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INKOOP\04 Aanbestedingen\2024 Europese aanbestedingen\2024-16 Schoonmaak en glasbewassing\Nota van inlichtingen\NVI 2\"/>
    </mc:Choice>
  </mc:AlternateContent>
  <xr:revisionPtr revIDLastSave="0" documentId="8_{8BC8A9B4-CAD6-44C6-9EC9-C7D103F38885}" xr6:coauthVersionLast="47" xr6:coauthVersionMax="47" xr10:uidLastSave="{00000000-0000-0000-0000-000000000000}"/>
  <bookViews>
    <workbookView xWindow="-108" yWindow="-108" windowWidth="23028" windowHeight="11184"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'10-Vloeronderhoud'!$A$10:$X$13</definedName>
    <definedName name="_xlnm._FilterDatabase" localSheetId="1" hidden="1">'2-Kosten per locatie'!$A$14:$J$18</definedName>
    <definedName name="_xlnm._FilterDatabase" localSheetId="3" hidden="1">'4-Basis ruimtestaat'!$B$9:$AE$539</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3">'4-Basis ruimtestaat'!$B$3:$AE$421</definedName>
    <definedName name="_xlnm.Print_Area" localSheetId="4">'5-Premies en opslagen'!$A$3:$E$55</definedName>
    <definedName name="_xlnm.Print_Area" localSheetId="5">'6-Opbouw uurtarief productie'!$A$1:$R$63</definedName>
    <definedName name="_xlnm.Print_Area" localSheetId="8">'9-Afroepprijs'!$A$3:$F$58</definedName>
    <definedName name="_xlnm.Print_Titles" localSheetId="9">'10-Vloeronderhoud'!$10:$10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38" l="1"/>
  <c r="K140" i="2"/>
  <c r="F17" i="31"/>
  <c r="F22" i="31"/>
  <c r="F21" i="31"/>
  <c r="F20" i="31"/>
  <c r="F19" i="31"/>
  <c r="F18" i="31"/>
  <c r="F16" i="31"/>
  <c r="F15" i="31"/>
  <c r="F14" i="31"/>
  <c r="F13" i="31"/>
  <c r="F12" i="31"/>
  <c r="F11" i="31"/>
  <c r="B8" i="38"/>
  <c r="D11" i="39" l="1"/>
  <c r="Y470" i="2"/>
  <c r="X470" i="2"/>
  <c r="Y469" i="2"/>
  <c r="Y468" i="2"/>
  <c r="X468" i="2"/>
  <c r="Y467" i="2"/>
  <c r="Y466" i="2"/>
  <c r="Y465" i="2"/>
  <c r="Y464" i="2"/>
  <c r="Y463" i="2"/>
  <c r="Y462" i="2"/>
  <c r="Y461" i="2"/>
  <c r="Y460" i="2"/>
  <c r="Y459" i="2"/>
  <c r="Y458" i="2"/>
  <c r="Y457" i="2"/>
  <c r="Y456" i="2"/>
  <c r="Y455" i="2"/>
  <c r="Y454" i="2"/>
  <c r="Y453" i="2"/>
  <c r="Y452" i="2"/>
  <c r="X452" i="2"/>
  <c r="Y449" i="2"/>
  <c r="X449" i="2"/>
  <c r="Y448" i="2"/>
  <c r="X448" i="2"/>
  <c r="Y447" i="2"/>
  <c r="X447" i="2"/>
  <c r="Y446" i="2"/>
  <c r="Y445" i="2"/>
  <c r="Y444" i="2"/>
  <c r="Y443" i="2"/>
  <c r="Y442" i="2"/>
  <c r="Y441" i="2"/>
  <c r="Y440" i="2"/>
  <c r="Y439" i="2"/>
  <c r="Y438" i="2"/>
  <c r="Y437" i="2"/>
  <c r="Y436" i="2"/>
  <c r="Y435" i="2"/>
  <c r="Y434" i="2"/>
  <c r="Y433" i="2"/>
  <c r="Y432" i="2"/>
  <c r="Y431" i="2"/>
  <c r="Y430" i="2"/>
  <c r="Y429" i="2"/>
  <c r="Y428" i="2"/>
  <c r="Y427" i="2"/>
  <c r="Y426" i="2"/>
  <c r="Y425" i="2"/>
  <c r="Y424" i="2"/>
  <c r="Y423" i="2"/>
  <c r="Y422" i="2"/>
  <c r="S470" i="2"/>
  <c r="R470" i="2"/>
  <c r="S469" i="2"/>
  <c r="S468" i="2"/>
  <c r="R468" i="2"/>
  <c r="S467" i="2"/>
  <c r="S466" i="2"/>
  <c r="S465" i="2"/>
  <c r="S464" i="2"/>
  <c r="S463" i="2"/>
  <c r="S462" i="2"/>
  <c r="S461" i="2"/>
  <c r="S460" i="2"/>
  <c r="S459" i="2"/>
  <c r="S458" i="2"/>
  <c r="S457" i="2"/>
  <c r="S456" i="2"/>
  <c r="S455" i="2"/>
  <c r="S454" i="2"/>
  <c r="S453" i="2"/>
  <c r="S452" i="2"/>
  <c r="R452" i="2"/>
  <c r="S449" i="2"/>
  <c r="R449" i="2"/>
  <c r="S448" i="2"/>
  <c r="R448" i="2"/>
  <c r="S447" i="2"/>
  <c r="R447" i="2"/>
  <c r="S446" i="2"/>
  <c r="S445" i="2"/>
  <c r="S444" i="2"/>
  <c r="S443" i="2"/>
  <c r="S442" i="2"/>
  <c r="S441" i="2"/>
  <c r="S440" i="2"/>
  <c r="S439" i="2"/>
  <c r="S438" i="2"/>
  <c r="S437" i="2"/>
  <c r="S436" i="2"/>
  <c r="S435" i="2"/>
  <c r="S434" i="2"/>
  <c r="S433" i="2"/>
  <c r="S432" i="2"/>
  <c r="S431" i="2"/>
  <c r="S430" i="2"/>
  <c r="S429" i="2"/>
  <c r="S428" i="2"/>
  <c r="S427" i="2"/>
  <c r="S426" i="2"/>
  <c r="S425" i="2"/>
  <c r="S424" i="2"/>
  <c r="S423" i="2"/>
  <c r="S422" i="2"/>
  <c r="F11" i="39" l="1"/>
  <c r="H11" i="39" s="1"/>
  <c r="K432" i="2" l="1"/>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422" i="2"/>
  <c r="K423" i="2"/>
  <c r="K424" i="2"/>
  <c r="K425" i="2"/>
  <c r="K426" i="2"/>
  <c r="K427" i="2"/>
  <c r="K428" i="2"/>
  <c r="K429" i="2"/>
  <c r="K430" i="2"/>
  <c r="K431"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I22" i="28"/>
  <c r="I23" i="28"/>
  <c r="AE519" i="2" l="1"/>
  <c r="AE521" i="2"/>
  <c r="AE522" i="2"/>
  <c r="AE523" i="2"/>
  <c r="AE524" i="2"/>
  <c r="AE525" i="2"/>
  <c r="AE526" i="2"/>
  <c r="AE527" i="2"/>
  <c r="AE528" i="2"/>
  <c r="AE529" i="2"/>
  <c r="AE530" i="2"/>
  <c r="AE531" i="2"/>
  <c r="AE532" i="2"/>
  <c r="AE533" i="2"/>
  <c r="AE534" i="2"/>
  <c r="AE535" i="2"/>
  <c r="AE536" i="2"/>
  <c r="AE537" i="2"/>
  <c r="AE538" i="2"/>
  <c r="AE539" i="2"/>
  <c r="T470" i="2"/>
  <c r="U470" i="2"/>
  <c r="V470" i="2"/>
  <c r="W470" i="2"/>
  <c r="Z470" i="2"/>
  <c r="AA470" i="2"/>
  <c r="S471" i="2"/>
  <c r="T471" i="2"/>
  <c r="U471" i="2"/>
  <c r="V471" i="2"/>
  <c r="W471" i="2"/>
  <c r="Y471" i="2"/>
  <c r="Z471" i="2"/>
  <c r="AA471" i="2"/>
  <c r="S472" i="2"/>
  <c r="T472" i="2"/>
  <c r="U472" i="2"/>
  <c r="V472" i="2"/>
  <c r="W472" i="2"/>
  <c r="Y472" i="2"/>
  <c r="Z472" i="2"/>
  <c r="AA472" i="2"/>
  <c r="T473" i="2"/>
  <c r="U473" i="2"/>
  <c r="V473" i="2"/>
  <c r="W473" i="2"/>
  <c r="Z473" i="2"/>
  <c r="AA473" i="2"/>
  <c r="T474" i="2"/>
  <c r="U474" i="2"/>
  <c r="V474" i="2"/>
  <c r="W474" i="2"/>
  <c r="Z474" i="2"/>
  <c r="AA474" i="2"/>
  <c r="S475" i="2"/>
  <c r="T475" i="2"/>
  <c r="U475" i="2"/>
  <c r="V475" i="2"/>
  <c r="W475" i="2"/>
  <c r="Y475" i="2"/>
  <c r="Z475" i="2"/>
  <c r="AA475" i="2"/>
  <c r="S476" i="2"/>
  <c r="T476" i="2"/>
  <c r="U476" i="2"/>
  <c r="V476" i="2"/>
  <c r="W476" i="2"/>
  <c r="Y476" i="2"/>
  <c r="Z476" i="2"/>
  <c r="AA476" i="2"/>
  <c r="S477" i="2"/>
  <c r="T477" i="2"/>
  <c r="U477" i="2"/>
  <c r="V477" i="2"/>
  <c r="W477" i="2"/>
  <c r="Y477" i="2"/>
  <c r="Z477" i="2"/>
  <c r="AA477" i="2"/>
  <c r="S478" i="2"/>
  <c r="T478" i="2"/>
  <c r="U478" i="2"/>
  <c r="V478" i="2"/>
  <c r="W478" i="2"/>
  <c r="Y478" i="2"/>
  <c r="Z478" i="2"/>
  <c r="AA478" i="2"/>
  <c r="S479" i="2"/>
  <c r="T479" i="2"/>
  <c r="U479" i="2"/>
  <c r="V479" i="2"/>
  <c r="W479" i="2"/>
  <c r="Y479" i="2"/>
  <c r="Z479" i="2"/>
  <c r="AA479" i="2"/>
  <c r="S480" i="2"/>
  <c r="T480" i="2"/>
  <c r="U480" i="2"/>
  <c r="V480" i="2"/>
  <c r="W480" i="2"/>
  <c r="Y480" i="2"/>
  <c r="Z480" i="2"/>
  <c r="AA480" i="2"/>
  <c r="S481" i="2"/>
  <c r="T481" i="2"/>
  <c r="U481" i="2"/>
  <c r="V481" i="2"/>
  <c r="W481" i="2"/>
  <c r="Y481" i="2"/>
  <c r="Z481" i="2"/>
  <c r="AA481" i="2"/>
  <c r="S482" i="2"/>
  <c r="T482" i="2"/>
  <c r="U482" i="2"/>
  <c r="V482" i="2"/>
  <c r="W482" i="2"/>
  <c r="Y482" i="2"/>
  <c r="Z482" i="2"/>
  <c r="AA482" i="2"/>
  <c r="S483" i="2"/>
  <c r="T483" i="2"/>
  <c r="U483" i="2"/>
  <c r="V483" i="2"/>
  <c r="W483" i="2"/>
  <c r="Y483" i="2"/>
  <c r="Z483" i="2"/>
  <c r="AA483" i="2"/>
  <c r="S484" i="2"/>
  <c r="T484" i="2"/>
  <c r="U484" i="2"/>
  <c r="V484" i="2"/>
  <c r="W484" i="2"/>
  <c r="Y484" i="2"/>
  <c r="Z484" i="2"/>
  <c r="AA484" i="2"/>
  <c r="S485" i="2"/>
  <c r="T485" i="2"/>
  <c r="U485" i="2"/>
  <c r="V485" i="2"/>
  <c r="W485" i="2"/>
  <c r="Y485" i="2"/>
  <c r="Z485" i="2"/>
  <c r="AA485" i="2"/>
  <c r="S486" i="2"/>
  <c r="T486" i="2"/>
  <c r="U486" i="2"/>
  <c r="V486" i="2"/>
  <c r="W486" i="2"/>
  <c r="Y486" i="2"/>
  <c r="Z486" i="2"/>
  <c r="AA486" i="2"/>
  <c r="S487" i="2"/>
  <c r="T487" i="2"/>
  <c r="U487" i="2"/>
  <c r="V487" i="2"/>
  <c r="W487" i="2"/>
  <c r="Y487" i="2"/>
  <c r="Z487" i="2"/>
  <c r="AA487" i="2"/>
  <c r="S488" i="2"/>
  <c r="T488" i="2"/>
  <c r="U488" i="2"/>
  <c r="V488" i="2"/>
  <c r="W488" i="2"/>
  <c r="Y488" i="2"/>
  <c r="Z488" i="2"/>
  <c r="AA488" i="2"/>
  <c r="S489" i="2"/>
  <c r="T489" i="2"/>
  <c r="U489" i="2"/>
  <c r="V489" i="2"/>
  <c r="W489" i="2"/>
  <c r="Y489" i="2"/>
  <c r="Z489" i="2"/>
  <c r="AA489" i="2"/>
  <c r="S490" i="2"/>
  <c r="T490" i="2"/>
  <c r="U490" i="2"/>
  <c r="V490" i="2"/>
  <c r="W490" i="2"/>
  <c r="Y490" i="2"/>
  <c r="Z490" i="2"/>
  <c r="AA490" i="2"/>
  <c r="S491" i="2"/>
  <c r="T491" i="2"/>
  <c r="U491" i="2"/>
  <c r="V491" i="2"/>
  <c r="W491" i="2"/>
  <c r="Y491" i="2"/>
  <c r="Z491" i="2"/>
  <c r="AA491" i="2"/>
  <c r="S492" i="2"/>
  <c r="T492" i="2"/>
  <c r="U492" i="2"/>
  <c r="V492" i="2"/>
  <c r="W492" i="2"/>
  <c r="Y492" i="2"/>
  <c r="Z492" i="2"/>
  <c r="AA492" i="2"/>
  <c r="S493" i="2"/>
  <c r="T493" i="2"/>
  <c r="U493" i="2"/>
  <c r="V493" i="2"/>
  <c r="W493" i="2"/>
  <c r="X493" i="2"/>
  <c r="R493" i="2" s="1"/>
  <c r="Y493" i="2"/>
  <c r="Z493" i="2"/>
  <c r="AA493" i="2"/>
  <c r="R494" i="2"/>
  <c r="S494" i="2"/>
  <c r="T494" i="2"/>
  <c r="U494" i="2"/>
  <c r="V494" i="2"/>
  <c r="W494" i="2"/>
  <c r="X494" i="2"/>
  <c r="Y494" i="2"/>
  <c r="Z494" i="2"/>
  <c r="AA494" i="2"/>
  <c r="S495" i="2"/>
  <c r="T495" i="2"/>
  <c r="U495" i="2"/>
  <c r="V495" i="2"/>
  <c r="W495" i="2"/>
  <c r="X495" i="2"/>
  <c r="R495" i="2" s="1"/>
  <c r="Y495" i="2"/>
  <c r="Z495" i="2"/>
  <c r="AA495" i="2"/>
  <c r="R496" i="2"/>
  <c r="S496" i="2"/>
  <c r="T496" i="2"/>
  <c r="U496" i="2"/>
  <c r="V496" i="2"/>
  <c r="W496" i="2"/>
  <c r="X496" i="2"/>
  <c r="Y496" i="2"/>
  <c r="Z496" i="2"/>
  <c r="AA496" i="2"/>
  <c r="S497" i="2"/>
  <c r="T497" i="2"/>
  <c r="U497" i="2"/>
  <c r="V497" i="2"/>
  <c r="W497" i="2"/>
  <c r="Y497" i="2"/>
  <c r="Z497" i="2"/>
  <c r="AA497" i="2"/>
  <c r="S498" i="2"/>
  <c r="T498" i="2"/>
  <c r="U498" i="2"/>
  <c r="V498" i="2"/>
  <c r="W498" i="2"/>
  <c r="Y498" i="2"/>
  <c r="Z498" i="2"/>
  <c r="AA498" i="2"/>
  <c r="S499" i="2"/>
  <c r="T499" i="2"/>
  <c r="U499" i="2"/>
  <c r="V499" i="2"/>
  <c r="W499" i="2"/>
  <c r="Y499" i="2"/>
  <c r="Z499" i="2"/>
  <c r="AA499" i="2"/>
  <c r="S500" i="2"/>
  <c r="T500" i="2"/>
  <c r="U500" i="2"/>
  <c r="V500" i="2"/>
  <c r="W500" i="2"/>
  <c r="X500" i="2"/>
  <c r="R500" i="2" s="1"/>
  <c r="Y500" i="2"/>
  <c r="Z500" i="2"/>
  <c r="AA500" i="2"/>
  <c r="S501" i="2"/>
  <c r="T501" i="2"/>
  <c r="U501" i="2"/>
  <c r="V501" i="2"/>
  <c r="W501" i="2"/>
  <c r="Y501" i="2"/>
  <c r="Z501" i="2"/>
  <c r="AA501" i="2"/>
  <c r="S502" i="2"/>
  <c r="T502" i="2"/>
  <c r="U502" i="2"/>
  <c r="V502" i="2"/>
  <c r="W502" i="2"/>
  <c r="Y502" i="2"/>
  <c r="Z502" i="2"/>
  <c r="AA502" i="2"/>
  <c r="S503" i="2"/>
  <c r="T503" i="2"/>
  <c r="U503" i="2"/>
  <c r="V503" i="2"/>
  <c r="W503" i="2"/>
  <c r="Y503" i="2"/>
  <c r="Z503" i="2"/>
  <c r="AA503" i="2"/>
  <c r="S504" i="2"/>
  <c r="T504" i="2"/>
  <c r="U504" i="2"/>
  <c r="V504" i="2"/>
  <c r="W504" i="2"/>
  <c r="Y504" i="2"/>
  <c r="Z504" i="2"/>
  <c r="AA504" i="2"/>
  <c r="S505" i="2"/>
  <c r="T505" i="2"/>
  <c r="U505" i="2"/>
  <c r="V505" i="2"/>
  <c r="W505" i="2"/>
  <c r="Y505" i="2"/>
  <c r="Z505" i="2"/>
  <c r="AA505" i="2"/>
  <c r="S506" i="2"/>
  <c r="T506" i="2"/>
  <c r="U506" i="2"/>
  <c r="V506" i="2"/>
  <c r="W506" i="2"/>
  <c r="Y506" i="2"/>
  <c r="Z506" i="2"/>
  <c r="AA506" i="2"/>
  <c r="S507" i="2"/>
  <c r="T507" i="2"/>
  <c r="U507" i="2"/>
  <c r="V507" i="2"/>
  <c r="W507" i="2"/>
  <c r="Y507" i="2"/>
  <c r="Z507" i="2"/>
  <c r="AA507" i="2"/>
  <c r="S508" i="2"/>
  <c r="T508" i="2"/>
  <c r="U508" i="2"/>
  <c r="V508" i="2"/>
  <c r="W508" i="2"/>
  <c r="Y508" i="2"/>
  <c r="Z508" i="2"/>
  <c r="AA508" i="2"/>
  <c r="S509" i="2"/>
  <c r="T509" i="2"/>
  <c r="U509" i="2"/>
  <c r="V509" i="2"/>
  <c r="W509" i="2"/>
  <c r="Y509" i="2"/>
  <c r="Z509" i="2"/>
  <c r="AA509" i="2"/>
  <c r="S510" i="2"/>
  <c r="T510" i="2"/>
  <c r="U510" i="2"/>
  <c r="V510" i="2"/>
  <c r="W510" i="2"/>
  <c r="Y510" i="2"/>
  <c r="Z510" i="2"/>
  <c r="AA510" i="2"/>
  <c r="S511" i="2"/>
  <c r="T511" i="2"/>
  <c r="U511" i="2"/>
  <c r="V511" i="2"/>
  <c r="W511" i="2"/>
  <c r="Y511" i="2"/>
  <c r="Z511" i="2"/>
  <c r="AA511" i="2"/>
  <c r="S512" i="2"/>
  <c r="T512" i="2"/>
  <c r="U512" i="2"/>
  <c r="V512" i="2"/>
  <c r="W512" i="2"/>
  <c r="Y512" i="2"/>
  <c r="Z512" i="2"/>
  <c r="AA512" i="2"/>
  <c r="S513" i="2"/>
  <c r="T513" i="2"/>
  <c r="U513" i="2"/>
  <c r="V513" i="2"/>
  <c r="W513" i="2"/>
  <c r="Y513" i="2"/>
  <c r="Z513" i="2"/>
  <c r="AA513" i="2"/>
  <c r="S514" i="2"/>
  <c r="T514" i="2"/>
  <c r="U514" i="2"/>
  <c r="V514" i="2"/>
  <c r="W514" i="2"/>
  <c r="Y514" i="2"/>
  <c r="Z514" i="2"/>
  <c r="AA514" i="2"/>
  <c r="S515" i="2"/>
  <c r="T515" i="2"/>
  <c r="U515" i="2"/>
  <c r="V515" i="2"/>
  <c r="W515" i="2"/>
  <c r="Y515" i="2"/>
  <c r="Z515" i="2"/>
  <c r="AA515" i="2"/>
  <c r="S516" i="2"/>
  <c r="T516" i="2"/>
  <c r="U516" i="2"/>
  <c r="V516" i="2"/>
  <c r="W516" i="2"/>
  <c r="Y516" i="2"/>
  <c r="Z516" i="2"/>
  <c r="AA516" i="2"/>
  <c r="S517" i="2"/>
  <c r="T517" i="2"/>
  <c r="U517" i="2"/>
  <c r="V517" i="2"/>
  <c r="W517" i="2"/>
  <c r="Y517" i="2"/>
  <c r="Z517" i="2"/>
  <c r="AA517" i="2"/>
  <c r="S518" i="2"/>
  <c r="T518" i="2"/>
  <c r="U518" i="2"/>
  <c r="V518" i="2"/>
  <c r="W518" i="2"/>
  <c r="Y518" i="2"/>
  <c r="Z518" i="2"/>
  <c r="AA518" i="2"/>
  <c r="AE518" i="2"/>
  <c r="S519" i="2"/>
  <c r="T519" i="2"/>
  <c r="U519" i="2"/>
  <c r="V519" i="2"/>
  <c r="W519" i="2"/>
  <c r="Y519" i="2"/>
  <c r="Z519" i="2"/>
  <c r="AA519" i="2"/>
  <c r="S520" i="2"/>
  <c r="T520" i="2"/>
  <c r="U520" i="2"/>
  <c r="V520" i="2"/>
  <c r="W520" i="2"/>
  <c r="Y520" i="2"/>
  <c r="Z520" i="2"/>
  <c r="AA520" i="2"/>
  <c r="AE520" i="2"/>
  <c r="T521" i="2"/>
  <c r="U521" i="2"/>
  <c r="V521" i="2"/>
  <c r="W521" i="2"/>
  <c r="Z521" i="2"/>
  <c r="AA521" i="2"/>
  <c r="T522" i="2"/>
  <c r="U522" i="2"/>
  <c r="V522" i="2"/>
  <c r="W522" i="2"/>
  <c r="Z522" i="2"/>
  <c r="AA522" i="2"/>
  <c r="T523" i="2"/>
  <c r="U523" i="2"/>
  <c r="V523" i="2"/>
  <c r="W523" i="2"/>
  <c r="Z523" i="2"/>
  <c r="AA523" i="2"/>
  <c r="T524" i="2"/>
  <c r="U524" i="2"/>
  <c r="V524" i="2"/>
  <c r="W524" i="2"/>
  <c r="Z524" i="2"/>
  <c r="AA524" i="2"/>
  <c r="T525" i="2"/>
  <c r="U525" i="2"/>
  <c r="V525" i="2"/>
  <c r="W525" i="2"/>
  <c r="Z525" i="2"/>
  <c r="AA525" i="2"/>
  <c r="T526" i="2"/>
  <c r="U526" i="2"/>
  <c r="V526" i="2"/>
  <c r="W526" i="2"/>
  <c r="Z526" i="2"/>
  <c r="AA526" i="2"/>
  <c r="T527" i="2"/>
  <c r="U527" i="2"/>
  <c r="V527" i="2"/>
  <c r="W527" i="2"/>
  <c r="Z527" i="2"/>
  <c r="AA527" i="2"/>
  <c r="T528" i="2"/>
  <c r="U528" i="2"/>
  <c r="V528" i="2"/>
  <c r="W528" i="2"/>
  <c r="Z528" i="2"/>
  <c r="AA528" i="2"/>
  <c r="S529" i="2"/>
  <c r="T529" i="2"/>
  <c r="U529" i="2"/>
  <c r="V529" i="2"/>
  <c r="W529" i="2"/>
  <c r="Y529" i="2"/>
  <c r="Z529" i="2"/>
  <c r="AA529" i="2"/>
  <c r="S530" i="2"/>
  <c r="T530" i="2"/>
  <c r="U530" i="2"/>
  <c r="V530" i="2"/>
  <c r="W530" i="2"/>
  <c r="Y530" i="2"/>
  <c r="Z530" i="2"/>
  <c r="AA530" i="2"/>
  <c r="S531" i="2"/>
  <c r="T531" i="2"/>
  <c r="U531" i="2"/>
  <c r="V531" i="2"/>
  <c r="W531" i="2"/>
  <c r="Y531" i="2"/>
  <c r="Z531" i="2"/>
  <c r="AA531" i="2"/>
  <c r="S532" i="2"/>
  <c r="T532" i="2"/>
  <c r="U532" i="2"/>
  <c r="V532" i="2"/>
  <c r="W532" i="2"/>
  <c r="Y532" i="2"/>
  <c r="Z532" i="2"/>
  <c r="AA532" i="2"/>
  <c r="S533" i="2"/>
  <c r="T533" i="2"/>
  <c r="U533" i="2"/>
  <c r="V533" i="2"/>
  <c r="W533" i="2"/>
  <c r="Y533" i="2"/>
  <c r="Z533" i="2"/>
  <c r="AA533" i="2"/>
  <c r="S534" i="2"/>
  <c r="T534" i="2"/>
  <c r="U534" i="2"/>
  <c r="V534" i="2"/>
  <c r="W534" i="2"/>
  <c r="Y534" i="2"/>
  <c r="Z534" i="2"/>
  <c r="AA534" i="2"/>
  <c r="R535" i="2"/>
  <c r="S535" i="2"/>
  <c r="T535" i="2"/>
  <c r="U535" i="2"/>
  <c r="V535" i="2"/>
  <c r="W535" i="2"/>
  <c r="X535" i="2"/>
  <c r="Y535" i="2"/>
  <c r="Z535" i="2"/>
  <c r="AA535" i="2"/>
  <c r="S536" i="2"/>
  <c r="T536" i="2"/>
  <c r="U536" i="2"/>
  <c r="V536" i="2"/>
  <c r="W536" i="2"/>
  <c r="Y536" i="2"/>
  <c r="Z536" i="2"/>
  <c r="AA536" i="2"/>
  <c r="R537" i="2"/>
  <c r="S537" i="2"/>
  <c r="T537" i="2"/>
  <c r="U537" i="2"/>
  <c r="V537" i="2"/>
  <c r="W537" i="2"/>
  <c r="X537" i="2"/>
  <c r="Y537" i="2"/>
  <c r="Z537" i="2"/>
  <c r="AA537" i="2"/>
  <c r="S538" i="2"/>
  <c r="T538" i="2"/>
  <c r="U538" i="2"/>
  <c r="V538" i="2"/>
  <c r="W538" i="2"/>
  <c r="Y538" i="2"/>
  <c r="Z538" i="2"/>
  <c r="AA538" i="2"/>
  <c r="R539" i="2"/>
  <c r="S539" i="2"/>
  <c r="T539" i="2"/>
  <c r="U539" i="2"/>
  <c r="V539" i="2"/>
  <c r="W539" i="2"/>
  <c r="X539" i="2"/>
  <c r="Y539" i="2"/>
  <c r="Z539" i="2"/>
  <c r="AA53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469" i="2"/>
  <c r="T469" i="2"/>
  <c r="U469" i="2"/>
  <c r="V469" i="2"/>
  <c r="W469" i="2"/>
  <c r="Z469" i="2"/>
  <c r="AA469" i="2"/>
  <c r="AE517" i="2"/>
  <c r="I33" i="18"/>
  <c r="J33" i="18"/>
  <c r="K33" i="18"/>
  <c r="L33" i="18"/>
  <c r="M33" i="18"/>
  <c r="N33" i="18"/>
  <c r="I34" i="18"/>
  <c r="J34" i="18"/>
  <c r="K34" i="18"/>
  <c r="L34" i="18"/>
  <c r="M34" i="18"/>
  <c r="N34" i="18"/>
  <c r="I35" i="18"/>
  <c r="J35" i="18"/>
  <c r="K35" i="18"/>
  <c r="L35" i="18"/>
  <c r="M35" i="18"/>
  <c r="N35" i="18"/>
  <c r="I36" i="18"/>
  <c r="J36" i="18"/>
  <c r="K36" i="18"/>
  <c r="L36" i="18"/>
  <c r="M36" i="18"/>
  <c r="N36" i="18"/>
  <c r="I37" i="18"/>
  <c r="J37" i="18"/>
  <c r="K37" i="18"/>
  <c r="L37" i="18"/>
  <c r="M37" i="18"/>
  <c r="N37" i="18"/>
  <c r="I38" i="18"/>
  <c r="J38" i="18"/>
  <c r="K38" i="18"/>
  <c r="L38" i="18"/>
  <c r="M38" i="18"/>
  <c r="N38" i="18"/>
  <c r="I39" i="18"/>
  <c r="J39" i="18"/>
  <c r="K39" i="18"/>
  <c r="L39" i="18"/>
  <c r="M39" i="18"/>
  <c r="N39" i="18"/>
  <c r="AE28" i="2" l="1"/>
  <c r="AE29" i="2"/>
  <c r="AE30" i="2"/>
  <c r="AE31" i="2"/>
  <c r="AE32" i="2"/>
  <c r="AE33" i="2"/>
  <c r="AE34" i="2"/>
  <c r="AE35" i="2"/>
  <c r="AE38" i="2"/>
  <c r="AE39" i="2"/>
  <c r="AE40" i="2"/>
  <c r="AE41" i="2"/>
  <c r="AE42" i="2"/>
  <c r="AE43" i="2"/>
  <c r="AE46" i="2"/>
  <c r="AE47" i="2"/>
  <c r="AE48" i="2"/>
  <c r="AE49" i="2"/>
  <c r="AE50" i="2"/>
  <c r="AE51" i="2"/>
  <c r="AE53" i="2"/>
  <c r="AE54" i="2"/>
  <c r="AE55" i="2"/>
  <c r="AE56" i="2"/>
  <c r="AE57" i="2"/>
  <c r="AE58" i="2"/>
  <c r="AE61" i="2"/>
  <c r="AE62" i="2"/>
  <c r="AE63" i="2"/>
  <c r="AE64" i="2"/>
  <c r="AE65" i="2"/>
  <c r="AE66" i="2"/>
  <c r="AE68" i="2"/>
  <c r="AE69" i="2"/>
  <c r="AE70" i="2"/>
  <c r="AE71" i="2"/>
  <c r="AE72" i="2"/>
  <c r="AE73" i="2"/>
  <c r="AE74" i="2"/>
  <c r="AE76" i="2"/>
  <c r="AE77" i="2"/>
  <c r="AE78" i="2"/>
  <c r="AE79" i="2"/>
  <c r="AE80" i="2"/>
  <c r="AE81" i="2"/>
  <c r="AE82" i="2"/>
  <c r="AE83" i="2"/>
  <c r="AE85" i="2"/>
  <c r="AE86" i="2"/>
  <c r="AE87" i="2"/>
  <c r="AE88" i="2"/>
  <c r="AE89" i="2"/>
  <c r="AE90" i="2"/>
  <c r="AE93" i="2"/>
  <c r="AE94" i="2"/>
  <c r="AE95" i="2"/>
  <c r="AE96" i="2"/>
  <c r="AE97" i="2"/>
  <c r="AE98" i="2"/>
  <c r="AE100" i="2"/>
  <c r="AE101" i="2"/>
  <c r="AE102" i="2"/>
  <c r="AE103" i="2"/>
  <c r="AE104" i="2"/>
  <c r="AE105" i="2"/>
  <c r="AE106" i="2"/>
  <c r="AE109" i="2"/>
  <c r="AE110" i="2"/>
  <c r="AE111" i="2"/>
  <c r="AE112" i="2"/>
  <c r="AE113" i="2"/>
  <c r="AE114" i="2"/>
  <c r="AE117" i="2"/>
  <c r="AE118" i="2"/>
  <c r="AE119" i="2"/>
  <c r="AE120" i="2"/>
  <c r="AE121" i="2"/>
  <c r="AE122" i="2"/>
  <c r="AE125" i="2"/>
  <c r="AE126" i="2"/>
  <c r="AE127" i="2"/>
  <c r="AE128" i="2"/>
  <c r="AE129" i="2"/>
  <c r="AE130" i="2"/>
  <c r="AE134" i="2"/>
  <c r="AE135" i="2"/>
  <c r="AE136" i="2"/>
  <c r="AE137" i="2"/>
  <c r="AE138" i="2"/>
  <c r="AE141" i="2"/>
  <c r="AE142" i="2"/>
  <c r="AE143" i="2"/>
  <c r="AE144" i="2"/>
  <c r="AE145" i="2"/>
  <c r="AE146" i="2"/>
  <c r="AE149" i="2"/>
  <c r="AE150" i="2"/>
  <c r="AE151" i="2"/>
  <c r="AE152" i="2"/>
  <c r="AE153" i="2"/>
  <c r="AE154" i="2"/>
  <c r="AE157" i="2"/>
  <c r="AE158" i="2"/>
  <c r="AE159" i="2"/>
  <c r="AE160" i="2"/>
  <c r="AE161" i="2"/>
  <c r="AE162" i="2"/>
  <c r="AE166" i="2"/>
  <c r="AE167" i="2"/>
  <c r="AE168" i="2"/>
  <c r="AE169" i="2"/>
  <c r="AE170" i="2"/>
  <c r="AE174" i="2"/>
  <c r="AE175" i="2"/>
  <c r="AE176" i="2"/>
  <c r="AE177" i="2"/>
  <c r="AE178" i="2"/>
  <c r="AE182" i="2"/>
  <c r="AE183" i="2"/>
  <c r="AE184" i="2"/>
  <c r="AE185" i="2"/>
  <c r="AE186" i="2"/>
  <c r="AE190" i="2"/>
  <c r="AE191" i="2"/>
  <c r="AE192" i="2"/>
  <c r="AE193" i="2"/>
  <c r="AE194" i="2"/>
  <c r="AE197" i="2"/>
  <c r="AE198" i="2"/>
  <c r="AE199" i="2"/>
  <c r="AE200" i="2"/>
  <c r="AE201" i="2"/>
  <c r="AE202" i="2"/>
  <c r="AE206" i="2"/>
  <c r="AE207" i="2"/>
  <c r="AE208" i="2"/>
  <c r="AE209" i="2"/>
  <c r="AE210" i="2"/>
  <c r="AE213" i="2"/>
  <c r="AE214" i="2"/>
  <c r="AE215" i="2"/>
  <c r="AE216" i="2"/>
  <c r="AE217" i="2"/>
  <c r="AE218" i="2"/>
  <c r="AE221" i="2"/>
  <c r="AE222" i="2"/>
  <c r="AE223" i="2"/>
  <c r="AE224" i="2"/>
  <c r="AE225" i="2"/>
  <c r="AE226" i="2"/>
  <c r="AE229" i="2"/>
  <c r="AE230" i="2"/>
  <c r="AE231" i="2"/>
  <c r="AE232" i="2"/>
  <c r="AE233" i="2"/>
  <c r="AE234" i="2"/>
  <c r="AE238" i="2"/>
  <c r="AE239" i="2"/>
  <c r="AE240" i="2"/>
  <c r="AE241" i="2"/>
  <c r="AE242" i="2"/>
  <c r="AE243" i="2"/>
  <c r="AE245" i="2"/>
  <c r="AE246" i="2"/>
  <c r="AE247" i="2"/>
  <c r="AE248" i="2"/>
  <c r="AE249" i="2"/>
  <c r="AE250" i="2"/>
  <c r="AE253" i="2"/>
  <c r="AE254" i="2"/>
  <c r="AE255" i="2"/>
  <c r="AE256" i="2"/>
  <c r="AE257" i="2"/>
  <c r="AE258" i="2"/>
  <c r="AE261" i="2"/>
  <c r="AE262" i="2"/>
  <c r="AE263" i="2"/>
  <c r="AE264" i="2"/>
  <c r="AE265" i="2"/>
  <c r="AE266" i="2"/>
  <c r="AE269" i="2"/>
  <c r="AE271" i="2"/>
  <c r="AE272" i="2"/>
  <c r="AE273" i="2"/>
  <c r="AE274" i="2"/>
  <c r="AE277" i="2"/>
  <c r="AE278" i="2"/>
  <c r="AE279" i="2"/>
  <c r="AE280" i="2"/>
  <c r="AE281" i="2"/>
  <c r="AE282" i="2"/>
  <c r="AE286" i="2"/>
  <c r="AE287" i="2"/>
  <c r="AE288" i="2"/>
  <c r="AE289" i="2"/>
  <c r="AE290" i="2"/>
  <c r="AE291" i="2"/>
  <c r="AE293" i="2"/>
  <c r="AE294" i="2"/>
  <c r="AE295" i="2"/>
  <c r="AE296" i="2"/>
  <c r="AE297" i="2"/>
  <c r="AE298" i="2"/>
  <c r="AE302" i="2"/>
  <c r="AE303" i="2"/>
  <c r="AE304" i="2"/>
  <c r="AE305" i="2"/>
  <c r="AE306" i="2"/>
  <c r="AE310" i="2"/>
  <c r="AE311" i="2"/>
  <c r="AE312" i="2"/>
  <c r="AE313" i="2"/>
  <c r="AE314" i="2"/>
  <c r="AE315" i="2"/>
  <c r="AE317" i="2"/>
  <c r="AE318" i="2"/>
  <c r="AE319" i="2"/>
  <c r="AE320" i="2"/>
  <c r="AE321" i="2"/>
  <c r="AE322" i="2"/>
  <c r="AE326" i="2"/>
  <c r="AE327" i="2"/>
  <c r="AE328" i="2"/>
  <c r="AE329" i="2"/>
  <c r="AE330" i="2"/>
  <c r="AE334" i="2"/>
  <c r="AE335" i="2"/>
  <c r="AE336" i="2"/>
  <c r="AE337" i="2"/>
  <c r="AE338" i="2"/>
  <c r="AE339" i="2"/>
  <c r="AE341" i="2"/>
  <c r="AE342" i="2"/>
  <c r="AE343" i="2"/>
  <c r="AE344" i="2"/>
  <c r="AE345" i="2"/>
  <c r="AE346" i="2"/>
  <c r="AE350" i="2"/>
  <c r="AE351" i="2"/>
  <c r="AE352" i="2"/>
  <c r="AE353" i="2"/>
  <c r="AE354" i="2"/>
  <c r="AE359" i="2"/>
  <c r="AE360" i="2"/>
  <c r="AE361" i="2"/>
  <c r="AE362" i="2"/>
  <c r="AE366" i="2"/>
  <c r="AE367" i="2"/>
  <c r="AE368" i="2"/>
  <c r="AE369" i="2"/>
  <c r="AE370" i="2"/>
  <c r="AE374" i="2"/>
  <c r="AE375" i="2"/>
  <c r="AE376" i="2"/>
  <c r="AE377" i="2"/>
  <c r="AE378" i="2"/>
  <c r="AE382" i="2"/>
  <c r="AE383" i="2"/>
  <c r="AE384" i="2"/>
  <c r="AE385" i="2"/>
  <c r="AE386" i="2"/>
  <c r="AE390" i="2"/>
  <c r="AE391" i="2"/>
  <c r="AE392" i="2"/>
  <c r="AE393" i="2"/>
  <c r="AE394" i="2"/>
  <c r="AE398" i="2"/>
  <c r="AE399" i="2"/>
  <c r="AE400" i="2"/>
  <c r="AE401" i="2"/>
  <c r="AE402" i="2"/>
  <c r="AE405" i="2"/>
  <c r="AE406" i="2"/>
  <c r="AE407" i="2"/>
  <c r="AE408" i="2"/>
  <c r="AE409" i="2"/>
  <c r="AE410" i="2"/>
  <c r="AE414" i="2"/>
  <c r="AE415" i="2"/>
  <c r="AE416" i="2"/>
  <c r="AE417" i="2"/>
  <c r="AE418" i="2"/>
  <c r="S27" i="2"/>
  <c r="T27" i="2"/>
  <c r="U27" i="2"/>
  <c r="V27" i="2"/>
  <c r="W27" i="2"/>
  <c r="Y27" i="2"/>
  <c r="Z27" i="2"/>
  <c r="AA27" i="2"/>
  <c r="AE27" i="2"/>
  <c r="S28" i="2"/>
  <c r="T28" i="2"/>
  <c r="U28" i="2"/>
  <c r="V28" i="2"/>
  <c r="W28" i="2"/>
  <c r="Y28" i="2"/>
  <c r="Z28" i="2"/>
  <c r="AA28" i="2"/>
  <c r="S29" i="2"/>
  <c r="T29" i="2"/>
  <c r="U29" i="2"/>
  <c r="V29" i="2"/>
  <c r="W29" i="2"/>
  <c r="Y29" i="2"/>
  <c r="Z29" i="2"/>
  <c r="AA29" i="2"/>
  <c r="T30" i="2"/>
  <c r="U30" i="2"/>
  <c r="V30" i="2"/>
  <c r="W30" i="2"/>
  <c r="Z30" i="2"/>
  <c r="AA30" i="2"/>
  <c r="T31" i="2"/>
  <c r="U31" i="2"/>
  <c r="V31" i="2"/>
  <c r="W31" i="2"/>
  <c r="Z31" i="2"/>
  <c r="AA31" i="2"/>
  <c r="T32" i="2"/>
  <c r="U32" i="2"/>
  <c r="V32" i="2"/>
  <c r="W32" i="2"/>
  <c r="Z32" i="2"/>
  <c r="AA32" i="2"/>
  <c r="R33" i="2"/>
  <c r="S33" i="2"/>
  <c r="T33" i="2"/>
  <c r="U33" i="2"/>
  <c r="V33" i="2"/>
  <c r="W33" i="2"/>
  <c r="X33" i="2"/>
  <c r="Y33" i="2"/>
  <c r="Z33" i="2"/>
  <c r="AA33" i="2"/>
  <c r="T34" i="2"/>
  <c r="U34" i="2"/>
  <c r="V34" i="2"/>
  <c r="W34" i="2"/>
  <c r="Z34" i="2"/>
  <c r="AA34" i="2"/>
  <c r="T35" i="2"/>
  <c r="U35" i="2"/>
  <c r="V35" i="2"/>
  <c r="W35" i="2"/>
  <c r="Z35" i="2"/>
  <c r="AA35" i="2"/>
  <c r="T36" i="2"/>
  <c r="U36" i="2"/>
  <c r="V36" i="2"/>
  <c r="W36" i="2"/>
  <c r="Z36" i="2"/>
  <c r="AA36" i="2"/>
  <c r="AE36" i="2"/>
  <c r="T37" i="2"/>
  <c r="U37" i="2"/>
  <c r="V37" i="2"/>
  <c r="W37" i="2"/>
  <c r="Z37" i="2"/>
  <c r="AA37" i="2"/>
  <c r="AE37" i="2"/>
  <c r="T38" i="2"/>
  <c r="U38" i="2"/>
  <c r="V38" i="2"/>
  <c r="W38" i="2"/>
  <c r="Z38" i="2"/>
  <c r="AA38" i="2"/>
  <c r="T39" i="2"/>
  <c r="U39" i="2"/>
  <c r="V39" i="2"/>
  <c r="W39" i="2"/>
  <c r="Z39" i="2"/>
  <c r="AA39" i="2"/>
  <c r="S40" i="2"/>
  <c r="T40" i="2"/>
  <c r="U40" i="2"/>
  <c r="V40" i="2"/>
  <c r="W40" i="2"/>
  <c r="Y40" i="2"/>
  <c r="Z40" i="2"/>
  <c r="AA40" i="2"/>
  <c r="S41" i="2"/>
  <c r="T41" i="2"/>
  <c r="U41" i="2"/>
  <c r="V41" i="2"/>
  <c r="W41" i="2"/>
  <c r="Y41" i="2"/>
  <c r="Z41" i="2"/>
  <c r="AA41" i="2"/>
  <c r="S42" i="2"/>
  <c r="T42" i="2"/>
  <c r="U42" i="2"/>
  <c r="V42" i="2"/>
  <c r="W42" i="2"/>
  <c r="Y42" i="2"/>
  <c r="Z42" i="2"/>
  <c r="AA42" i="2"/>
  <c r="S43" i="2"/>
  <c r="T43" i="2"/>
  <c r="U43" i="2"/>
  <c r="V43" i="2"/>
  <c r="W43" i="2"/>
  <c r="Y43" i="2"/>
  <c r="Z43" i="2"/>
  <c r="AA43" i="2"/>
  <c r="S44" i="2"/>
  <c r="T44" i="2"/>
  <c r="U44" i="2"/>
  <c r="V44" i="2"/>
  <c r="W44" i="2"/>
  <c r="Y44" i="2"/>
  <c r="Z44" i="2"/>
  <c r="AA44" i="2"/>
  <c r="AE44" i="2"/>
  <c r="S45" i="2"/>
  <c r="T45" i="2"/>
  <c r="U45" i="2"/>
  <c r="V45" i="2"/>
  <c r="W45" i="2"/>
  <c r="Y45" i="2"/>
  <c r="Z45" i="2"/>
  <c r="AA45" i="2"/>
  <c r="AE45" i="2"/>
  <c r="S46" i="2"/>
  <c r="T46" i="2"/>
  <c r="U46" i="2"/>
  <c r="V46" i="2"/>
  <c r="W46" i="2"/>
  <c r="Y46" i="2"/>
  <c r="Z46" i="2"/>
  <c r="AA46" i="2"/>
  <c r="S47" i="2"/>
  <c r="T47" i="2"/>
  <c r="U47" i="2"/>
  <c r="V47" i="2"/>
  <c r="W47" i="2"/>
  <c r="Y47" i="2"/>
  <c r="Z47" i="2"/>
  <c r="AA47" i="2"/>
  <c r="S48" i="2"/>
  <c r="T48" i="2"/>
  <c r="U48" i="2"/>
  <c r="V48" i="2"/>
  <c r="W48" i="2"/>
  <c r="Y48" i="2"/>
  <c r="Z48" i="2"/>
  <c r="AA48" i="2"/>
  <c r="S49" i="2"/>
  <c r="T49" i="2"/>
  <c r="U49" i="2"/>
  <c r="V49" i="2"/>
  <c r="W49" i="2"/>
  <c r="Y49" i="2"/>
  <c r="Z49" i="2"/>
  <c r="AA49" i="2"/>
  <c r="S50" i="2"/>
  <c r="T50" i="2"/>
  <c r="U50" i="2"/>
  <c r="V50" i="2"/>
  <c r="W50" i="2"/>
  <c r="Y50" i="2"/>
  <c r="Z50" i="2"/>
  <c r="AA50" i="2"/>
  <c r="S51" i="2"/>
  <c r="T51" i="2"/>
  <c r="U51" i="2"/>
  <c r="V51" i="2"/>
  <c r="W51" i="2"/>
  <c r="Y51" i="2"/>
  <c r="Z51" i="2"/>
  <c r="AA51" i="2"/>
  <c r="S52" i="2"/>
  <c r="T52" i="2"/>
  <c r="U52" i="2"/>
  <c r="V52" i="2"/>
  <c r="W52" i="2"/>
  <c r="Y52" i="2"/>
  <c r="Z52" i="2"/>
  <c r="AA52" i="2"/>
  <c r="AE52" i="2"/>
  <c r="S53" i="2"/>
  <c r="T53" i="2"/>
  <c r="U53" i="2"/>
  <c r="V53" i="2"/>
  <c r="W53" i="2"/>
  <c r="Y53" i="2"/>
  <c r="Z53" i="2"/>
  <c r="AA53" i="2"/>
  <c r="S54" i="2"/>
  <c r="T54" i="2"/>
  <c r="U54" i="2"/>
  <c r="V54" i="2"/>
  <c r="W54" i="2"/>
  <c r="Y54" i="2"/>
  <c r="Z54" i="2"/>
  <c r="AA54" i="2"/>
  <c r="S55" i="2"/>
  <c r="T55" i="2"/>
  <c r="U55" i="2"/>
  <c r="V55" i="2"/>
  <c r="W55" i="2"/>
  <c r="Y55" i="2"/>
  <c r="Z55" i="2"/>
  <c r="AA55" i="2"/>
  <c r="S56" i="2"/>
  <c r="T56" i="2"/>
  <c r="U56" i="2"/>
  <c r="V56" i="2"/>
  <c r="W56" i="2"/>
  <c r="Y56" i="2"/>
  <c r="Z56" i="2"/>
  <c r="AA56" i="2"/>
  <c r="S57" i="2"/>
  <c r="T57" i="2"/>
  <c r="U57" i="2"/>
  <c r="V57" i="2"/>
  <c r="W57" i="2"/>
  <c r="Y57" i="2"/>
  <c r="Z57" i="2"/>
  <c r="AA57" i="2"/>
  <c r="S58" i="2"/>
  <c r="T58" i="2"/>
  <c r="U58" i="2"/>
  <c r="V58" i="2"/>
  <c r="W58" i="2"/>
  <c r="Y58" i="2"/>
  <c r="Z58" i="2"/>
  <c r="AA58" i="2"/>
  <c r="S59" i="2"/>
  <c r="T59" i="2"/>
  <c r="U59" i="2"/>
  <c r="V59" i="2"/>
  <c r="W59" i="2"/>
  <c r="Y59" i="2"/>
  <c r="Z59" i="2"/>
  <c r="AA59" i="2"/>
  <c r="AE59" i="2"/>
  <c r="S60" i="2"/>
  <c r="T60" i="2"/>
  <c r="U60" i="2"/>
  <c r="V60" i="2"/>
  <c r="W60" i="2"/>
  <c r="Y60" i="2"/>
  <c r="Z60" i="2"/>
  <c r="AA60" i="2"/>
  <c r="AE60" i="2"/>
  <c r="S61" i="2"/>
  <c r="T61" i="2"/>
  <c r="U61" i="2"/>
  <c r="V61" i="2"/>
  <c r="W61" i="2"/>
  <c r="Y61" i="2"/>
  <c r="Z61" i="2"/>
  <c r="AA61" i="2"/>
  <c r="S62" i="2"/>
  <c r="T62" i="2"/>
  <c r="U62" i="2"/>
  <c r="V62" i="2"/>
  <c r="W62" i="2"/>
  <c r="Y62" i="2"/>
  <c r="Z62" i="2"/>
  <c r="AA62" i="2"/>
  <c r="S63" i="2"/>
  <c r="T63" i="2"/>
  <c r="U63" i="2"/>
  <c r="V63" i="2"/>
  <c r="W63" i="2"/>
  <c r="Y63" i="2"/>
  <c r="Z63" i="2"/>
  <c r="AA63" i="2"/>
  <c r="S64" i="2"/>
  <c r="T64" i="2"/>
  <c r="U64" i="2"/>
  <c r="V64" i="2"/>
  <c r="W64" i="2"/>
  <c r="Y64" i="2"/>
  <c r="Z64" i="2"/>
  <c r="AA64" i="2"/>
  <c r="S65" i="2"/>
  <c r="T65" i="2"/>
  <c r="U65" i="2"/>
  <c r="V65" i="2"/>
  <c r="W65" i="2"/>
  <c r="Y65" i="2"/>
  <c r="Z65" i="2"/>
  <c r="AA65" i="2"/>
  <c r="S66" i="2"/>
  <c r="T66" i="2"/>
  <c r="U66" i="2"/>
  <c r="V66" i="2"/>
  <c r="W66" i="2"/>
  <c r="X66" i="2"/>
  <c r="R66" i="2" s="1"/>
  <c r="Y66" i="2"/>
  <c r="Z66" i="2"/>
  <c r="AA66" i="2"/>
  <c r="R67" i="2"/>
  <c r="S67" i="2"/>
  <c r="T67" i="2"/>
  <c r="U67" i="2"/>
  <c r="V67" i="2"/>
  <c r="W67" i="2"/>
  <c r="X67" i="2"/>
  <c r="Y67" i="2"/>
  <c r="Z67" i="2"/>
  <c r="AA67" i="2"/>
  <c r="AE67" i="2"/>
  <c r="S68" i="2"/>
  <c r="T68" i="2"/>
  <c r="U68" i="2"/>
  <c r="V68" i="2"/>
  <c r="W68" i="2"/>
  <c r="X68" i="2"/>
  <c r="R68" i="2" s="1"/>
  <c r="Y68" i="2"/>
  <c r="Z68" i="2"/>
  <c r="AA68" i="2"/>
  <c r="S69" i="2"/>
  <c r="T69" i="2"/>
  <c r="U69" i="2"/>
  <c r="V69" i="2"/>
  <c r="W69" i="2"/>
  <c r="X69" i="2"/>
  <c r="R69" i="2" s="1"/>
  <c r="Y69" i="2"/>
  <c r="Z69" i="2"/>
  <c r="AA69" i="2"/>
  <c r="S70" i="2"/>
  <c r="T70" i="2"/>
  <c r="U70" i="2"/>
  <c r="V70" i="2"/>
  <c r="W70" i="2"/>
  <c r="Y70" i="2"/>
  <c r="Z70" i="2"/>
  <c r="AA70" i="2"/>
  <c r="S71" i="2"/>
  <c r="T71" i="2"/>
  <c r="U71" i="2"/>
  <c r="V71" i="2"/>
  <c r="W71" i="2"/>
  <c r="Y71" i="2"/>
  <c r="Z71" i="2"/>
  <c r="AA71" i="2"/>
  <c r="S72" i="2"/>
  <c r="T72" i="2"/>
  <c r="U72" i="2"/>
  <c r="V72" i="2"/>
  <c r="W72" i="2"/>
  <c r="Y72" i="2"/>
  <c r="Z72" i="2"/>
  <c r="AA72" i="2"/>
  <c r="S73" i="2"/>
  <c r="T73" i="2"/>
  <c r="U73" i="2"/>
  <c r="V73" i="2"/>
  <c r="W73" i="2"/>
  <c r="Y73" i="2"/>
  <c r="Z73" i="2"/>
  <c r="AA73" i="2"/>
  <c r="S74" i="2"/>
  <c r="T74" i="2"/>
  <c r="U74" i="2"/>
  <c r="V74" i="2"/>
  <c r="W74" i="2"/>
  <c r="Y74" i="2"/>
  <c r="Z74" i="2"/>
  <c r="AA74" i="2"/>
  <c r="S75" i="2"/>
  <c r="T75" i="2"/>
  <c r="U75" i="2"/>
  <c r="V75" i="2"/>
  <c r="W75" i="2"/>
  <c r="Y75" i="2"/>
  <c r="Z75" i="2"/>
  <c r="AA75" i="2"/>
  <c r="AE75" i="2"/>
  <c r="R76" i="2"/>
  <c r="S76" i="2"/>
  <c r="T76" i="2"/>
  <c r="U76" i="2"/>
  <c r="V76" i="2"/>
  <c r="W76" i="2"/>
  <c r="X76" i="2"/>
  <c r="Y76" i="2"/>
  <c r="Z76" i="2"/>
  <c r="AA76" i="2"/>
  <c r="T77" i="2"/>
  <c r="U77" i="2"/>
  <c r="V77" i="2"/>
  <c r="W77" i="2"/>
  <c r="Z77" i="2"/>
  <c r="AA77" i="2"/>
  <c r="T78" i="2"/>
  <c r="U78" i="2"/>
  <c r="V78" i="2"/>
  <c r="W78" i="2"/>
  <c r="Z78" i="2"/>
  <c r="AA78" i="2"/>
  <c r="S79" i="2"/>
  <c r="T79" i="2"/>
  <c r="U79" i="2"/>
  <c r="V79" i="2"/>
  <c r="W79" i="2"/>
  <c r="X79" i="2"/>
  <c r="R79" i="2" s="1"/>
  <c r="Y79" i="2"/>
  <c r="Z79" i="2"/>
  <c r="AA79" i="2"/>
  <c r="S80" i="2"/>
  <c r="T80" i="2"/>
  <c r="U80" i="2"/>
  <c r="V80" i="2"/>
  <c r="W80" i="2"/>
  <c r="Y80" i="2"/>
  <c r="Z80" i="2"/>
  <c r="AA80" i="2"/>
  <c r="S81" i="2"/>
  <c r="T81" i="2"/>
  <c r="U81" i="2"/>
  <c r="V81" i="2"/>
  <c r="W81" i="2"/>
  <c r="Y81" i="2"/>
  <c r="Z81" i="2"/>
  <c r="AA81" i="2"/>
  <c r="S82" i="2"/>
  <c r="T82" i="2"/>
  <c r="U82" i="2"/>
  <c r="V82" i="2"/>
  <c r="W82" i="2"/>
  <c r="Y82" i="2"/>
  <c r="Z82" i="2"/>
  <c r="AA82" i="2"/>
  <c r="S83" i="2"/>
  <c r="T83" i="2"/>
  <c r="U83" i="2"/>
  <c r="V83" i="2"/>
  <c r="W83" i="2"/>
  <c r="Y83" i="2"/>
  <c r="Z83" i="2"/>
  <c r="AA83" i="2"/>
  <c r="S84" i="2"/>
  <c r="T84" i="2"/>
  <c r="U84" i="2"/>
  <c r="V84" i="2"/>
  <c r="W84" i="2"/>
  <c r="Y84" i="2"/>
  <c r="Z84" i="2"/>
  <c r="AA84" i="2"/>
  <c r="AE84" i="2"/>
  <c r="S85" i="2"/>
  <c r="T85" i="2"/>
  <c r="U85" i="2"/>
  <c r="V85" i="2"/>
  <c r="W85" i="2"/>
  <c r="Y85" i="2"/>
  <c r="Z85" i="2"/>
  <c r="AA85" i="2"/>
  <c r="S86" i="2"/>
  <c r="T86" i="2"/>
  <c r="U86" i="2"/>
  <c r="V86" i="2"/>
  <c r="W86" i="2"/>
  <c r="Y86" i="2"/>
  <c r="Z86" i="2"/>
  <c r="AA86" i="2"/>
  <c r="S87" i="2"/>
  <c r="T87" i="2"/>
  <c r="U87" i="2"/>
  <c r="V87" i="2"/>
  <c r="W87" i="2"/>
  <c r="Y87" i="2"/>
  <c r="Z87" i="2"/>
  <c r="AA87" i="2"/>
  <c r="S88" i="2"/>
  <c r="T88" i="2"/>
  <c r="U88" i="2"/>
  <c r="V88" i="2"/>
  <c r="W88" i="2"/>
  <c r="Y88" i="2"/>
  <c r="Z88" i="2"/>
  <c r="AA88" i="2"/>
  <c r="S89" i="2"/>
  <c r="T89" i="2"/>
  <c r="U89" i="2"/>
  <c r="V89" i="2"/>
  <c r="W89" i="2"/>
  <c r="Y89" i="2"/>
  <c r="Z89" i="2"/>
  <c r="AA89" i="2"/>
  <c r="S90" i="2"/>
  <c r="T90" i="2"/>
  <c r="U90" i="2"/>
  <c r="V90" i="2"/>
  <c r="W90" i="2"/>
  <c r="Y90" i="2"/>
  <c r="Z90" i="2"/>
  <c r="AA90" i="2"/>
  <c r="S91" i="2"/>
  <c r="T91" i="2"/>
  <c r="U91" i="2"/>
  <c r="V91" i="2"/>
  <c r="W91" i="2"/>
  <c r="Y91" i="2"/>
  <c r="Z91" i="2"/>
  <c r="AA91" i="2"/>
  <c r="AE91" i="2"/>
  <c r="S92" i="2"/>
  <c r="T92" i="2"/>
  <c r="U92" i="2"/>
  <c r="V92" i="2"/>
  <c r="W92" i="2"/>
  <c r="Y92" i="2"/>
  <c r="Z92" i="2"/>
  <c r="AA92" i="2"/>
  <c r="AE92" i="2"/>
  <c r="S93" i="2"/>
  <c r="T93" i="2"/>
  <c r="U93" i="2"/>
  <c r="V93" i="2"/>
  <c r="W93" i="2"/>
  <c r="Y93" i="2"/>
  <c r="Z93" i="2"/>
  <c r="AA93" i="2"/>
  <c r="S94" i="2"/>
  <c r="T94" i="2"/>
  <c r="U94" i="2"/>
  <c r="V94" i="2"/>
  <c r="W94" i="2"/>
  <c r="Y94" i="2"/>
  <c r="Z94" i="2"/>
  <c r="AA94" i="2"/>
  <c r="S95" i="2"/>
  <c r="T95" i="2"/>
  <c r="U95" i="2"/>
  <c r="V95" i="2"/>
  <c r="W95" i="2"/>
  <c r="Y95" i="2"/>
  <c r="Z95" i="2"/>
  <c r="AA95" i="2"/>
  <c r="S96" i="2"/>
  <c r="T96" i="2"/>
  <c r="U96" i="2"/>
  <c r="V96" i="2"/>
  <c r="W96" i="2"/>
  <c r="Y96" i="2"/>
  <c r="Z96" i="2"/>
  <c r="AA96" i="2"/>
  <c r="T97" i="2"/>
  <c r="U97" i="2"/>
  <c r="V97" i="2"/>
  <c r="W97" i="2"/>
  <c r="Z97" i="2"/>
  <c r="AA97" i="2"/>
  <c r="T98" i="2"/>
  <c r="U98" i="2"/>
  <c r="V98" i="2"/>
  <c r="W98" i="2"/>
  <c r="Z98" i="2"/>
  <c r="AA98" i="2"/>
  <c r="T99" i="2"/>
  <c r="U99" i="2"/>
  <c r="V99" i="2"/>
  <c r="W99" i="2"/>
  <c r="Z99" i="2"/>
  <c r="AA99" i="2"/>
  <c r="AE99" i="2"/>
  <c r="S100" i="2"/>
  <c r="T100" i="2"/>
  <c r="U100" i="2"/>
  <c r="V100" i="2"/>
  <c r="W100" i="2"/>
  <c r="Y100" i="2"/>
  <c r="Z100" i="2"/>
  <c r="AA100" i="2"/>
  <c r="S101" i="2"/>
  <c r="T101" i="2"/>
  <c r="U101" i="2"/>
  <c r="V101" i="2"/>
  <c r="W101" i="2"/>
  <c r="Y101" i="2"/>
  <c r="Z101" i="2"/>
  <c r="AA101" i="2"/>
  <c r="S102" i="2"/>
  <c r="T102" i="2"/>
  <c r="U102" i="2"/>
  <c r="V102" i="2"/>
  <c r="W102" i="2"/>
  <c r="Y102" i="2"/>
  <c r="Z102" i="2"/>
  <c r="AA102" i="2"/>
  <c r="S103" i="2"/>
  <c r="T103" i="2"/>
  <c r="U103" i="2"/>
  <c r="V103" i="2"/>
  <c r="W103" i="2"/>
  <c r="Y103" i="2"/>
  <c r="Z103" i="2"/>
  <c r="AA103" i="2"/>
  <c r="S104" i="2"/>
  <c r="T104" i="2"/>
  <c r="U104" i="2"/>
  <c r="V104" i="2"/>
  <c r="W104" i="2"/>
  <c r="Y104" i="2"/>
  <c r="Z104" i="2"/>
  <c r="AA104" i="2"/>
  <c r="S105" i="2"/>
  <c r="T105" i="2"/>
  <c r="U105" i="2"/>
  <c r="V105" i="2"/>
  <c r="W105" i="2"/>
  <c r="Y105" i="2"/>
  <c r="Z105" i="2"/>
  <c r="AA105" i="2"/>
  <c r="S106" i="2"/>
  <c r="T106" i="2"/>
  <c r="U106" i="2"/>
  <c r="V106" i="2"/>
  <c r="W106" i="2"/>
  <c r="Y106" i="2"/>
  <c r="Z106" i="2"/>
  <c r="AA106" i="2"/>
  <c r="S107" i="2"/>
  <c r="T107" i="2"/>
  <c r="U107" i="2"/>
  <c r="V107" i="2"/>
  <c r="W107" i="2"/>
  <c r="Y107" i="2"/>
  <c r="Z107" i="2"/>
  <c r="AA107" i="2"/>
  <c r="AE107" i="2"/>
  <c r="S108" i="2"/>
  <c r="T108" i="2"/>
  <c r="U108" i="2"/>
  <c r="V108" i="2"/>
  <c r="W108" i="2"/>
  <c r="Y108" i="2"/>
  <c r="Z108" i="2"/>
  <c r="AA108" i="2"/>
  <c r="AE108" i="2"/>
  <c r="S109" i="2"/>
  <c r="T109" i="2"/>
  <c r="U109" i="2"/>
  <c r="V109" i="2"/>
  <c r="W109" i="2"/>
  <c r="Y109" i="2"/>
  <c r="Z109" i="2"/>
  <c r="AA109" i="2"/>
  <c r="S110" i="2"/>
  <c r="T110" i="2"/>
  <c r="U110" i="2"/>
  <c r="V110" i="2"/>
  <c r="W110" i="2"/>
  <c r="Y110" i="2"/>
  <c r="Z110" i="2"/>
  <c r="AA110" i="2"/>
  <c r="S111" i="2"/>
  <c r="T111" i="2"/>
  <c r="U111" i="2"/>
  <c r="V111" i="2"/>
  <c r="W111" i="2"/>
  <c r="X111" i="2"/>
  <c r="R111" i="2" s="1"/>
  <c r="Y111" i="2"/>
  <c r="Z111" i="2"/>
  <c r="AA111" i="2"/>
  <c r="S112" i="2"/>
  <c r="T112" i="2"/>
  <c r="U112" i="2"/>
  <c r="V112" i="2"/>
  <c r="W112" i="2"/>
  <c r="Y112" i="2"/>
  <c r="Z112" i="2"/>
  <c r="AA112" i="2"/>
  <c r="S113" i="2"/>
  <c r="T113" i="2"/>
  <c r="U113" i="2"/>
  <c r="V113" i="2"/>
  <c r="W113" i="2"/>
  <c r="Y113" i="2"/>
  <c r="Z113" i="2"/>
  <c r="AA113" i="2"/>
  <c r="S114" i="2"/>
  <c r="T114" i="2"/>
  <c r="U114" i="2"/>
  <c r="V114" i="2"/>
  <c r="W114" i="2"/>
  <c r="Y114" i="2"/>
  <c r="Z114" i="2"/>
  <c r="AA114" i="2"/>
  <c r="S115" i="2"/>
  <c r="T115" i="2"/>
  <c r="U115" i="2"/>
  <c r="V115" i="2"/>
  <c r="W115" i="2"/>
  <c r="Y115" i="2"/>
  <c r="Z115" i="2"/>
  <c r="AA115" i="2"/>
  <c r="AE115" i="2"/>
  <c r="S116" i="2"/>
  <c r="T116" i="2"/>
  <c r="U116" i="2"/>
  <c r="V116" i="2"/>
  <c r="W116" i="2"/>
  <c r="Y116" i="2"/>
  <c r="Z116" i="2"/>
  <c r="AA116" i="2"/>
  <c r="AE116" i="2"/>
  <c r="S117" i="2"/>
  <c r="T117" i="2"/>
  <c r="U117" i="2"/>
  <c r="V117" i="2"/>
  <c r="W117" i="2"/>
  <c r="Y117" i="2"/>
  <c r="Z117" i="2"/>
  <c r="AA117" i="2"/>
  <c r="S118" i="2"/>
  <c r="T118" i="2"/>
  <c r="U118" i="2"/>
  <c r="V118" i="2"/>
  <c r="W118" i="2"/>
  <c r="Y118" i="2"/>
  <c r="Z118" i="2"/>
  <c r="AA118" i="2"/>
  <c r="S119" i="2"/>
  <c r="T119" i="2"/>
  <c r="U119" i="2"/>
  <c r="V119" i="2"/>
  <c r="W119" i="2"/>
  <c r="Y119" i="2"/>
  <c r="Z119" i="2"/>
  <c r="AA119" i="2"/>
  <c r="S120" i="2"/>
  <c r="T120" i="2"/>
  <c r="U120" i="2"/>
  <c r="V120" i="2"/>
  <c r="W120" i="2"/>
  <c r="Y120" i="2"/>
  <c r="Z120" i="2"/>
  <c r="AA120" i="2"/>
  <c r="S121" i="2"/>
  <c r="T121" i="2"/>
  <c r="U121" i="2"/>
  <c r="V121" i="2"/>
  <c r="W121" i="2"/>
  <c r="Y121" i="2"/>
  <c r="Z121" i="2"/>
  <c r="AA121" i="2"/>
  <c r="S122" i="2"/>
  <c r="T122" i="2"/>
  <c r="U122" i="2"/>
  <c r="V122" i="2"/>
  <c r="W122" i="2"/>
  <c r="Y122" i="2"/>
  <c r="Z122" i="2"/>
  <c r="AA122" i="2"/>
  <c r="T123" i="2"/>
  <c r="U123" i="2"/>
  <c r="V123" i="2"/>
  <c r="W123" i="2"/>
  <c r="Z123" i="2"/>
  <c r="AA123" i="2"/>
  <c r="AE123" i="2"/>
  <c r="T124" i="2"/>
  <c r="U124" i="2"/>
  <c r="V124" i="2"/>
  <c r="W124" i="2"/>
  <c r="Z124" i="2"/>
  <c r="AA124" i="2"/>
  <c r="AE124" i="2"/>
  <c r="S125" i="2"/>
  <c r="T125" i="2"/>
  <c r="U125" i="2"/>
  <c r="V125" i="2"/>
  <c r="W125" i="2"/>
  <c r="Y125" i="2"/>
  <c r="Z125" i="2"/>
  <c r="AA125" i="2"/>
  <c r="S126" i="2"/>
  <c r="T126" i="2"/>
  <c r="U126" i="2"/>
  <c r="V126" i="2"/>
  <c r="W126" i="2"/>
  <c r="Y126" i="2"/>
  <c r="Z126" i="2"/>
  <c r="AA126" i="2"/>
  <c r="S127" i="2"/>
  <c r="T127" i="2"/>
  <c r="U127" i="2"/>
  <c r="V127" i="2"/>
  <c r="W127" i="2"/>
  <c r="Y127" i="2"/>
  <c r="Z127" i="2"/>
  <c r="AA127" i="2"/>
  <c r="R128" i="2"/>
  <c r="S128" i="2"/>
  <c r="T128" i="2"/>
  <c r="U128" i="2"/>
  <c r="V128" i="2"/>
  <c r="W128" i="2"/>
  <c r="X128" i="2"/>
  <c r="Y128" i="2"/>
  <c r="Z128" i="2"/>
  <c r="AA128" i="2"/>
  <c r="S129" i="2"/>
  <c r="T129" i="2"/>
  <c r="U129" i="2"/>
  <c r="V129" i="2"/>
  <c r="W129" i="2"/>
  <c r="X129" i="2"/>
  <c r="R129" i="2" s="1"/>
  <c r="Y129" i="2"/>
  <c r="Z129" i="2"/>
  <c r="AA129" i="2"/>
  <c r="T130" i="2"/>
  <c r="U130" i="2"/>
  <c r="V130" i="2"/>
  <c r="W130" i="2"/>
  <c r="Z130" i="2"/>
  <c r="AA130" i="2"/>
  <c r="T131" i="2"/>
  <c r="U131" i="2"/>
  <c r="V131" i="2"/>
  <c r="W131" i="2"/>
  <c r="Z131" i="2"/>
  <c r="AA131" i="2"/>
  <c r="AE131" i="2"/>
  <c r="T132" i="2"/>
  <c r="U132" i="2"/>
  <c r="V132" i="2"/>
  <c r="W132" i="2"/>
  <c r="Z132" i="2"/>
  <c r="AA132" i="2"/>
  <c r="AE132" i="2"/>
  <c r="S133" i="2"/>
  <c r="T133" i="2"/>
  <c r="U133" i="2"/>
  <c r="V133" i="2"/>
  <c r="W133" i="2"/>
  <c r="X133" i="2"/>
  <c r="R133" i="2" s="1"/>
  <c r="Y133" i="2"/>
  <c r="Z133" i="2"/>
  <c r="AA133" i="2"/>
  <c r="AE133" i="2"/>
  <c r="S134" i="2"/>
  <c r="T134" i="2"/>
  <c r="U134" i="2"/>
  <c r="V134" i="2"/>
  <c r="W134" i="2"/>
  <c r="Y134" i="2"/>
  <c r="Z134" i="2"/>
  <c r="AA134" i="2"/>
  <c r="S135" i="2"/>
  <c r="T135" i="2"/>
  <c r="U135" i="2"/>
  <c r="V135" i="2"/>
  <c r="W135" i="2"/>
  <c r="Y135" i="2"/>
  <c r="Z135" i="2"/>
  <c r="AA135" i="2"/>
  <c r="S136" i="2"/>
  <c r="T136" i="2"/>
  <c r="U136" i="2"/>
  <c r="V136" i="2"/>
  <c r="W136" i="2"/>
  <c r="Y136" i="2"/>
  <c r="Z136" i="2"/>
  <c r="AA136" i="2"/>
  <c r="S137" i="2"/>
  <c r="T137" i="2"/>
  <c r="U137" i="2"/>
  <c r="V137" i="2"/>
  <c r="W137" i="2"/>
  <c r="Y137" i="2"/>
  <c r="Z137" i="2"/>
  <c r="AA137" i="2"/>
  <c r="S138" i="2"/>
  <c r="T138" i="2"/>
  <c r="U138" i="2"/>
  <c r="V138" i="2"/>
  <c r="W138" i="2"/>
  <c r="Y138" i="2"/>
  <c r="Z138" i="2"/>
  <c r="AA138" i="2"/>
  <c r="S139" i="2"/>
  <c r="T139" i="2"/>
  <c r="U139" i="2"/>
  <c r="V139" i="2"/>
  <c r="W139" i="2"/>
  <c r="Y139" i="2"/>
  <c r="Z139" i="2"/>
  <c r="AA139" i="2"/>
  <c r="AE139" i="2"/>
  <c r="S140" i="2"/>
  <c r="T140" i="2"/>
  <c r="U140" i="2"/>
  <c r="V140" i="2"/>
  <c r="W140" i="2"/>
  <c r="Y140" i="2"/>
  <c r="Z140" i="2"/>
  <c r="AA140" i="2"/>
  <c r="AE140" i="2"/>
  <c r="S141" i="2"/>
  <c r="T141" i="2"/>
  <c r="U141" i="2"/>
  <c r="V141" i="2"/>
  <c r="W141" i="2"/>
  <c r="Y141" i="2"/>
  <c r="Z141" i="2"/>
  <c r="AA141" i="2"/>
  <c r="S142" i="2"/>
  <c r="T142" i="2"/>
  <c r="U142" i="2"/>
  <c r="V142" i="2"/>
  <c r="W142" i="2"/>
  <c r="Y142" i="2"/>
  <c r="Z142" i="2"/>
  <c r="AA142" i="2"/>
  <c r="S143" i="2"/>
  <c r="T143" i="2"/>
  <c r="U143" i="2"/>
  <c r="V143" i="2"/>
  <c r="W143" i="2"/>
  <c r="Y143" i="2"/>
  <c r="Z143" i="2"/>
  <c r="AA143" i="2"/>
  <c r="S144" i="2"/>
  <c r="T144" i="2"/>
  <c r="U144" i="2"/>
  <c r="V144" i="2"/>
  <c r="W144" i="2"/>
  <c r="Y144" i="2"/>
  <c r="Z144" i="2"/>
  <c r="AA144" i="2"/>
  <c r="S145" i="2"/>
  <c r="T145" i="2"/>
  <c r="U145" i="2"/>
  <c r="V145" i="2"/>
  <c r="W145" i="2"/>
  <c r="Y145" i="2"/>
  <c r="Z145" i="2"/>
  <c r="AA145" i="2"/>
  <c r="S146" i="2"/>
  <c r="T146" i="2"/>
  <c r="U146" i="2"/>
  <c r="V146" i="2"/>
  <c r="W146" i="2"/>
  <c r="Y146" i="2"/>
  <c r="Z146" i="2"/>
  <c r="AA146" i="2"/>
  <c r="S147" i="2"/>
  <c r="T147" i="2"/>
  <c r="U147" i="2"/>
  <c r="V147" i="2"/>
  <c r="W147" i="2"/>
  <c r="Y147" i="2"/>
  <c r="Z147" i="2"/>
  <c r="AA147" i="2"/>
  <c r="AE147" i="2"/>
  <c r="S148" i="2"/>
  <c r="T148" i="2"/>
  <c r="U148" i="2"/>
  <c r="V148" i="2"/>
  <c r="W148" i="2"/>
  <c r="Y148" i="2"/>
  <c r="Z148" i="2"/>
  <c r="AA148" i="2"/>
  <c r="AE148" i="2"/>
  <c r="S149" i="2"/>
  <c r="T149" i="2"/>
  <c r="U149" i="2"/>
  <c r="V149" i="2"/>
  <c r="W149" i="2"/>
  <c r="X149" i="2"/>
  <c r="R149" i="2" s="1"/>
  <c r="Y149" i="2"/>
  <c r="Z149" i="2"/>
  <c r="AA149" i="2"/>
  <c r="S150" i="2"/>
  <c r="T150" i="2"/>
  <c r="U150" i="2"/>
  <c r="V150" i="2"/>
  <c r="W150" i="2"/>
  <c r="Y150" i="2"/>
  <c r="Z150" i="2"/>
  <c r="AA150" i="2"/>
  <c r="S151" i="2"/>
  <c r="T151" i="2"/>
  <c r="U151" i="2"/>
  <c r="V151" i="2"/>
  <c r="W151" i="2"/>
  <c r="Y151" i="2"/>
  <c r="Z151" i="2"/>
  <c r="AA151" i="2"/>
  <c r="R152" i="2"/>
  <c r="S152" i="2"/>
  <c r="T152" i="2"/>
  <c r="U152" i="2"/>
  <c r="V152" i="2"/>
  <c r="W152" i="2"/>
  <c r="X152" i="2"/>
  <c r="Y152" i="2"/>
  <c r="Z152" i="2"/>
  <c r="AA152" i="2"/>
  <c r="R153" i="2"/>
  <c r="S153" i="2"/>
  <c r="T153" i="2"/>
  <c r="U153" i="2"/>
  <c r="V153" i="2"/>
  <c r="W153" i="2"/>
  <c r="X153" i="2"/>
  <c r="Y153" i="2"/>
  <c r="Z153" i="2"/>
  <c r="AA153" i="2"/>
  <c r="S154" i="2"/>
  <c r="T154" i="2"/>
  <c r="U154" i="2"/>
  <c r="V154" i="2"/>
  <c r="W154" i="2"/>
  <c r="X154" i="2"/>
  <c r="R154" i="2" s="1"/>
  <c r="Y154" i="2"/>
  <c r="Z154" i="2"/>
  <c r="AA154" i="2"/>
  <c r="T155" i="2"/>
  <c r="U155" i="2"/>
  <c r="V155" i="2"/>
  <c r="W155" i="2"/>
  <c r="Z155" i="2"/>
  <c r="AA155" i="2"/>
  <c r="AE155" i="2"/>
  <c r="T156" i="2"/>
  <c r="U156" i="2"/>
  <c r="V156" i="2"/>
  <c r="W156" i="2"/>
  <c r="Z156" i="2"/>
  <c r="AA156" i="2"/>
  <c r="AE156" i="2"/>
  <c r="R157" i="2"/>
  <c r="S157" i="2"/>
  <c r="T157" i="2"/>
  <c r="U157" i="2"/>
  <c r="V157" i="2"/>
  <c r="W157" i="2"/>
  <c r="X157" i="2"/>
  <c r="Y157" i="2"/>
  <c r="Z157" i="2"/>
  <c r="AA157" i="2"/>
  <c r="S158" i="2"/>
  <c r="T158" i="2"/>
  <c r="U158" i="2"/>
  <c r="V158" i="2"/>
  <c r="W158" i="2"/>
  <c r="Y158" i="2"/>
  <c r="Z158" i="2"/>
  <c r="AA158" i="2"/>
  <c r="S159" i="2"/>
  <c r="T159" i="2"/>
  <c r="U159" i="2"/>
  <c r="V159" i="2"/>
  <c r="W159" i="2"/>
  <c r="Y159" i="2"/>
  <c r="Z159" i="2"/>
  <c r="AA159" i="2"/>
  <c r="S160" i="2"/>
  <c r="T160" i="2"/>
  <c r="U160" i="2"/>
  <c r="V160" i="2"/>
  <c r="W160" i="2"/>
  <c r="Y160" i="2"/>
  <c r="Z160" i="2"/>
  <c r="AA160" i="2"/>
  <c r="S161" i="2"/>
  <c r="T161" i="2"/>
  <c r="U161" i="2"/>
  <c r="V161" i="2"/>
  <c r="W161" i="2"/>
  <c r="Y161" i="2"/>
  <c r="Z161" i="2"/>
  <c r="AA161" i="2"/>
  <c r="S162" i="2"/>
  <c r="T162" i="2"/>
  <c r="U162" i="2"/>
  <c r="V162" i="2"/>
  <c r="W162" i="2"/>
  <c r="Y162" i="2"/>
  <c r="Z162" i="2"/>
  <c r="AA162" i="2"/>
  <c r="S163" i="2"/>
  <c r="T163" i="2"/>
  <c r="U163" i="2"/>
  <c r="V163" i="2"/>
  <c r="W163" i="2"/>
  <c r="Y163" i="2"/>
  <c r="Z163" i="2"/>
  <c r="AA163" i="2"/>
  <c r="AE163" i="2"/>
  <c r="S164" i="2"/>
  <c r="T164" i="2"/>
  <c r="U164" i="2"/>
  <c r="V164" i="2"/>
  <c r="W164" i="2"/>
  <c r="Y164" i="2"/>
  <c r="Z164" i="2"/>
  <c r="AA164" i="2"/>
  <c r="AE164" i="2"/>
  <c r="S165" i="2"/>
  <c r="T165" i="2"/>
  <c r="U165" i="2"/>
  <c r="V165" i="2"/>
  <c r="W165" i="2"/>
  <c r="Y165" i="2"/>
  <c r="Z165" i="2"/>
  <c r="AA165" i="2"/>
  <c r="AE165" i="2"/>
  <c r="S166" i="2"/>
  <c r="T166" i="2"/>
  <c r="U166" i="2"/>
  <c r="V166" i="2"/>
  <c r="W166" i="2"/>
  <c r="Y166" i="2"/>
  <c r="Z166" i="2"/>
  <c r="AA166" i="2"/>
  <c r="S167" i="2"/>
  <c r="T167" i="2"/>
  <c r="U167" i="2"/>
  <c r="V167" i="2"/>
  <c r="W167" i="2"/>
  <c r="Y167" i="2"/>
  <c r="Z167" i="2"/>
  <c r="AA167" i="2"/>
  <c r="S168" i="2"/>
  <c r="T168" i="2"/>
  <c r="U168" i="2"/>
  <c r="V168" i="2"/>
  <c r="W168" i="2"/>
  <c r="Y168" i="2"/>
  <c r="Z168" i="2"/>
  <c r="AA168" i="2"/>
  <c r="S169" i="2"/>
  <c r="T169" i="2"/>
  <c r="U169" i="2"/>
  <c r="V169" i="2"/>
  <c r="W169" i="2"/>
  <c r="Y169" i="2"/>
  <c r="Z169" i="2"/>
  <c r="AA169" i="2"/>
  <c r="S170" i="2"/>
  <c r="T170" i="2"/>
  <c r="U170" i="2"/>
  <c r="V170" i="2"/>
  <c r="W170" i="2"/>
  <c r="Y170" i="2"/>
  <c r="Z170" i="2"/>
  <c r="AA170" i="2"/>
  <c r="S171" i="2"/>
  <c r="T171" i="2"/>
  <c r="U171" i="2"/>
  <c r="V171" i="2"/>
  <c r="W171" i="2"/>
  <c r="Y171" i="2"/>
  <c r="Z171" i="2"/>
  <c r="AA171" i="2"/>
  <c r="AE171" i="2"/>
  <c r="S172" i="2"/>
  <c r="T172" i="2"/>
  <c r="U172" i="2"/>
  <c r="V172" i="2"/>
  <c r="W172" i="2"/>
  <c r="Y172" i="2"/>
  <c r="Z172" i="2"/>
  <c r="AA172" i="2"/>
  <c r="AE172" i="2"/>
  <c r="S173" i="2"/>
  <c r="T173" i="2"/>
  <c r="U173" i="2"/>
  <c r="V173" i="2"/>
  <c r="W173" i="2"/>
  <c r="Y173" i="2"/>
  <c r="Z173" i="2"/>
  <c r="AA173" i="2"/>
  <c r="AE173" i="2"/>
  <c r="S174" i="2"/>
  <c r="T174" i="2"/>
  <c r="U174" i="2"/>
  <c r="V174" i="2"/>
  <c r="W174" i="2"/>
  <c r="Y174" i="2"/>
  <c r="Z174" i="2"/>
  <c r="AA174" i="2"/>
  <c r="S175" i="2"/>
  <c r="T175" i="2"/>
  <c r="U175" i="2"/>
  <c r="V175" i="2"/>
  <c r="W175" i="2"/>
  <c r="Y175" i="2"/>
  <c r="Z175" i="2"/>
  <c r="AA175" i="2"/>
  <c r="S176" i="2"/>
  <c r="T176" i="2"/>
  <c r="U176" i="2"/>
  <c r="V176" i="2"/>
  <c r="W176" i="2"/>
  <c r="Y176" i="2"/>
  <c r="Z176" i="2"/>
  <c r="AA176" i="2"/>
  <c r="S177" i="2"/>
  <c r="T177" i="2"/>
  <c r="U177" i="2"/>
  <c r="V177" i="2"/>
  <c r="W177" i="2"/>
  <c r="Y177" i="2"/>
  <c r="Z177" i="2"/>
  <c r="AA177" i="2"/>
  <c r="R178" i="2"/>
  <c r="S178" i="2"/>
  <c r="T178" i="2"/>
  <c r="U178" i="2"/>
  <c r="V178" i="2"/>
  <c r="W178" i="2"/>
  <c r="X178" i="2"/>
  <c r="Y178" i="2"/>
  <c r="Z178" i="2"/>
  <c r="AA178" i="2"/>
  <c r="S179" i="2"/>
  <c r="T179" i="2"/>
  <c r="U179" i="2"/>
  <c r="V179" i="2"/>
  <c r="W179" i="2"/>
  <c r="Y179" i="2"/>
  <c r="Z179" i="2"/>
  <c r="AA179" i="2"/>
  <c r="AE179" i="2"/>
  <c r="S180" i="2"/>
  <c r="T180" i="2"/>
  <c r="U180" i="2"/>
  <c r="V180" i="2"/>
  <c r="W180" i="2"/>
  <c r="Y180" i="2"/>
  <c r="Z180" i="2"/>
  <c r="AA180" i="2"/>
  <c r="AE180" i="2"/>
  <c r="S181" i="2"/>
  <c r="T181" i="2"/>
  <c r="U181" i="2"/>
  <c r="V181" i="2"/>
  <c r="W181" i="2"/>
  <c r="Y181" i="2"/>
  <c r="Z181" i="2"/>
  <c r="AA181" i="2"/>
  <c r="AE181" i="2"/>
  <c r="S182" i="2"/>
  <c r="T182" i="2"/>
  <c r="U182" i="2"/>
  <c r="V182" i="2"/>
  <c r="W182" i="2"/>
  <c r="Y182" i="2"/>
  <c r="Z182" i="2"/>
  <c r="AA182" i="2"/>
  <c r="S183" i="2"/>
  <c r="T183" i="2"/>
  <c r="U183" i="2"/>
  <c r="V183" i="2"/>
  <c r="W183" i="2"/>
  <c r="Y183" i="2"/>
  <c r="Z183" i="2"/>
  <c r="AA183" i="2"/>
  <c r="S184" i="2"/>
  <c r="T184" i="2"/>
  <c r="U184" i="2"/>
  <c r="V184" i="2"/>
  <c r="W184" i="2"/>
  <c r="Y184" i="2"/>
  <c r="Z184" i="2"/>
  <c r="AA184" i="2"/>
  <c r="S185" i="2"/>
  <c r="T185" i="2"/>
  <c r="U185" i="2"/>
  <c r="V185" i="2"/>
  <c r="W185" i="2"/>
  <c r="Y185" i="2"/>
  <c r="Z185" i="2"/>
  <c r="AA185" i="2"/>
  <c r="S186" i="2"/>
  <c r="T186" i="2"/>
  <c r="U186" i="2"/>
  <c r="V186" i="2"/>
  <c r="W186" i="2"/>
  <c r="Y186" i="2"/>
  <c r="Z186" i="2"/>
  <c r="AA186" i="2"/>
  <c r="S187" i="2"/>
  <c r="T187" i="2"/>
  <c r="U187" i="2"/>
  <c r="V187" i="2"/>
  <c r="W187" i="2"/>
  <c r="Y187" i="2"/>
  <c r="Z187" i="2"/>
  <c r="AA187" i="2"/>
  <c r="AE187" i="2"/>
  <c r="S188" i="2"/>
  <c r="T188" i="2"/>
  <c r="U188" i="2"/>
  <c r="V188" i="2"/>
  <c r="W188" i="2"/>
  <c r="Y188" i="2"/>
  <c r="Z188" i="2"/>
  <c r="AA188" i="2"/>
  <c r="AE188" i="2"/>
  <c r="S189" i="2"/>
  <c r="T189" i="2"/>
  <c r="U189" i="2"/>
  <c r="V189" i="2"/>
  <c r="W189" i="2"/>
  <c r="Y189" i="2"/>
  <c r="Z189" i="2"/>
  <c r="AA189" i="2"/>
  <c r="AE189" i="2"/>
  <c r="S190" i="2"/>
  <c r="T190" i="2"/>
  <c r="U190" i="2"/>
  <c r="V190" i="2"/>
  <c r="W190" i="2"/>
  <c r="Y190" i="2"/>
  <c r="Z190" i="2"/>
  <c r="AA190" i="2"/>
  <c r="S191" i="2"/>
  <c r="T191" i="2"/>
  <c r="U191" i="2"/>
  <c r="V191" i="2"/>
  <c r="W191" i="2"/>
  <c r="Y191" i="2"/>
  <c r="Z191" i="2"/>
  <c r="AA191" i="2"/>
  <c r="S192" i="2"/>
  <c r="T192" i="2"/>
  <c r="U192" i="2"/>
  <c r="V192" i="2"/>
  <c r="W192" i="2"/>
  <c r="Y192" i="2"/>
  <c r="Z192" i="2"/>
  <c r="AA192" i="2"/>
  <c r="S193" i="2"/>
  <c r="T193" i="2"/>
  <c r="U193" i="2"/>
  <c r="V193" i="2"/>
  <c r="W193" i="2"/>
  <c r="Y193" i="2"/>
  <c r="Z193" i="2"/>
  <c r="AA193" i="2"/>
  <c r="S194" i="2"/>
  <c r="T194" i="2"/>
  <c r="U194" i="2"/>
  <c r="V194" i="2"/>
  <c r="W194" i="2"/>
  <c r="Y194" i="2"/>
  <c r="Z194" i="2"/>
  <c r="AA194" i="2"/>
  <c r="S195" i="2"/>
  <c r="T195" i="2"/>
  <c r="U195" i="2"/>
  <c r="V195" i="2"/>
  <c r="W195" i="2"/>
  <c r="Y195" i="2"/>
  <c r="Z195" i="2"/>
  <c r="AA195" i="2"/>
  <c r="AE195" i="2"/>
  <c r="S196" i="2"/>
  <c r="T196" i="2"/>
  <c r="U196" i="2"/>
  <c r="V196" i="2"/>
  <c r="W196" i="2"/>
  <c r="Y196" i="2"/>
  <c r="Z196" i="2"/>
  <c r="AA196" i="2"/>
  <c r="AE196" i="2"/>
  <c r="S197" i="2"/>
  <c r="T197" i="2"/>
  <c r="U197" i="2"/>
  <c r="V197" i="2"/>
  <c r="W197" i="2"/>
  <c r="Y197" i="2"/>
  <c r="Z197" i="2"/>
  <c r="AA197" i="2"/>
  <c r="S198" i="2"/>
  <c r="T198" i="2"/>
  <c r="U198" i="2"/>
  <c r="V198" i="2"/>
  <c r="W198" i="2"/>
  <c r="Y198" i="2"/>
  <c r="Z198" i="2"/>
  <c r="AA198" i="2"/>
  <c r="R199" i="2"/>
  <c r="S199" i="2"/>
  <c r="T199" i="2"/>
  <c r="U199" i="2"/>
  <c r="V199" i="2"/>
  <c r="W199" i="2"/>
  <c r="X199" i="2"/>
  <c r="Y199" i="2"/>
  <c r="Z199" i="2"/>
  <c r="AA199" i="2"/>
  <c r="S200" i="2"/>
  <c r="T200" i="2"/>
  <c r="U200" i="2"/>
  <c r="V200" i="2"/>
  <c r="W200" i="2"/>
  <c r="Y200" i="2"/>
  <c r="Z200" i="2"/>
  <c r="AA200" i="2"/>
  <c r="S201" i="2"/>
  <c r="T201" i="2"/>
  <c r="U201" i="2"/>
  <c r="V201" i="2"/>
  <c r="W201" i="2"/>
  <c r="Y201" i="2"/>
  <c r="Z201" i="2"/>
  <c r="AA201" i="2"/>
  <c r="S202" i="2"/>
  <c r="T202" i="2"/>
  <c r="U202" i="2"/>
  <c r="V202" i="2"/>
  <c r="W202" i="2"/>
  <c r="Y202" i="2"/>
  <c r="Z202" i="2"/>
  <c r="AA202" i="2"/>
  <c r="T203" i="2"/>
  <c r="U203" i="2"/>
  <c r="V203" i="2"/>
  <c r="W203" i="2"/>
  <c r="Z203" i="2"/>
  <c r="AA203" i="2"/>
  <c r="AE203" i="2"/>
  <c r="T204" i="2"/>
  <c r="U204" i="2"/>
  <c r="V204" i="2"/>
  <c r="W204" i="2"/>
  <c r="Z204" i="2"/>
  <c r="AA204" i="2"/>
  <c r="AE204" i="2"/>
  <c r="S205" i="2"/>
  <c r="T205" i="2"/>
  <c r="U205" i="2"/>
  <c r="V205" i="2"/>
  <c r="W205" i="2"/>
  <c r="Y205" i="2"/>
  <c r="Z205" i="2"/>
  <c r="AA205" i="2"/>
  <c r="AE205" i="2"/>
  <c r="S206" i="2"/>
  <c r="T206" i="2"/>
  <c r="U206" i="2"/>
  <c r="V206" i="2"/>
  <c r="W206" i="2"/>
  <c r="Y206" i="2"/>
  <c r="Z206" i="2"/>
  <c r="AA206" i="2"/>
  <c r="S207" i="2"/>
  <c r="T207" i="2"/>
  <c r="U207" i="2"/>
  <c r="V207" i="2"/>
  <c r="W207" i="2"/>
  <c r="Y207" i="2"/>
  <c r="Z207" i="2"/>
  <c r="AA207" i="2"/>
  <c r="S208" i="2"/>
  <c r="T208" i="2"/>
  <c r="U208" i="2"/>
  <c r="V208" i="2"/>
  <c r="W208" i="2"/>
  <c r="Y208" i="2"/>
  <c r="Z208" i="2"/>
  <c r="AA208" i="2"/>
  <c r="S209" i="2"/>
  <c r="T209" i="2"/>
  <c r="U209" i="2"/>
  <c r="V209" i="2"/>
  <c r="W209" i="2"/>
  <c r="Y209" i="2"/>
  <c r="Z209" i="2"/>
  <c r="AA209" i="2"/>
  <c r="S210" i="2"/>
  <c r="T210" i="2"/>
  <c r="U210" i="2"/>
  <c r="V210" i="2"/>
  <c r="W210" i="2"/>
  <c r="Y210" i="2"/>
  <c r="Z210" i="2"/>
  <c r="AA210" i="2"/>
  <c r="T211" i="2"/>
  <c r="U211" i="2"/>
  <c r="V211" i="2"/>
  <c r="W211" i="2"/>
  <c r="Z211" i="2"/>
  <c r="AA211" i="2"/>
  <c r="AE211" i="2"/>
  <c r="T212" i="2"/>
  <c r="U212" i="2"/>
  <c r="V212" i="2"/>
  <c r="W212" i="2"/>
  <c r="Z212" i="2"/>
  <c r="AA212" i="2"/>
  <c r="AE212" i="2"/>
  <c r="S213" i="2"/>
  <c r="T213" i="2"/>
  <c r="U213" i="2"/>
  <c r="V213" i="2"/>
  <c r="W213" i="2"/>
  <c r="Y213" i="2"/>
  <c r="Z213" i="2"/>
  <c r="AA213" i="2"/>
  <c r="S214" i="2"/>
  <c r="T214" i="2"/>
  <c r="U214" i="2"/>
  <c r="V214" i="2"/>
  <c r="W214" i="2"/>
  <c r="Y214" i="2"/>
  <c r="Z214" i="2"/>
  <c r="AA214" i="2"/>
  <c r="S215" i="2"/>
  <c r="T215" i="2"/>
  <c r="U215" i="2"/>
  <c r="V215" i="2"/>
  <c r="W215" i="2"/>
  <c r="Y215" i="2"/>
  <c r="Z215" i="2"/>
  <c r="AA215" i="2"/>
  <c r="S216" i="2"/>
  <c r="T216" i="2"/>
  <c r="U216" i="2"/>
  <c r="V216" i="2"/>
  <c r="W216" i="2"/>
  <c r="Y216" i="2"/>
  <c r="Z216" i="2"/>
  <c r="AA216" i="2"/>
  <c r="R217" i="2"/>
  <c r="S217" i="2"/>
  <c r="T217" i="2"/>
  <c r="U217" i="2"/>
  <c r="V217" i="2"/>
  <c r="W217" i="2"/>
  <c r="X217" i="2"/>
  <c r="Y217" i="2"/>
  <c r="Z217" i="2"/>
  <c r="AA217" i="2"/>
  <c r="S218" i="2"/>
  <c r="T218" i="2"/>
  <c r="U218" i="2"/>
  <c r="V218" i="2"/>
  <c r="W218" i="2"/>
  <c r="X218" i="2"/>
  <c r="R218" i="2" s="1"/>
  <c r="Y218" i="2"/>
  <c r="Z218" i="2"/>
  <c r="AA218" i="2"/>
  <c r="T219" i="2"/>
  <c r="U219" i="2"/>
  <c r="V219" i="2"/>
  <c r="W219" i="2"/>
  <c r="Z219" i="2"/>
  <c r="AA219" i="2"/>
  <c r="AE219" i="2"/>
  <c r="T220" i="2"/>
  <c r="U220" i="2"/>
  <c r="V220" i="2"/>
  <c r="W220" i="2"/>
  <c r="Z220" i="2"/>
  <c r="AA220" i="2"/>
  <c r="AE220" i="2"/>
  <c r="T221" i="2"/>
  <c r="U221" i="2"/>
  <c r="V221" i="2"/>
  <c r="W221" i="2"/>
  <c r="Z221" i="2"/>
  <c r="AA221" i="2"/>
  <c r="S222" i="2"/>
  <c r="T222" i="2"/>
  <c r="U222" i="2"/>
  <c r="V222" i="2"/>
  <c r="W222" i="2"/>
  <c r="Y222" i="2"/>
  <c r="Z222" i="2"/>
  <c r="AA222" i="2"/>
  <c r="S223" i="2"/>
  <c r="T223" i="2"/>
  <c r="U223" i="2"/>
  <c r="V223" i="2"/>
  <c r="W223" i="2"/>
  <c r="X223" i="2"/>
  <c r="R223" i="2" s="1"/>
  <c r="Y223" i="2"/>
  <c r="Z223" i="2"/>
  <c r="AA223" i="2"/>
  <c r="S224" i="2"/>
  <c r="T224" i="2"/>
  <c r="U224" i="2"/>
  <c r="V224" i="2"/>
  <c r="W224" i="2"/>
  <c r="Y224" i="2"/>
  <c r="Z224" i="2"/>
  <c r="AA224" i="2"/>
  <c r="S225" i="2"/>
  <c r="T225" i="2"/>
  <c r="U225" i="2"/>
  <c r="V225" i="2"/>
  <c r="W225" i="2"/>
  <c r="Y225" i="2"/>
  <c r="Z225" i="2"/>
  <c r="AA225" i="2"/>
  <c r="S226" i="2"/>
  <c r="T226" i="2"/>
  <c r="U226" i="2"/>
  <c r="V226" i="2"/>
  <c r="W226" i="2"/>
  <c r="Y226" i="2"/>
  <c r="Z226" i="2"/>
  <c r="AA226" i="2"/>
  <c r="S227" i="2"/>
  <c r="T227" i="2"/>
  <c r="U227" i="2"/>
  <c r="V227" i="2"/>
  <c r="W227" i="2"/>
  <c r="Y227" i="2"/>
  <c r="Z227" i="2"/>
  <c r="AA227" i="2"/>
  <c r="AE227" i="2"/>
  <c r="S228" i="2"/>
  <c r="T228" i="2"/>
  <c r="U228" i="2"/>
  <c r="V228" i="2"/>
  <c r="W228" i="2"/>
  <c r="Y228" i="2"/>
  <c r="Z228" i="2"/>
  <c r="AA228" i="2"/>
  <c r="AE228" i="2"/>
  <c r="S229" i="2"/>
  <c r="T229" i="2"/>
  <c r="U229" i="2"/>
  <c r="V229" i="2"/>
  <c r="W229" i="2"/>
  <c r="Y229" i="2"/>
  <c r="Z229" i="2"/>
  <c r="AA229" i="2"/>
  <c r="S230" i="2"/>
  <c r="T230" i="2"/>
  <c r="U230" i="2"/>
  <c r="V230" i="2"/>
  <c r="W230" i="2"/>
  <c r="Y230" i="2"/>
  <c r="Z230" i="2"/>
  <c r="AA230" i="2"/>
  <c r="S231" i="2"/>
  <c r="T231" i="2"/>
  <c r="U231" i="2"/>
  <c r="V231" i="2"/>
  <c r="W231" i="2"/>
  <c r="Y231" i="2"/>
  <c r="Z231" i="2"/>
  <c r="AA231" i="2"/>
  <c r="S232" i="2"/>
  <c r="T232" i="2"/>
  <c r="U232" i="2"/>
  <c r="V232" i="2"/>
  <c r="W232" i="2"/>
  <c r="Y232" i="2"/>
  <c r="Z232" i="2"/>
  <c r="AA232" i="2"/>
  <c r="S233" i="2"/>
  <c r="T233" i="2"/>
  <c r="U233" i="2"/>
  <c r="V233" i="2"/>
  <c r="W233" i="2"/>
  <c r="Y233" i="2"/>
  <c r="Z233" i="2"/>
  <c r="AA233" i="2"/>
  <c r="S234" i="2"/>
  <c r="T234" i="2"/>
  <c r="U234" i="2"/>
  <c r="V234" i="2"/>
  <c r="W234" i="2"/>
  <c r="Y234" i="2"/>
  <c r="Z234" i="2"/>
  <c r="AA234" i="2"/>
  <c r="S235" i="2"/>
  <c r="T235" i="2"/>
  <c r="U235" i="2"/>
  <c r="V235" i="2"/>
  <c r="W235" i="2"/>
  <c r="Y235" i="2"/>
  <c r="Z235" i="2"/>
  <c r="AA235" i="2"/>
  <c r="AE235" i="2"/>
  <c r="S236" i="2"/>
  <c r="T236" i="2"/>
  <c r="U236" i="2"/>
  <c r="V236" i="2"/>
  <c r="W236" i="2"/>
  <c r="Y236" i="2"/>
  <c r="Z236" i="2"/>
  <c r="AA236" i="2"/>
  <c r="AE236" i="2"/>
  <c r="S237" i="2"/>
  <c r="T237" i="2"/>
  <c r="U237" i="2"/>
  <c r="V237" i="2"/>
  <c r="W237" i="2"/>
  <c r="X237" i="2"/>
  <c r="R237" i="2" s="1"/>
  <c r="Y237" i="2"/>
  <c r="Z237" i="2"/>
  <c r="AA237" i="2"/>
  <c r="AE237" i="2"/>
  <c r="S238" i="2"/>
  <c r="T238" i="2"/>
  <c r="U238" i="2"/>
  <c r="V238" i="2"/>
  <c r="W238" i="2"/>
  <c r="Y238" i="2"/>
  <c r="Z238" i="2"/>
  <c r="AA238" i="2"/>
  <c r="S239" i="2"/>
  <c r="T239" i="2"/>
  <c r="U239" i="2"/>
  <c r="V239" i="2"/>
  <c r="W239" i="2"/>
  <c r="Y239" i="2"/>
  <c r="Z239" i="2"/>
  <c r="AA239" i="2"/>
  <c r="S240" i="2"/>
  <c r="T240" i="2"/>
  <c r="U240" i="2"/>
  <c r="V240" i="2"/>
  <c r="W240" i="2"/>
  <c r="Y240" i="2"/>
  <c r="Z240" i="2"/>
  <c r="AA240" i="2"/>
  <c r="S241" i="2"/>
  <c r="T241" i="2"/>
  <c r="U241" i="2"/>
  <c r="V241" i="2"/>
  <c r="W241" i="2"/>
  <c r="Y241" i="2"/>
  <c r="Z241" i="2"/>
  <c r="AA241" i="2"/>
  <c r="S242" i="2"/>
  <c r="T242" i="2"/>
  <c r="U242" i="2"/>
  <c r="V242" i="2"/>
  <c r="W242" i="2"/>
  <c r="Y242" i="2"/>
  <c r="Z242" i="2"/>
  <c r="AA242" i="2"/>
  <c r="S243" i="2"/>
  <c r="T243" i="2"/>
  <c r="U243" i="2"/>
  <c r="V243" i="2"/>
  <c r="W243" i="2"/>
  <c r="Y243" i="2"/>
  <c r="Z243" i="2"/>
  <c r="AA243" i="2"/>
  <c r="S244" i="2"/>
  <c r="T244" i="2"/>
  <c r="U244" i="2"/>
  <c r="V244" i="2"/>
  <c r="W244" i="2"/>
  <c r="Y244" i="2"/>
  <c r="Z244" i="2"/>
  <c r="AA244" i="2"/>
  <c r="AE244" i="2"/>
  <c r="S245" i="2"/>
  <c r="T245" i="2"/>
  <c r="U245" i="2"/>
  <c r="V245" i="2"/>
  <c r="W245" i="2"/>
  <c r="Y245" i="2"/>
  <c r="Z245" i="2"/>
  <c r="AA245" i="2"/>
  <c r="S246" i="2"/>
  <c r="T246" i="2"/>
  <c r="U246" i="2"/>
  <c r="V246" i="2"/>
  <c r="W246" i="2"/>
  <c r="Y246" i="2"/>
  <c r="Z246" i="2"/>
  <c r="AA246" i="2"/>
  <c r="S247" i="2"/>
  <c r="T247" i="2"/>
  <c r="U247" i="2"/>
  <c r="V247" i="2"/>
  <c r="W247" i="2"/>
  <c r="Y247" i="2"/>
  <c r="Z247" i="2"/>
  <c r="AA247" i="2"/>
  <c r="S248" i="2"/>
  <c r="T248" i="2"/>
  <c r="U248" i="2"/>
  <c r="V248" i="2"/>
  <c r="W248" i="2"/>
  <c r="Y248" i="2"/>
  <c r="Z248" i="2"/>
  <c r="AA248" i="2"/>
  <c r="S249" i="2"/>
  <c r="T249" i="2"/>
  <c r="U249" i="2"/>
  <c r="V249" i="2"/>
  <c r="W249" i="2"/>
  <c r="Y249" i="2"/>
  <c r="Z249" i="2"/>
  <c r="AA249" i="2"/>
  <c r="S250" i="2"/>
  <c r="T250" i="2"/>
  <c r="U250" i="2"/>
  <c r="V250" i="2"/>
  <c r="W250" i="2"/>
  <c r="Y250" i="2"/>
  <c r="Z250" i="2"/>
  <c r="AA250" i="2"/>
  <c r="S251" i="2"/>
  <c r="T251" i="2"/>
  <c r="U251" i="2"/>
  <c r="V251" i="2"/>
  <c r="W251" i="2"/>
  <c r="Y251" i="2"/>
  <c r="Z251" i="2"/>
  <c r="AA251" i="2"/>
  <c r="AE251" i="2"/>
  <c r="S252" i="2"/>
  <c r="T252" i="2"/>
  <c r="U252" i="2"/>
  <c r="V252" i="2"/>
  <c r="W252" i="2"/>
  <c r="Y252" i="2"/>
  <c r="Z252" i="2"/>
  <c r="AA252" i="2"/>
  <c r="AE252" i="2"/>
  <c r="S253" i="2"/>
  <c r="T253" i="2"/>
  <c r="U253" i="2"/>
  <c r="V253" i="2"/>
  <c r="W253" i="2"/>
  <c r="Y253" i="2"/>
  <c r="Z253" i="2"/>
  <c r="AA253" i="2"/>
  <c r="S254" i="2"/>
  <c r="T254" i="2"/>
  <c r="U254" i="2"/>
  <c r="V254" i="2"/>
  <c r="W254" i="2"/>
  <c r="Y254" i="2"/>
  <c r="Z254" i="2"/>
  <c r="AA254" i="2"/>
  <c r="S255" i="2"/>
  <c r="T255" i="2"/>
  <c r="U255" i="2"/>
  <c r="V255" i="2"/>
  <c r="W255" i="2"/>
  <c r="X255" i="2"/>
  <c r="R255" i="2" s="1"/>
  <c r="Y255" i="2"/>
  <c r="Z255" i="2"/>
  <c r="AA255" i="2"/>
  <c r="S256" i="2"/>
  <c r="T256" i="2"/>
  <c r="U256" i="2"/>
  <c r="V256" i="2"/>
  <c r="W256" i="2"/>
  <c r="X256" i="2"/>
  <c r="R256" i="2" s="1"/>
  <c r="Y256" i="2"/>
  <c r="Z256" i="2"/>
  <c r="AA256" i="2"/>
  <c r="S257" i="2"/>
  <c r="T257" i="2"/>
  <c r="U257" i="2"/>
  <c r="V257" i="2"/>
  <c r="W257" i="2"/>
  <c r="X257" i="2"/>
  <c r="R257" i="2" s="1"/>
  <c r="Y257" i="2"/>
  <c r="Z257" i="2"/>
  <c r="AA257" i="2"/>
  <c r="T258" i="2"/>
  <c r="U258" i="2"/>
  <c r="V258" i="2"/>
  <c r="W258" i="2"/>
  <c r="Z258" i="2"/>
  <c r="AA258" i="2"/>
  <c r="T259" i="2"/>
  <c r="U259" i="2"/>
  <c r="V259" i="2"/>
  <c r="W259" i="2"/>
  <c r="Z259" i="2"/>
  <c r="AA259" i="2"/>
  <c r="AE259" i="2"/>
  <c r="R260" i="2"/>
  <c r="S260" i="2"/>
  <c r="T260" i="2"/>
  <c r="U260" i="2"/>
  <c r="V260" i="2"/>
  <c r="W260" i="2"/>
  <c r="X260" i="2"/>
  <c r="Y260" i="2"/>
  <c r="Z260" i="2"/>
  <c r="AA260" i="2"/>
  <c r="AE260" i="2"/>
  <c r="S261" i="2"/>
  <c r="T261" i="2"/>
  <c r="U261" i="2"/>
  <c r="V261" i="2"/>
  <c r="W261" i="2"/>
  <c r="X261" i="2"/>
  <c r="R261" i="2" s="1"/>
  <c r="Y261" i="2"/>
  <c r="Z261" i="2"/>
  <c r="AA261" i="2"/>
  <c r="S262" i="2"/>
  <c r="T262" i="2"/>
  <c r="U262" i="2"/>
  <c r="V262" i="2"/>
  <c r="W262" i="2"/>
  <c r="Y262" i="2"/>
  <c r="Z262" i="2"/>
  <c r="AA262" i="2"/>
  <c r="S263" i="2"/>
  <c r="T263" i="2"/>
  <c r="U263" i="2"/>
  <c r="V263" i="2"/>
  <c r="W263" i="2"/>
  <c r="Y263" i="2"/>
  <c r="Z263" i="2"/>
  <c r="AA263" i="2"/>
  <c r="S264" i="2"/>
  <c r="T264" i="2"/>
  <c r="U264" i="2"/>
  <c r="V264" i="2"/>
  <c r="W264" i="2"/>
  <c r="Y264" i="2"/>
  <c r="Z264" i="2"/>
  <c r="AA264" i="2"/>
  <c r="S265" i="2"/>
  <c r="T265" i="2"/>
  <c r="U265" i="2"/>
  <c r="V265" i="2"/>
  <c r="W265" i="2"/>
  <c r="Y265" i="2"/>
  <c r="Z265" i="2"/>
  <c r="AA265" i="2"/>
  <c r="S266" i="2"/>
  <c r="T266" i="2"/>
  <c r="U266" i="2"/>
  <c r="V266" i="2"/>
  <c r="W266" i="2"/>
  <c r="Y266" i="2"/>
  <c r="Z266" i="2"/>
  <c r="AA266" i="2"/>
  <c r="S267" i="2"/>
  <c r="T267" i="2"/>
  <c r="U267" i="2"/>
  <c r="V267" i="2"/>
  <c r="W267" i="2"/>
  <c r="Y267" i="2"/>
  <c r="Z267" i="2"/>
  <c r="AA267" i="2"/>
  <c r="AE267" i="2"/>
  <c r="R268" i="2"/>
  <c r="S268" i="2"/>
  <c r="T268" i="2"/>
  <c r="U268" i="2"/>
  <c r="V268" i="2"/>
  <c r="W268" i="2"/>
  <c r="X268" i="2"/>
  <c r="Y268" i="2"/>
  <c r="Z268" i="2"/>
  <c r="AA268" i="2"/>
  <c r="AE268" i="2"/>
  <c r="S269" i="2"/>
  <c r="T269" i="2"/>
  <c r="U269" i="2"/>
  <c r="V269" i="2"/>
  <c r="W269" i="2"/>
  <c r="Y269" i="2"/>
  <c r="Z269" i="2"/>
  <c r="AA269" i="2"/>
  <c r="S270" i="2"/>
  <c r="T270" i="2"/>
  <c r="U270" i="2"/>
  <c r="V270" i="2"/>
  <c r="W270" i="2"/>
  <c r="Y270" i="2"/>
  <c r="Z270" i="2"/>
  <c r="AA270" i="2"/>
  <c r="AE270" i="2"/>
  <c r="S271" i="2"/>
  <c r="T271" i="2"/>
  <c r="U271" i="2"/>
  <c r="V271" i="2"/>
  <c r="W271" i="2"/>
  <c r="Y271" i="2"/>
  <c r="Z271" i="2"/>
  <c r="AA271" i="2"/>
  <c r="S272" i="2"/>
  <c r="T272" i="2"/>
  <c r="U272" i="2"/>
  <c r="V272" i="2"/>
  <c r="W272" i="2"/>
  <c r="Y272" i="2"/>
  <c r="Z272" i="2"/>
  <c r="AA272" i="2"/>
  <c r="S273" i="2"/>
  <c r="T273" i="2"/>
  <c r="U273" i="2"/>
  <c r="V273" i="2"/>
  <c r="W273" i="2"/>
  <c r="Y273" i="2"/>
  <c r="Z273" i="2"/>
  <c r="AA273" i="2"/>
  <c r="S274" i="2"/>
  <c r="T274" i="2"/>
  <c r="U274" i="2"/>
  <c r="V274" i="2"/>
  <c r="W274" i="2"/>
  <c r="Y274" i="2"/>
  <c r="Z274" i="2"/>
  <c r="AA274" i="2"/>
  <c r="S275" i="2"/>
  <c r="T275" i="2"/>
  <c r="U275" i="2"/>
  <c r="V275" i="2"/>
  <c r="W275" i="2"/>
  <c r="Y275" i="2"/>
  <c r="Z275" i="2"/>
  <c r="AA275" i="2"/>
  <c r="AE275" i="2"/>
  <c r="S276" i="2"/>
  <c r="T276" i="2"/>
  <c r="U276" i="2"/>
  <c r="V276" i="2"/>
  <c r="W276" i="2"/>
  <c r="X276" i="2"/>
  <c r="R276" i="2" s="1"/>
  <c r="Y276" i="2"/>
  <c r="Z276" i="2"/>
  <c r="AA276" i="2"/>
  <c r="AE276" i="2"/>
  <c r="R277" i="2"/>
  <c r="S277" i="2"/>
  <c r="T277" i="2"/>
  <c r="U277" i="2"/>
  <c r="V277" i="2"/>
  <c r="W277" i="2"/>
  <c r="X277" i="2"/>
  <c r="Y277" i="2"/>
  <c r="Z277" i="2"/>
  <c r="AA277" i="2"/>
  <c r="T278" i="2"/>
  <c r="U278" i="2"/>
  <c r="V278" i="2"/>
  <c r="W278" i="2"/>
  <c r="Z278" i="2"/>
  <c r="AA278" i="2"/>
  <c r="T279" i="2"/>
  <c r="U279" i="2"/>
  <c r="V279" i="2"/>
  <c r="W279" i="2"/>
  <c r="Z279" i="2"/>
  <c r="AA279" i="2"/>
  <c r="T280" i="2"/>
  <c r="U280" i="2"/>
  <c r="V280" i="2"/>
  <c r="W280" i="2"/>
  <c r="Z280" i="2"/>
  <c r="AA280" i="2"/>
  <c r="R281" i="2"/>
  <c r="S281" i="2"/>
  <c r="T281" i="2"/>
  <c r="U281" i="2"/>
  <c r="V281" i="2"/>
  <c r="W281" i="2"/>
  <c r="X281" i="2"/>
  <c r="Y281" i="2"/>
  <c r="Z281" i="2"/>
  <c r="AA281" i="2"/>
  <c r="S282" i="2"/>
  <c r="T282" i="2"/>
  <c r="U282" i="2"/>
  <c r="V282" i="2"/>
  <c r="W282" i="2"/>
  <c r="Y282" i="2"/>
  <c r="Z282" i="2"/>
  <c r="AA282" i="2"/>
  <c r="S283" i="2"/>
  <c r="T283" i="2"/>
  <c r="U283" i="2"/>
  <c r="V283" i="2"/>
  <c r="W283" i="2"/>
  <c r="Y283" i="2"/>
  <c r="Z283" i="2"/>
  <c r="AA283" i="2"/>
  <c r="AE283" i="2"/>
  <c r="S284" i="2"/>
  <c r="T284" i="2"/>
  <c r="U284" i="2"/>
  <c r="V284" i="2"/>
  <c r="W284" i="2"/>
  <c r="Y284" i="2"/>
  <c r="Z284" i="2"/>
  <c r="AA284" i="2"/>
  <c r="AE284" i="2"/>
  <c r="S285" i="2"/>
  <c r="T285" i="2"/>
  <c r="U285" i="2"/>
  <c r="V285" i="2"/>
  <c r="W285" i="2"/>
  <c r="Y285" i="2"/>
  <c r="Z285" i="2"/>
  <c r="AA285" i="2"/>
  <c r="AE285" i="2"/>
  <c r="S286" i="2"/>
  <c r="T286" i="2"/>
  <c r="U286" i="2"/>
  <c r="V286" i="2"/>
  <c r="W286" i="2"/>
  <c r="Y286" i="2"/>
  <c r="Z286" i="2"/>
  <c r="AA286" i="2"/>
  <c r="S287" i="2"/>
  <c r="T287" i="2"/>
  <c r="U287" i="2"/>
  <c r="V287" i="2"/>
  <c r="W287" i="2"/>
  <c r="Y287" i="2"/>
  <c r="Z287" i="2"/>
  <c r="AA287" i="2"/>
  <c r="S288" i="2"/>
  <c r="T288" i="2"/>
  <c r="U288" i="2"/>
  <c r="V288" i="2"/>
  <c r="W288" i="2"/>
  <c r="Y288" i="2"/>
  <c r="Z288" i="2"/>
  <c r="AA288" i="2"/>
  <c r="S289" i="2"/>
  <c r="T289" i="2"/>
  <c r="U289" i="2"/>
  <c r="V289" i="2"/>
  <c r="W289" i="2"/>
  <c r="Y289" i="2"/>
  <c r="Z289" i="2"/>
  <c r="AA289" i="2"/>
  <c r="S290" i="2"/>
  <c r="T290" i="2"/>
  <c r="U290" i="2"/>
  <c r="V290" i="2"/>
  <c r="W290" i="2"/>
  <c r="Y290" i="2"/>
  <c r="Z290" i="2"/>
  <c r="AA290" i="2"/>
  <c r="S291" i="2"/>
  <c r="T291" i="2"/>
  <c r="U291" i="2"/>
  <c r="V291" i="2"/>
  <c r="W291" i="2"/>
  <c r="Y291" i="2"/>
  <c r="Z291" i="2"/>
  <c r="AA291" i="2"/>
  <c r="S292" i="2"/>
  <c r="T292" i="2"/>
  <c r="U292" i="2"/>
  <c r="V292" i="2"/>
  <c r="W292" i="2"/>
  <c r="Y292" i="2"/>
  <c r="Z292" i="2"/>
  <c r="AA292" i="2"/>
  <c r="AE292" i="2"/>
  <c r="S293" i="2"/>
  <c r="T293" i="2"/>
  <c r="U293" i="2"/>
  <c r="V293" i="2"/>
  <c r="W293" i="2"/>
  <c r="Y293" i="2"/>
  <c r="Z293" i="2"/>
  <c r="AA293" i="2"/>
  <c r="S294" i="2"/>
  <c r="T294" i="2"/>
  <c r="U294" i="2"/>
  <c r="V294" i="2"/>
  <c r="W294" i="2"/>
  <c r="Y294" i="2"/>
  <c r="Z294" i="2"/>
  <c r="AA294" i="2"/>
  <c r="S295" i="2"/>
  <c r="T295" i="2"/>
  <c r="U295" i="2"/>
  <c r="V295" i="2"/>
  <c r="W295" i="2"/>
  <c r="Y295" i="2"/>
  <c r="Z295" i="2"/>
  <c r="AA295" i="2"/>
  <c r="S296" i="2"/>
  <c r="T296" i="2"/>
  <c r="U296" i="2"/>
  <c r="V296" i="2"/>
  <c r="W296" i="2"/>
  <c r="Y296" i="2"/>
  <c r="Z296" i="2"/>
  <c r="AA296" i="2"/>
  <c r="S297" i="2"/>
  <c r="T297" i="2"/>
  <c r="U297" i="2"/>
  <c r="V297" i="2"/>
  <c r="W297" i="2"/>
  <c r="Y297" i="2"/>
  <c r="Z297" i="2"/>
  <c r="AA297" i="2"/>
  <c r="S298" i="2"/>
  <c r="T298" i="2"/>
  <c r="U298" i="2"/>
  <c r="V298" i="2"/>
  <c r="W298" i="2"/>
  <c r="Y298" i="2"/>
  <c r="Z298" i="2"/>
  <c r="AA298" i="2"/>
  <c r="S299" i="2"/>
  <c r="T299" i="2"/>
  <c r="U299" i="2"/>
  <c r="V299" i="2"/>
  <c r="W299" i="2"/>
  <c r="Y299" i="2"/>
  <c r="Z299" i="2"/>
  <c r="AA299" i="2"/>
  <c r="AE299" i="2"/>
  <c r="S300" i="2"/>
  <c r="T300" i="2"/>
  <c r="U300" i="2"/>
  <c r="V300" i="2"/>
  <c r="W300" i="2"/>
  <c r="Y300" i="2"/>
  <c r="Z300" i="2"/>
  <c r="AA300" i="2"/>
  <c r="AE300" i="2"/>
  <c r="S301" i="2"/>
  <c r="T301" i="2"/>
  <c r="U301" i="2"/>
  <c r="V301" i="2"/>
  <c r="W301" i="2"/>
  <c r="Y301" i="2"/>
  <c r="Z301" i="2"/>
  <c r="AA301" i="2"/>
  <c r="AE301" i="2"/>
  <c r="S302" i="2"/>
  <c r="T302" i="2"/>
  <c r="U302" i="2"/>
  <c r="V302" i="2"/>
  <c r="W302" i="2"/>
  <c r="Y302" i="2"/>
  <c r="Z302" i="2"/>
  <c r="AA302" i="2"/>
  <c r="S303" i="2"/>
  <c r="T303" i="2"/>
  <c r="U303" i="2"/>
  <c r="V303" i="2"/>
  <c r="W303" i="2"/>
  <c r="Y303" i="2"/>
  <c r="Z303" i="2"/>
  <c r="AA303" i="2"/>
  <c r="S304" i="2"/>
  <c r="T304" i="2"/>
  <c r="U304" i="2"/>
  <c r="V304" i="2"/>
  <c r="W304" i="2"/>
  <c r="Y304" i="2"/>
  <c r="Z304" i="2"/>
  <c r="AA304" i="2"/>
  <c r="S305" i="2"/>
  <c r="T305" i="2"/>
  <c r="U305" i="2"/>
  <c r="V305" i="2"/>
  <c r="W305" i="2"/>
  <c r="Y305" i="2"/>
  <c r="Z305" i="2"/>
  <c r="AA305" i="2"/>
  <c r="S306" i="2"/>
  <c r="T306" i="2"/>
  <c r="U306" i="2"/>
  <c r="V306" i="2"/>
  <c r="W306" i="2"/>
  <c r="Y306" i="2"/>
  <c r="Z306" i="2"/>
  <c r="AA306" i="2"/>
  <c r="S307" i="2"/>
  <c r="T307" i="2"/>
  <c r="U307" i="2"/>
  <c r="V307" i="2"/>
  <c r="W307" i="2"/>
  <c r="Y307" i="2"/>
  <c r="Z307" i="2"/>
  <c r="AA307" i="2"/>
  <c r="AE307" i="2"/>
  <c r="S308" i="2"/>
  <c r="T308" i="2"/>
  <c r="U308" i="2"/>
  <c r="V308" i="2"/>
  <c r="W308" i="2"/>
  <c r="Y308" i="2"/>
  <c r="Z308" i="2"/>
  <c r="AA308" i="2"/>
  <c r="AE308" i="2"/>
  <c r="S309" i="2"/>
  <c r="T309" i="2"/>
  <c r="U309" i="2"/>
  <c r="V309" i="2"/>
  <c r="W309" i="2"/>
  <c r="Y309" i="2"/>
  <c r="Z309" i="2"/>
  <c r="AA309" i="2"/>
  <c r="AE309" i="2"/>
  <c r="S310" i="2"/>
  <c r="T310" i="2"/>
  <c r="U310" i="2"/>
  <c r="V310" i="2"/>
  <c r="W310" i="2"/>
  <c r="Y310" i="2"/>
  <c r="Z310" i="2"/>
  <c r="AA310" i="2"/>
  <c r="S311" i="2"/>
  <c r="T311" i="2"/>
  <c r="U311" i="2"/>
  <c r="V311" i="2"/>
  <c r="W311" i="2"/>
  <c r="Y311" i="2"/>
  <c r="Z311" i="2"/>
  <c r="AA311" i="2"/>
  <c r="S312" i="2"/>
  <c r="T312" i="2"/>
  <c r="U312" i="2"/>
  <c r="V312" i="2"/>
  <c r="W312" i="2"/>
  <c r="Y312" i="2"/>
  <c r="Z312" i="2"/>
  <c r="AA312" i="2"/>
  <c r="S313" i="2"/>
  <c r="T313" i="2"/>
  <c r="U313" i="2"/>
  <c r="V313" i="2"/>
  <c r="W313" i="2"/>
  <c r="Y313" i="2"/>
  <c r="Z313" i="2"/>
  <c r="AA313" i="2"/>
  <c r="S314" i="2"/>
  <c r="T314" i="2"/>
  <c r="U314" i="2"/>
  <c r="V314" i="2"/>
  <c r="W314" i="2"/>
  <c r="Y314" i="2"/>
  <c r="Z314" i="2"/>
  <c r="AA314" i="2"/>
  <c r="S315" i="2"/>
  <c r="T315" i="2"/>
  <c r="U315" i="2"/>
  <c r="V315" i="2"/>
  <c r="W315" i="2"/>
  <c r="Y315" i="2"/>
  <c r="Z315" i="2"/>
  <c r="AA315" i="2"/>
  <c r="S316" i="2"/>
  <c r="T316" i="2"/>
  <c r="U316" i="2"/>
  <c r="V316" i="2"/>
  <c r="W316" i="2"/>
  <c r="Y316" i="2"/>
  <c r="Z316" i="2"/>
  <c r="AA316" i="2"/>
  <c r="AE316" i="2"/>
  <c r="S317" i="2"/>
  <c r="T317" i="2"/>
  <c r="U317" i="2"/>
  <c r="V317" i="2"/>
  <c r="W317" i="2"/>
  <c r="Y317" i="2"/>
  <c r="Z317" i="2"/>
  <c r="AA317" i="2"/>
  <c r="S318" i="2"/>
  <c r="T318" i="2"/>
  <c r="U318" i="2"/>
  <c r="V318" i="2"/>
  <c r="W318" i="2"/>
  <c r="Y318" i="2"/>
  <c r="Z318" i="2"/>
  <c r="AA318" i="2"/>
  <c r="R319" i="2"/>
  <c r="S319" i="2"/>
  <c r="T319" i="2"/>
  <c r="U319" i="2"/>
  <c r="V319" i="2"/>
  <c r="W319" i="2"/>
  <c r="X319" i="2"/>
  <c r="Y319" i="2"/>
  <c r="Z319" i="2"/>
  <c r="AA319" i="2"/>
  <c r="R320" i="2"/>
  <c r="S320" i="2"/>
  <c r="T320" i="2"/>
  <c r="U320" i="2"/>
  <c r="V320" i="2"/>
  <c r="W320" i="2"/>
  <c r="X320" i="2"/>
  <c r="Y320" i="2"/>
  <c r="Z320" i="2"/>
  <c r="AA320" i="2"/>
  <c r="S321" i="2"/>
  <c r="T321" i="2"/>
  <c r="U321" i="2"/>
  <c r="V321" i="2"/>
  <c r="W321" i="2"/>
  <c r="X321" i="2"/>
  <c r="R321" i="2" s="1"/>
  <c r="Y321" i="2"/>
  <c r="Z321" i="2"/>
  <c r="AA321" i="2"/>
  <c r="T322" i="2"/>
  <c r="U322" i="2"/>
  <c r="V322" i="2"/>
  <c r="W322" i="2"/>
  <c r="Z322" i="2"/>
  <c r="AA322" i="2"/>
  <c r="T323" i="2"/>
  <c r="U323" i="2"/>
  <c r="V323" i="2"/>
  <c r="W323" i="2"/>
  <c r="Z323" i="2"/>
  <c r="AA323" i="2"/>
  <c r="AE323" i="2"/>
  <c r="S324" i="2"/>
  <c r="T324" i="2"/>
  <c r="U324" i="2"/>
  <c r="V324" i="2"/>
  <c r="W324" i="2"/>
  <c r="X324" i="2"/>
  <c r="R324" i="2" s="1"/>
  <c r="Y324" i="2"/>
  <c r="Z324" i="2"/>
  <c r="AA324" i="2"/>
  <c r="AE324" i="2"/>
  <c r="S325" i="2"/>
  <c r="T325" i="2"/>
  <c r="U325" i="2"/>
  <c r="V325" i="2"/>
  <c r="W325" i="2"/>
  <c r="Y325" i="2"/>
  <c r="Z325" i="2"/>
  <c r="AA325" i="2"/>
  <c r="AE325" i="2"/>
  <c r="S326" i="2"/>
  <c r="T326" i="2"/>
  <c r="U326" i="2"/>
  <c r="V326" i="2"/>
  <c r="W326" i="2"/>
  <c r="Y326" i="2"/>
  <c r="Z326" i="2"/>
  <c r="AA326" i="2"/>
  <c r="S327" i="2"/>
  <c r="T327" i="2"/>
  <c r="U327" i="2"/>
  <c r="V327" i="2"/>
  <c r="W327" i="2"/>
  <c r="Y327" i="2"/>
  <c r="Z327" i="2"/>
  <c r="AA327" i="2"/>
  <c r="S328" i="2"/>
  <c r="T328" i="2"/>
  <c r="U328" i="2"/>
  <c r="V328" i="2"/>
  <c r="W328" i="2"/>
  <c r="Y328" i="2"/>
  <c r="Z328" i="2"/>
  <c r="AA328" i="2"/>
  <c r="S329" i="2"/>
  <c r="T329" i="2"/>
  <c r="U329" i="2"/>
  <c r="V329" i="2"/>
  <c r="W329" i="2"/>
  <c r="Y329" i="2"/>
  <c r="Z329" i="2"/>
  <c r="AA329" i="2"/>
  <c r="S330" i="2"/>
  <c r="T330" i="2"/>
  <c r="U330" i="2"/>
  <c r="V330" i="2"/>
  <c r="W330" i="2"/>
  <c r="Y330" i="2"/>
  <c r="Z330" i="2"/>
  <c r="AA330" i="2"/>
  <c r="S331" i="2"/>
  <c r="T331" i="2"/>
  <c r="U331" i="2"/>
  <c r="V331" i="2"/>
  <c r="W331" i="2"/>
  <c r="Y331" i="2"/>
  <c r="Z331" i="2"/>
  <c r="AA331" i="2"/>
  <c r="AE331" i="2"/>
  <c r="S332" i="2"/>
  <c r="T332" i="2"/>
  <c r="U332" i="2"/>
  <c r="V332" i="2"/>
  <c r="W332" i="2"/>
  <c r="Y332" i="2"/>
  <c r="Z332" i="2"/>
  <c r="AA332" i="2"/>
  <c r="AE332" i="2"/>
  <c r="S333" i="2"/>
  <c r="T333" i="2"/>
  <c r="U333" i="2"/>
  <c r="V333" i="2"/>
  <c r="W333" i="2"/>
  <c r="Y333" i="2"/>
  <c r="Z333" i="2"/>
  <c r="AA333" i="2"/>
  <c r="AE333" i="2"/>
  <c r="S334" i="2"/>
  <c r="T334" i="2"/>
  <c r="U334" i="2"/>
  <c r="V334" i="2"/>
  <c r="W334" i="2"/>
  <c r="Y334" i="2"/>
  <c r="Z334" i="2"/>
  <c r="AA334" i="2"/>
  <c r="S335" i="2"/>
  <c r="T335" i="2"/>
  <c r="U335" i="2"/>
  <c r="V335" i="2"/>
  <c r="W335" i="2"/>
  <c r="Y335" i="2"/>
  <c r="Z335" i="2"/>
  <c r="AA335" i="2"/>
  <c r="S336" i="2"/>
  <c r="T336" i="2"/>
  <c r="U336" i="2"/>
  <c r="V336" i="2"/>
  <c r="W336" i="2"/>
  <c r="Y336" i="2"/>
  <c r="Z336" i="2"/>
  <c r="AA336" i="2"/>
  <c r="S337" i="2"/>
  <c r="T337" i="2"/>
  <c r="U337" i="2"/>
  <c r="V337" i="2"/>
  <c r="W337" i="2"/>
  <c r="Y337" i="2"/>
  <c r="Z337" i="2"/>
  <c r="AA337" i="2"/>
  <c r="S338" i="2"/>
  <c r="T338" i="2"/>
  <c r="U338" i="2"/>
  <c r="V338" i="2"/>
  <c r="W338" i="2"/>
  <c r="Y338" i="2"/>
  <c r="Z338" i="2"/>
  <c r="AA338" i="2"/>
  <c r="S339" i="2"/>
  <c r="T339" i="2"/>
  <c r="U339" i="2"/>
  <c r="V339" i="2"/>
  <c r="W339" i="2"/>
  <c r="Y339" i="2"/>
  <c r="Z339" i="2"/>
  <c r="AA339" i="2"/>
  <c r="S340" i="2"/>
  <c r="T340" i="2"/>
  <c r="U340" i="2"/>
  <c r="V340" i="2"/>
  <c r="W340" i="2"/>
  <c r="Y340" i="2"/>
  <c r="Z340" i="2"/>
  <c r="AA340" i="2"/>
  <c r="AE340" i="2"/>
  <c r="S341" i="2"/>
  <c r="T341" i="2"/>
  <c r="U341" i="2"/>
  <c r="V341" i="2"/>
  <c r="W341" i="2"/>
  <c r="Y341" i="2"/>
  <c r="Z341" i="2"/>
  <c r="AA341" i="2"/>
  <c r="S342" i="2"/>
  <c r="T342" i="2"/>
  <c r="U342" i="2"/>
  <c r="V342" i="2"/>
  <c r="W342" i="2"/>
  <c r="Y342" i="2"/>
  <c r="Z342" i="2"/>
  <c r="AA342" i="2"/>
  <c r="S343" i="2"/>
  <c r="T343" i="2"/>
  <c r="U343" i="2"/>
  <c r="V343" i="2"/>
  <c r="W343" i="2"/>
  <c r="Y343" i="2"/>
  <c r="Z343" i="2"/>
  <c r="AA343" i="2"/>
  <c r="S344" i="2"/>
  <c r="T344" i="2"/>
  <c r="U344" i="2"/>
  <c r="V344" i="2"/>
  <c r="W344" i="2"/>
  <c r="Y344" i="2"/>
  <c r="Z344" i="2"/>
  <c r="AA344" i="2"/>
  <c r="S345" i="2"/>
  <c r="T345" i="2"/>
  <c r="U345" i="2"/>
  <c r="V345" i="2"/>
  <c r="W345" i="2"/>
  <c r="Y345" i="2"/>
  <c r="Z345" i="2"/>
  <c r="AA345" i="2"/>
  <c r="S346" i="2"/>
  <c r="T346" i="2"/>
  <c r="U346" i="2"/>
  <c r="V346" i="2"/>
  <c r="W346" i="2"/>
  <c r="Y346" i="2"/>
  <c r="Z346" i="2"/>
  <c r="AA346" i="2"/>
  <c r="S347" i="2"/>
  <c r="T347" i="2"/>
  <c r="U347" i="2"/>
  <c r="V347" i="2"/>
  <c r="W347" i="2"/>
  <c r="Y347" i="2"/>
  <c r="Z347" i="2"/>
  <c r="AA347" i="2"/>
  <c r="AE347" i="2"/>
  <c r="S348" i="2"/>
  <c r="T348" i="2"/>
  <c r="U348" i="2"/>
  <c r="V348" i="2"/>
  <c r="W348" i="2"/>
  <c r="Y348" i="2"/>
  <c r="Z348" i="2"/>
  <c r="AA348" i="2"/>
  <c r="AE348" i="2"/>
  <c r="S349" i="2"/>
  <c r="T349" i="2"/>
  <c r="U349" i="2"/>
  <c r="V349" i="2"/>
  <c r="W349" i="2"/>
  <c r="Y349" i="2"/>
  <c r="Z349" i="2"/>
  <c r="AA349" i="2"/>
  <c r="AE349" i="2"/>
  <c r="R350" i="2"/>
  <c r="S350" i="2"/>
  <c r="T350" i="2"/>
  <c r="U350" i="2"/>
  <c r="V350" i="2"/>
  <c r="W350" i="2"/>
  <c r="X350" i="2"/>
  <c r="Y350" i="2"/>
  <c r="Z350" i="2"/>
  <c r="AA350" i="2"/>
  <c r="S351" i="2"/>
  <c r="T351" i="2"/>
  <c r="U351" i="2"/>
  <c r="V351" i="2"/>
  <c r="W351" i="2"/>
  <c r="X351" i="2"/>
  <c r="R351" i="2" s="1"/>
  <c r="Y351" i="2"/>
  <c r="Z351" i="2"/>
  <c r="AA351" i="2"/>
  <c r="T352" i="2"/>
  <c r="U352" i="2"/>
  <c r="V352" i="2"/>
  <c r="W352" i="2"/>
  <c r="Z352" i="2"/>
  <c r="AA352" i="2"/>
  <c r="T353" i="2"/>
  <c r="U353" i="2"/>
  <c r="V353" i="2"/>
  <c r="W353" i="2"/>
  <c r="Z353" i="2"/>
  <c r="AA353" i="2"/>
  <c r="T354" i="2"/>
  <c r="U354" i="2"/>
  <c r="V354" i="2"/>
  <c r="W354" i="2"/>
  <c r="Z354" i="2"/>
  <c r="AA354" i="2"/>
  <c r="S355" i="2"/>
  <c r="T355" i="2"/>
  <c r="U355" i="2"/>
  <c r="V355" i="2"/>
  <c r="W355" i="2"/>
  <c r="Y355" i="2"/>
  <c r="Z355" i="2"/>
  <c r="AA355" i="2"/>
  <c r="AE355" i="2"/>
  <c r="S356" i="2"/>
  <c r="T356" i="2"/>
  <c r="U356" i="2"/>
  <c r="V356" i="2"/>
  <c r="W356" i="2"/>
  <c r="Y356" i="2"/>
  <c r="Z356" i="2"/>
  <c r="AA356" i="2"/>
  <c r="AE356" i="2"/>
  <c r="S357" i="2"/>
  <c r="T357" i="2"/>
  <c r="U357" i="2"/>
  <c r="V357" i="2"/>
  <c r="W357" i="2"/>
  <c r="Y357" i="2"/>
  <c r="Z357" i="2"/>
  <c r="AA357" i="2"/>
  <c r="AE357" i="2"/>
  <c r="S358" i="2"/>
  <c r="T358" i="2"/>
  <c r="U358" i="2"/>
  <c r="V358" i="2"/>
  <c r="W358" i="2"/>
  <c r="Y358" i="2"/>
  <c r="Z358" i="2"/>
  <c r="AA358" i="2"/>
  <c r="AE358" i="2"/>
  <c r="S359" i="2"/>
  <c r="T359" i="2"/>
  <c r="U359" i="2"/>
  <c r="V359" i="2"/>
  <c r="W359" i="2"/>
  <c r="Y359" i="2"/>
  <c r="Z359" i="2"/>
  <c r="AA359" i="2"/>
  <c r="S360" i="2"/>
  <c r="T360" i="2"/>
  <c r="U360" i="2"/>
  <c r="V360" i="2"/>
  <c r="W360" i="2"/>
  <c r="Y360" i="2"/>
  <c r="Z360" i="2"/>
  <c r="AA360" i="2"/>
  <c r="S361" i="2"/>
  <c r="T361" i="2"/>
  <c r="U361" i="2"/>
  <c r="V361" i="2"/>
  <c r="W361" i="2"/>
  <c r="Y361" i="2"/>
  <c r="Z361" i="2"/>
  <c r="AA361" i="2"/>
  <c r="S362" i="2"/>
  <c r="T362" i="2"/>
  <c r="U362" i="2"/>
  <c r="V362" i="2"/>
  <c r="W362" i="2"/>
  <c r="Y362" i="2"/>
  <c r="Z362" i="2"/>
  <c r="AA362" i="2"/>
  <c r="S363" i="2"/>
  <c r="T363" i="2"/>
  <c r="U363" i="2"/>
  <c r="V363" i="2"/>
  <c r="W363" i="2"/>
  <c r="Y363" i="2"/>
  <c r="Z363" i="2"/>
  <c r="AA363" i="2"/>
  <c r="AE363" i="2"/>
  <c r="S364" i="2"/>
  <c r="T364" i="2"/>
  <c r="U364" i="2"/>
  <c r="V364" i="2"/>
  <c r="W364" i="2"/>
  <c r="Y364" i="2"/>
  <c r="Z364" i="2"/>
  <c r="AA364" i="2"/>
  <c r="AE364" i="2"/>
  <c r="S365" i="2"/>
  <c r="T365" i="2"/>
  <c r="U365" i="2"/>
  <c r="V365" i="2"/>
  <c r="W365" i="2"/>
  <c r="Y365" i="2"/>
  <c r="Z365" i="2"/>
  <c r="AA365" i="2"/>
  <c r="AE365" i="2"/>
  <c r="S366" i="2"/>
  <c r="T366" i="2"/>
  <c r="U366" i="2"/>
  <c r="V366" i="2"/>
  <c r="W366" i="2"/>
  <c r="Y366" i="2"/>
  <c r="Z366" i="2"/>
  <c r="AA366" i="2"/>
  <c r="S367" i="2"/>
  <c r="T367" i="2"/>
  <c r="U367" i="2"/>
  <c r="V367" i="2"/>
  <c r="W367" i="2"/>
  <c r="Y367" i="2"/>
  <c r="Z367" i="2"/>
  <c r="AA367" i="2"/>
  <c r="S368" i="2"/>
  <c r="T368" i="2"/>
  <c r="U368" i="2"/>
  <c r="V368" i="2"/>
  <c r="W368" i="2"/>
  <c r="Y368" i="2"/>
  <c r="Z368" i="2"/>
  <c r="AA368" i="2"/>
  <c r="S369" i="2"/>
  <c r="T369" i="2"/>
  <c r="U369" i="2"/>
  <c r="V369" i="2"/>
  <c r="W369" i="2"/>
  <c r="X369" i="2"/>
  <c r="R369" i="2" s="1"/>
  <c r="Y369" i="2"/>
  <c r="Z369" i="2"/>
  <c r="AA369" i="2"/>
  <c r="S370" i="2"/>
  <c r="T370" i="2"/>
  <c r="U370" i="2"/>
  <c r="V370" i="2"/>
  <c r="W370" i="2"/>
  <c r="Y370" i="2"/>
  <c r="Z370" i="2"/>
  <c r="AA370" i="2"/>
  <c r="S371" i="2"/>
  <c r="T371" i="2"/>
  <c r="U371" i="2"/>
  <c r="V371" i="2"/>
  <c r="W371" i="2"/>
  <c r="Y371" i="2"/>
  <c r="Z371" i="2"/>
  <c r="AA371" i="2"/>
  <c r="AE371" i="2"/>
  <c r="S372" i="2"/>
  <c r="T372" i="2"/>
  <c r="U372" i="2"/>
  <c r="V372" i="2"/>
  <c r="W372" i="2"/>
  <c r="Y372" i="2"/>
  <c r="Z372" i="2"/>
  <c r="AA372" i="2"/>
  <c r="AE372" i="2"/>
  <c r="S373" i="2"/>
  <c r="T373" i="2"/>
  <c r="U373" i="2"/>
  <c r="V373" i="2"/>
  <c r="W373" i="2"/>
  <c r="Y373" i="2"/>
  <c r="Z373" i="2"/>
  <c r="AA373" i="2"/>
  <c r="AE373" i="2"/>
  <c r="S374" i="2"/>
  <c r="T374" i="2"/>
  <c r="U374" i="2"/>
  <c r="V374" i="2"/>
  <c r="W374" i="2"/>
  <c r="Y374" i="2"/>
  <c r="Z374" i="2"/>
  <c r="AA374" i="2"/>
  <c r="S375" i="2"/>
  <c r="T375" i="2"/>
  <c r="U375" i="2"/>
  <c r="V375" i="2"/>
  <c r="W375" i="2"/>
  <c r="Y375" i="2"/>
  <c r="Z375" i="2"/>
  <c r="AA375" i="2"/>
  <c r="S376" i="2"/>
  <c r="T376" i="2"/>
  <c r="U376" i="2"/>
  <c r="V376" i="2"/>
  <c r="W376" i="2"/>
  <c r="Y376" i="2"/>
  <c r="Z376" i="2"/>
  <c r="AA376" i="2"/>
  <c r="S377" i="2"/>
  <c r="T377" i="2"/>
  <c r="U377" i="2"/>
  <c r="V377" i="2"/>
  <c r="W377" i="2"/>
  <c r="Y377" i="2"/>
  <c r="Z377" i="2"/>
  <c r="AA377" i="2"/>
  <c r="S378" i="2"/>
  <c r="T378" i="2"/>
  <c r="U378" i="2"/>
  <c r="V378" i="2"/>
  <c r="W378" i="2"/>
  <c r="Y378" i="2"/>
  <c r="Z378" i="2"/>
  <c r="AA378" i="2"/>
  <c r="S379" i="2"/>
  <c r="T379" i="2"/>
  <c r="U379" i="2"/>
  <c r="V379" i="2"/>
  <c r="W379" i="2"/>
  <c r="Y379" i="2"/>
  <c r="Z379" i="2"/>
  <c r="AA379" i="2"/>
  <c r="AE379" i="2"/>
  <c r="S380" i="2"/>
  <c r="T380" i="2"/>
  <c r="U380" i="2"/>
  <c r="V380" i="2"/>
  <c r="W380" i="2"/>
  <c r="Y380" i="2"/>
  <c r="Z380" i="2"/>
  <c r="AA380" i="2"/>
  <c r="AE380" i="2"/>
  <c r="S381" i="2"/>
  <c r="T381" i="2"/>
  <c r="U381" i="2"/>
  <c r="V381" i="2"/>
  <c r="W381" i="2"/>
  <c r="Y381" i="2"/>
  <c r="Z381" i="2"/>
  <c r="AA381" i="2"/>
  <c r="AE381" i="2"/>
  <c r="S382" i="2"/>
  <c r="T382" i="2"/>
  <c r="U382" i="2"/>
  <c r="V382" i="2"/>
  <c r="W382" i="2"/>
  <c r="Y382" i="2"/>
  <c r="Z382" i="2"/>
  <c r="AA382" i="2"/>
  <c r="S383" i="2"/>
  <c r="T383" i="2"/>
  <c r="U383" i="2"/>
  <c r="V383" i="2"/>
  <c r="W383" i="2"/>
  <c r="Y383" i="2"/>
  <c r="Z383" i="2"/>
  <c r="AA383" i="2"/>
  <c r="S384" i="2"/>
  <c r="T384" i="2"/>
  <c r="U384" i="2"/>
  <c r="V384" i="2"/>
  <c r="W384" i="2"/>
  <c r="Y384" i="2"/>
  <c r="Z384" i="2"/>
  <c r="AA384" i="2"/>
  <c r="S385" i="2"/>
  <c r="T385" i="2"/>
  <c r="U385" i="2"/>
  <c r="V385" i="2"/>
  <c r="W385" i="2"/>
  <c r="Y385" i="2"/>
  <c r="Z385" i="2"/>
  <c r="AA385" i="2"/>
  <c r="S386" i="2"/>
  <c r="T386" i="2"/>
  <c r="U386" i="2"/>
  <c r="V386" i="2"/>
  <c r="W386" i="2"/>
  <c r="Y386" i="2"/>
  <c r="Z386" i="2"/>
  <c r="AA386" i="2"/>
  <c r="S387" i="2"/>
  <c r="T387" i="2"/>
  <c r="U387" i="2"/>
  <c r="V387" i="2"/>
  <c r="W387" i="2"/>
  <c r="X387" i="2"/>
  <c r="R387" i="2" s="1"/>
  <c r="Y387" i="2"/>
  <c r="Z387" i="2"/>
  <c r="AA387" i="2"/>
  <c r="AE387" i="2"/>
  <c r="S388" i="2"/>
  <c r="T388" i="2"/>
  <c r="U388" i="2"/>
  <c r="V388" i="2"/>
  <c r="W388" i="2"/>
  <c r="X388" i="2"/>
  <c r="R388" i="2" s="1"/>
  <c r="Y388" i="2"/>
  <c r="Z388" i="2"/>
  <c r="AA388" i="2"/>
  <c r="AE388" i="2"/>
  <c r="R389" i="2"/>
  <c r="S389" i="2"/>
  <c r="T389" i="2"/>
  <c r="U389" i="2"/>
  <c r="V389" i="2"/>
  <c r="W389" i="2"/>
  <c r="X389" i="2"/>
  <c r="Y389" i="2"/>
  <c r="Z389" i="2"/>
  <c r="AA389" i="2"/>
  <c r="AE389" i="2"/>
  <c r="T390" i="2"/>
  <c r="U390" i="2"/>
  <c r="V390" i="2"/>
  <c r="W390" i="2"/>
  <c r="Z390" i="2"/>
  <c r="AA390" i="2"/>
  <c r="T391" i="2"/>
  <c r="U391" i="2"/>
  <c r="V391" i="2"/>
  <c r="W391" i="2"/>
  <c r="Z391" i="2"/>
  <c r="AA391" i="2"/>
  <c r="R392" i="2"/>
  <c r="S392" i="2"/>
  <c r="T392" i="2"/>
  <c r="U392" i="2"/>
  <c r="V392" i="2"/>
  <c r="W392" i="2"/>
  <c r="X392" i="2"/>
  <c r="Y392" i="2"/>
  <c r="Z392" i="2"/>
  <c r="AA392" i="2"/>
  <c r="S393" i="2"/>
  <c r="T393" i="2"/>
  <c r="U393" i="2"/>
  <c r="V393" i="2"/>
  <c r="W393" i="2"/>
  <c r="X393" i="2"/>
  <c r="R393" i="2" s="1"/>
  <c r="Y393" i="2"/>
  <c r="Z393" i="2"/>
  <c r="AA393" i="2"/>
  <c r="S394" i="2"/>
  <c r="T394" i="2"/>
  <c r="U394" i="2"/>
  <c r="V394" i="2"/>
  <c r="W394" i="2"/>
  <c r="Y394" i="2"/>
  <c r="Z394" i="2"/>
  <c r="AA394" i="2"/>
  <c r="S395" i="2"/>
  <c r="T395" i="2"/>
  <c r="U395" i="2"/>
  <c r="V395" i="2"/>
  <c r="W395" i="2"/>
  <c r="Y395" i="2"/>
  <c r="Z395" i="2"/>
  <c r="AA395" i="2"/>
  <c r="AE395" i="2"/>
  <c r="S396" i="2"/>
  <c r="T396" i="2"/>
  <c r="U396" i="2"/>
  <c r="V396" i="2"/>
  <c r="W396" i="2"/>
  <c r="Y396" i="2"/>
  <c r="Z396" i="2"/>
  <c r="AA396" i="2"/>
  <c r="AE396" i="2"/>
  <c r="S397" i="2"/>
  <c r="T397" i="2"/>
  <c r="U397" i="2"/>
  <c r="V397" i="2"/>
  <c r="W397" i="2"/>
  <c r="Y397" i="2"/>
  <c r="Z397" i="2"/>
  <c r="AA397" i="2"/>
  <c r="AE397" i="2"/>
  <c r="S398" i="2"/>
  <c r="T398" i="2"/>
  <c r="U398" i="2"/>
  <c r="V398" i="2"/>
  <c r="W398" i="2"/>
  <c r="Y398" i="2"/>
  <c r="Z398" i="2"/>
  <c r="AA398" i="2"/>
  <c r="S399" i="2"/>
  <c r="T399" i="2"/>
  <c r="U399" i="2"/>
  <c r="V399" i="2"/>
  <c r="W399" i="2"/>
  <c r="Y399" i="2"/>
  <c r="Z399" i="2"/>
  <c r="AA399" i="2"/>
  <c r="S400" i="2"/>
  <c r="T400" i="2"/>
  <c r="U400" i="2"/>
  <c r="V400" i="2"/>
  <c r="W400" i="2"/>
  <c r="Y400" i="2"/>
  <c r="Z400" i="2"/>
  <c r="AA400" i="2"/>
  <c r="S401" i="2"/>
  <c r="T401" i="2"/>
  <c r="U401" i="2"/>
  <c r="V401" i="2"/>
  <c r="W401" i="2"/>
  <c r="Y401" i="2"/>
  <c r="Z401" i="2"/>
  <c r="AA401" i="2"/>
  <c r="S402" i="2"/>
  <c r="T402" i="2"/>
  <c r="U402" i="2"/>
  <c r="V402" i="2"/>
  <c r="W402" i="2"/>
  <c r="Y402" i="2"/>
  <c r="Z402" i="2"/>
  <c r="AA402" i="2"/>
  <c r="S403" i="2"/>
  <c r="T403" i="2"/>
  <c r="U403" i="2"/>
  <c r="V403" i="2"/>
  <c r="W403" i="2"/>
  <c r="Y403" i="2"/>
  <c r="Z403" i="2"/>
  <c r="AA403" i="2"/>
  <c r="AE403" i="2"/>
  <c r="S404" i="2"/>
  <c r="T404" i="2"/>
  <c r="U404" i="2"/>
  <c r="V404" i="2"/>
  <c r="W404" i="2"/>
  <c r="Y404" i="2"/>
  <c r="Z404" i="2"/>
  <c r="AA404" i="2"/>
  <c r="AE404" i="2"/>
  <c r="S405" i="2"/>
  <c r="T405" i="2"/>
  <c r="U405" i="2"/>
  <c r="V405" i="2"/>
  <c r="W405" i="2"/>
  <c r="Y405" i="2"/>
  <c r="Z405" i="2"/>
  <c r="AA405" i="2"/>
  <c r="S406" i="2"/>
  <c r="T406" i="2"/>
  <c r="U406" i="2"/>
  <c r="V406" i="2"/>
  <c r="W406" i="2"/>
  <c r="Y406" i="2"/>
  <c r="Z406" i="2"/>
  <c r="AA406" i="2"/>
  <c r="S407" i="2"/>
  <c r="T407" i="2"/>
  <c r="U407" i="2"/>
  <c r="V407" i="2"/>
  <c r="W407" i="2"/>
  <c r="Y407" i="2"/>
  <c r="Z407" i="2"/>
  <c r="AA407" i="2"/>
  <c r="S408" i="2"/>
  <c r="T408" i="2"/>
  <c r="U408" i="2"/>
  <c r="V408" i="2"/>
  <c r="W408" i="2"/>
  <c r="Y408" i="2"/>
  <c r="Z408" i="2"/>
  <c r="AA408" i="2"/>
  <c r="S409" i="2"/>
  <c r="T409" i="2"/>
  <c r="U409" i="2"/>
  <c r="V409" i="2"/>
  <c r="W409" i="2"/>
  <c r="Y409" i="2"/>
  <c r="Z409" i="2"/>
  <c r="AA409" i="2"/>
  <c r="S410" i="2"/>
  <c r="T410" i="2"/>
  <c r="U410" i="2"/>
  <c r="V410" i="2"/>
  <c r="W410" i="2"/>
  <c r="Y410" i="2"/>
  <c r="Z410" i="2"/>
  <c r="AA410" i="2"/>
  <c r="S411" i="2"/>
  <c r="T411" i="2"/>
  <c r="U411" i="2"/>
  <c r="V411" i="2"/>
  <c r="W411" i="2"/>
  <c r="Y411" i="2"/>
  <c r="Z411" i="2"/>
  <c r="AA411" i="2"/>
  <c r="AE411" i="2"/>
  <c r="S412" i="2"/>
  <c r="T412" i="2"/>
  <c r="U412" i="2"/>
  <c r="V412" i="2"/>
  <c r="W412" i="2"/>
  <c r="Y412" i="2"/>
  <c r="Z412" i="2"/>
  <c r="AA412" i="2"/>
  <c r="AE412" i="2"/>
  <c r="R413" i="2"/>
  <c r="S413" i="2"/>
  <c r="T413" i="2"/>
  <c r="U413" i="2"/>
  <c r="V413" i="2"/>
  <c r="W413" i="2"/>
  <c r="X413" i="2"/>
  <c r="Y413" i="2"/>
  <c r="Z413" i="2"/>
  <c r="AA413" i="2"/>
  <c r="AE413" i="2"/>
  <c r="S414" i="2"/>
  <c r="T414" i="2"/>
  <c r="U414" i="2"/>
  <c r="V414" i="2"/>
  <c r="W414" i="2"/>
  <c r="X414" i="2"/>
  <c r="R414" i="2" s="1"/>
  <c r="Y414" i="2"/>
  <c r="Z414" i="2"/>
  <c r="AA414" i="2"/>
  <c r="T415" i="2"/>
  <c r="U415" i="2"/>
  <c r="V415" i="2"/>
  <c r="W415" i="2"/>
  <c r="Z415" i="2"/>
  <c r="AA415" i="2"/>
  <c r="T416" i="2"/>
  <c r="U416" i="2"/>
  <c r="V416" i="2"/>
  <c r="W416" i="2"/>
  <c r="Z416" i="2"/>
  <c r="AA416" i="2"/>
  <c r="T417" i="2"/>
  <c r="U417" i="2"/>
  <c r="V417" i="2"/>
  <c r="W417" i="2"/>
  <c r="Z417" i="2"/>
  <c r="AA417" i="2"/>
  <c r="R418" i="2"/>
  <c r="S418" i="2"/>
  <c r="T418" i="2"/>
  <c r="U418" i="2"/>
  <c r="V418" i="2"/>
  <c r="W418" i="2"/>
  <c r="X418" i="2"/>
  <c r="Y418" i="2"/>
  <c r="Z418" i="2"/>
  <c r="AA418" i="2"/>
  <c r="S419" i="2"/>
  <c r="T419" i="2"/>
  <c r="U419" i="2"/>
  <c r="V419" i="2"/>
  <c r="W419" i="2"/>
  <c r="Y419" i="2"/>
  <c r="Z419" i="2"/>
  <c r="AA419" i="2"/>
  <c r="AE419" i="2"/>
  <c r="S420" i="2"/>
  <c r="T420" i="2"/>
  <c r="U420" i="2"/>
  <c r="V420" i="2"/>
  <c r="W420" i="2"/>
  <c r="Y420" i="2"/>
  <c r="Z420" i="2"/>
  <c r="AA420" i="2"/>
  <c r="AE420" i="2"/>
  <c r="S421" i="2"/>
  <c r="T421" i="2"/>
  <c r="U421" i="2"/>
  <c r="V421" i="2"/>
  <c r="W421" i="2"/>
  <c r="Y421" i="2"/>
  <c r="Z421" i="2"/>
  <c r="AA421" i="2"/>
  <c r="AE421" i="2"/>
  <c r="B4" i="41" l="1"/>
  <c r="B3" i="41"/>
  <c r="B1" i="41" l="1"/>
  <c r="B2" i="41"/>
  <c r="K52" i="38" l="1"/>
  <c r="K60" i="38" l="1"/>
  <c r="K59" i="38"/>
  <c r="K58" i="38"/>
  <c r="K57" i="38"/>
  <c r="K56" i="38"/>
  <c r="K55" i="38"/>
  <c r="K54" i="38"/>
  <c r="K53" i="38"/>
  <c r="K51" i="38"/>
  <c r="K50" i="38"/>
  <c r="B5" i="39" l="1"/>
  <c r="B6" i="39"/>
  <c r="B7" i="39"/>
  <c r="B8" i="39"/>
  <c r="B4" i="39"/>
  <c r="B3" i="39"/>
  <c r="A4" i="39"/>
  <c r="A5" i="39"/>
  <c r="A6" i="39"/>
  <c r="A7" i="39"/>
  <c r="A8" i="39"/>
  <c r="A3" i="39"/>
  <c r="B5" i="5"/>
  <c r="B6" i="5"/>
  <c r="B7" i="5"/>
  <c r="B8" i="5"/>
  <c r="B3" i="5"/>
  <c r="A4" i="5"/>
  <c r="A5" i="5"/>
  <c r="A6" i="5"/>
  <c r="A7" i="5"/>
  <c r="A8" i="5"/>
  <c r="A3" i="5"/>
  <c r="B3" i="31"/>
  <c r="B5" i="31"/>
  <c r="B6" i="31"/>
  <c r="B7" i="31"/>
  <c r="B8" i="31"/>
  <c r="A4" i="31"/>
  <c r="A5" i="31"/>
  <c r="A6" i="31"/>
  <c r="A7" i="31"/>
  <c r="A8" i="31"/>
  <c r="A3" i="31"/>
  <c r="B3" i="38"/>
  <c r="B5" i="38"/>
  <c r="B6" i="38"/>
  <c r="B7"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AE11" i="2"/>
  <c r="AE12" i="2"/>
  <c r="AE13" i="2"/>
  <c r="AE14" i="2"/>
  <c r="AE15" i="2"/>
  <c r="AE16" i="2"/>
  <c r="AE17" i="2"/>
  <c r="AE18" i="2"/>
  <c r="AE19" i="2"/>
  <c r="AE20" i="2"/>
  <c r="AE21" i="2"/>
  <c r="AE22" i="2"/>
  <c r="AE23" i="2"/>
  <c r="AE24" i="2"/>
  <c r="AE25" i="2"/>
  <c r="AE26" i="2"/>
  <c r="K10" i="2"/>
  <c r="AE10" i="2" s="1"/>
  <c r="B6" i="28"/>
  <c r="B5" i="28"/>
  <c r="B3" i="28"/>
  <c r="A4" i="28"/>
  <c r="A5" i="28"/>
  <c r="A6" i="28"/>
  <c r="A3" i="28"/>
  <c r="B7" i="2"/>
  <c r="B6" i="2"/>
  <c r="B5" i="2"/>
  <c r="B4" i="2"/>
  <c r="B3" i="2"/>
  <c r="C7" i="2"/>
  <c r="C6" i="2"/>
  <c r="C5" i="2"/>
  <c r="C3" i="2"/>
  <c r="K54" i="18"/>
  <c r="K55" i="18"/>
  <c r="K56" i="18"/>
  <c r="K57" i="18"/>
  <c r="K58" i="18"/>
  <c r="K59" i="18"/>
  <c r="K60" i="18"/>
  <c r="K53" i="18"/>
  <c r="K51" i="18"/>
  <c r="K50" i="18"/>
  <c r="AB11" i="2" l="1"/>
  <c r="AB19" i="2"/>
  <c r="AB27" i="2"/>
  <c r="AB35" i="2"/>
  <c r="AB43" i="2"/>
  <c r="AB51" i="2"/>
  <c r="AB59" i="2"/>
  <c r="AB67" i="2"/>
  <c r="AB75" i="2"/>
  <c r="AB83" i="2"/>
  <c r="AB91" i="2"/>
  <c r="AB99" i="2"/>
  <c r="AB107" i="2"/>
  <c r="AB115" i="2"/>
  <c r="AB123" i="2"/>
  <c r="AB131" i="2"/>
  <c r="AB139" i="2"/>
  <c r="AB147" i="2"/>
  <c r="AB155" i="2"/>
  <c r="AB163" i="2"/>
  <c r="AB171" i="2"/>
  <c r="AB179" i="2"/>
  <c r="AB187" i="2"/>
  <c r="AB195" i="2"/>
  <c r="AB203" i="2"/>
  <c r="AB211" i="2"/>
  <c r="AB219" i="2"/>
  <c r="AB227" i="2"/>
  <c r="AB235" i="2"/>
  <c r="AB243" i="2"/>
  <c r="AB251" i="2"/>
  <c r="AB259" i="2"/>
  <c r="AB267" i="2"/>
  <c r="AB275" i="2"/>
  <c r="AB283" i="2"/>
  <c r="AB291" i="2"/>
  <c r="AB299" i="2"/>
  <c r="AB307" i="2"/>
  <c r="AB315" i="2"/>
  <c r="AB323" i="2"/>
  <c r="AB331" i="2"/>
  <c r="AB339" i="2"/>
  <c r="AB347" i="2"/>
  <c r="AB355" i="2"/>
  <c r="AB363" i="2"/>
  <c r="AB371" i="2"/>
  <c r="AB379" i="2"/>
  <c r="AB387" i="2"/>
  <c r="AB395" i="2"/>
  <c r="AB403" i="2"/>
  <c r="AB411" i="2"/>
  <c r="AB419" i="2"/>
  <c r="AB427" i="2"/>
  <c r="AB435" i="2"/>
  <c r="AB443" i="2"/>
  <c r="AB451" i="2"/>
  <c r="AB459" i="2"/>
  <c r="AB467" i="2"/>
  <c r="AB475" i="2"/>
  <c r="AB483" i="2"/>
  <c r="AB491" i="2"/>
  <c r="AB499" i="2"/>
  <c r="AB507" i="2"/>
  <c r="AB515" i="2"/>
  <c r="AB523" i="2"/>
  <c r="AB531" i="2"/>
  <c r="AB539" i="2"/>
  <c r="AB436" i="2"/>
  <c r="AB452" i="2"/>
  <c r="AB460" i="2"/>
  <c r="AB476" i="2"/>
  <c r="AB492" i="2"/>
  <c r="AB500" i="2"/>
  <c r="AB516" i="2"/>
  <c r="AB532" i="2"/>
  <c r="AB233" i="2"/>
  <c r="AB297" i="2"/>
  <c r="AB345" i="2"/>
  <c r="AB393" i="2"/>
  <c r="AB425" i="2"/>
  <c r="AB465" i="2"/>
  <c r="AB513" i="2"/>
  <c r="AB18" i="2"/>
  <c r="AB66" i="2"/>
  <c r="AB114" i="2"/>
  <c r="AB12" i="2"/>
  <c r="AB20" i="2"/>
  <c r="AB28" i="2"/>
  <c r="AB36" i="2"/>
  <c r="AB44" i="2"/>
  <c r="AB52" i="2"/>
  <c r="AB60" i="2"/>
  <c r="AB68" i="2"/>
  <c r="AB76" i="2"/>
  <c r="AB84" i="2"/>
  <c r="AB92" i="2"/>
  <c r="AB100" i="2"/>
  <c r="AB108" i="2"/>
  <c r="AB116" i="2"/>
  <c r="AB124" i="2"/>
  <c r="AB132" i="2"/>
  <c r="AB140" i="2"/>
  <c r="AB148" i="2"/>
  <c r="AB156" i="2"/>
  <c r="AB164" i="2"/>
  <c r="AB172" i="2"/>
  <c r="AB180" i="2"/>
  <c r="AB188" i="2"/>
  <c r="AB196" i="2"/>
  <c r="AB204" i="2"/>
  <c r="AB212" i="2"/>
  <c r="AB220" i="2"/>
  <c r="AB228" i="2"/>
  <c r="AB236" i="2"/>
  <c r="AB244" i="2"/>
  <c r="AB252" i="2"/>
  <c r="AB260" i="2"/>
  <c r="AB268" i="2"/>
  <c r="AB276" i="2"/>
  <c r="AB284" i="2"/>
  <c r="AB292" i="2"/>
  <c r="AB300" i="2"/>
  <c r="AB308" i="2"/>
  <c r="AB316" i="2"/>
  <c r="AB324" i="2"/>
  <c r="AB332" i="2"/>
  <c r="AB340" i="2"/>
  <c r="AB348" i="2"/>
  <c r="AB356" i="2"/>
  <c r="AB364" i="2"/>
  <c r="AB372" i="2"/>
  <c r="AB380" i="2"/>
  <c r="AB388" i="2"/>
  <c r="AB396" i="2"/>
  <c r="AB404" i="2"/>
  <c r="AB412" i="2"/>
  <c r="AB420" i="2"/>
  <c r="AB428" i="2"/>
  <c r="AB444" i="2"/>
  <c r="AB468" i="2"/>
  <c r="AB484" i="2"/>
  <c r="AB508" i="2"/>
  <c r="AB524" i="2"/>
  <c r="AB10" i="2"/>
  <c r="AB273" i="2"/>
  <c r="AB369" i="2"/>
  <c r="AB449" i="2"/>
  <c r="AB505" i="2"/>
  <c r="AB58" i="2"/>
  <c r="AB106" i="2"/>
  <c r="AB13" i="2"/>
  <c r="AB21" i="2"/>
  <c r="AB29" i="2"/>
  <c r="AB37" i="2"/>
  <c r="AB45" i="2"/>
  <c r="AB53" i="2"/>
  <c r="AB61" i="2"/>
  <c r="AB69" i="2"/>
  <c r="AB77" i="2"/>
  <c r="AB85" i="2"/>
  <c r="AB93" i="2"/>
  <c r="AB101" i="2"/>
  <c r="AB109" i="2"/>
  <c r="AB117" i="2"/>
  <c r="AB125" i="2"/>
  <c r="AB133" i="2"/>
  <c r="AB141" i="2"/>
  <c r="AB149" i="2"/>
  <c r="AB157" i="2"/>
  <c r="AB165" i="2"/>
  <c r="AB173" i="2"/>
  <c r="AB181" i="2"/>
  <c r="AB189" i="2"/>
  <c r="AB197" i="2"/>
  <c r="AB205" i="2"/>
  <c r="AB213" i="2"/>
  <c r="AB221" i="2"/>
  <c r="AB229" i="2"/>
  <c r="AB237" i="2"/>
  <c r="AB245" i="2"/>
  <c r="AB253" i="2"/>
  <c r="AB261" i="2"/>
  <c r="AB269" i="2"/>
  <c r="AB277" i="2"/>
  <c r="AB285" i="2"/>
  <c r="AB293" i="2"/>
  <c r="AB301" i="2"/>
  <c r="AB309" i="2"/>
  <c r="AB317" i="2"/>
  <c r="AB325" i="2"/>
  <c r="AB333" i="2"/>
  <c r="AB341" i="2"/>
  <c r="AB349" i="2"/>
  <c r="AB357" i="2"/>
  <c r="AB365" i="2"/>
  <c r="AB373" i="2"/>
  <c r="AB381" i="2"/>
  <c r="AB389" i="2"/>
  <c r="AB397" i="2"/>
  <c r="AB405" i="2"/>
  <c r="AB413" i="2"/>
  <c r="AB421" i="2"/>
  <c r="AB429" i="2"/>
  <c r="AB437" i="2"/>
  <c r="AB445" i="2"/>
  <c r="AB453" i="2"/>
  <c r="AB461" i="2"/>
  <c r="AB469" i="2"/>
  <c r="AB477" i="2"/>
  <c r="AB485" i="2"/>
  <c r="AB493" i="2"/>
  <c r="AB501" i="2"/>
  <c r="AB509" i="2"/>
  <c r="AB517" i="2"/>
  <c r="AB525" i="2"/>
  <c r="AB533" i="2"/>
  <c r="AB41" i="2"/>
  <c r="AB73" i="2"/>
  <c r="AB105" i="2"/>
  <c r="AB137" i="2"/>
  <c r="AB169" i="2"/>
  <c r="AB201" i="2"/>
  <c r="AB241" i="2"/>
  <c r="AB281" i="2"/>
  <c r="AB321" i="2"/>
  <c r="AB361" i="2"/>
  <c r="AB409" i="2"/>
  <c r="AB473" i="2"/>
  <c r="AB521" i="2"/>
  <c r="AB50" i="2"/>
  <c r="AB98" i="2"/>
  <c r="AB146" i="2"/>
  <c r="AB14" i="2"/>
  <c r="AB22" i="2"/>
  <c r="AB30" i="2"/>
  <c r="AB38" i="2"/>
  <c r="AB46" i="2"/>
  <c r="AB54" i="2"/>
  <c r="AB62" i="2"/>
  <c r="AB70" i="2"/>
  <c r="AB78" i="2"/>
  <c r="AB86" i="2"/>
  <c r="AB94" i="2"/>
  <c r="AB102" i="2"/>
  <c r="AB110" i="2"/>
  <c r="AB118" i="2"/>
  <c r="AB126" i="2"/>
  <c r="AB134" i="2"/>
  <c r="AB142" i="2"/>
  <c r="AB150" i="2"/>
  <c r="AB158" i="2"/>
  <c r="AB166" i="2"/>
  <c r="AB174" i="2"/>
  <c r="AB182" i="2"/>
  <c r="AB190" i="2"/>
  <c r="AB198" i="2"/>
  <c r="AB206" i="2"/>
  <c r="AB214" i="2"/>
  <c r="AB222" i="2"/>
  <c r="AB230" i="2"/>
  <c r="AB238" i="2"/>
  <c r="AB246" i="2"/>
  <c r="AB254" i="2"/>
  <c r="AB262" i="2"/>
  <c r="AB270" i="2"/>
  <c r="AB278" i="2"/>
  <c r="AB286" i="2"/>
  <c r="AB294" i="2"/>
  <c r="AB302" i="2"/>
  <c r="AB310" i="2"/>
  <c r="AB318" i="2"/>
  <c r="AB326" i="2"/>
  <c r="AB334" i="2"/>
  <c r="AB342" i="2"/>
  <c r="AB350" i="2"/>
  <c r="AB358" i="2"/>
  <c r="AB366" i="2"/>
  <c r="AB374" i="2"/>
  <c r="AB382" i="2"/>
  <c r="AB390" i="2"/>
  <c r="AB398" i="2"/>
  <c r="AB406" i="2"/>
  <c r="AB414" i="2"/>
  <c r="AB422" i="2"/>
  <c r="AB430" i="2"/>
  <c r="AB438" i="2"/>
  <c r="AB446" i="2"/>
  <c r="AB454" i="2"/>
  <c r="AB462" i="2"/>
  <c r="AB470" i="2"/>
  <c r="AB478" i="2"/>
  <c r="AB486" i="2"/>
  <c r="AB494" i="2"/>
  <c r="AB502" i="2"/>
  <c r="AB510" i="2"/>
  <c r="AB518" i="2"/>
  <c r="AB526" i="2"/>
  <c r="AB534" i="2"/>
  <c r="AB17" i="2"/>
  <c r="AB57" i="2"/>
  <c r="AB97" i="2"/>
  <c r="AB129" i="2"/>
  <c r="AB153" i="2"/>
  <c r="AB177" i="2"/>
  <c r="AB217" i="2"/>
  <c r="AB249" i="2"/>
  <c r="AB289" i="2"/>
  <c r="AB329" i="2"/>
  <c r="AB377" i="2"/>
  <c r="AB417" i="2"/>
  <c r="AB457" i="2"/>
  <c r="AB497" i="2"/>
  <c r="AB26" i="2"/>
  <c r="AB74" i="2"/>
  <c r="AB138" i="2"/>
  <c r="AB15" i="2"/>
  <c r="AB23" i="2"/>
  <c r="AB31" i="2"/>
  <c r="AB39" i="2"/>
  <c r="AB47" i="2"/>
  <c r="AB55" i="2"/>
  <c r="AB63" i="2"/>
  <c r="AB71" i="2"/>
  <c r="AB79" i="2"/>
  <c r="AB87" i="2"/>
  <c r="AB95" i="2"/>
  <c r="AB103" i="2"/>
  <c r="AB111" i="2"/>
  <c r="AB119" i="2"/>
  <c r="AB127" i="2"/>
  <c r="AB135" i="2"/>
  <c r="AB143" i="2"/>
  <c r="AB151" i="2"/>
  <c r="AB159" i="2"/>
  <c r="AB167" i="2"/>
  <c r="AB175" i="2"/>
  <c r="AB183" i="2"/>
  <c r="AB191" i="2"/>
  <c r="AB199" i="2"/>
  <c r="AB207" i="2"/>
  <c r="AB215" i="2"/>
  <c r="AB223" i="2"/>
  <c r="AB231" i="2"/>
  <c r="AB239" i="2"/>
  <c r="AB247" i="2"/>
  <c r="AB255" i="2"/>
  <c r="AB263" i="2"/>
  <c r="AB271" i="2"/>
  <c r="AB279" i="2"/>
  <c r="AB287" i="2"/>
  <c r="AB295" i="2"/>
  <c r="AB303" i="2"/>
  <c r="AB311" i="2"/>
  <c r="AB319" i="2"/>
  <c r="AB327" i="2"/>
  <c r="AB335" i="2"/>
  <c r="AB343" i="2"/>
  <c r="AB351" i="2"/>
  <c r="AB359" i="2"/>
  <c r="AB367" i="2"/>
  <c r="AB375" i="2"/>
  <c r="AB383" i="2"/>
  <c r="AB391" i="2"/>
  <c r="AB399" i="2"/>
  <c r="AB407" i="2"/>
  <c r="AB415" i="2"/>
  <c r="AB423" i="2"/>
  <c r="AB431" i="2"/>
  <c r="AB439" i="2"/>
  <c r="AB447" i="2"/>
  <c r="AB455" i="2"/>
  <c r="AB463" i="2"/>
  <c r="AB471" i="2"/>
  <c r="AB479" i="2"/>
  <c r="AB487" i="2"/>
  <c r="AB495" i="2"/>
  <c r="AB503" i="2"/>
  <c r="AB511" i="2"/>
  <c r="AB519" i="2"/>
  <c r="AB527" i="2"/>
  <c r="AB535" i="2"/>
  <c r="AB33" i="2"/>
  <c r="AB49" i="2"/>
  <c r="AB81" i="2"/>
  <c r="AB121" i="2"/>
  <c r="AB161" i="2"/>
  <c r="AB193" i="2"/>
  <c r="AB225" i="2"/>
  <c r="AB257" i="2"/>
  <c r="AB305" i="2"/>
  <c r="AB337" i="2"/>
  <c r="AB385" i="2"/>
  <c r="AB441" i="2"/>
  <c r="AB489" i="2"/>
  <c r="AB537" i="2"/>
  <c r="AB34" i="2"/>
  <c r="AB90" i="2"/>
  <c r="AB122" i="2"/>
  <c r="AB16" i="2"/>
  <c r="AB24" i="2"/>
  <c r="AB32" i="2"/>
  <c r="AB40" i="2"/>
  <c r="AB48" i="2"/>
  <c r="AB56" i="2"/>
  <c r="AB64" i="2"/>
  <c r="AB72" i="2"/>
  <c r="AB80" i="2"/>
  <c r="AB88" i="2"/>
  <c r="AB96" i="2"/>
  <c r="AB104" i="2"/>
  <c r="AB112" i="2"/>
  <c r="AB120" i="2"/>
  <c r="AB128" i="2"/>
  <c r="AB136" i="2"/>
  <c r="AB144" i="2"/>
  <c r="AB152" i="2"/>
  <c r="AB160" i="2"/>
  <c r="AB168" i="2"/>
  <c r="AB176" i="2"/>
  <c r="AB184" i="2"/>
  <c r="AB192" i="2"/>
  <c r="AB200" i="2"/>
  <c r="AB208" i="2"/>
  <c r="AB216" i="2"/>
  <c r="AB224" i="2"/>
  <c r="AB232" i="2"/>
  <c r="AB240" i="2"/>
  <c r="AB248" i="2"/>
  <c r="AB256" i="2"/>
  <c r="AB264" i="2"/>
  <c r="AB272" i="2"/>
  <c r="AB280" i="2"/>
  <c r="AB288" i="2"/>
  <c r="AB296" i="2"/>
  <c r="AB304" i="2"/>
  <c r="AB312" i="2"/>
  <c r="AB320" i="2"/>
  <c r="AB328" i="2"/>
  <c r="AB336" i="2"/>
  <c r="AB344" i="2"/>
  <c r="AB352" i="2"/>
  <c r="AB360" i="2"/>
  <c r="AB368" i="2"/>
  <c r="AB376" i="2"/>
  <c r="AB384" i="2"/>
  <c r="AB392" i="2"/>
  <c r="AB400" i="2"/>
  <c r="AB408" i="2"/>
  <c r="AB416" i="2"/>
  <c r="AB424" i="2"/>
  <c r="AB432" i="2"/>
  <c r="AB440" i="2"/>
  <c r="AB448" i="2"/>
  <c r="AB456" i="2"/>
  <c r="AB464" i="2"/>
  <c r="AB472" i="2"/>
  <c r="AB480" i="2"/>
  <c r="AB488" i="2"/>
  <c r="AB496" i="2"/>
  <c r="AB504" i="2"/>
  <c r="AB512" i="2"/>
  <c r="AB520" i="2"/>
  <c r="AB528" i="2"/>
  <c r="AB536" i="2"/>
  <c r="AB25" i="2"/>
  <c r="AB65" i="2"/>
  <c r="AB89" i="2"/>
  <c r="AB113" i="2"/>
  <c r="AB145" i="2"/>
  <c r="AB185" i="2"/>
  <c r="AB209" i="2"/>
  <c r="AB265" i="2"/>
  <c r="AB313" i="2"/>
  <c r="AB353" i="2"/>
  <c r="AB401" i="2"/>
  <c r="AB433" i="2"/>
  <c r="AB481" i="2"/>
  <c r="AB529" i="2"/>
  <c r="AB42" i="2"/>
  <c r="AB82" i="2"/>
  <c r="AB130" i="2"/>
  <c r="AB162" i="2"/>
  <c r="AB154" i="2"/>
  <c r="AB226" i="2"/>
  <c r="AB290" i="2"/>
  <c r="AB354" i="2"/>
  <c r="AB418" i="2"/>
  <c r="AB482" i="2"/>
  <c r="AB346" i="2"/>
  <c r="AB170" i="2"/>
  <c r="AB234" i="2"/>
  <c r="AB298" i="2"/>
  <c r="AB362" i="2"/>
  <c r="AB426" i="2"/>
  <c r="AB490" i="2"/>
  <c r="AB370" i="2"/>
  <c r="AB498" i="2"/>
  <c r="AB378" i="2"/>
  <c r="AB514" i="2"/>
  <c r="AB394" i="2"/>
  <c r="AB522" i="2"/>
  <c r="AB282" i="2"/>
  <c r="AB538" i="2"/>
  <c r="AB178" i="2"/>
  <c r="AB242" i="2"/>
  <c r="AB306" i="2"/>
  <c r="AB434" i="2"/>
  <c r="AB250" i="2"/>
  <c r="AB442" i="2"/>
  <c r="AB450" i="2"/>
  <c r="AB330" i="2"/>
  <c r="AB458" i="2"/>
  <c r="AB530" i="2"/>
  <c r="AB186" i="2"/>
  <c r="AB314" i="2"/>
  <c r="AB506" i="2"/>
  <c r="AB202" i="2"/>
  <c r="AB218" i="2"/>
  <c r="AB474" i="2"/>
  <c r="AB194" i="2"/>
  <c r="AB258" i="2"/>
  <c r="AB322" i="2"/>
  <c r="AB386" i="2"/>
  <c r="AB266" i="2"/>
  <c r="AB466" i="2"/>
  <c r="AB210" i="2"/>
  <c r="AB274" i="2"/>
  <c r="AB338" i="2"/>
  <c r="AB402" i="2"/>
  <c r="AB410" i="2"/>
  <c r="X532" i="2"/>
  <c r="R532" i="2" s="1"/>
  <c r="X533" i="2"/>
  <c r="R533" i="2" s="1"/>
  <c r="X534" i="2"/>
  <c r="R534" i="2" s="1"/>
  <c r="X536" i="2"/>
  <c r="R536" i="2" s="1"/>
  <c r="X457" i="2"/>
  <c r="R457" i="2" s="1"/>
  <c r="X435" i="2"/>
  <c r="R435" i="2" s="1"/>
  <c r="X467" i="2"/>
  <c r="R467" i="2" s="1"/>
  <c r="X463" i="2"/>
  <c r="R463" i="2" s="1"/>
  <c r="X459" i="2"/>
  <c r="R459" i="2" s="1"/>
  <c r="X455" i="2"/>
  <c r="R455" i="2" s="1"/>
  <c r="X446" i="2"/>
  <c r="R446" i="2" s="1"/>
  <c r="X442" i="2"/>
  <c r="R442" i="2" s="1"/>
  <c r="X434" i="2"/>
  <c r="R434" i="2" s="1"/>
  <c r="X430" i="2"/>
  <c r="R430" i="2" s="1"/>
  <c r="X426" i="2"/>
  <c r="R426" i="2" s="1"/>
  <c r="X422" i="2"/>
  <c r="R422" i="2" s="1"/>
  <c r="X466" i="2"/>
  <c r="R466" i="2" s="1"/>
  <c r="X462" i="2"/>
  <c r="R462" i="2" s="1"/>
  <c r="X458" i="2"/>
  <c r="R458" i="2" s="1"/>
  <c r="X454" i="2"/>
  <c r="R454" i="2" s="1"/>
  <c r="X445" i="2"/>
  <c r="R445" i="2" s="1"/>
  <c r="X441" i="2"/>
  <c r="R441" i="2" s="1"/>
  <c r="X433" i="2"/>
  <c r="R433" i="2" s="1"/>
  <c r="X429" i="2"/>
  <c r="R429" i="2" s="1"/>
  <c r="X425" i="2"/>
  <c r="R425" i="2" s="1"/>
  <c r="X469" i="2"/>
  <c r="R469" i="2" s="1"/>
  <c r="X465" i="2"/>
  <c r="R465" i="2" s="1"/>
  <c r="X461" i="2"/>
  <c r="R461" i="2" s="1"/>
  <c r="X453" i="2"/>
  <c r="R453" i="2" s="1"/>
  <c r="X444" i="2"/>
  <c r="R444" i="2" s="1"/>
  <c r="X436" i="2"/>
  <c r="R436" i="2" s="1"/>
  <c r="X432" i="2"/>
  <c r="R432" i="2" s="1"/>
  <c r="X428" i="2"/>
  <c r="R428" i="2" s="1"/>
  <c r="X424" i="2"/>
  <c r="R424" i="2" s="1"/>
  <c r="X460" i="2"/>
  <c r="R460" i="2" s="1"/>
  <c r="X443" i="2"/>
  <c r="R443" i="2" s="1"/>
  <c r="X431" i="2"/>
  <c r="R431" i="2" s="1"/>
  <c r="X456" i="2"/>
  <c r="R456" i="2" s="1"/>
  <c r="X423" i="2"/>
  <c r="R423" i="2" s="1"/>
  <c r="X464" i="2"/>
  <c r="R464" i="2" s="1"/>
  <c r="X427" i="2"/>
  <c r="R427" i="2" s="1"/>
  <c r="X64" i="2"/>
  <c r="R64" i="2" s="1"/>
  <c r="X43" i="2"/>
  <c r="R43" i="2" s="1"/>
  <c r="X481" i="2"/>
  <c r="R481" i="2" s="1"/>
  <c r="X484" i="2"/>
  <c r="R484" i="2" s="1"/>
  <c r="X531" i="2"/>
  <c r="R531" i="2" s="1"/>
  <c r="X529" i="2"/>
  <c r="R529" i="2" s="1"/>
  <c r="X482" i="2"/>
  <c r="R482" i="2" s="1"/>
  <c r="X490" i="2"/>
  <c r="R490" i="2" s="1"/>
  <c r="X485" i="2"/>
  <c r="R485" i="2" s="1"/>
  <c r="X497" i="2"/>
  <c r="R497" i="2" s="1"/>
  <c r="X480" i="2"/>
  <c r="R480" i="2" s="1"/>
  <c r="X530" i="2"/>
  <c r="R530" i="2" s="1"/>
  <c r="X478" i="2"/>
  <c r="R478" i="2" s="1"/>
  <c r="X486" i="2"/>
  <c r="R486" i="2" s="1"/>
  <c r="X498" i="2"/>
  <c r="R498" i="2" s="1"/>
  <c r="X479" i="2"/>
  <c r="R479" i="2" s="1"/>
  <c r="X499" i="2"/>
  <c r="R499" i="2" s="1"/>
  <c r="X483" i="2"/>
  <c r="R483" i="2" s="1"/>
  <c r="X27" i="2"/>
  <c r="R27" i="2" s="1"/>
  <c r="X38" i="2"/>
  <c r="X44" i="2"/>
  <c r="R44" i="2" s="1"/>
  <c r="X50" i="2"/>
  <c r="R50" i="2" s="1"/>
  <c r="X56" i="2"/>
  <c r="R56" i="2" s="1"/>
  <c r="X90" i="2"/>
  <c r="R90" i="2" s="1"/>
  <c r="X96" i="2"/>
  <c r="R96" i="2" s="1"/>
  <c r="X121" i="2"/>
  <c r="R121" i="2" s="1"/>
  <c r="X127" i="2"/>
  <c r="R127" i="2" s="1"/>
  <c r="X164" i="2"/>
  <c r="R164" i="2" s="1"/>
  <c r="X175" i="2"/>
  <c r="R175" i="2" s="1"/>
  <c r="X187" i="2"/>
  <c r="R187" i="2" s="1"/>
  <c r="X192" i="2"/>
  <c r="R192" i="2" s="1"/>
  <c r="X209" i="2"/>
  <c r="R209" i="2" s="1"/>
  <c r="X214" i="2"/>
  <c r="R214" i="2" s="1"/>
  <c r="X224" i="2"/>
  <c r="R224" i="2" s="1"/>
  <c r="X236" i="2"/>
  <c r="R236" i="2" s="1"/>
  <c r="X241" i="2"/>
  <c r="R241" i="2" s="1"/>
  <c r="X253" i="2"/>
  <c r="R253" i="2" s="1"/>
  <c r="X271" i="2"/>
  <c r="R271" i="2" s="1"/>
  <c r="X286" i="2"/>
  <c r="R286" i="2" s="1"/>
  <c r="X293" i="2"/>
  <c r="R293" i="2" s="1"/>
  <c r="X299" i="2"/>
  <c r="R299" i="2" s="1"/>
  <c r="X304" i="2"/>
  <c r="R304" i="2" s="1"/>
  <c r="X325" i="2"/>
  <c r="R325" i="2" s="1"/>
  <c r="X337" i="2"/>
  <c r="R337" i="2" s="1"/>
  <c r="X343" i="2"/>
  <c r="R343" i="2" s="1"/>
  <c r="X349" i="2"/>
  <c r="R349" i="2" s="1"/>
  <c r="X358" i="2"/>
  <c r="R358" i="2" s="1"/>
  <c r="X364" i="2"/>
  <c r="R364" i="2" s="1"/>
  <c r="X385" i="2"/>
  <c r="R385" i="2" s="1"/>
  <c r="X398" i="2"/>
  <c r="R398" i="2" s="1"/>
  <c r="X404" i="2"/>
  <c r="R404" i="2" s="1"/>
  <c r="X410" i="2"/>
  <c r="R410" i="2" s="1"/>
  <c r="X87" i="2"/>
  <c r="R87" i="2" s="1"/>
  <c r="X167" i="2"/>
  <c r="R167" i="2" s="1"/>
  <c r="X206" i="2"/>
  <c r="R206" i="2" s="1"/>
  <c r="X222" i="2"/>
  <c r="R222" i="2" s="1"/>
  <c r="X234" i="2"/>
  <c r="R234" i="2" s="1"/>
  <c r="X367" i="2"/>
  <c r="R367" i="2" s="1"/>
  <c r="X174" i="2"/>
  <c r="R174" i="2" s="1"/>
  <c r="X39" i="2"/>
  <c r="X51" i="2"/>
  <c r="R51" i="2" s="1"/>
  <c r="X63" i="2"/>
  <c r="R63" i="2" s="1"/>
  <c r="X122" i="2"/>
  <c r="R122" i="2" s="1"/>
  <c r="X171" i="2"/>
  <c r="R171" i="2" s="1"/>
  <c r="X176" i="2"/>
  <c r="R176" i="2" s="1"/>
  <c r="X181" i="2"/>
  <c r="R181" i="2" s="1"/>
  <c r="X193" i="2"/>
  <c r="R193" i="2" s="1"/>
  <c r="X198" i="2"/>
  <c r="R198" i="2" s="1"/>
  <c r="X210" i="2"/>
  <c r="R210" i="2" s="1"/>
  <c r="X215" i="2"/>
  <c r="R215" i="2" s="1"/>
  <c r="X225" i="2"/>
  <c r="R225" i="2" s="1"/>
  <c r="X230" i="2"/>
  <c r="R230" i="2" s="1"/>
  <c r="X242" i="2"/>
  <c r="R242" i="2" s="1"/>
  <c r="X272" i="2"/>
  <c r="R272" i="2" s="1"/>
  <c r="X282" i="2"/>
  <c r="R282" i="2" s="1"/>
  <c r="X287" i="2"/>
  <c r="R287" i="2" s="1"/>
  <c r="X305" i="2"/>
  <c r="R305" i="2" s="1"/>
  <c r="X317" i="2"/>
  <c r="R317" i="2" s="1"/>
  <c r="X332" i="2"/>
  <c r="R332" i="2" s="1"/>
  <c r="X338" i="2"/>
  <c r="R338" i="2" s="1"/>
  <c r="X344" i="2"/>
  <c r="R344" i="2" s="1"/>
  <c r="X374" i="2"/>
  <c r="R374" i="2" s="1"/>
  <c r="X386" i="2"/>
  <c r="R386" i="2" s="1"/>
  <c r="X394" i="2"/>
  <c r="R394" i="2" s="1"/>
  <c r="X399" i="2"/>
  <c r="R399" i="2" s="1"/>
  <c r="X411" i="2"/>
  <c r="R411" i="2" s="1"/>
  <c r="X420" i="2"/>
  <c r="R420" i="2" s="1"/>
  <c r="X47" i="2"/>
  <c r="R47" i="2" s="1"/>
  <c r="X112" i="2"/>
  <c r="R112" i="2" s="1"/>
  <c r="X201" i="2"/>
  <c r="R201" i="2" s="1"/>
  <c r="X228" i="2"/>
  <c r="R228" i="2" s="1"/>
  <c r="X308" i="2"/>
  <c r="R308" i="2" s="1"/>
  <c r="X314" i="2"/>
  <c r="R314" i="2" s="1"/>
  <c r="X329" i="2"/>
  <c r="R329" i="2" s="1"/>
  <c r="X372" i="2"/>
  <c r="R372" i="2" s="1"/>
  <c r="X407" i="2"/>
  <c r="R407" i="2" s="1"/>
  <c r="X126" i="2"/>
  <c r="R126" i="2" s="1"/>
  <c r="X169" i="2"/>
  <c r="R169" i="2" s="1"/>
  <c r="X303" i="2"/>
  <c r="R303" i="2" s="1"/>
  <c r="X35" i="2"/>
  <c r="X40" i="2"/>
  <c r="R40" i="2" s="1"/>
  <c r="X45" i="2"/>
  <c r="R45" i="2" s="1"/>
  <c r="X58" i="2"/>
  <c r="R58" i="2" s="1"/>
  <c r="X73" i="2"/>
  <c r="R73" i="2" s="1"/>
  <c r="X110" i="2"/>
  <c r="R110" i="2" s="1"/>
  <c r="X116" i="2"/>
  <c r="R116" i="2" s="1"/>
  <c r="X144" i="2"/>
  <c r="R144" i="2" s="1"/>
  <c r="X165" i="2"/>
  <c r="R165" i="2" s="1"/>
  <c r="X177" i="2"/>
  <c r="R177" i="2" s="1"/>
  <c r="X188" i="2"/>
  <c r="R188" i="2" s="1"/>
  <c r="X194" i="2"/>
  <c r="R194" i="2" s="1"/>
  <c r="X216" i="2"/>
  <c r="R216" i="2" s="1"/>
  <c r="X226" i="2"/>
  <c r="R226" i="2" s="1"/>
  <c r="X231" i="2"/>
  <c r="R231" i="2" s="1"/>
  <c r="X243" i="2"/>
  <c r="R243" i="2" s="1"/>
  <c r="X249" i="2"/>
  <c r="R249" i="2" s="1"/>
  <c r="X254" i="2"/>
  <c r="R254" i="2" s="1"/>
  <c r="X262" i="2"/>
  <c r="R262" i="2" s="1"/>
  <c r="X273" i="2"/>
  <c r="R273" i="2" s="1"/>
  <c r="X283" i="2"/>
  <c r="R283" i="2" s="1"/>
  <c r="X288" i="2"/>
  <c r="R288" i="2" s="1"/>
  <c r="X294" i="2"/>
  <c r="R294" i="2" s="1"/>
  <c r="X300" i="2"/>
  <c r="R300" i="2" s="1"/>
  <c r="X306" i="2"/>
  <c r="R306" i="2" s="1"/>
  <c r="X326" i="2"/>
  <c r="R326" i="2" s="1"/>
  <c r="X339" i="2"/>
  <c r="R339" i="2" s="1"/>
  <c r="X345" i="2"/>
  <c r="R345" i="2" s="1"/>
  <c r="X355" i="2"/>
  <c r="R355" i="2" s="1"/>
  <c r="X359" i="2"/>
  <c r="R359" i="2" s="1"/>
  <c r="X365" i="2"/>
  <c r="R365" i="2" s="1"/>
  <c r="X370" i="2"/>
  <c r="R370" i="2" s="1"/>
  <c r="X375" i="2"/>
  <c r="R375" i="2" s="1"/>
  <c r="X395" i="2"/>
  <c r="R395" i="2" s="1"/>
  <c r="X405" i="2"/>
  <c r="R405" i="2" s="1"/>
  <c r="X396" i="2"/>
  <c r="R396" i="2" s="1"/>
  <c r="X401" i="2"/>
  <c r="R401" i="2" s="1"/>
  <c r="X406" i="2"/>
  <c r="R406" i="2" s="1"/>
  <c r="X291" i="2"/>
  <c r="R291" i="2" s="1"/>
  <c r="X334" i="2"/>
  <c r="R334" i="2" s="1"/>
  <c r="X341" i="2"/>
  <c r="R341" i="2" s="1"/>
  <c r="X114" i="2"/>
  <c r="R114" i="2" s="1"/>
  <c r="X191" i="2"/>
  <c r="R191" i="2" s="1"/>
  <c r="X208" i="2"/>
  <c r="R208" i="2" s="1"/>
  <c r="X229" i="2"/>
  <c r="R229" i="2" s="1"/>
  <c r="X298" i="2"/>
  <c r="R298" i="2" s="1"/>
  <c r="X419" i="2"/>
  <c r="R419" i="2" s="1"/>
  <c r="X145" i="2"/>
  <c r="R145" i="2" s="1"/>
  <c r="X150" i="2"/>
  <c r="R150" i="2" s="1"/>
  <c r="X172" i="2"/>
  <c r="R172" i="2" s="1"/>
  <c r="X182" i="2"/>
  <c r="R182" i="2" s="1"/>
  <c r="X195" i="2"/>
  <c r="R195" i="2" s="1"/>
  <c r="X205" i="2"/>
  <c r="R205" i="2" s="1"/>
  <c r="X227" i="2"/>
  <c r="R227" i="2" s="1"/>
  <c r="X232" i="2"/>
  <c r="R232" i="2" s="1"/>
  <c r="X244" i="2"/>
  <c r="R244" i="2" s="1"/>
  <c r="X250" i="2"/>
  <c r="R250" i="2" s="1"/>
  <c r="X263" i="2"/>
  <c r="R263" i="2" s="1"/>
  <c r="X274" i="2"/>
  <c r="R274" i="2" s="1"/>
  <c r="X289" i="2"/>
  <c r="R289" i="2" s="1"/>
  <c r="X307" i="2"/>
  <c r="R307" i="2" s="1"/>
  <c r="X318" i="2"/>
  <c r="R318" i="2" s="1"/>
  <c r="X327" i="2"/>
  <c r="R327" i="2" s="1"/>
  <c r="X333" i="2"/>
  <c r="R333" i="2" s="1"/>
  <c r="X340" i="2"/>
  <c r="R340" i="2" s="1"/>
  <c r="X346" i="2"/>
  <c r="R346" i="2" s="1"/>
  <c r="X360" i="2"/>
  <c r="R360" i="2" s="1"/>
  <c r="X371" i="2"/>
  <c r="R371" i="2" s="1"/>
  <c r="X381" i="2"/>
  <c r="R381" i="2" s="1"/>
  <c r="X400" i="2"/>
  <c r="R400" i="2" s="1"/>
  <c r="X412" i="2"/>
  <c r="R412" i="2" s="1"/>
  <c r="X421" i="2"/>
  <c r="R421" i="2" s="1"/>
  <c r="X81" i="2"/>
  <c r="R81" i="2" s="1"/>
  <c r="X173" i="2"/>
  <c r="R173" i="2" s="1"/>
  <c r="X184" i="2"/>
  <c r="R184" i="2" s="1"/>
  <c r="X196" i="2"/>
  <c r="R196" i="2" s="1"/>
  <c r="X238" i="2"/>
  <c r="R238" i="2" s="1"/>
  <c r="X265" i="2"/>
  <c r="R265" i="2" s="1"/>
  <c r="X296" i="2"/>
  <c r="R296" i="2" s="1"/>
  <c r="X362" i="2"/>
  <c r="R362" i="2" s="1"/>
  <c r="X382" i="2"/>
  <c r="R382" i="2" s="1"/>
  <c r="X186" i="2"/>
  <c r="R186" i="2" s="1"/>
  <c r="X240" i="2"/>
  <c r="R240" i="2" s="1"/>
  <c r="X267" i="2"/>
  <c r="R267" i="2" s="1"/>
  <c r="X331" i="2"/>
  <c r="R331" i="2" s="1"/>
  <c r="X342" i="2"/>
  <c r="R342" i="2" s="1"/>
  <c r="X373" i="2"/>
  <c r="R373" i="2" s="1"/>
  <c r="X36" i="2"/>
  <c r="X46" i="2"/>
  <c r="R46" i="2" s="1"/>
  <c r="X80" i="2"/>
  <c r="R80" i="2" s="1"/>
  <c r="X140" i="2"/>
  <c r="R140" i="2" s="1"/>
  <c r="X146" i="2"/>
  <c r="R146" i="2" s="1"/>
  <c r="X151" i="2"/>
  <c r="R151" i="2" s="1"/>
  <c r="X166" i="2"/>
  <c r="R166" i="2" s="1"/>
  <c r="X183" i="2"/>
  <c r="R183" i="2" s="1"/>
  <c r="X200" i="2"/>
  <c r="R200" i="2" s="1"/>
  <c r="X233" i="2"/>
  <c r="R233" i="2" s="1"/>
  <c r="X251" i="2"/>
  <c r="R251" i="2" s="1"/>
  <c r="X264" i="2"/>
  <c r="R264" i="2" s="1"/>
  <c r="X269" i="2"/>
  <c r="R269" i="2" s="1"/>
  <c r="X275" i="2"/>
  <c r="R275" i="2" s="1"/>
  <c r="X284" i="2"/>
  <c r="R284" i="2" s="1"/>
  <c r="X290" i="2"/>
  <c r="R290" i="2" s="1"/>
  <c r="X295" i="2"/>
  <c r="R295" i="2" s="1"/>
  <c r="X301" i="2"/>
  <c r="R301" i="2" s="1"/>
  <c r="X313" i="2"/>
  <c r="R313" i="2" s="1"/>
  <c r="X328" i="2"/>
  <c r="R328" i="2" s="1"/>
  <c r="X347" i="2"/>
  <c r="R347" i="2" s="1"/>
  <c r="X356" i="2"/>
  <c r="R356" i="2" s="1"/>
  <c r="X361" i="2"/>
  <c r="R361" i="2" s="1"/>
  <c r="X366" i="2"/>
  <c r="R366" i="2" s="1"/>
  <c r="X376" i="2"/>
  <c r="R376" i="2" s="1"/>
  <c r="X179" i="2"/>
  <c r="R179" i="2" s="1"/>
  <c r="X402" i="2"/>
  <c r="R402" i="2" s="1"/>
  <c r="X180" i="2"/>
  <c r="R180" i="2" s="1"/>
  <c r="X197" i="2"/>
  <c r="R197" i="2" s="1"/>
  <c r="X368" i="2"/>
  <c r="R368" i="2" s="1"/>
  <c r="X409" i="2"/>
  <c r="R409" i="2" s="1"/>
  <c r="X37" i="2"/>
  <c r="X48" i="2"/>
  <c r="R48" i="2" s="1"/>
  <c r="X54" i="2"/>
  <c r="R54" i="2" s="1"/>
  <c r="X88" i="2"/>
  <c r="R88" i="2" s="1"/>
  <c r="X113" i="2"/>
  <c r="R113" i="2" s="1"/>
  <c r="X119" i="2"/>
  <c r="R119" i="2" s="1"/>
  <c r="X141" i="2"/>
  <c r="R141" i="2" s="1"/>
  <c r="X168" i="2"/>
  <c r="R168" i="2" s="1"/>
  <c r="X185" i="2"/>
  <c r="R185" i="2" s="1"/>
  <c r="X190" i="2"/>
  <c r="R190" i="2" s="1"/>
  <c r="X202" i="2"/>
  <c r="R202" i="2" s="1"/>
  <c r="X207" i="2"/>
  <c r="R207" i="2" s="1"/>
  <c r="X213" i="2"/>
  <c r="R213" i="2" s="1"/>
  <c r="X235" i="2"/>
  <c r="R235" i="2" s="1"/>
  <c r="X239" i="2"/>
  <c r="R239" i="2" s="1"/>
  <c r="X252" i="2"/>
  <c r="R252" i="2" s="1"/>
  <c r="X266" i="2"/>
  <c r="R266" i="2" s="1"/>
  <c r="X270" i="2"/>
  <c r="R270" i="2" s="1"/>
  <c r="X285" i="2"/>
  <c r="R285" i="2" s="1"/>
  <c r="X292" i="2"/>
  <c r="R292" i="2" s="1"/>
  <c r="X297" i="2"/>
  <c r="R297" i="2" s="1"/>
  <c r="X302" i="2"/>
  <c r="R302" i="2" s="1"/>
  <c r="X315" i="2"/>
  <c r="R315" i="2" s="1"/>
  <c r="X330" i="2"/>
  <c r="R330" i="2" s="1"/>
  <c r="X335" i="2"/>
  <c r="R335" i="2" s="1"/>
  <c r="X348" i="2"/>
  <c r="R348" i="2" s="1"/>
  <c r="X357" i="2"/>
  <c r="R357" i="2" s="1"/>
  <c r="X363" i="2"/>
  <c r="R363" i="2" s="1"/>
  <c r="X383" i="2"/>
  <c r="R383" i="2" s="1"/>
  <c r="X397" i="2"/>
  <c r="R397" i="2" s="1"/>
  <c r="X403" i="2"/>
  <c r="R403" i="2" s="1"/>
  <c r="X408" i="2"/>
  <c r="R408" i="2" s="1"/>
  <c r="X49" i="2"/>
  <c r="R49" i="2" s="1"/>
  <c r="X83" i="2"/>
  <c r="R83" i="2" s="1"/>
  <c r="X89" i="2"/>
  <c r="R89" i="2" s="1"/>
  <c r="X95" i="2"/>
  <c r="R95" i="2" s="1"/>
  <c r="X148" i="2"/>
  <c r="R148" i="2" s="1"/>
  <c r="X316" i="2"/>
  <c r="R316" i="2" s="1"/>
  <c r="X336" i="2"/>
  <c r="R336" i="2" s="1"/>
  <c r="X384" i="2"/>
  <c r="R384" i="2" s="1"/>
  <c r="X18" i="2"/>
  <c r="X11" i="2"/>
  <c r="X13" i="2"/>
  <c r="X17" i="2"/>
  <c r="X22" i="2"/>
  <c r="X16" i="2"/>
  <c r="X23" i="2"/>
  <c r="X20" i="2"/>
  <c r="X21" i="2"/>
  <c r="X24" i="2"/>
  <c r="X14" i="2"/>
  <c r="X25" i="2"/>
  <c r="X10" i="2"/>
  <c r="R10" i="2" s="1"/>
  <c r="E15" i="37"/>
  <c r="E16" i="37"/>
  <c r="D15" i="37"/>
  <c r="D16" i="37"/>
  <c r="R37" i="2" l="1"/>
  <c r="Y37" i="2"/>
  <c r="S37" i="2" s="1"/>
  <c r="R36" i="2"/>
  <c r="Y36" i="2"/>
  <c r="S36" i="2" s="1"/>
  <c r="R35" i="2"/>
  <c r="Y35" i="2"/>
  <c r="S35" i="2" s="1"/>
  <c r="R39" i="2"/>
  <c r="Y39" i="2"/>
  <c r="S39" i="2" s="1"/>
  <c r="Y34" i="2"/>
  <c r="S34" i="2" s="1"/>
  <c r="R38" i="2"/>
  <c r="Y38" i="2"/>
  <c r="S38" i="2" s="1"/>
  <c r="D13" i="39"/>
  <c r="H13" i="39"/>
  <c r="AA17" i="2"/>
  <c r="R17" i="2"/>
  <c r="Y17" i="2"/>
  <c r="S17" i="2" s="1"/>
  <c r="Z17" i="2"/>
  <c r="Y20" i="2"/>
  <c r="S20" i="2" s="1"/>
  <c r="R20" i="2"/>
  <c r="AA20" i="2"/>
  <c r="Z20" i="2"/>
  <c r="R18" i="2"/>
  <c r="AA18" i="2"/>
  <c r="Y18" i="2"/>
  <c r="S18" i="2" s="1"/>
  <c r="Z18" i="2"/>
  <c r="R24" i="2"/>
  <c r="Z24" i="2"/>
  <c r="Y24" i="2"/>
  <c r="S24" i="2" s="1"/>
  <c r="AA24" i="2"/>
  <c r="AA26" i="2"/>
  <c r="Z26" i="2"/>
  <c r="Y26" i="2"/>
  <c r="S26" i="2" s="1"/>
  <c r="AA14" i="2"/>
  <c r="Z14" i="2"/>
  <c r="R14" i="2"/>
  <c r="Y14" i="2"/>
  <c r="S14" i="2" s="1"/>
  <c r="Y12" i="2"/>
  <c r="S12" i="2" s="1"/>
  <c r="AA12" i="2"/>
  <c r="Z12" i="2"/>
  <c r="Y23" i="2"/>
  <c r="S23" i="2" s="1"/>
  <c r="AA23" i="2"/>
  <c r="R23" i="2"/>
  <c r="Z23" i="2"/>
  <c r="Y19" i="2"/>
  <c r="S19" i="2" s="1"/>
  <c r="Z19" i="2"/>
  <c r="AA19" i="2"/>
  <c r="Y15" i="2"/>
  <c r="S15" i="2" s="1"/>
  <c r="Z15" i="2"/>
  <c r="AA15" i="2"/>
  <c r="R16" i="2"/>
  <c r="AA16" i="2"/>
  <c r="Y16" i="2"/>
  <c r="S16" i="2" s="1"/>
  <c r="Z16" i="2"/>
  <c r="Y13" i="2"/>
  <c r="S13" i="2" s="1"/>
  <c r="R13" i="2"/>
  <c r="Z13" i="2"/>
  <c r="AA13" i="2"/>
  <c r="AA25" i="2"/>
  <c r="Z25" i="2"/>
  <c r="R25" i="2"/>
  <c r="Y25" i="2"/>
  <c r="S25" i="2" s="1"/>
  <c r="Y21" i="2"/>
  <c r="S21" i="2" s="1"/>
  <c r="AA21" i="2"/>
  <c r="Z21" i="2"/>
  <c r="R21" i="2"/>
  <c r="AA22" i="2"/>
  <c r="Y22" i="2"/>
  <c r="S22" i="2" s="1"/>
  <c r="Z22" i="2"/>
  <c r="R22" i="2"/>
  <c r="R11" i="2"/>
  <c r="Z11" i="2"/>
  <c r="Y11" i="2"/>
  <c r="S11" i="2" s="1"/>
  <c r="AA11" i="2"/>
  <c r="I30" i="38"/>
  <c r="I27" i="38"/>
  <c r="J27" i="38"/>
  <c r="K27" i="38"/>
  <c r="L27" i="38"/>
  <c r="M27" i="38"/>
  <c r="N27" i="38"/>
  <c r="I28" i="38"/>
  <c r="J28" i="38"/>
  <c r="K28" i="38"/>
  <c r="L28" i="38"/>
  <c r="M28" i="38"/>
  <c r="N28" i="38"/>
  <c r="I29" i="38"/>
  <c r="J29" i="38"/>
  <c r="K29" i="38"/>
  <c r="L29" i="38"/>
  <c r="M29" i="38"/>
  <c r="N29" i="38"/>
  <c r="V21" i="2" l="1"/>
  <c r="T21" i="2"/>
  <c r="V13" i="2"/>
  <c r="T13" i="2"/>
  <c r="W15" i="2"/>
  <c r="U15" i="2"/>
  <c r="U20" i="2"/>
  <c r="W20" i="2"/>
  <c r="V23" i="2"/>
  <c r="T23" i="2"/>
  <c r="T11" i="2"/>
  <c r="V11" i="2"/>
  <c r="U21" i="2"/>
  <c r="W21" i="2"/>
  <c r="T15" i="2"/>
  <c r="V15" i="2"/>
  <c r="W23" i="2"/>
  <c r="U23" i="2"/>
  <c r="T14" i="2"/>
  <c r="V14" i="2"/>
  <c r="T24" i="2"/>
  <c r="V24" i="2"/>
  <c r="U13" i="2"/>
  <c r="W13" i="2"/>
  <c r="U14" i="2"/>
  <c r="W14" i="2"/>
  <c r="V20" i="2"/>
  <c r="T20" i="2"/>
  <c r="T16" i="2"/>
  <c r="V16" i="2"/>
  <c r="U19" i="2"/>
  <c r="W19" i="2"/>
  <c r="T18" i="2"/>
  <c r="V18" i="2"/>
  <c r="T17" i="2"/>
  <c r="V17" i="2"/>
  <c r="U24" i="2"/>
  <c r="W24" i="2"/>
  <c r="T22" i="2"/>
  <c r="V22" i="2"/>
  <c r="T19" i="2"/>
  <c r="V19" i="2"/>
  <c r="V12" i="2"/>
  <c r="T12" i="2"/>
  <c r="V26" i="2"/>
  <c r="T26" i="2"/>
  <c r="U11" i="2"/>
  <c r="W11" i="2"/>
  <c r="T25" i="2"/>
  <c r="V25" i="2"/>
  <c r="W16" i="2"/>
  <c r="U16" i="2"/>
  <c r="U12" i="2"/>
  <c r="W12" i="2"/>
  <c r="W26" i="2"/>
  <c r="U26" i="2"/>
  <c r="W18" i="2"/>
  <c r="U18" i="2"/>
  <c r="U22" i="2"/>
  <c r="W22" i="2"/>
  <c r="U25" i="2"/>
  <c r="W25" i="2"/>
  <c r="U17" i="2"/>
  <c r="W17" i="2"/>
  <c r="AA8" i="2"/>
  <c r="AA10" i="2" l="1"/>
  <c r="A21" i="37"/>
  <c r="A20" i="37"/>
  <c r="U10" i="2" l="1"/>
  <c r="W10" i="2"/>
  <c r="H20" i="37"/>
  <c r="H21" i="37"/>
  <c r="C16" i="17"/>
  <c r="H22" i="37" l="1"/>
  <c r="N30" i="38"/>
  <c r="M30" i="38"/>
  <c r="L30" i="38"/>
  <c r="K30" i="38"/>
  <c r="J30" i="38"/>
  <c r="J31" i="38" l="1"/>
  <c r="I31" i="38"/>
  <c r="M31" i="38"/>
  <c r="L31" i="38"/>
  <c r="I40" i="18"/>
  <c r="N40" i="18"/>
  <c r="M40" i="18"/>
  <c r="I27" i="28"/>
  <c r="I11" i="28"/>
  <c r="I12" i="28"/>
  <c r="I13" i="28"/>
  <c r="I14" i="28"/>
  <c r="I15" i="28"/>
  <c r="I16" i="28"/>
  <c r="I17" i="28"/>
  <c r="I18" i="28"/>
  <c r="I19" i="28"/>
  <c r="I20" i="28"/>
  <c r="I21" i="28"/>
  <c r="I24" i="28"/>
  <c r="I10" i="28"/>
  <c r="N23" i="38"/>
  <c r="M23" i="38"/>
  <c r="L23" i="38"/>
  <c r="K23" i="38"/>
  <c r="J23" i="38"/>
  <c r="I23" i="38"/>
  <c r="B4" i="38"/>
  <c r="Z8" i="2"/>
  <c r="Y8" i="2"/>
  <c r="B4" i="37"/>
  <c r="B4" i="5"/>
  <c r="B4" i="31"/>
  <c r="N29" i="18"/>
  <c r="M29" i="18"/>
  <c r="L29" i="18"/>
  <c r="K29" i="18"/>
  <c r="J29" i="18"/>
  <c r="I29" i="18"/>
  <c r="B4" i="28"/>
  <c r="C4" i="2"/>
  <c r="B4" i="18"/>
  <c r="B4" i="17"/>
  <c r="B41" i="17"/>
  <c r="B47" i="17" s="1"/>
  <c r="B51" i="17" s="1"/>
  <c r="B52" i="17"/>
  <c r="X108" i="2" l="1"/>
  <c r="R108" i="2" s="1"/>
  <c r="X487" i="2"/>
  <c r="R487" i="2" s="1"/>
  <c r="X19" i="2"/>
  <c r="R19" i="2" s="1"/>
  <c r="X93" i="2"/>
  <c r="R93" i="2" s="1"/>
  <c r="X71" i="2"/>
  <c r="R71" i="2" s="1"/>
  <c r="X125" i="2"/>
  <c r="R125" i="2" s="1"/>
  <c r="X142" i="2"/>
  <c r="R142" i="2" s="1"/>
  <c r="X84" i="2"/>
  <c r="R84" i="2" s="1"/>
  <c r="X158" i="2"/>
  <c r="R158" i="2" s="1"/>
  <c r="X59" i="2"/>
  <c r="R59" i="2" s="1"/>
  <c r="X135" i="2"/>
  <c r="R135" i="2" s="1"/>
  <c r="X502" i="2"/>
  <c r="R502" i="2" s="1"/>
  <c r="X137" i="2"/>
  <c r="R137" i="2" s="1"/>
  <c r="X511" i="2"/>
  <c r="R511" i="2" s="1"/>
  <c r="X91" i="2"/>
  <c r="R91" i="2" s="1"/>
  <c r="X160" i="2"/>
  <c r="R160" i="2" s="1"/>
  <c r="X107" i="2"/>
  <c r="R107" i="2" s="1"/>
  <c r="X515" i="2"/>
  <c r="R515" i="2" s="1"/>
  <c r="X170" i="2"/>
  <c r="R170" i="2" s="1"/>
  <c r="X134" i="2"/>
  <c r="R134" i="2" s="1"/>
  <c r="X163" i="2"/>
  <c r="R163" i="2" s="1"/>
  <c r="X162" i="2"/>
  <c r="R162" i="2" s="1"/>
  <c r="X147" i="2"/>
  <c r="R147" i="2" s="1"/>
  <c r="X161" i="2"/>
  <c r="R161" i="2" s="1"/>
  <c r="X94" i="2"/>
  <c r="R94" i="2" s="1"/>
  <c r="X512" i="2"/>
  <c r="R512" i="2" s="1"/>
  <c r="X504" i="2"/>
  <c r="R504" i="2" s="1"/>
  <c r="X109" i="2"/>
  <c r="R109" i="2" s="1"/>
  <c r="X136" i="2"/>
  <c r="R136" i="2" s="1"/>
  <c r="X139" i="2"/>
  <c r="R139" i="2" s="1"/>
  <c r="X100" i="2"/>
  <c r="R100" i="2" s="1"/>
  <c r="X138" i="2"/>
  <c r="R138" i="2" s="1"/>
  <c r="X159" i="2"/>
  <c r="R159" i="2" s="1"/>
  <c r="X41" i="2"/>
  <c r="R41" i="2" s="1"/>
  <c r="X120" i="2"/>
  <c r="R120" i="2" s="1"/>
  <c r="X505" i="2"/>
  <c r="R505" i="2" s="1"/>
  <c r="X516" i="2"/>
  <c r="R516" i="2" s="1"/>
  <c r="X42" i="2"/>
  <c r="R42" i="2" s="1"/>
  <c r="X510" i="2"/>
  <c r="R510" i="2" s="1"/>
  <c r="X506" i="2"/>
  <c r="R506" i="2" s="1"/>
  <c r="X65" i="2"/>
  <c r="R65" i="2" s="1"/>
  <c r="X503" i="2"/>
  <c r="R503" i="2" s="1"/>
  <c r="X476" i="2"/>
  <c r="R476" i="2" s="1"/>
  <c r="X477" i="2"/>
  <c r="R477" i="2" s="1"/>
  <c r="X475" i="2"/>
  <c r="R475" i="2" s="1"/>
  <c r="X518" i="2"/>
  <c r="R518" i="2" s="1"/>
  <c r="X501" i="2"/>
  <c r="R501" i="2" s="1"/>
  <c r="X509" i="2"/>
  <c r="R509" i="2" s="1"/>
  <c r="X62" i="2"/>
  <c r="R62" i="2" s="1"/>
  <c r="X55" i="2"/>
  <c r="R55" i="2" s="1"/>
  <c r="X517" i="2"/>
  <c r="R517" i="2" s="1"/>
  <c r="X507" i="2"/>
  <c r="R507" i="2" s="1"/>
  <c r="X508" i="2"/>
  <c r="R508" i="2" s="1"/>
  <c r="X143" i="2"/>
  <c r="R143" i="2" s="1"/>
  <c r="X12" i="2"/>
  <c r="R12" i="2" s="1"/>
  <c r="X15" i="2"/>
  <c r="R15" i="2" s="1"/>
  <c r="X520" i="2"/>
  <c r="R520" i="2" s="1"/>
  <c r="X519" i="2"/>
  <c r="R519" i="2" s="1"/>
  <c r="X309" i="2"/>
  <c r="R309" i="2" s="1"/>
  <c r="X379" i="2"/>
  <c r="R379" i="2" s="1"/>
  <c r="X439" i="2"/>
  <c r="R439" i="2" s="1"/>
  <c r="X245" i="2"/>
  <c r="R245" i="2" s="1"/>
  <c r="X437" i="2"/>
  <c r="R437" i="2" s="1"/>
  <c r="X311" i="2"/>
  <c r="R311" i="2" s="1"/>
  <c r="X85" i="2"/>
  <c r="R85" i="2" s="1"/>
  <c r="X247" i="2"/>
  <c r="R247" i="2" s="1"/>
  <c r="X53" i="2"/>
  <c r="R53" i="2" s="1"/>
  <c r="X189" i="2"/>
  <c r="R189" i="2" s="1"/>
  <c r="X377" i="2"/>
  <c r="R377" i="2" s="1"/>
  <c r="X104" i="2"/>
  <c r="R104" i="2" s="1"/>
  <c r="X28" i="2"/>
  <c r="R28" i="2" s="1"/>
  <c r="X74" i="2"/>
  <c r="R74" i="2" s="1"/>
  <c r="X118" i="2"/>
  <c r="R118" i="2" s="1"/>
  <c r="X75" i="2"/>
  <c r="R75" i="2" s="1"/>
  <c r="X29" i="2"/>
  <c r="R29" i="2" s="1"/>
  <c r="X488" i="2"/>
  <c r="R488" i="2" s="1"/>
  <c r="X61" i="2"/>
  <c r="R61" i="2" s="1"/>
  <c r="X34" i="2"/>
  <c r="R34" i="2" s="1"/>
  <c r="X82" i="2"/>
  <c r="R82" i="2" s="1"/>
  <c r="X378" i="2"/>
  <c r="R378" i="2" s="1"/>
  <c r="X70" i="2"/>
  <c r="R70" i="2" s="1"/>
  <c r="X60" i="2"/>
  <c r="R60" i="2" s="1"/>
  <c r="X102" i="2"/>
  <c r="R102" i="2" s="1"/>
  <c r="X380" i="2"/>
  <c r="R380" i="2" s="1"/>
  <c r="X312" i="2"/>
  <c r="R312" i="2" s="1"/>
  <c r="X115" i="2"/>
  <c r="R115" i="2" s="1"/>
  <c r="X103" i="2"/>
  <c r="R103" i="2" s="1"/>
  <c r="X310" i="2"/>
  <c r="R310" i="2" s="1"/>
  <c r="X92" i="2"/>
  <c r="R92" i="2" s="1"/>
  <c r="X105" i="2"/>
  <c r="R105" i="2" s="1"/>
  <c r="X106" i="2"/>
  <c r="R106" i="2" s="1"/>
  <c r="X471" i="2"/>
  <c r="R471" i="2" s="1"/>
  <c r="X52" i="2"/>
  <c r="R52" i="2" s="1"/>
  <c r="X538" i="2"/>
  <c r="R538" i="2" s="1"/>
  <c r="X57" i="2"/>
  <c r="R57" i="2" s="1"/>
  <c r="X101" i="2"/>
  <c r="R101" i="2" s="1"/>
  <c r="X86" i="2"/>
  <c r="R86" i="2" s="1"/>
  <c r="X438" i="2"/>
  <c r="R438" i="2" s="1"/>
  <c r="X248" i="2"/>
  <c r="R248" i="2" s="1"/>
  <c r="X440" i="2"/>
  <c r="R440" i="2" s="1"/>
  <c r="X72" i="2"/>
  <c r="R72" i="2" s="1"/>
  <c r="X246" i="2"/>
  <c r="R246" i="2" s="1"/>
  <c r="X117" i="2"/>
  <c r="R117" i="2" s="1"/>
  <c r="X26" i="2"/>
  <c r="R26" i="2" s="1"/>
  <c r="X472" i="2"/>
  <c r="R472" i="2" s="1"/>
  <c r="X514" i="2"/>
  <c r="R514" i="2" s="1"/>
  <c r="X489" i="2"/>
  <c r="R489" i="2" s="1"/>
  <c r="X513" i="2"/>
  <c r="R513" i="2" s="1"/>
  <c r="X492" i="2"/>
  <c r="R492" i="2" s="1"/>
  <c r="X491" i="2"/>
  <c r="R491" i="2" s="1"/>
  <c r="X474" i="2"/>
  <c r="X522" i="2"/>
  <c r="X156" i="2"/>
  <c r="R156" i="2" s="1"/>
  <c r="X354" i="2"/>
  <c r="R354" i="2" s="1"/>
  <c r="X391" i="2"/>
  <c r="R391" i="2" s="1"/>
  <c r="X155" i="2"/>
  <c r="R155" i="2" s="1"/>
  <c r="X212" i="2"/>
  <c r="R212" i="2" s="1"/>
  <c r="X78" i="2"/>
  <c r="R78" i="2" s="1"/>
  <c r="X526" i="2"/>
  <c r="X527" i="2"/>
  <c r="X220" i="2"/>
  <c r="R220" i="2" s="1"/>
  <c r="X323" i="2"/>
  <c r="R323" i="2" s="1"/>
  <c r="X390" i="2"/>
  <c r="R390" i="2" s="1"/>
  <c r="X528" i="2"/>
  <c r="X30" i="2"/>
  <c r="R30" i="2" s="1"/>
  <c r="X451" i="2"/>
  <c r="R451" i="2" s="1"/>
  <c r="X130" i="2"/>
  <c r="R130" i="2" s="1"/>
  <c r="X450" i="2"/>
  <c r="R450" i="2" s="1"/>
  <c r="X97" i="2"/>
  <c r="R97" i="2" s="1"/>
  <c r="X259" i="2"/>
  <c r="R259" i="2" s="1"/>
  <c r="X417" i="2"/>
  <c r="R417" i="2" s="1"/>
  <c r="X352" i="2"/>
  <c r="R352" i="2" s="1"/>
  <c r="X279" i="2"/>
  <c r="R279" i="2" s="1"/>
  <c r="X124" i="2"/>
  <c r="R124" i="2" s="1"/>
  <c r="X473" i="2"/>
  <c r="X123" i="2"/>
  <c r="R123" i="2" s="1"/>
  <c r="X211" i="2"/>
  <c r="R211" i="2" s="1"/>
  <c r="X322" i="2"/>
  <c r="R322" i="2" s="1"/>
  <c r="X525" i="2"/>
  <c r="X32" i="2"/>
  <c r="R32" i="2" s="1"/>
  <c r="X219" i="2"/>
  <c r="R219" i="2" s="1"/>
  <c r="X521" i="2"/>
  <c r="X523" i="2"/>
  <c r="X99" i="2"/>
  <c r="R99" i="2" s="1"/>
  <c r="X416" i="2"/>
  <c r="R416" i="2" s="1"/>
  <c r="X77" i="2"/>
  <c r="R77" i="2" s="1"/>
  <c r="X98" i="2"/>
  <c r="R98" i="2" s="1"/>
  <c r="X524" i="2"/>
  <c r="X132" i="2"/>
  <c r="R132" i="2" s="1"/>
  <c r="X353" i="2"/>
  <c r="R353" i="2" s="1"/>
  <c r="X204" i="2"/>
  <c r="R204" i="2" s="1"/>
  <c r="X258" i="2"/>
  <c r="R258" i="2" s="1"/>
  <c r="X415" i="2"/>
  <c r="R415" i="2" s="1"/>
  <c r="X221" i="2"/>
  <c r="R221" i="2" s="1"/>
  <c r="X31" i="2"/>
  <c r="R31" i="2" s="1"/>
  <c r="X203" i="2"/>
  <c r="R203" i="2" s="1"/>
  <c r="X278" i="2"/>
  <c r="R278" i="2" s="1"/>
  <c r="X280" i="2"/>
  <c r="R280" i="2" s="1"/>
  <c r="X131" i="2"/>
  <c r="R131" i="2" s="1"/>
  <c r="Y450" i="2"/>
  <c r="S450" i="2" s="1"/>
  <c r="Y416" i="2"/>
  <c r="S416" i="2" s="1"/>
  <c r="Y211" i="2"/>
  <c r="S211" i="2" s="1"/>
  <c r="Y130" i="2"/>
  <c r="S130" i="2" s="1"/>
  <c r="Y132" i="2"/>
  <c r="S132" i="2" s="1"/>
  <c r="Y131" i="2"/>
  <c r="S131" i="2" s="1"/>
  <c r="Y212" i="2"/>
  <c r="S212" i="2" s="1"/>
  <c r="Y156" i="2"/>
  <c r="S156" i="2" s="1"/>
  <c r="Y451" i="2"/>
  <c r="S451" i="2" s="1"/>
  <c r="Y280" i="2"/>
  <c r="S280" i="2" s="1"/>
  <c r="Y352" i="2"/>
  <c r="S352" i="2" s="1"/>
  <c r="Y278" i="2"/>
  <c r="S278" i="2" s="1"/>
  <c r="Y390" i="2"/>
  <c r="S390" i="2" s="1"/>
  <c r="Y221" i="2"/>
  <c r="S221" i="2" s="1"/>
  <c r="Y155" i="2"/>
  <c r="S155" i="2" s="1"/>
  <c r="Y279" i="2"/>
  <c r="S279" i="2" s="1"/>
  <c r="Y219" i="2"/>
  <c r="S219" i="2" s="1"/>
  <c r="Y415" i="2"/>
  <c r="S415" i="2" s="1"/>
  <c r="Y417" i="2"/>
  <c r="S417" i="2" s="1"/>
  <c r="Y203" i="2"/>
  <c r="S203" i="2" s="1"/>
  <c r="Y323" i="2"/>
  <c r="S323" i="2" s="1"/>
  <c r="Y258" i="2"/>
  <c r="S258" i="2" s="1"/>
  <c r="Y391" i="2"/>
  <c r="S391" i="2" s="1"/>
  <c r="Y322" i="2"/>
  <c r="S322" i="2" s="1"/>
  <c r="Y259" i="2"/>
  <c r="S259" i="2" s="1"/>
  <c r="Y204" i="2"/>
  <c r="S204" i="2" s="1"/>
  <c r="Y220" i="2"/>
  <c r="S220" i="2" s="1"/>
  <c r="Y353" i="2"/>
  <c r="S353" i="2" s="1"/>
  <c r="Y354" i="2"/>
  <c r="S354" i="2" s="1"/>
  <c r="Z10" i="2"/>
  <c r="B16" i="37"/>
  <c r="B15" i="37"/>
  <c r="O29" i="18"/>
  <c r="F24" i="31"/>
  <c r="B49" i="17"/>
  <c r="B50" i="17"/>
  <c r="I29" i="28"/>
  <c r="O23" i="38"/>
  <c r="K31" i="38"/>
  <c r="J40" i="18"/>
  <c r="N31" i="38"/>
  <c r="L40" i="18"/>
  <c r="K40" i="18"/>
  <c r="Y10" i="2"/>
  <c r="S10" i="2" s="1"/>
  <c r="R523" i="2" l="1"/>
  <c r="Y523" i="2"/>
  <c r="S523" i="2" s="1"/>
  <c r="R526" i="2"/>
  <c r="Y526" i="2"/>
  <c r="S526" i="2" s="1"/>
  <c r="R474" i="2"/>
  <c r="Y474" i="2"/>
  <c r="S474" i="2" s="1"/>
  <c r="R522" i="2"/>
  <c r="Y522" i="2"/>
  <c r="S522" i="2" s="1"/>
  <c r="R521" i="2"/>
  <c r="Y521" i="2"/>
  <c r="S521" i="2" s="1"/>
  <c r="R524" i="2"/>
  <c r="Y524" i="2"/>
  <c r="S524" i="2" s="1"/>
  <c r="R528" i="2"/>
  <c r="Y528" i="2"/>
  <c r="S528" i="2" s="1"/>
  <c r="R525" i="2"/>
  <c r="Y525" i="2"/>
  <c r="S525" i="2" s="1"/>
  <c r="R527" i="2"/>
  <c r="Y527" i="2"/>
  <c r="S527" i="2" s="1"/>
  <c r="R473" i="2"/>
  <c r="Y473" i="2"/>
  <c r="S473" i="2" s="1"/>
  <c r="G16" i="37" s="1"/>
  <c r="Y78" i="2"/>
  <c r="S78" i="2" s="1"/>
  <c r="Y97" i="2"/>
  <c r="S97" i="2" s="1"/>
  <c r="Y30" i="2"/>
  <c r="S30" i="2" s="1"/>
  <c r="F15" i="37"/>
  <c r="Y31" i="2"/>
  <c r="S31" i="2" s="1"/>
  <c r="Y77" i="2"/>
  <c r="S77" i="2" s="1"/>
  <c r="F16" i="37"/>
  <c r="Y124" i="2"/>
  <c r="S124" i="2" s="1"/>
  <c r="Y99" i="2"/>
  <c r="S99" i="2" s="1"/>
  <c r="Y32" i="2"/>
  <c r="S32" i="2" s="1"/>
  <c r="Y123" i="2"/>
  <c r="S123" i="2" s="1"/>
  <c r="Y98" i="2"/>
  <c r="S98" i="2" s="1"/>
  <c r="T10" i="2"/>
  <c r="V10" i="2"/>
  <c r="B17" i="37"/>
  <c r="E12" i="18"/>
  <c r="E15" i="18" s="1"/>
  <c r="B53" i="17"/>
  <c r="E12" i="38"/>
  <c r="E15" i="38" s="1"/>
  <c r="G15" i="37" l="1"/>
  <c r="E17" i="38"/>
  <c r="K46" i="38" s="1"/>
  <c r="K45" i="38"/>
  <c r="H15" i="37"/>
  <c r="H16" i="37"/>
  <c r="E18" i="18"/>
  <c r="K47" i="18" s="1"/>
  <c r="K45" i="18"/>
  <c r="F17" i="37"/>
  <c r="E18" i="38"/>
  <c r="E17" i="18"/>
  <c r="J6" i="28" l="1"/>
  <c r="K52" i="18"/>
  <c r="H17" i="37"/>
  <c r="E19" i="38"/>
  <c r="E21" i="38" s="1"/>
  <c r="K47" i="38"/>
  <c r="I15" i="37"/>
  <c r="I16" i="37"/>
  <c r="E19" i="18"/>
  <c r="E21" i="18" s="1"/>
  <c r="C29" i="17" s="1"/>
  <c r="C31" i="17" s="1"/>
  <c r="C34" i="17" s="1"/>
  <c r="C21" i="17" s="1"/>
  <c r="C24" i="17" s="1"/>
  <c r="K46" i="18"/>
  <c r="G17" i="37"/>
  <c r="E22" i="38" l="1"/>
  <c r="E23" i="38" s="1"/>
  <c r="E25" i="38" s="1"/>
  <c r="I17" i="37"/>
  <c r="E22" i="18"/>
  <c r="K48" i="38" l="1"/>
  <c r="E26" i="38"/>
  <c r="E32" i="38" s="1"/>
  <c r="K61" i="38" s="1"/>
  <c r="K49" i="38"/>
  <c r="E23" i="18"/>
  <c r="E25" i="18" s="1"/>
  <c r="K48" i="18"/>
  <c r="K63" i="38" l="1"/>
  <c r="E26" i="18"/>
  <c r="E32" i="18" s="1"/>
  <c r="K49" i="18"/>
  <c r="E47" i="38"/>
  <c r="F21" i="37" l="1"/>
  <c r="F20" i="37"/>
  <c r="E21" i="37"/>
  <c r="E20" i="37"/>
  <c r="F35" i="38"/>
  <c r="F36" i="38"/>
  <c r="F37" i="38"/>
  <c r="F38" i="38"/>
  <c r="F39" i="38"/>
  <c r="F40" i="38"/>
  <c r="F41" i="38"/>
  <c r="E49" i="38"/>
  <c r="K65" i="38" s="1"/>
  <c r="F34" i="38"/>
  <c r="E53" i="38"/>
  <c r="F19" i="38"/>
  <c r="F45" i="38"/>
  <c r="F26" i="38"/>
  <c r="E51" i="38"/>
  <c r="F23" i="38"/>
  <c r="F32" i="38"/>
  <c r="F43" i="38"/>
  <c r="E43" i="18"/>
  <c r="K61" i="18" s="1"/>
  <c r="K63" i="18" s="1"/>
  <c r="K69" i="38" l="1"/>
  <c r="K67" i="38"/>
  <c r="F22" i="37"/>
  <c r="E22" i="37"/>
  <c r="F47" i="38"/>
  <c r="E47" i="18"/>
  <c r="B21" i="37" l="1"/>
  <c r="B20" i="37"/>
  <c r="C21" i="37"/>
  <c r="C20" i="37"/>
  <c r="G21" i="37"/>
  <c r="G20" i="37"/>
  <c r="E49" i="18"/>
  <c r="F35" i="18"/>
  <c r="F36" i="18"/>
  <c r="F37" i="18"/>
  <c r="F38" i="18"/>
  <c r="F39" i="18"/>
  <c r="F40" i="18"/>
  <c r="F41" i="18"/>
  <c r="F34" i="18"/>
  <c r="F42" i="18"/>
  <c r="E51" i="18"/>
  <c r="F45" i="18"/>
  <c r="F19" i="18"/>
  <c r="F23" i="18"/>
  <c r="F26" i="18"/>
  <c r="E53" i="18"/>
  <c r="F32" i="18"/>
  <c r="F43" i="18"/>
  <c r="H18" i="31" l="1"/>
  <c r="H22" i="31"/>
  <c r="H17" i="31"/>
  <c r="H15" i="31"/>
  <c r="H21" i="31"/>
  <c r="H14" i="31"/>
  <c r="H12" i="31"/>
  <c r="H20" i="31"/>
  <c r="H19" i="31"/>
  <c r="H16" i="31"/>
  <c r="G22" i="37"/>
  <c r="C22" i="37"/>
  <c r="H11" i="31"/>
  <c r="K69" i="18"/>
  <c r="K67" i="18"/>
  <c r="K65" i="18"/>
  <c r="B22" i="37"/>
  <c r="F47" i="18"/>
  <c r="I21" i="37" l="1"/>
  <c r="H13" i="31"/>
  <c r="I20" i="37"/>
  <c r="D21" i="37"/>
  <c r="D20" i="37"/>
  <c r="J20" i="37" l="1"/>
  <c r="J21" i="37"/>
  <c r="K21" i="37" s="1"/>
  <c r="I22" i="37"/>
  <c r="H24" i="31"/>
  <c r="D22" i="37"/>
  <c r="K20" i="37" l="1"/>
  <c r="K22" i="37" s="1"/>
  <c r="J22" i="37"/>
  <c r="K4" i="37" s="1"/>
  <c r="K5" i="37" l="1"/>
  <c r="K6" i="37" s="1"/>
</calcChain>
</file>

<file path=xl/sharedStrings.xml><?xml version="1.0" encoding="utf-8"?>
<sst xmlns="http://schemas.openxmlformats.org/spreadsheetml/2006/main" count="3656" uniqueCount="796">
  <si>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</si>
  <si>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</si>
  <si>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</si>
  <si>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</si>
  <si>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</si>
  <si>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</si>
  <si>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</si>
  <si>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</si>
  <si>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</si>
  <si>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</si>
  <si>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</si>
  <si>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</si>
  <si>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</si>
  <si>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</si>
  <si>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</si>
  <si>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PRODUCTIE UREN PER JAAR</t>
  </si>
  <si>
    <t>TOEZICHTUREN PER JAAR</t>
  </si>
  <si>
    <t>Locatie</t>
  </si>
  <si>
    <t>Totaal m2</t>
  </si>
  <si>
    <t>Locatie factor</t>
  </si>
  <si>
    <t>Hoogste frequentie ma t/m vr</t>
  </si>
  <si>
    <t>Hoogste frequentie ma t/m vr naloop</t>
  </si>
  <si>
    <t>Productie uren ma t/m vr</t>
  </si>
  <si>
    <t>Productie uren ma t/m vr naloop</t>
  </si>
  <si>
    <t>Toezicht uren per jaar ma t/m vr</t>
  </si>
  <si>
    <t>Toezicht uren per jaar ma t/m vr naloop</t>
  </si>
  <si>
    <t>Totaal</t>
  </si>
  <si>
    <t>Kosten productie per jaar ma t/m vr incl minimale taakgrootte</t>
  </si>
  <si>
    <t>Totale kosten productie per jaar</t>
  </si>
  <si>
    <t xml:space="preserve">Kosten toezicht per jaar ma t/m vr </t>
  </si>
  <si>
    <t>Kosten toezicht per jaar ma t/m vr naloop</t>
  </si>
  <si>
    <t>Totale kosten toezicht per jaar</t>
  </si>
  <si>
    <t>Kosten vloeronderhoud per jaar</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</si>
  <si>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</si>
  <si>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</si>
  <si>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</si>
  <si>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</si>
  <si>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</si>
  <si>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</si>
  <si>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</si>
  <si>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</si>
  <si>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</si>
  <si>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</si>
  <si>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</si>
  <si>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Naloop weekend / feestdag opslag</t>
  </si>
  <si>
    <t>VSR Code</t>
  </si>
  <si>
    <t>Administratieve ruimten</t>
  </si>
  <si>
    <t>B</t>
  </si>
  <si>
    <t>Sanitaire ruimten</t>
  </si>
  <si>
    <t>S</t>
  </si>
  <si>
    <t>Gang, hal</t>
  </si>
  <si>
    <t>V</t>
  </si>
  <si>
    <t>Pantry/keuken</t>
  </si>
  <si>
    <t>Restauratieve ruimten</t>
  </si>
  <si>
    <t>Kleedruimten</t>
  </si>
  <si>
    <t>Vergaderruimten</t>
  </si>
  <si>
    <t>Opslagruimte</t>
  </si>
  <si>
    <t>Entree</t>
  </si>
  <si>
    <t>Trappenhuis</t>
  </si>
  <si>
    <t>Lift</t>
  </si>
  <si>
    <t>Kolom voor matrix</t>
  </si>
  <si>
    <t>Frequentie verklaring</t>
  </si>
  <si>
    <t>Freq</t>
  </si>
  <si>
    <t>Kolom</t>
  </si>
  <si>
    <t>1 x per maand</t>
  </si>
  <si>
    <t>1 x per week (52 weken)</t>
  </si>
  <si>
    <t>2 x per week (52 weken)</t>
  </si>
  <si>
    <t>3 x per week (52 weken)</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</si>
  <si>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</si>
  <si>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</si>
  <si>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</si>
  <si>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</si>
  <si>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</si>
  <si>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</si>
  <si>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</si>
  <si>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</si>
  <si>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</si>
  <si>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</si>
  <si>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</si>
  <si>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</si>
  <si>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</si>
  <si>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 xml:space="preserve">Freq zat - zon </t>
  </si>
  <si>
    <t>Freq. zat-zon naloop</t>
  </si>
  <si>
    <t xml:space="preserve">Freq  feestdag </t>
  </si>
  <si>
    <t>Freq feestdag naloop</t>
  </si>
  <si>
    <t>Uren p/j ma t/m vrij</t>
  </si>
  <si>
    <t>Uren p/j ma t/m vrij naloop</t>
  </si>
  <si>
    <t>Uren p/j zat - zon</t>
  </si>
  <si>
    <t>Uren p/j zat-zonj naloop</t>
  </si>
  <si>
    <t>Uren p/j feestdag</t>
  </si>
  <si>
    <t>Uren p/j feestdag naloop</t>
  </si>
  <si>
    <t>Norm ma t/m vr</t>
  </si>
  <si>
    <t>VSR code</t>
  </si>
  <si>
    <t>Bijzonderheden / opmerkingen</t>
  </si>
  <si>
    <t>M2 per jaar</t>
  </si>
  <si>
    <t>Linoleum</t>
  </si>
  <si>
    <t>Kleedruimte</t>
  </si>
  <si>
    <t>Tegels</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</si>
  <si>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</si>
  <si>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</si>
  <si>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</si>
  <si>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</si>
  <si>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</si>
  <si>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</si>
  <si>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</si>
  <si>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</si>
  <si>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</si>
  <si>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</si>
  <si>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</si>
  <si>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</si>
  <si>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</si>
  <si>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</si>
  <si>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</si>
  <si>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</si>
  <si>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</si>
  <si>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</si>
  <si>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</si>
  <si>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</si>
  <si>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</si>
  <si>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</si>
  <si>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</si>
  <si>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</si>
  <si>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</si>
  <si>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</si>
  <si>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</si>
  <si>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</si>
  <si>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</si>
  <si>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</si>
  <si>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</si>
  <si>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</si>
  <si>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</si>
  <si>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</si>
  <si>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</si>
  <si>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</si>
  <si>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</si>
  <si>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</si>
  <si>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</si>
  <si>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</si>
  <si>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</si>
  <si>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</si>
  <si>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</si>
  <si>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</si>
  <si>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</si>
  <si>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</si>
  <si>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</si>
  <si>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</si>
  <si>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</si>
  <si>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</si>
  <si>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</si>
  <si>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</si>
  <si>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</si>
  <si>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</si>
  <si>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</si>
  <si>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</si>
  <si>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</si>
  <si>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</si>
  <si>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</si>
  <si>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</si>
  <si>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</si>
  <si>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</si>
  <si>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</si>
  <si>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</si>
  <si>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</si>
  <si>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</si>
  <si>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</si>
  <si>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</si>
  <si>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</si>
  <si>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</si>
  <si>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</si>
  <si>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</si>
  <si>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</si>
  <si>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</si>
  <si>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</si>
  <si>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</si>
  <si>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</si>
  <si>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</si>
  <si>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</si>
  <si>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</si>
  <si>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</si>
  <si>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</si>
  <si>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</si>
  <si>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</si>
  <si>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</si>
  <si>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</si>
  <si>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</si>
  <si>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</si>
  <si>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</si>
  <si>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</si>
  <si>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</si>
  <si>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</si>
  <si>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</si>
  <si>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</si>
  <si>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</si>
  <si>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</si>
  <si>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</si>
  <si>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</si>
  <si>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</si>
  <si>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</si>
  <si>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</si>
  <si>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</si>
  <si>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</si>
  <si>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</si>
  <si>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</si>
  <si>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</si>
  <si>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</si>
  <si>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</si>
  <si>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</si>
  <si>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</si>
  <si>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</si>
  <si>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</si>
  <si>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</si>
  <si>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</si>
  <si>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</si>
  <si>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</si>
  <si>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</si>
  <si>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</si>
  <si>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</si>
  <si>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</si>
  <si>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</si>
  <si>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</si>
  <si>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</si>
  <si>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</si>
  <si>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</si>
  <si>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</si>
  <si>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</si>
  <si>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</si>
  <si>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</si>
  <si>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Glazenwasserswerkzaamheden</t>
  </si>
  <si>
    <t>Opmerking:</t>
  </si>
  <si>
    <t>Alle prijzen inclusief materialen en middelen, voorrijkosten en overige bijkomende kosten.</t>
  </si>
  <si>
    <t>Mits anders aangegeven is de uitvoering op reguliere werktijden: maandag t/m vrijdag [06.00 en 21.30 uur]</t>
  </si>
  <si>
    <t>Aantal m2</t>
  </si>
  <si>
    <t>Kosten per beurt</t>
  </si>
  <si>
    <t>Frequentie per jaar</t>
  </si>
  <si>
    <t>Totaalkosten per jaar</t>
  </si>
  <si>
    <t>Handeling</t>
  </si>
  <si>
    <t>Vloerafwerking</t>
  </si>
  <si>
    <t>Tapijt</t>
  </si>
  <si>
    <t>Stadhuis gemeente Lelystad</t>
  </si>
  <si>
    <t>-1 Kelder</t>
  </si>
  <si>
    <t>Betonvloer met afwerklaag</t>
  </si>
  <si>
    <t>Gang</t>
  </si>
  <si>
    <t>Betonvloer</t>
  </si>
  <si>
    <t>Steen</t>
  </si>
  <si>
    <t>-1.003a</t>
  </si>
  <si>
    <t>Fietsenstalling</t>
  </si>
  <si>
    <t>Douche</t>
  </si>
  <si>
    <t>Containerruimte</t>
  </si>
  <si>
    <t>Trap</t>
  </si>
  <si>
    <t>0 Begane Grond</t>
  </si>
  <si>
    <t>A0.001</t>
  </si>
  <si>
    <t>A0.002</t>
  </si>
  <si>
    <t>A0.003</t>
  </si>
  <si>
    <t>A0.004</t>
  </si>
  <si>
    <t>A0.005</t>
  </si>
  <si>
    <t>Toilet</t>
  </si>
  <si>
    <t>A0.006</t>
  </si>
  <si>
    <t>A0.007</t>
  </si>
  <si>
    <t>A0.008</t>
  </si>
  <si>
    <t>Technische Ruimte</t>
  </si>
  <si>
    <t>A0.009</t>
  </si>
  <si>
    <t>Marmer</t>
  </si>
  <si>
    <t>A0.009a</t>
  </si>
  <si>
    <t>Hout</t>
  </si>
  <si>
    <t>A0.010</t>
  </si>
  <si>
    <t>Vergaderruimte</t>
  </si>
  <si>
    <t>A0.011</t>
  </si>
  <si>
    <t>A0.012</t>
  </si>
  <si>
    <t>A0.013</t>
  </si>
  <si>
    <t>A0.014</t>
  </si>
  <si>
    <t>A0.015</t>
  </si>
  <si>
    <t>A0.016</t>
  </si>
  <si>
    <t>Kantoor</t>
  </si>
  <si>
    <t>A0.017</t>
  </si>
  <si>
    <t>Computerruimte</t>
  </si>
  <si>
    <t>A0.017a</t>
  </si>
  <si>
    <t>A0.018</t>
  </si>
  <si>
    <t>A0.019</t>
  </si>
  <si>
    <t>A0.020</t>
  </si>
  <si>
    <t>A0.021</t>
  </si>
  <si>
    <t>A0.022</t>
  </si>
  <si>
    <t>A0.023</t>
  </si>
  <si>
    <t>A0.024</t>
  </si>
  <si>
    <t>A0.025</t>
  </si>
  <si>
    <t>A0.025a</t>
  </si>
  <si>
    <t>Pantry</t>
  </si>
  <si>
    <t>A0.026</t>
  </si>
  <si>
    <t>A0.027</t>
  </si>
  <si>
    <t>A0.028</t>
  </si>
  <si>
    <t>B0.001</t>
  </si>
  <si>
    <t>B0.002</t>
  </si>
  <si>
    <t>B0.003</t>
  </si>
  <si>
    <t>B0.004</t>
  </si>
  <si>
    <t>B0.005</t>
  </si>
  <si>
    <t>B0.006</t>
  </si>
  <si>
    <t>B0.007</t>
  </si>
  <si>
    <t>B0.008</t>
  </si>
  <si>
    <t>B0.009</t>
  </si>
  <si>
    <t>B0.010</t>
  </si>
  <si>
    <t>B0.011</t>
  </si>
  <si>
    <t>B0.012</t>
  </si>
  <si>
    <t>B0.013</t>
  </si>
  <si>
    <t>B0.014</t>
  </si>
  <si>
    <t>B0.015</t>
  </si>
  <si>
    <t>C0.001</t>
  </si>
  <si>
    <t>C0.002</t>
  </si>
  <si>
    <t>C0.003</t>
  </si>
  <si>
    <t>C0.004</t>
  </si>
  <si>
    <t>C0.005</t>
  </si>
  <si>
    <t>Werkkast</t>
  </si>
  <si>
    <t>C0.006</t>
  </si>
  <si>
    <t>C0.007</t>
  </si>
  <si>
    <t>C0.008</t>
  </si>
  <si>
    <t>C0.009</t>
  </si>
  <si>
    <t>Archief</t>
  </si>
  <si>
    <t>C0.010</t>
  </si>
  <si>
    <t>C0.011</t>
  </si>
  <si>
    <t>C0.011a</t>
  </si>
  <si>
    <t>C0.012</t>
  </si>
  <si>
    <t>C0.013</t>
  </si>
  <si>
    <t>C0.014</t>
  </si>
  <si>
    <t>C0.015</t>
  </si>
  <si>
    <t>C0.016</t>
  </si>
  <si>
    <t>C0.017</t>
  </si>
  <si>
    <t>C0.018</t>
  </si>
  <si>
    <t>C0.019</t>
  </si>
  <si>
    <t>C0.020</t>
  </si>
  <si>
    <t>Wachtruimte</t>
  </si>
  <si>
    <t>D0.001</t>
  </si>
  <si>
    <t>Inloopmat</t>
  </si>
  <si>
    <t>D0.002</t>
  </si>
  <si>
    <t>Hout/tapijt</t>
  </si>
  <si>
    <t>D0.003</t>
  </si>
  <si>
    <t>D0.004</t>
  </si>
  <si>
    <t>D0.005</t>
  </si>
  <si>
    <t>D0.006</t>
  </si>
  <si>
    <t>D0.007</t>
  </si>
  <si>
    <t>D0.008</t>
  </si>
  <si>
    <t>D0.009</t>
  </si>
  <si>
    <t>D0.010</t>
  </si>
  <si>
    <t>Marmer/linoleum</t>
  </si>
  <si>
    <t>D0.011</t>
  </si>
  <si>
    <t>D0.012</t>
  </si>
  <si>
    <t>D0.013</t>
  </si>
  <si>
    <t>D0.014</t>
  </si>
  <si>
    <t>D0.015</t>
  </si>
  <si>
    <t>D0.016</t>
  </si>
  <si>
    <t>D0.017</t>
  </si>
  <si>
    <t>Post-/ Reproruimte</t>
  </si>
  <si>
    <t>D0.018</t>
  </si>
  <si>
    <t>D0.019</t>
  </si>
  <si>
    <t>D0.020</t>
  </si>
  <si>
    <t>D0.021</t>
  </si>
  <si>
    <t>D0.022</t>
  </si>
  <si>
    <t>D0.023</t>
  </si>
  <si>
    <t>D0.024</t>
  </si>
  <si>
    <t>D0.025</t>
  </si>
  <si>
    <t>D0.026</t>
  </si>
  <si>
    <t>D0.027</t>
  </si>
  <si>
    <t>D0.028</t>
  </si>
  <si>
    <t>D0.029</t>
  </si>
  <si>
    <t>D0.030</t>
  </si>
  <si>
    <t>D0.031</t>
  </si>
  <si>
    <t>D0.032</t>
  </si>
  <si>
    <t>1 Eerste verdieping</t>
  </si>
  <si>
    <t>A1.001</t>
  </si>
  <si>
    <t>A1.002</t>
  </si>
  <si>
    <t>A1.003</t>
  </si>
  <si>
    <t>A1.004</t>
  </si>
  <si>
    <t>A1.005</t>
  </si>
  <si>
    <t>A1.006</t>
  </si>
  <si>
    <t>A1.007</t>
  </si>
  <si>
    <t>A1.008</t>
  </si>
  <si>
    <t>A1.009</t>
  </si>
  <si>
    <t>A1.010</t>
  </si>
  <si>
    <t>A1.011</t>
  </si>
  <si>
    <t>A1.012</t>
  </si>
  <si>
    <t>A1.013</t>
  </si>
  <si>
    <t>A1.014</t>
  </si>
  <si>
    <t>A1.015</t>
  </si>
  <si>
    <t>A1.016</t>
  </si>
  <si>
    <t>A1.017</t>
  </si>
  <si>
    <t>A1.018</t>
  </si>
  <si>
    <t>A1.019</t>
  </si>
  <si>
    <t>A1.020</t>
  </si>
  <si>
    <t>A1.021</t>
  </si>
  <si>
    <t>A1.022</t>
  </si>
  <si>
    <t>B1.001</t>
  </si>
  <si>
    <t>Restauratieve ruimte</t>
  </si>
  <si>
    <t>Parket</t>
  </si>
  <si>
    <t>B1.002</t>
  </si>
  <si>
    <t>Keuken</t>
  </si>
  <si>
    <t>C1.001</t>
  </si>
  <si>
    <t>C1.002</t>
  </si>
  <si>
    <t>C1.003</t>
  </si>
  <si>
    <t>C1.004</t>
  </si>
  <si>
    <t>C1.005</t>
  </si>
  <si>
    <t>C1.006</t>
  </si>
  <si>
    <t>C1.007</t>
  </si>
  <si>
    <t>C1.008</t>
  </si>
  <si>
    <t>C1.022</t>
  </si>
  <si>
    <t>C1.023</t>
  </si>
  <si>
    <t>C1.024</t>
  </si>
  <si>
    <t>C1.025</t>
  </si>
  <si>
    <t>C1.026</t>
  </si>
  <si>
    <t>C1.027</t>
  </si>
  <si>
    <t>C1.028</t>
  </si>
  <si>
    <t>C1.029</t>
  </si>
  <si>
    <t>C1.029a</t>
  </si>
  <si>
    <t>C1.030</t>
  </si>
  <si>
    <t>C1.031</t>
  </si>
  <si>
    <t>C1.032</t>
  </si>
  <si>
    <t>D1.001</t>
  </si>
  <si>
    <t>D1.002</t>
  </si>
  <si>
    <t>D1.003</t>
  </si>
  <si>
    <t>D1.004</t>
  </si>
  <si>
    <t>D1.005</t>
  </si>
  <si>
    <t>D1.006</t>
  </si>
  <si>
    <t>D1.007</t>
  </si>
  <si>
    <t>D1.008</t>
  </si>
  <si>
    <t>D1.009</t>
  </si>
  <si>
    <t>D1.010</t>
  </si>
  <si>
    <t>D1.011</t>
  </si>
  <si>
    <t>D1.012</t>
  </si>
  <si>
    <t>D1.013</t>
  </si>
  <si>
    <t>D1.014</t>
  </si>
  <si>
    <t>D1.015</t>
  </si>
  <si>
    <t>D1.016</t>
  </si>
  <si>
    <t>D1.017</t>
  </si>
  <si>
    <t>D1.018</t>
  </si>
  <si>
    <t>D1.019</t>
  </si>
  <si>
    <t>D1.020</t>
  </si>
  <si>
    <t>D1.021</t>
  </si>
  <si>
    <t>D1.022</t>
  </si>
  <si>
    <t>D1.023</t>
  </si>
  <si>
    <t>D1.024</t>
  </si>
  <si>
    <t>D1.025</t>
  </si>
  <si>
    <t>D1.026</t>
  </si>
  <si>
    <t>D1.027</t>
  </si>
  <si>
    <t>D1.028</t>
  </si>
  <si>
    <t>D1.029</t>
  </si>
  <si>
    <t>D1.030</t>
  </si>
  <si>
    <t>D1.031</t>
  </si>
  <si>
    <t>D1.032</t>
  </si>
  <si>
    <t>D1.033</t>
  </si>
  <si>
    <t>D1.034</t>
  </si>
  <si>
    <t>D1.035</t>
  </si>
  <si>
    <t>D1.036</t>
  </si>
  <si>
    <t>D1.037</t>
  </si>
  <si>
    <t>D1.038</t>
  </si>
  <si>
    <t>D1.039</t>
  </si>
  <si>
    <t>D1.040</t>
  </si>
  <si>
    <t>D1.041</t>
  </si>
  <si>
    <t>D1.042</t>
  </si>
  <si>
    <t>D1.043</t>
  </si>
  <si>
    <t>D1.044</t>
  </si>
  <si>
    <t>2 Tweede verdieping</t>
  </si>
  <si>
    <t>A2.001</t>
  </si>
  <si>
    <t>A2.002</t>
  </si>
  <si>
    <t>A2.003</t>
  </si>
  <si>
    <t>A2.004</t>
  </si>
  <si>
    <t>A2.005</t>
  </si>
  <si>
    <t>A2.006</t>
  </si>
  <si>
    <t>A2.007</t>
  </si>
  <si>
    <t>A2.008</t>
  </si>
  <si>
    <t>A2.009</t>
  </si>
  <si>
    <t>A2.010</t>
  </si>
  <si>
    <t>A2.011</t>
  </si>
  <si>
    <t>A2.012</t>
  </si>
  <si>
    <t>A2.013</t>
  </si>
  <si>
    <t>A2.014</t>
  </si>
  <si>
    <t>A2.015</t>
  </si>
  <si>
    <t>A2.016</t>
  </si>
  <si>
    <t>A2.017</t>
  </si>
  <si>
    <t>A2.018</t>
  </si>
  <si>
    <t>A2.019</t>
  </si>
  <si>
    <t>A2.020</t>
  </si>
  <si>
    <t>A2.021</t>
  </si>
  <si>
    <t>A2.022</t>
  </si>
  <si>
    <t>PVC</t>
  </si>
  <si>
    <t>A2.023</t>
  </si>
  <si>
    <t>A2.024</t>
  </si>
  <si>
    <t>A2.025</t>
  </si>
  <si>
    <t>B2.001</t>
  </si>
  <si>
    <t>Serviceunit</t>
  </si>
  <si>
    <t>B2.002</t>
  </si>
  <si>
    <t>B2.003</t>
  </si>
  <si>
    <t>B2.004</t>
  </si>
  <si>
    <t>B2.005</t>
  </si>
  <si>
    <t>B2.006</t>
  </si>
  <si>
    <t>Garderobe</t>
  </si>
  <si>
    <t>B2.007</t>
  </si>
  <si>
    <t>B2.008</t>
  </si>
  <si>
    <t>B2.009</t>
  </si>
  <si>
    <t>B2.010</t>
  </si>
  <si>
    <t>B2.011</t>
  </si>
  <si>
    <t>B2.012</t>
  </si>
  <si>
    <t>C2.001</t>
  </si>
  <si>
    <t>C2.002</t>
  </si>
  <si>
    <t>C2.003</t>
  </si>
  <si>
    <t>C2.004</t>
  </si>
  <si>
    <t>C2.005</t>
  </si>
  <si>
    <t>C2.006</t>
  </si>
  <si>
    <t>C2.007</t>
  </si>
  <si>
    <t>C2.008</t>
  </si>
  <si>
    <t>C2.009</t>
  </si>
  <si>
    <t>C2.010</t>
  </si>
  <si>
    <t>C2.011</t>
  </si>
  <si>
    <t>C2.012</t>
  </si>
  <si>
    <t>C2.013</t>
  </si>
  <si>
    <t>C2.014</t>
  </si>
  <si>
    <t>C2.015</t>
  </si>
  <si>
    <t>C2.016</t>
  </si>
  <si>
    <t>C2.017</t>
  </si>
  <si>
    <t>C2.018</t>
  </si>
  <si>
    <t>C2.019</t>
  </si>
  <si>
    <t>C2.020</t>
  </si>
  <si>
    <t>C2.021</t>
  </si>
  <si>
    <t>3 Derde verdieping</t>
  </si>
  <si>
    <t>A3.001</t>
  </si>
  <si>
    <t>A3.002</t>
  </si>
  <si>
    <t>A3.003</t>
  </si>
  <si>
    <t>A3.004</t>
  </si>
  <si>
    <t>A3.005</t>
  </si>
  <si>
    <t>A3.006</t>
  </si>
  <si>
    <t>A3.007</t>
  </si>
  <si>
    <t>A3.008</t>
  </si>
  <si>
    <t>A3.009</t>
  </si>
  <si>
    <t>A3.010</t>
  </si>
  <si>
    <t>A3.011</t>
  </si>
  <si>
    <t>A3.012</t>
  </si>
  <si>
    <t>A3.013</t>
  </si>
  <si>
    <t>A3.014</t>
  </si>
  <si>
    <t>A3.015</t>
  </si>
  <si>
    <t>A3.016</t>
  </si>
  <si>
    <t>A3.017</t>
  </si>
  <si>
    <t>A3.018</t>
  </si>
  <si>
    <t>A3.019</t>
  </si>
  <si>
    <t>A3.020</t>
  </si>
  <si>
    <t>A3.021</t>
  </si>
  <si>
    <t>A3.022</t>
  </si>
  <si>
    <t>A3.023</t>
  </si>
  <si>
    <t>A3.024</t>
  </si>
  <si>
    <t>A3.025</t>
  </si>
  <si>
    <t>A3.026</t>
  </si>
  <si>
    <t>A3.027</t>
  </si>
  <si>
    <t>A3.028</t>
  </si>
  <si>
    <t>A3.029</t>
  </si>
  <si>
    <t>A3.030</t>
  </si>
  <si>
    <t>A3.031</t>
  </si>
  <si>
    <t>B3.001</t>
  </si>
  <si>
    <t>B3.002</t>
  </si>
  <si>
    <t>B3.003</t>
  </si>
  <si>
    <t>B3.004</t>
  </si>
  <si>
    <t>B3.005</t>
  </si>
  <si>
    <t>B3.006</t>
  </si>
  <si>
    <t>B3.007</t>
  </si>
  <si>
    <t>B3.008</t>
  </si>
  <si>
    <t>B3.009</t>
  </si>
  <si>
    <t>B3.010</t>
  </si>
  <si>
    <t>B3.011</t>
  </si>
  <si>
    <t>B3.012</t>
  </si>
  <si>
    <t>C3.001</t>
  </si>
  <si>
    <t>C3.002</t>
  </si>
  <si>
    <t>C3.003</t>
  </si>
  <si>
    <t>C3.004</t>
  </si>
  <si>
    <t>C3.005</t>
  </si>
  <si>
    <t>C3.006</t>
  </si>
  <si>
    <t>C3.007</t>
  </si>
  <si>
    <t>C3.008</t>
  </si>
  <si>
    <t>C3.009</t>
  </si>
  <si>
    <t>C3.010</t>
  </si>
  <si>
    <t>C3.011</t>
  </si>
  <si>
    <t>C3.012</t>
  </si>
  <si>
    <t>C3.013</t>
  </si>
  <si>
    <t>C3.014</t>
  </si>
  <si>
    <t>C3.015</t>
  </si>
  <si>
    <t>C3.016</t>
  </si>
  <si>
    <t>C3.017</t>
  </si>
  <si>
    <t>C3.018</t>
  </si>
  <si>
    <t>C3.019</t>
  </si>
  <si>
    <t>C3.020</t>
  </si>
  <si>
    <t>C3.021</t>
  </si>
  <si>
    <t>C3.022</t>
  </si>
  <si>
    <t>C3.023</t>
  </si>
  <si>
    <t>C3.024</t>
  </si>
  <si>
    <t>C3.025</t>
  </si>
  <si>
    <t>C3.026</t>
  </si>
  <si>
    <t>C3.027</t>
  </si>
  <si>
    <t>C3.028</t>
  </si>
  <si>
    <t>C3.029</t>
  </si>
  <si>
    <t>C3.030</t>
  </si>
  <si>
    <t>C3.031</t>
  </si>
  <si>
    <t>4 Vierde verdieping</t>
  </si>
  <si>
    <t>A4.001</t>
  </si>
  <si>
    <t>A4.002</t>
  </si>
  <si>
    <t>A4.003</t>
  </si>
  <si>
    <t>A4.004</t>
  </si>
  <si>
    <t>A4.005</t>
  </si>
  <si>
    <t>A4.006</t>
  </si>
  <si>
    <t>A4.007</t>
  </si>
  <si>
    <t>A4.008</t>
  </si>
  <si>
    <t>A4.009</t>
  </si>
  <si>
    <t>A4.010</t>
  </si>
  <si>
    <t>A4.011</t>
  </si>
  <si>
    <t>A4.012</t>
  </si>
  <si>
    <t>A4.013</t>
  </si>
  <si>
    <t>A4.014</t>
  </si>
  <si>
    <t>A4.015</t>
  </si>
  <si>
    <t>A4.016</t>
  </si>
  <si>
    <t>A4.017</t>
  </si>
  <si>
    <t>A4.018</t>
  </si>
  <si>
    <t>A4.019</t>
  </si>
  <si>
    <t>A4.020</t>
  </si>
  <si>
    <t>A4.021</t>
  </si>
  <si>
    <t>A4.022</t>
  </si>
  <si>
    <t>A4.023</t>
  </si>
  <si>
    <t>A4.024</t>
  </si>
  <si>
    <t>A4.025</t>
  </si>
  <si>
    <t>B4.001</t>
  </si>
  <si>
    <t>B4.002</t>
  </si>
  <si>
    <t>B4.003</t>
  </si>
  <si>
    <t>B4.004</t>
  </si>
  <si>
    <t>B4.005</t>
  </si>
  <si>
    <t>B4.006</t>
  </si>
  <si>
    <t>B4.007</t>
  </si>
  <si>
    <t>B4.008</t>
  </si>
  <si>
    <t>B4.009</t>
  </si>
  <si>
    <t>B4.010</t>
  </si>
  <si>
    <t>B4.011</t>
  </si>
  <si>
    <t>B4.012</t>
  </si>
  <si>
    <t>C4.001</t>
  </si>
  <si>
    <t>C4.002</t>
  </si>
  <si>
    <t>C4.003</t>
  </si>
  <si>
    <t>C4.004</t>
  </si>
  <si>
    <t>C4.005</t>
  </si>
  <si>
    <t>C4.006</t>
  </si>
  <si>
    <t>C4.007</t>
  </si>
  <si>
    <t>C4.008</t>
  </si>
  <si>
    <t>C4.009</t>
  </si>
  <si>
    <t>C4.010</t>
  </si>
  <si>
    <t>C4.011</t>
  </si>
  <si>
    <t>C4.012</t>
  </si>
  <si>
    <t>C4.013</t>
  </si>
  <si>
    <t>C4.014</t>
  </si>
  <si>
    <t>C4.015</t>
  </si>
  <si>
    <t>C4.016</t>
  </si>
  <si>
    <t>C4.017</t>
  </si>
  <si>
    <t>C4.018</t>
  </si>
  <si>
    <t>C4.019</t>
  </si>
  <si>
    <t>C4.020</t>
  </si>
  <si>
    <t>C4.021</t>
  </si>
  <si>
    <t>C4.022</t>
  </si>
  <si>
    <t>C4.023</t>
  </si>
  <si>
    <t>C4.024</t>
  </si>
  <si>
    <t>C4.025</t>
  </si>
  <si>
    <t>C4.026</t>
  </si>
  <si>
    <t>5 Vijfde verdieping</t>
  </si>
  <si>
    <t>A5.001</t>
  </si>
  <si>
    <t>A5.002</t>
  </si>
  <si>
    <t>A5.003</t>
  </si>
  <si>
    <t>A5.004</t>
  </si>
  <si>
    <t>A5.005</t>
  </si>
  <si>
    <t>A5.006</t>
  </si>
  <si>
    <t>A5.007</t>
  </si>
  <si>
    <t>A5.008</t>
  </si>
  <si>
    <t>A5.009</t>
  </si>
  <si>
    <t>A5.010</t>
  </si>
  <si>
    <t>A5.011</t>
  </si>
  <si>
    <t>A5.012</t>
  </si>
  <si>
    <t>A5.013</t>
  </si>
  <si>
    <t>A5.014</t>
  </si>
  <si>
    <t>A5.015</t>
  </si>
  <si>
    <t>A5.016</t>
  </si>
  <si>
    <t>A5.017</t>
  </si>
  <si>
    <t>A5.018</t>
  </si>
  <si>
    <t>A5.019</t>
  </si>
  <si>
    <t>A5.020</t>
  </si>
  <si>
    <t>A5.021</t>
  </si>
  <si>
    <t>A5.022</t>
  </si>
  <si>
    <t>Dakterras</t>
  </si>
  <si>
    <t>B5.001</t>
  </si>
  <si>
    <t>B5.002</t>
  </si>
  <si>
    <t>B5.003</t>
  </si>
  <si>
    <t>B5.004</t>
  </si>
  <si>
    <t>B5.005</t>
  </si>
  <si>
    <t>B5.006</t>
  </si>
  <si>
    <t>B5.007</t>
  </si>
  <si>
    <t>B5.008</t>
  </si>
  <si>
    <t>B5.009</t>
  </si>
  <si>
    <t>B5.010</t>
  </si>
  <si>
    <t>B5.011</t>
  </si>
  <si>
    <t>B5.012</t>
  </si>
  <si>
    <t>C5.001</t>
  </si>
  <si>
    <t>C5.002</t>
  </si>
  <si>
    <t>C5.003</t>
  </si>
  <si>
    <t>C5.004</t>
  </si>
  <si>
    <t>C5.005</t>
  </si>
  <si>
    <t>C5.006</t>
  </si>
  <si>
    <t>C5.007</t>
  </si>
  <si>
    <t>C5.008</t>
  </si>
  <si>
    <t>C5.009</t>
  </si>
  <si>
    <t>C5.010</t>
  </si>
  <si>
    <t>C5.011</t>
  </si>
  <si>
    <t>C5.012</t>
  </si>
  <si>
    <t>C5.013</t>
  </si>
  <si>
    <t>C5.014</t>
  </si>
  <si>
    <t>C5.015</t>
  </si>
  <si>
    <t>C5.016</t>
  </si>
  <si>
    <t>C5.017</t>
  </si>
  <si>
    <t>C5.018</t>
  </si>
  <si>
    <t>C5.019</t>
  </si>
  <si>
    <t>C5.020</t>
  </si>
  <si>
    <t>C5.021</t>
  </si>
  <si>
    <t>C5.022</t>
  </si>
  <si>
    <t>6 Zesde verdieping</t>
  </si>
  <si>
    <t>7 Zevende verdieping</t>
  </si>
  <si>
    <t>nio</t>
  </si>
  <si>
    <t>Werf - de Wigstraat</t>
  </si>
  <si>
    <t>Begane Grond</t>
  </si>
  <si>
    <t xml:space="preserve">Eerste Verdieping </t>
  </si>
  <si>
    <t>Werkplaats</t>
  </si>
  <si>
    <t>Entrée</t>
  </si>
  <si>
    <t>Techische Ruimte</t>
  </si>
  <si>
    <t>Stalling</t>
  </si>
  <si>
    <t>Straatstenen</t>
  </si>
  <si>
    <t>Staal</t>
  </si>
  <si>
    <t>gang, hal</t>
  </si>
  <si>
    <t>Doucheruimten</t>
  </si>
  <si>
    <t>entree</t>
  </si>
  <si>
    <t>lift</t>
  </si>
  <si>
    <t>opslag</t>
  </si>
  <si>
    <t>Kantoor informatieplein</t>
  </si>
  <si>
    <t>hout</t>
  </si>
  <si>
    <t>relaxruimte</t>
  </si>
  <si>
    <t>Inzet service-medewerker</t>
  </si>
  <si>
    <t>uren per m2/ beurt/dag</t>
  </si>
  <si>
    <t>Koelkast binnenzijde reinigen</t>
  </si>
  <si>
    <t>Kristalliseren</t>
  </si>
  <si>
    <t xml:space="preserve">Repro? </t>
  </si>
  <si>
    <t xml:space="preserve">Raadzaal? </t>
  </si>
  <si>
    <t>Raadzaal</t>
  </si>
  <si>
    <t>Grijze beplating (klamvochtig en droog afnemen)</t>
  </si>
  <si>
    <t>Witte beplating onder loopbrug 1x per jaar</t>
  </si>
  <si>
    <t>Vloerroosters/putten - 1381 stuks</t>
  </si>
  <si>
    <t>Marmer Kristalliseren</t>
  </si>
  <si>
    <t>Archief reinigen volgens nen 2075</t>
  </si>
  <si>
    <t>Kosten productie per jaar ma t/m vr naloop</t>
  </si>
  <si>
    <t>Vlonderplanken reinigen</t>
  </si>
  <si>
    <t>Diepte reiniging toiletten afvoer 1x per 2 jaar stadhuis</t>
  </si>
  <si>
    <t>koelkast en vaatwasser (D Vleugel)</t>
  </si>
  <si>
    <t>De luchttoevoer/aanvoer roosters plafond kelder</t>
  </si>
  <si>
    <t>Kantine</t>
  </si>
  <si>
    <t>Zuiderzeewijk</t>
  </si>
  <si>
    <t>Havendiep</t>
  </si>
  <si>
    <t>Trap naar Havendiep</t>
  </si>
  <si>
    <t>Trap naar E</t>
  </si>
  <si>
    <t>Zuiderplasbos</t>
  </si>
  <si>
    <t>Kleedrumte</t>
  </si>
  <si>
    <t>Sanitair</t>
  </si>
  <si>
    <t>Berging</t>
  </si>
  <si>
    <t>Technische ruimte</t>
  </si>
  <si>
    <t>Opslag</t>
  </si>
  <si>
    <t>Gangen</t>
  </si>
  <si>
    <t>Lino</t>
  </si>
  <si>
    <t>Steen/ijzer</t>
  </si>
  <si>
    <t>Gietvloer</t>
  </si>
  <si>
    <t>Giervloer/douchebak</t>
  </si>
  <si>
    <t>DHT</t>
  </si>
  <si>
    <t>Beton</t>
  </si>
  <si>
    <t>Niet in onderhoud</t>
  </si>
  <si>
    <r>
      <t>Kosten per m</t>
    </r>
    <r>
      <rPr>
        <b/>
        <vertAlign val="superscript"/>
        <sz val="10"/>
        <color theme="0"/>
        <rFont val="Georgia"/>
        <family val="1"/>
      </rPr>
      <t>2</t>
    </r>
  </si>
  <si>
    <t>Gemeente Lelystad</t>
  </si>
  <si>
    <t>Extra ronde Sanitair bijvullen indien nodig</t>
  </si>
  <si>
    <t>Lelystad</t>
  </si>
  <si>
    <t>Afzuigkappen Wigstraat/keukenroosters</t>
  </si>
  <si>
    <t>Afzuigkappen Stadhuis/ keukenroosters</t>
  </si>
  <si>
    <t>onder de droogloopmatten/roosters bij de 3 ingangen reinigen</t>
  </si>
  <si>
    <t>Burgerzaal</t>
  </si>
  <si>
    <t>Trouwzaal</t>
  </si>
  <si>
    <t>Presentatiezaal</t>
  </si>
  <si>
    <t>F</t>
  </si>
  <si>
    <t>A</t>
  </si>
  <si>
    <t>E</t>
  </si>
  <si>
    <t>D</t>
  </si>
  <si>
    <t>C</t>
  </si>
  <si>
    <t>Markerwadden</t>
  </si>
  <si>
    <t>0,5</t>
  </si>
  <si>
    <t>4 x per week (52 weken)</t>
  </si>
  <si>
    <t>Schoonmaakonderhoud en aanverwante werkzaamheden</t>
  </si>
  <si>
    <t>Afvoerbuizen luchtaanvoer in de vloer uitzuigen</t>
  </si>
  <si>
    <t>grijze beplating iom GBB</t>
  </si>
  <si>
    <t>afroep specialistisch werk ntb</t>
  </si>
  <si>
    <t>Uurlonen 1 juli 2025</t>
  </si>
  <si>
    <t xml:space="preserve">GEMEENTE LELYSTAD-TN-496269 </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</si>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</sst>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5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9"/>
      <name val="Symbol"/>
      <family val="1"/>
      <charset val="2"/>
    </font>
    <font>
      <sz val="8"/>
      <name val="Georgia"/>
      <family val="1"/>
    </font>
    <font>
      <b/>
      <vertAlign val="superscript"/>
      <sz val="10"/>
      <color theme="0"/>
      <name val="Georgia"/>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s>
  <cellStyleXfs count="52885">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494">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8"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4" fillId="0" borderId="0" xfId="0" applyFont="1"/>
    <xf numFmtId="2" fontId="75" fillId="0" borderId="0" xfId="12" applyNumberFormat="1" applyFont="1"/>
    <xf numFmtId="2" fontId="76" fillId="2" borderId="0" xfId="12" applyNumberFormat="1" applyFont="1" applyFill="1"/>
    <xf numFmtId="0" fontId="78" fillId="0" borderId="0" xfId="88" applyFont="1"/>
    <xf numFmtId="167" fontId="78" fillId="0" borderId="0" xfId="8" applyFont="1"/>
    <xf numFmtId="173" fontId="80" fillId="0" borderId="0" xfId="8" applyNumberFormat="1" applyFont="1" applyAlignment="1">
      <alignment horizontal="center"/>
    </xf>
    <xf numFmtId="167" fontId="78" fillId="0" borderId="36" xfId="8" applyFont="1" applyBorder="1"/>
    <xf numFmtId="49" fontId="82" fillId="0" borderId="0" xfId="62" applyNumberFormat="1" applyFont="1"/>
    <xf numFmtId="0" fontId="82" fillId="0" borderId="0" xfId="62" applyFont="1"/>
    <xf numFmtId="10" fontId="82" fillId="0" borderId="0" xfId="62" applyNumberFormat="1" applyFont="1" applyAlignment="1">
      <alignment horizontal="left"/>
    </xf>
    <xf numFmtId="2" fontId="76" fillId="0" borderId="0" xfId="12" applyNumberFormat="1" applyFont="1"/>
    <xf numFmtId="188" fontId="83" fillId="0" borderId="0" xfId="62" applyNumberFormat="1" applyFont="1" applyAlignment="1">
      <alignment horizontal="left"/>
    </xf>
    <xf numFmtId="0" fontId="78" fillId="0" borderId="0" xfId="62" applyFont="1"/>
    <xf numFmtId="2" fontId="83" fillId="0" borderId="0" xfId="12" applyNumberFormat="1" applyFont="1"/>
    <xf numFmtId="0" fontId="82" fillId="0" borderId="0" xfId="88" applyFont="1"/>
    <xf numFmtId="167" fontId="82" fillId="0" borderId="0" xfId="8" applyFont="1"/>
    <xf numFmtId="2" fontId="80" fillId="0" borderId="0" xfId="88" applyNumberFormat="1" applyFont="1"/>
    <xf numFmtId="0" fontId="85" fillId="0" borderId="0" xfId="88" applyFont="1"/>
    <xf numFmtId="0" fontId="80" fillId="0" borderId="0" xfId="88"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6" applyFont="1" applyAlignment="1">
      <alignment horizontal="center"/>
    </xf>
    <xf numFmtId="2" fontId="78" fillId="0" borderId="0" xfId="8" applyNumberFormat="1" applyFont="1" applyAlignment="1">
      <alignment horizontal="left"/>
    </xf>
    <xf numFmtId="172" fontId="78" fillId="0" borderId="0" xfId="16"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6" applyFont="1"/>
    <xf numFmtId="167" fontId="78" fillId="0" borderId="0" xfId="8" applyFont="1" applyAlignment="1">
      <alignment horizontal="right"/>
    </xf>
    <xf numFmtId="0" fontId="78" fillId="0" borderId="0" xfId="16" applyFont="1" applyAlignment="1">
      <alignment horizontal="center" vertical="center"/>
    </xf>
    <xf numFmtId="0" fontId="88" fillId="0" borderId="0" xfId="16" applyFont="1"/>
    <xf numFmtId="173" fontId="78" fillId="0" borderId="0" xfId="0" applyNumberFormat="1" applyFont="1"/>
    <xf numFmtId="0" fontId="78" fillId="0" borderId="38" xfId="0" applyFont="1" applyBorder="1"/>
    <xf numFmtId="1" fontId="78" fillId="0" borderId="38" xfId="60" applyNumberFormat="1" applyFont="1" applyBorder="1" applyAlignment="1">
      <alignment horizontal="center"/>
    </xf>
    <xf numFmtId="1" fontId="88" fillId="0" borderId="38" xfId="60" applyNumberFormat="1" applyFont="1" applyBorder="1" applyAlignment="1">
      <alignment horizontal="center"/>
    </xf>
    <xf numFmtId="0" fontId="82" fillId="0" borderId="0" xfId="0" applyFont="1"/>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4" xfId="0" applyFont="1" applyBorder="1"/>
    <xf numFmtId="1" fontId="78" fillId="0" borderId="4" xfId="0" applyNumberFormat="1" applyFont="1" applyBorder="1" applyAlignment="1">
      <alignment horizontal="center"/>
    </xf>
    <xf numFmtId="0" fontId="78" fillId="0" borderId="16" xfId="0" applyFont="1" applyBorder="1" applyAlignment="1">
      <alignment wrapText="1"/>
    </xf>
    <xf numFmtId="0" fontId="78" fillId="0" borderId="16" xfId="0" applyFont="1" applyBorder="1"/>
    <xf numFmtId="0" fontId="78" fillId="2" borderId="16" xfId="0" applyFont="1" applyFill="1" applyBorder="1" applyAlignment="1">
      <alignment wrapText="1"/>
    </xf>
    <xf numFmtId="0" fontId="84" fillId="0" borderId="16" xfId="58" applyFont="1" applyBorder="1" applyAlignment="1">
      <alignment wrapText="1"/>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7" xfId="0" applyFont="1" applyBorder="1"/>
    <xf numFmtId="0" fontId="78" fillId="0" borderId="36"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6"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8" xfId="3" applyNumberFormat="1" applyFont="1" applyFill="1" applyBorder="1" applyAlignment="1" applyProtection="1">
      <protection hidden="1"/>
    </xf>
    <xf numFmtId="1" fontId="80" fillId="0" borderId="38" xfId="13" applyNumberFormat="1" applyFont="1" applyBorder="1" applyAlignment="1" applyProtection="1">
      <alignment horizontal="center"/>
      <protection hidden="1"/>
    </xf>
    <xf numFmtId="0" fontId="78" fillId="0" borderId="37" xfId="13" applyFont="1" applyBorder="1" applyProtection="1">
      <protection hidden="1"/>
    </xf>
    <xf numFmtId="0" fontId="103" fillId="0" borderId="36"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7" xfId="13" applyNumberFormat="1" applyFont="1" applyBorder="1" applyProtection="1">
      <protection hidden="1"/>
    </xf>
    <xf numFmtId="0" fontId="80" fillId="0" borderId="38" xfId="0" applyFont="1" applyBorder="1"/>
    <xf numFmtId="0" fontId="104" fillId="0" borderId="0" xfId="0" applyFont="1"/>
    <xf numFmtId="0" fontId="107" fillId="0" borderId="37" xfId="13" applyFont="1" applyBorder="1" applyProtection="1">
      <protection hidden="1"/>
    </xf>
    <xf numFmtId="0" fontId="108" fillId="0" borderId="39" xfId="13" applyFont="1" applyBorder="1" applyProtection="1">
      <protection hidden="1"/>
    </xf>
    <xf numFmtId="0" fontId="108" fillId="0" borderId="36" xfId="13" applyFont="1" applyBorder="1" applyAlignment="1" applyProtection="1">
      <alignment horizontal="right"/>
      <protection hidden="1"/>
    </xf>
    <xf numFmtId="0" fontId="88" fillId="0" borderId="35"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5"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6" fillId="0" borderId="0" xfId="62"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3" applyFont="1"/>
    <xf numFmtId="175" fontId="109" fillId="0" borderId="0" xfId="3" applyNumberFormat="1" applyFont="1" applyFill="1" applyBorder="1" applyAlignment="1" applyProtection="1">
      <alignment horizontal="center"/>
      <protection hidden="1"/>
    </xf>
    <xf numFmtId="169" fontId="109" fillId="0" borderId="0" xfId="3" applyFont="1" applyFill="1" applyBorder="1" applyAlignment="1" applyProtection="1">
      <alignment horizontal="center"/>
      <protection hidden="1"/>
    </xf>
    <xf numFmtId="0" fontId="78" fillId="0" borderId="0" xfId="102" applyFont="1"/>
    <xf numFmtId="0" fontId="78" fillId="0" borderId="0" xfId="102" applyFont="1" applyAlignment="1">
      <alignment horizontal="center"/>
    </xf>
    <xf numFmtId="167" fontId="78" fillId="0" borderId="0" xfId="104" applyFont="1"/>
    <xf numFmtId="173" fontId="78" fillId="0" borderId="0" xfId="8" applyNumberFormat="1" applyFont="1"/>
    <xf numFmtId="0" fontId="79" fillId="63" borderId="38" xfId="0" applyFont="1" applyFill="1" applyBorder="1" applyAlignment="1">
      <alignment wrapText="1"/>
    </xf>
    <xf numFmtId="0" fontId="79" fillId="63" borderId="38" xfId="0" applyFont="1" applyFill="1" applyBorder="1"/>
    <xf numFmtId="2" fontId="76" fillId="64" borderId="0" xfId="12" applyNumberFormat="1" applyFont="1" applyFill="1"/>
    <xf numFmtId="2" fontId="75" fillId="64" borderId="0" xfId="12" applyNumberFormat="1" applyFont="1" applyFill="1"/>
    <xf numFmtId="0" fontId="78" fillId="64" borderId="2" xfId="10" applyFont="1" applyFill="1" applyBorder="1"/>
    <xf numFmtId="2" fontId="111" fillId="0" borderId="0" xfId="12" applyNumberFormat="1" applyFont="1"/>
    <xf numFmtId="167" fontId="114" fillId="63" borderId="33" xfId="8" applyFont="1" applyFill="1" applyBorder="1" applyAlignment="1">
      <alignment horizontal="center" vertical="top" wrapText="1"/>
    </xf>
    <xf numFmtId="0" fontId="113" fillId="0" borderId="0" xfId="0" applyFont="1" applyAlignment="1">
      <alignment horizontal="center" vertical="center"/>
    </xf>
    <xf numFmtId="0" fontId="117" fillId="0" borderId="0" xfId="16" applyFont="1"/>
    <xf numFmtId="0" fontId="113" fillId="0" borderId="0" xfId="0" applyFont="1"/>
    <xf numFmtId="1" fontId="80" fillId="0" borderId="38" xfId="60" applyNumberFormat="1" applyFont="1" applyBorder="1" applyAlignment="1">
      <alignment horizontal="center"/>
    </xf>
    <xf numFmtId="2" fontId="118" fillId="0" borderId="0" xfId="0" applyNumberFormat="1" applyFont="1"/>
    <xf numFmtId="2" fontId="116" fillId="63" borderId="33"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0" fontId="125" fillId="0" borderId="0" xfId="13" applyFont="1" applyProtection="1">
      <protection hidden="1"/>
    </xf>
    <xf numFmtId="2" fontId="111" fillId="0" borderId="0" xfId="0" applyNumberFormat="1" applyFont="1"/>
    <xf numFmtId="2" fontId="123" fillId="63" borderId="37" xfId="13" applyNumberFormat="1" applyFont="1" applyFill="1" applyBorder="1" applyAlignment="1" applyProtection="1">
      <alignment horizontal="left" vertical="center" wrapText="1"/>
      <protection hidden="1"/>
    </xf>
    <xf numFmtId="2" fontId="123" fillId="63" borderId="38" xfId="3" applyNumberFormat="1" applyFont="1" applyFill="1" applyBorder="1" applyAlignment="1" applyProtection="1">
      <alignment vertical="center" wrapText="1"/>
      <protection hidden="1"/>
    </xf>
    <xf numFmtId="0" fontId="83" fillId="0" borderId="0" xfId="9" applyFont="1" applyAlignment="1" applyProtection="1">
      <alignment horizontal="left" vertical="center"/>
      <protection hidden="1"/>
    </xf>
    <xf numFmtId="2" fontId="114" fillId="63" borderId="33" xfId="0" applyNumberFormat="1" applyFont="1" applyFill="1" applyBorder="1" applyAlignment="1">
      <alignment horizontal="left" vertical="top" wrapText="1"/>
    </xf>
    <xf numFmtId="166" fontId="130" fillId="2" borderId="36" xfId="17" applyFont="1" applyFill="1" applyBorder="1" applyAlignment="1"/>
    <xf numFmtId="0" fontId="131" fillId="0" borderId="0" xfId="62" applyFont="1"/>
    <xf numFmtId="178" fontId="131" fillId="0" borderId="2" xfId="6" applyNumberFormat="1" applyFont="1" applyFill="1" applyBorder="1" applyAlignment="1"/>
    <xf numFmtId="44" fontId="131" fillId="0" borderId="0" xfId="62" applyNumberFormat="1" applyFont="1"/>
    <xf numFmtId="9" fontId="35" fillId="64" borderId="38" xfId="15" applyFont="1" applyFill="1" applyBorder="1" applyAlignment="1">
      <alignment horizontal="center"/>
    </xf>
    <xf numFmtId="44" fontId="128" fillId="63" borderId="36" xfId="62" applyNumberFormat="1" applyFont="1" applyFill="1" applyBorder="1"/>
    <xf numFmtId="2" fontId="35" fillId="64" borderId="38" xfId="8" applyNumberFormat="1" applyFont="1" applyFill="1" applyBorder="1" applyAlignment="1">
      <alignment horizontal="center"/>
    </xf>
    <xf numFmtId="1" fontId="129" fillId="2" borderId="38" xfId="8" applyNumberFormat="1" applyFont="1" applyFill="1" applyBorder="1" applyAlignment="1">
      <alignment horizontal="center"/>
    </xf>
    <xf numFmtId="173" fontId="129" fillId="2" borderId="38" xfId="8" applyNumberFormat="1" applyFont="1" applyFill="1" applyBorder="1"/>
    <xf numFmtId="167" fontId="129" fillId="2" borderId="38" xfId="8" applyFont="1" applyFill="1" applyBorder="1"/>
    <xf numFmtId="166" fontId="35" fillId="0" borderId="38" xfId="17" applyFont="1" applyBorder="1"/>
    <xf numFmtId="166" fontId="35" fillId="0" borderId="38" xfId="88" applyNumberFormat="1" applyFont="1" applyBorder="1"/>
    <xf numFmtId="180" fontId="35" fillId="0" borderId="38" xfId="88" applyNumberFormat="1" applyFont="1" applyBorder="1"/>
    <xf numFmtId="173" fontId="79" fillId="63" borderId="37" xfId="8" applyNumberFormat="1" applyFont="1" applyFill="1" applyBorder="1" applyAlignment="1">
      <alignment horizontal="left"/>
    </xf>
    <xf numFmtId="167" fontId="79" fillId="63" borderId="36" xfId="8" applyFont="1" applyFill="1" applyBorder="1"/>
    <xf numFmtId="49" fontId="81" fillId="0" borderId="37" xfId="62" applyNumberFormat="1" applyFont="1" applyBorder="1" applyAlignment="1">
      <alignment vertical="top"/>
    </xf>
    <xf numFmtId="0" fontId="78" fillId="0" borderId="39" xfId="62" applyFont="1" applyBorder="1"/>
    <xf numFmtId="49" fontId="80" fillId="0" borderId="39" xfId="62" applyNumberFormat="1" applyFont="1" applyBorder="1"/>
    <xf numFmtId="49" fontId="79" fillId="63" borderId="37" xfId="62" applyNumberFormat="1" applyFont="1" applyFill="1" applyBorder="1"/>
    <xf numFmtId="0" fontId="79" fillId="63" borderId="39" xfId="62" applyFont="1" applyFill="1" applyBorder="1"/>
    <xf numFmtId="173" fontId="79" fillId="63" borderId="38" xfId="8" applyNumberFormat="1" applyFont="1" applyFill="1" applyBorder="1" applyAlignment="1">
      <alignment vertical="top" wrapText="1"/>
    </xf>
    <xf numFmtId="173" fontId="79" fillId="63" borderId="38" xfId="8" applyNumberFormat="1" applyFont="1" applyFill="1" applyBorder="1" applyAlignment="1">
      <alignment horizontal="center" vertical="top" wrapText="1"/>
    </xf>
    <xf numFmtId="167" fontId="79" fillId="63" borderId="38" xfId="8" applyFont="1" applyFill="1" applyBorder="1" applyAlignment="1">
      <alignment horizontal="center" vertical="top" wrapText="1"/>
    </xf>
    <xf numFmtId="2" fontId="79" fillId="63" borderId="33" xfId="88" applyNumberFormat="1" applyFont="1" applyFill="1" applyBorder="1" applyAlignment="1">
      <alignment vertical="top" wrapText="1"/>
    </xf>
    <xf numFmtId="167" fontId="79" fillId="63" borderId="33" xfId="8" applyFont="1" applyFill="1" applyBorder="1" applyAlignment="1">
      <alignment horizontal="center" vertical="top" wrapText="1"/>
    </xf>
    <xf numFmtId="0" fontId="35" fillId="0" borderId="0" xfId="16" applyFont="1"/>
    <xf numFmtId="0" fontId="129" fillId="0" borderId="0" xfId="16" applyFont="1"/>
    <xf numFmtId="0" fontId="35" fillId="0" borderId="0" xfId="0" applyFont="1"/>
    <xf numFmtId="0" fontId="35" fillId="0" borderId="16" xfId="0" applyFont="1" applyBorder="1" applyAlignment="1">
      <alignment wrapText="1"/>
    </xf>
    <xf numFmtId="0" fontId="135" fillId="0" borderId="16" xfId="58" applyFont="1" applyBorder="1" applyAlignment="1">
      <alignment wrapText="1"/>
    </xf>
    <xf numFmtId="0" fontId="35"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8"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5" fillId="0" borderId="16" xfId="58" applyFont="1" applyBorder="1" applyAlignment="1">
      <alignment horizontal="center" wrapText="1"/>
    </xf>
    <xf numFmtId="43" fontId="134" fillId="0" borderId="38" xfId="8" applyNumberFormat="1" applyFont="1" applyFill="1" applyBorder="1" applyAlignment="1">
      <alignment horizontal="center"/>
    </xf>
    <xf numFmtId="1" fontId="135" fillId="0" borderId="38" xfId="0" applyNumberFormat="1" applyFont="1" applyBorder="1" applyAlignment="1">
      <alignment horizontal="center"/>
    </xf>
    <xf numFmtId="14" fontId="133" fillId="0" borderId="0" xfId="12" applyNumberFormat="1" applyFont="1" applyAlignment="1">
      <alignment horizontal="left"/>
    </xf>
    <xf numFmtId="177" fontId="35" fillId="64" borderId="38" xfId="11" applyNumberFormat="1" applyFont="1" applyFill="1" applyBorder="1" applyAlignment="1" applyProtection="1">
      <alignment vertical="center"/>
      <protection hidden="1"/>
    </xf>
    <xf numFmtId="179" fontId="139"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9" fillId="0" borderId="38" xfId="3" applyNumberFormat="1" applyFont="1" applyFill="1" applyBorder="1" applyAlignment="1" applyProtection="1">
      <protection hidden="1"/>
    </xf>
    <xf numFmtId="166" fontId="139" fillId="35" borderId="38" xfId="17" applyFont="1" applyFill="1" applyBorder="1" applyAlignment="1" applyProtection="1">
      <protection locked="0"/>
    </xf>
    <xf numFmtId="175" fontId="140" fillId="0" borderId="5" xfId="0" applyNumberFormat="1" applyFont="1" applyBorder="1" applyAlignment="1">
      <alignment horizontal="center" vertical="center"/>
    </xf>
    <xf numFmtId="166" fontId="139" fillId="65" borderId="38" xfId="17" applyFont="1" applyFill="1" applyBorder="1" applyAlignment="1" applyProtection="1">
      <protection locked="0"/>
    </xf>
    <xf numFmtId="179" fontId="129" fillId="0" borderId="38" xfId="3" applyNumberFormat="1" applyFont="1" applyFill="1" applyBorder="1" applyAlignment="1" applyProtection="1">
      <protection hidden="1"/>
    </xf>
    <xf numFmtId="169" fontId="139" fillId="0" borderId="38" xfId="3" applyFont="1" applyFill="1" applyBorder="1" applyAlignment="1" applyProtection="1">
      <protection hidden="1"/>
    </xf>
    <xf numFmtId="166" fontId="139" fillId="0" borderId="38" xfId="17" applyFont="1" applyFill="1" applyBorder="1" applyAlignment="1" applyProtection="1">
      <protection locked="0"/>
    </xf>
    <xf numFmtId="169" fontId="139" fillId="0" borderId="38" xfId="3" applyFont="1" applyFill="1" applyBorder="1" applyAlignment="1" applyProtection="1">
      <protection locked="0"/>
    </xf>
    <xf numFmtId="166" fontId="142" fillId="2" borderId="38" xfId="17" applyFont="1" applyFill="1" applyBorder="1" applyAlignment="1" applyProtection="1">
      <alignment horizontal="right"/>
      <protection locked="0"/>
    </xf>
    <xf numFmtId="175" fontId="134" fillId="0" borderId="5" xfId="0" applyNumberFormat="1" applyFont="1" applyBorder="1" applyAlignment="1">
      <alignment horizontal="center" vertical="center"/>
    </xf>
    <xf numFmtId="175" fontId="143" fillId="0" borderId="5" xfId="0" applyNumberFormat="1" applyFont="1" applyBorder="1" applyAlignment="1">
      <alignment horizontal="center" vertical="center"/>
    </xf>
    <xf numFmtId="175" fontId="35" fillId="0" borderId="5" xfId="0" applyNumberFormat="1" applyFont="1" applyBorder="1"/>
    <xf numFmtId="179" fontId="129"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4" fillId="0" borderId="38" xfId="5" applyNumberFormat="1" applyFont="1" applyFill="1" applyBorder="1" applyAlignment="1" applyProtection="1">
      <protection hidden="1"/>
    </xf>
    <xf numFmtId="179" fontId="134" fillId="0" borderId="0" xfId="0" applyNumberFormat="1" applyFont="1"/>
    <xf numFmtId="0" fontId="134" fillId="0" borderId="0" xfId="0" applyFont="1"/>
    <xf numFmtId="14" fontId="133" fillId="0" borderId="0" xfId="0" applyNumberFormat="1" applyFont="1" applyAlignment="1">
      <alignment horizontal="left"/>
    </xf>
    <xf numFmtId="166" fontId="35" fillId="0" borderId="37" xfId="17" applyFont="1" applyFill="1" applyBorder="1" applyAlignment="1" applyProtection="1">
      <protection hidden="1"/>
    </xf>
    <xf numFmtId="166" fontId="129" fillId="0" borderId="38" xfId="17" applyFont="1" applyBorder="1"/>
    <xf numFmtId="1" fontId="129" fillId="0" borderId="38" xfId="13" applyNumberFormat="1" applyFont="1" applyBorder="1" applyAlignment="1" applyProtection="1">
      <alignment horizontal="center"/>
      <protection hidden="1"/>
    </xf>
    <xf numFmtId="2" fontId="35" fillId="0" borderId="37" xfId="13" applyNumberFormat="1" applyFont="1" applyBorder="1" applyProtection="1">
      <protection hidden="1"/>
    </xf>
    <xf numFmtId="44" fontId="35" fillId="65" borderId="36" xfId="65" applyFont="1" applyFill="1" applyBorder="1" applyAlignment="1" applyProtection="1">
      <protection locked="0"/>
    </xf>
    <xf numFmtId="0" fontId="35" fillId="0" borderId="0" xfId="102" applyFont="1"/>
    <xf numFmtId="49" fontId="77" fillId="65" borderId="38" xfId="61" applyNumberFormat="1" applyFont="1" applyFill="1" applyBorder="1" applyAlignment="1" applyProtection="1">
      <alignment horizontal="left" vertical="top"/>
      <protection hidden="1"/>
    </xf>
    <xf numFmtId="2" fontId="79" fillId="63" borderId="38" xfId="88" applyNumberFormat="1" applyFont="1" applyFill="1" applyBorder="1" applyAlignment="1">
      <alignment vertical="top" wrapText="1"/>
    </xf>
    <xf numFmtId="2" fontId="78" fillId="0" borderId="38" xfId="0" applyNumberFormat="1" applyFont="1" applyBorder="1"/>
    <xf numFmtId="2" fontId="78" fillId="0" borderId="38" xfId="88" applyNumberFormat="1" applyFont="1" applyBorder="1"/>
    <xf numFmtId="0" fontId="80" fillId="0" borderId="38" xfId="88" applyFont="1" applyBorder="1"/>
    <xf numFmtId="166" fontId="35" fillId="2" borderId="38" xfId="17" applyFont="1" applyFill="1" applyBorder="1" applyAlignment="1">
      <alignment horizontal="center"/>
    </xf>
    <xf numFmtId="166" fontId="129" fillId="2" borderId="38" xfId="17" applyFont="1" applyFill="1" applyBorder="1"/>
    <xf numFmtId="49" fontId="112" fillId="65" borderId="38" xfId="9" applyNumberFormat="1" applyFont="1" applyFill="1" applyBorder="1" applyAlignment="1" applyProtection="1">
      <alignment horizontal="left" vertical="top"/>
      <protection hidden="1"/>
    </xf>
    <xf numFmtId="1" fontId="110" fillId="0" borderId="37" xfId="0" applyNumberFormat="1" applyFont="1" applyBorder="1" applyAlignment="1">
      <alignment horizontal="left" vertical="center"/>
    </xf>
    <xf numFmtId="1" fontId="110" fillId="0" borderId="39" xfId="0" applyNumberFormat="1" applyFont="1" applyBorder="1" applyAlignment="1">
      <alignment horizontal="left" vertical="center"/>
    </xf>
    <xf numFmtId="1" fontId="137" fillId="0" borderId="39" xfId="0" applyNumberFormat="1" applyFont="1" applyBorder="1" applyAlignment="1">
      <alignment horizontal="center" vertical="center" wrapText="1"/>
    </xf>
    <xf numFmtId="1" fontId="110" fillId="0" borderId="36" xfId="0" applyNumberFormat="1" applyFont="1" applyBorder="1" applyAlignment="1">
      <alignment horizontal="center" vertical="center" wrapText="1"/>
    </xf>
    <xf numFmtId="2" fontId="114" fillId="63" borderId="38" xfId="0" applyNumberFormat="1" applyFont="1" applyFill="1" applyBorder="1" applyAlignment="1">
      <alignment horizontal="left" vertical="center" wrapText="1"/>
    </xf>
    <xf numFmtId="1" fontId="114" fillId="63" borderId="38" xfId="0" applyNumberFormat="1" applyFont="1" applyFill="1" applyBorder="1" applyAlignment="1">
      <alignment horizontal="center" vertical="center" wrapText="1"/>
    </xf>
    <xf numFmtId="9" fontId="127" fillId="64" borderId="38" xfId="60" applyNumberFormat="1" applyFont="1" applyFill="1" applyBorder="1" applyAlignment="1">
      <alignment horizontal="center" vertical="center"/>
    </xf>
    <xf numFmtId="0" fontId="114" fillId="63" borderId="38" xfId="0" applyFont="1" applyFill="1" applyBorder="1" applyAlignment="1">
      <alignment horizontal="left" vertical="center" wrapText="1"/>
    </xf>
    <xf numFmtId="2" fontId="114" fillId="63" borderId="38" xfId="0" applyNumberFormat="1" applyFont="1" applyFill="1" applyBorder="1" applyAlignment="1">
      <alignment horizontal="center" vertical="center" wrapText="1"/>
    </xf>
    <xf numFmtId="1" fontId="115" fillId="0" borderId="38" xfId="0" applyNumberFormat="1" applyFont="1" applyBorder="1" applyAlignment="1">
      <alignment horizontal="center" vertical="center" wrapText="1"/>
    </xf>
    <xf numFmtId="0" fontId="78" fillId="2" borderId="38" xfId="0" applyFont="1" applyFill="1" applyBorder="1" applyAlignment="1">
      <alignment vertical="center"/>
    </xf>
    <xf numFmtId="173" fontId="129" fillId="64" borderId="38" xfId="8" applyNumberFormat="1" applyFont="1" applyFill="1" applyBorder="1" applyAlignment="1">
      <alignment horizontal="center"/>
    </xf>
    <xf numFmtId="173" fontId="35" fillId="0" borderId="38" xfId="8" applyNumberFormat="1" applyFont="1" applyFill="1" applyBorder="1" applyAlignment="1">
      <alignment horizontal="center" vertical="center"/>
    </xf>
    <xf numFmtId="0" fontId="78" fillId="0" borderId="38" xfId="0" applyFont="1" applyBorder="1" applyAlignment="1">
      <alignment horizontal="center" vertical="center"/>
    </xf>
    <xf numFmtId="0" fontId="78" fillId="0" borderId="38" xfId="0" applyFont="1" applyBorder="1" applyAlignment="1">
      <alignment vertical="center"/>
    </xf>
    <xf numFmtId="173" fontId="129" fillId="0" borderId="38" xfId="8" applyNumberFormat="1" applyFont="1" applyFill="1" applyBorder="1" applyAlignment="1">
      <alignment horizontal="center"/>
    </xf>
    <xf numFmtId="173" fontId="136" fillId="0" borderId="38" xfId="8" applyNumberFormat="1" applyFont="1" applyFill="1" applyBorder="1" applyAlignment="1">
      <alignment horizontal="center"/>
    </xf>
    <xf numFmtId="49" fontId="35" fillId="0" borderId="38" xfId="0" applyNumberFormat="1" applyFont="1" applyBorder="1" applyAlignment="1">
      <alignment horizontal="center"/>
    </xf>
    <xf numFmtId="49" fontId="136" fillId="0" borderId="38" xfId="16" applyNumberFormat="1" applyFont="1" applyBorder="1" applyAlignment="1">
      <alignment horizontal="center"/>
    </xf>
    <xf numFmtId="0" fontId="80" fillId="0" borderId="38" xfId="0" applyFont="1" applyBorder="1" applyAlignment="1">
      <alignment vertical="center"/>
    </xf>
    <xf numFmtId="0" fontId="129" fillId="0" borderId="38" xfId="0" applyFont="1" applyBorder="1"/>
    <xf numFmtId="0" fontId="136" fillId="0" borderId="38" xfId="16" applyFont="1" applyBorder="1" applyAlignment="1">
      <alignment horizontal="left"/>
    </xf>
    <xf numFmtId="173" fontId="129" fillId="0" borderId="38" xfId="8" applyNumberFormat="1" applyFont="1" applyFill="1" applyBorder="1" applyAlignment="1">
      <alignment horizontal="center" vertical="center"/>
    </xf>
    <xf numFmtId="0" fontId="80" fillId="0" borderId="38" xfId="0" applyFont="1" applyBorder="1" applyAlignment="1">
      <alignment horizontal="center" vertical="center"/>
    </xf>
    <xf numFmtId="1" fontId="114" fillId="63" borderId="38" xfId="0" applyNumberFormat="1" applyFont="1" applyFill="1" applyBorder="1" applyAlignment="1">
      <alignment horizontal="left"/>
    </xf>
    <xf numFmtId="1" fontId="114" fillId="63" borderId="38" xfId="0" applyNumberFormat="1" applyFont="1" applyFill="1" applyBorder="1" applyAlignment="1">
      <alignment horizontal="center"/>
    </xf>
    <xf numFmtId="9" fontId="130" fillId="63" borderId="33" xfId="15" applyFont="1" applyFill="1" applyBorder="1" applyAlignment="1">
      <alignment horizontal="center" vertical="top" wrapText="1"/>
    </xf>
    <xf numFmtId="0" fontId="114" fillId="63" borderId="33" xfId="0" applyFont="1" applyFill="1" applyBorder="1" applyAlignment="1">
      <alignment horizontal="left" vertical="top" wrapText="1"/>
    </xf>
    <xf numFmtId="182" fontId="114" fillId="63" borderId="33" xfId="8" applyNumberFormat="1" applyFont="1" applyFill="1" applyBorder="1" applyAlignment="1">
      <alignment horizontal="left" vertical="top" wrapText="1"/>
    </xf>
    <xf numFmtId="167" fontId="116" fillId="63" borderId="33" xfId="8" applyFont="1" applyFill="1" applyBorder="1" applyAlignment="1">
      <alignment horizontal="center" vertical="top" wrapText="1"/>
    </xf>
    <xf numFmtId="1" fontId="78" fillId="0" borderId="38" xfId="0" applyNumberFormat="1" applyFont="1" applyBorder="1" applyAlignment="1">
      <alignment horizontal="center"/>
    </xf>
    <xf numFmtId="174" fontId="35" fillId="0" borderId="38" xfId="0" applyNumberFormat="1" applyFont="1" applyBorder="1" applyAlignment="1">
      <alignment horizontal="center"/>
    </xf>
    <xf numFmtId="2" fontId="35" fillId="0" borderId="38" xfId="0" applyNumberFormat="1" applyFont="1" applyBorder="1" applyAlignment="1">
      <alignment horizontal="right"/>
    </xf>
    <xf numFmtId="1" fontId="131" fillId="0" borderId="38" xfId="0" applyNumberFormat="1" applyFont="1" applyBorder="1" applyAlignment="1">
      <alignment horizontal="center"/>
    </xf>
    <xf numFmtId="1" fontId="134" fillId="0" borderId="38" xfId="8" applyNumberFormat="1" applyFont="1" applyFill="1" applyBorder="1" applyAlignment="1">
      <alignment horizontal="center"/>
    </xf>
    <xf numFmtId="2" fontId="85" fillId="0" borderId="38" xfId="8" applyNumberFormat="1" applyFont="1" applyFill="1" applyBorder="1" applyAlignment="1">
      <alignment horizontal="center"/>
    </xf>
    <xf numFmtId="173" fontId="134" fillId="0" borderId="38" xfId="8" applyNumberFormat="1" applyFont="1" applyFill="1" applyBorder="1" applyAlignment="1">
      <alignment horizontal="center"/>
    </xf>
    <xf numFmtId="0" fontId="78" fillId="0" borderId="36" xfId="0" applyFont="1" applyBorder="1"/>
    <xf numFmtId="1" fontId="35" fillId="0" borderId="38" xfId="0" applyNumberFormat="1" applyFont="1" applyBorder="1" applyAlignment="1">
      <alignment horizontal="right"/>
    </xf>
    <xf numFmtId="0" fontId="78" fillId="0" borderId="33" xfId="0" applyFont="1" applyBorder="1"/>
    <xf numFmtId="2" fontId="35" fillId="0" borderId="36" xfId="0" applyNumberFormat="1" applyFont="1" applyBorder="1" applyAlignment="1">
      <alignment horizontal="right"/>
    </xf>
    <xf numFmtId="0" fontId="113" fillId="64" borderId="38" xfId="13" applyFont="1" applyFill="1" applyBorder="1" applyProtection="1">
      <protection hidden="1"/>
    </xf>
    <xf numFmtId="2" fontId="120" fillId="63" borderId="37" xfId="13" applyNumberFormat="1" applyFont="1" applyFill="1" applyBorder="1" applyAlignment="1" applyProtection="1">
      <alignment horizontal="left" vertical="center"/>
      <protection hidden="1"/>
    </xf>
    <xf numFmtId="2" fontId="91" fillId="63" borderId="39" xfId="11" applyNumberFormat="1" applyFont="1" applyFill="1" applyBorder="1" applyProtection="1">
      <protection hidden="1"/>
    </xf>
    <xf numFmtId="2" fontId="91" fillId="63" borderId="36" xfId="11" applyNumberFormat="1" applyFont="1" applyFill="1" applyBorder="1" applyProtection="1">
      <protection hidden="1"/>
    </xf>
    <xf numFmtId="2" fontId="78" fillId="0" borderId="37" xfId="11" applyNumberFormat="1" applyFont="1" applyBorder="1" applyProtection="1">
      <protection hidden="1"/>
    </xf>
    <xf numFmtId="2" fontId="78" fillId="0" borderId="36" xfId="11" applyNumberFormat="1" applyFont="1" applyBorder="1" applyProtection="1">
      <protection hidden="1"/>
    </xf>
    <xf numFmtId="0" fontId="80" fillId="0" borderId="37" xfId="0" applyFont="1" applyBorder="1"/>
    <xf numFmtId="0" fontId="80" fillId="0" borderId="36" xfId="0" applyFont="1" applyBorder="1"/>
    <xf numFmtId="177" fontId="129" fillId="0" borderId="38" xfId="11" applyNumberFormat="1" applyFont="1" applyBorder="1" applyAlignment="1" applyProtection="1">
      <alignment vertical="center"/>
      <protection hidden="1"/>
    </xf>
    <xf numFmtId="177" fontId="35" fillId="0" borderId="38" xfId="11" applyNumberFormat="1" applyFont="1" applyBorder="1" applyAlignment="1" applyProtection="1">
      <alignment vertical="center"/>
      <protection hidden="1"/>
    </xf>
    <xf numFmtId="10" fontId="129" fillId="0" borderId="36" xfId="0" applyNumberFormat="1" applyFont="1" applyBorder="1"/>
    <xf numFmtId="2" fontId="80" fillId="0" borderId="38" xfId="11" applyNumberFormat="1" applyFont="1" applyBorder="1" applyAlignment="1" applyProtection="1">
      <alignment horizontal="center"/>
      <protection hidden="1"/>
    </xf>
    <xf numFmtId="179" fontId="139" fillId="0" borderId="38" xfId="13" applyNumberFormat="1" applyFont="1" applyBorder="1" applyAlignment="1" applyProtection="1">
      <alignment horizontal="left" vertical="center"/>
      <protection hidden="1"/>
    </xf>
    <xf numFmtId="166" fontId="139" fillId="64" borderId="38" xfId="17" applyFont="1" applyFill="1" applyBorder="1" applyAlignment="1" applyProtection="1">
      <alignment horizontal="right" vertical="center"/>
      <protection hidden="1"/>
    </xf>
    <xf numFmtId="0" fontId="78" fillId="0" borderId="37" xfId="11" applyFont="1" applyBorder="1" applyAlignment="1" applyProtection="1">
      <alignment vertical="center"/>
      <protection hidden="1"/>
    </xf>
    <xf numFmtId="10" fontId="35" fillId="64" borderId="38" xfId="11" applyNumberFormat="1" applyFont="1" applyFill="1" applyBorder="1" applyAlignment="1" applyProtection="1">
      <alignment vertical="center"/>
      <protection hidden="1"/>
    </xf>
    <xf numFmtId="0" fontId="78" fillId="0" borderId="39" xfId="0" applyFont="1" applyBorder="1"/>
    <xf numFmtId="0" fontId="80" fillId="0" borderId="37" xfId="13" applyFont="1" applyBorder="1" applyAlignment="1" applyProtection="1">
      <alignment vertical="center"/>
      <protection hidden="1"/>
    </xf>
    <xf numFmtId="0" fontId="80" fillId="0" borderId="39" xfId="0" applyFont="1" applyBorder="1"/>
    <xf numFmtId="10" fontId="129" fillId="0" borderId="38" xfId="15" applyNumberFormat="1" applyFont="1" applyFill="1" applyBorder="1" applyAlignment="1"/>
    <xf numFmtId="0" fontId="120" fillId="63" borderId="37" xfId="13" applyFont="1" applyFill="1" applyBorder="1" applyAlignment="1" applyProtection="1">
      <alignment horizontal="left" vertical="center"/>
      <protection hidden="1"/>
    </xf>
    <xf numFmtId="0" fontId="121" fillId="63" borderId="39" xfId="13" applyFont="1" applyFill="1" applyBorder="1" applyAlignment="1" applyProtection="1">
      <alignment horizontal="left" vertical="center"/>
      <protection hidden="1"/>
    </xf>
    <xf numFmtId="9" fontId="122" fillId="63" borderId="36" xfId="13" applyNumberFormat="1" applyFont="1" applyFill="1" applyBorder="1" applyAlignment="1" applyProtection="1">
      <alignment vertical="center"/>
      <protection hidden="1"/>
    </xf>
    <xf numFmtId="0" fontId="114" fillId="63" borderId="38" xfId="13" applyFont="1" applyFill="1" applyBorder="1" applyAlignment="1" applyProtection="1">
      <alignment horizontal="left" vertical="center"/>
      <protection hidden="1"/>
    </xf>
    <xf numFmtId="0" fontId="88" fillId="0" borderId="38" xfId="13" applyFont="1" applyBorder="1" applyAlignment="1" applyProtection="1">
      <alignment horizontal="left" vertical="center"/>
      <protection hidden="1"/>
    </xf>
    <xf numFmtId="2" fontId="139" fillId="2" borderId="38" xfId="13" applyNumberFormat="1" applyFont="1" applyFill="1" applyBorder="1" applyAlignment="1" applyProtection="1">
      <alignment horizontal="right" vertical="center"/>
      <protection hidden="1"/>
    </xf>
    <xf numFmtId="0" fontId="80" fillId="0" borderId="38" xfId="13" applyFont="1" applyBorder="1" applyAlignment="1" applyProtection="1">
      <alignment vertical="center"/>
      <protection hidden="1"/>
    </xf>
    <xf numFmtId="2" fontId="129" fillId="0" borderId="38" xfId="13" applyNumberFormat="1" applyFont="1" applyBorder="1" applyAlignment="1" applyProtection="1">
      <alignment vertical="center"/>
      <protection hidden="1"/>
    </xf>
    <xf numFmtId="0" fontId="92" fillId="0" borderId="38" xfId="13" applyFont="1" applyBorder="1" applyAlignment="1" applyProtection="1">
      <alignment vertical="center"/>
      <protection hidden="1"/>
    </xf>
    <xf numFmtId="0" fontId="35" fillId="0" borderId="38" xfId="0" applyFont="1" applyBorder="1" applyAlignment="1">
      <alignment vertical="center"/>
    </xf>
    <xf numFmtId="2" fontId="139" fillId="64" borderId="38" xfId="13" applyNumberFormat="1" applyFont="1" applyFill="1" applyBorder="1" applyAlignment="1" applyProtection="1">
      <alignment horizontal="right" vertical="center"/>
      <protection hidden="1"/>
    </xf>
    <xf numFmtId="0" fontId="93" fillId="0" borderId="38" xfId="13" applyFont="1" applyBorder="1" applyAlignment="1" applyProtection="1">
      <alignment vertical="center"/>
      <protection hidden="1"/>
    </xf>
    <xf numFmtId="0" fontId="78" fillId="0" borderId="38" xfId="13" applyFont="1" applyBorder="1" applyAlignment="1" applyProtection="1">
      <alignment vertical="center"/>
      <protection hidden="1"/>
    </xf>
    <xf numFmtId="10" fontId="139" fillId="0" borderId="38" xfId="15" applyNumberFormat="1" applyFont="1" applyFill="1" applyBorder="1" applyAlignment="1" applyProtection="1">
      <alignment vertical="center"/>
      <protection hidden="1"/>
    </xf>
    <xf numFmtId="10" fontId="129" fillId="0" borderId="38" xfId="15" applyNumberFormat="1" applyFont="1" applyFill="1" applyBorder="1" applyAlignment="1" applyProtection="1">
      <alignment vertical="center"/>
      <protection hidden="1"/>
    </xf>
    <xf numFmtId="2" fontId="123" fillId="63" borderId="39" xfId="13" applyNumberFormat="1" applyFont="1" applyFill="1" applyBorder="1" applyAlignment="1" applyProtection="1">
      <alignment horizontal="center" wrapText="1"/>
      <protection hidden="1"/>
    </xf>
    <xf numFmtId="2" fontId="123" fillId="63" borderId="36" xfId="13" applyNumberFormat="1" applyFont="1" applyFill="1" applyBorder="1" applyAlignment="1" applyProtection="1">
      <alignment horizontal="right" wrapText="1"/>
      <protection hidden="1"/>
    </xf>
    <xf numFmtId="2" fontId="100" fillId="0" borderId="39" xfId="3" applyNumberFormat="1" applyFont="1" applyFill="1" applyBorder="1" applyAlignment="1" applyProtection="1">
      <alignment horizontal="center" vertical="center"/>
      <protection hidden="1"/>
    </xf>
    <xf numFmtId="2" fontId="100" fillId="0" borderId="36" xfId="3" applyNumberFormat="1" applyFont="1" applyFill="1" applyBorder="1" applyAlignment="1" applyProtection="1">
      <alignment horizontal="right" vertical="center"/>
      <protection hidden="1"/>
    </xf>
    <xf numFmtId="175" fontId="140" fillId="0" borderId="41" xfId="0" applyNumberFormat="1" applyFont="1" applyBorder="1" applyAlignment="1">
      <alignment horizontal="center" vertical="center"/>
    </xf>
    <xf numFmtId="2" fontId="101" fillId="0" borderId="39" xfId="3" applyNumberFormat="1" applyFont="1" applyFill="1" applyBorder="1" applyAlignment="1" applyProtection="1">
      <alignment horizontal="left" vertical="center"/>
      <protection hidden="1"/>
    </xf>
    <xf numFmtId="2" fontId="95" fillId="0" borderId="36" xfId="3" applyNumberFormat="1" applyFont="1" applyFill="1" applyBorder="1" applyAlignment="1" applyProtection="1">
      <alignment horizontal="right" vertical="center"/>
      <protection hidden="1"/>
    </xf>
    <xf numFmtId="10" fontId="102" fillId="0" borderId="36" xfId="15" applyNumberFormat="1" applyFont="1" applyFill="1" applyBorder="1" applyAlignment="1" applyProtection="1">
      <alignment horizontal="right"/>
      <protection hidden="1"/>
    </xf>
    <xf numFmtId="0" fontId="80" fillId="0" borderId="37" xfId="13" applyFont="1" applyBorder="1" applyProtection="1">
      <protection hidden="1"/>
    </xf>
    <xf numFmtId="0" fontId="104" fillId="0" borderId="39" xfId="13" applyFont="1" applyBorder="1" applyProtection="1">
      <protection hidden="1"/>
    </xf>
    <xf numFmtId="0" fontId="104" fillId="0" borderId="36" xfId="13" applyFont="1" applyBorder="1" applyAlignment="1" applyProtection="1">
      <alignment horizontal="right"/>
      <protection hidden="1"/>
    </xf>
    <xf numFmtId="0" fontId="102" fillId="0" borderId="39" xfId="13" applyFont="1" applyBorder="1" applyAlignment="1" applyProtection="1">
      <alignment horizontal="right"/>
      <protection hidden="1"/>
    </xf>
    <xf numFmtId="0" fontId="102" fillId="0" borderId="36" xfId="13" applyFont="1" applyBorder="1" applyAlignment="1" applyProtection="1">
      <alignment horizontal="right"/>
      <protection hidden="1"/>
    </xf>
    <xf numFmtId="0" fontId="88" fillId="0" borderId="37" xfId="13" applyFont="1" applyBorder="1" applyProtection="1">
      <protection hidden="1"/>
    </xf>
    <xf numFmtId="10" fontId="145" fillId="64" borderId="38" xfId="15" applyNumberFormat="1" applyFont="1" applyFill="1" applyBorder="1" applyAlignment="1" applyProtection="1">
      <alignment horizontal="right"/>
      <protection hidden="1"/>
    </xf>
    <xf numFmtId="0" fontId="103" fillId="0" borderId="39" xfId="13" applyFont="1" applyBorder="1" applyAlignment="1" applyProtection="1">
      <alignment horizontal="center"/>
      <protection hidden="1"/>
    </xf>
    <xf numFmtId="175" fontId="141" fillId="0" borderId="38" xfId="15" applyNumberFormat="1" applyFont="1" applyFill="1" applyBorder="1" applyAlignment="1" applyProtection="1">
      <alignment horizontal="center"/>
      <protection hidden="1"/>
    </xf>
    <xf numFmtId="0" fontId="85" fillId="0" borderId="37" xfId="13" applyFont="1" applyBorder="1" applyProtection="1">
      <protection hidden="1"/>
    </xf>
    <xf numFmtId="10" fontId="102" fillId="0" borderId="39" xfId="13" applyNumberFormat="1" applyFont="1" applyBorder="1" applyAlignment="1" applyProtection="1">
      <alignment horizontal="right"/>
      <protection hidden="1"/>
    </xf>
    <xf numFmtId="175" fontId="103" fillId="0" borderId="36" xfId="15" applyNumberFormat="1" applyFont="1" applyFill="1" applyBorder="1" applyAlignment="1" applyProtection="1">
      <alignment horizontal="right"/>
      <protection hidden="1"/>
    </xf>
    <xf numFmtId="9" fontId="139" fillId="64" borderId="38" xfId="15" applyFont="1" applyFill="1" applyBorder="1" applyAlignment="1" applyProtection="1">
      <alignment horizontal="center"/>
      <protection hidden="1"/>
    </xf>
    <xf numFmtId="0" fontId="106" fillId="0" borderId="39" xfId="13" applyFont="1" applyBorder="1" applyAlignment="1" applyProtection="1">
      <alignment horizontal="center"/>
      <protection hidden="1"/>
    </xf>
    <xf numFmtId="169" fontId="103" fillId="0" borderId="39" xfId="13" applyNumberFormat="1" applyFont="1" applyBorder="1" applyAlignment="1" applyProtection="1">
      <alignment horizontal="center"/>
      <protection hidden="1"/>
    </xf>
    <xf numFmtId="165" fontId="103" fillId="0" borderId="39" xfId="13" applyNumberFormat="1" applyFont="1" applyBorder="1" applyAlignment="1" applyProtection="1">
      <alignment horizontal="center"/>
      <protection hidden="1"/>
    </xf>
    <xf numFmtId="9" fontId="129" fillId="0" borderId="38" xfId="0" applyNumberFormat="1" applyFont="1" applyBorder="1" applyAlignment="1">
      <alignment horizontal="center"/>
    </xf>
    <xf numFmtId="9" fontId="129" fillId="61" borderId="38" xfId="64" applyFont="1" applyFill="1" applyBorder="1" applyAlignment="1">
      <alignment horizontal="center"/>
    </xf>
    <xf numFmtId="0" fontId="78" fillId="64" borderId="37" xfId="13" applyFont="1" applyFill="1" applyBorder="1" applyProtection="1">
      <protection hidden="1"/>
    </xf>
    <xf numFmtId="0" fontId="103" fillId="64" borderId="39" xfId="13" applyFont="1" applyFill="1" applyBorder="1" applyAlignment="1" applyProtection="1">
      <alignment horizontal="center"/>
      <protection hidden="1"/>
    </xf>
    <xf numFmtId="0" fontId="103" fillId="64" borderId="36" xfId="13" applyFont="1" applyFill="1" applyBorder="1" applyAlignment="1" applyProtection="1">
      <alignment horizontal="right"/>
      <protection hidden="1"/>
    </xf>
    <xf numFmtId="167" fontId="103" fillId="0" borderId="36" xfId="8" applyFont="1" applyFill="1" applyBorder="1" applyAlignment="1" applyProtection="1">
      <alignment horizontal="right"/>
      <protection hidden="1"/>
    </xf>
    <xf numFmtId="10" fontId="103" fillId="0" borderId="36" xfId="15" applyNumberFormat="1" applyFont="1" applyFill="1" applyBorder="1" applyAlignment="1" applyProtection="1">
      <alignment horizontal="right"/>
      <protection hidden="1"/>
    </xf>
    <xf numFmtId="10" fontId="103" fillId="64" borderId="36" xfId="15" applyNumberFormat="1" applyFont="1" applyFill="1" applyBorder="1" applyAlignment="1" applyProtection="1">
      <alignment horizontal="right"/>
      <protection hidden="1"/>
    </xf>
    <xf numFmtId="0" fontId="103" fillId="0" borderId="39" xfId="13" applyFont="1" applyBorder="1" applyProtection="1">
      <protection hidden="1"/>
    </xf>
    <xf numFmtId="169" fontId="104"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0" fontId="104" fillId="0" borderId="41" xfId="0" applyFont="1" applyBorder="1" applyAlignment="1">
      <alignment horizontal="right"/>
    </xf>
    <xf numFmtId="0" fontId="89" fillId="0" borderId="37" xfId="13" applyFont="1" applyBorder="1" applyProtection="1">
      <protection hidden="1"/>
    </xf>
    <xf numFmtId="169" fontId="102" fillId="0" borderId="39" xfId="13" applyNumberFormat="1" applyFont="1" applyBorder="1" applyProtection="1">
      <protection hidden="1"/>
    </xf>
    <xf numFmtId="169" fontId="102" fillId="0" borderId="36" xfId="13" applyNumberFormat="1" applyFont="1" applyBorder="1" applyAlignment="1" applyProtection="1">
      <alignment horizontal="right"/>
      <protection hidden="1"/>
    </xf>
    <xf numFmtId="0" fontId="85" fillId="64" borderId="38" xfId="13" applyFont="1" applyFill="1" applyBorder="1" applyProtection="1">
      <protection hidden="1"/>
    </xf>
    <xf numFmtId="2" fontId="121" fillId="63" borderId="37" xfId="13" applyNumberFormat="1" applyFont="1" applyFill="1" applyBorder="1" applyAlignment="1" applyProtection="1">
      <alignment horizontal="left" vertical="center" wrapText="1"/>
      <protection hidden="1"/>
    </xf>
    <xf numFmtId="175" fontId="87" fillId="0" borderId="41" xfId="0" applyNumberFormat="1" applyFont="1" applyBorder="1" applyAlignment="1">
      <alignment horizontal="center" vertical="center"/>
    </xf>
    <xf numFmtId="166" fontId="139" fillId="64" borderId="38" xfId="17" applyFont="1" applyFill="1" applyBorder="1" applyAlignment="1" applyProtection="1">
      <alignment horizontal="center"/>
      <protection hidden="1"/>
    </xf>
    <xf numFmtId="166" fontId="129" fillId="0" borderId="38" xfId="17" applyFont="1" applyBorder="1" applyAlignment="1">
      <alignment horizontal="center"/>
    </xf>
    <xf numFmtId="0" fontId="35" fillId="0" borderId="38" xfId="0" applyFont="1" applyBorder="1" applyAlignment="1">
      <alignment horizontal="center"/>
    </xf>
    <xf numFmtId="167" fontId="35" fillId="0" borderId="38" xfId="8" applyFont="1" applyBorder="1"/>
    <xf numFmtId="167" fontId="129" fillId="0" borderId="38" xfId="8" applyFont="1" applyBorder="1"/>
    <xf numFmtId="0" fontId="121" fillId="63" borderId="37" xfId="9" applyFont="1" applyFill="1" applyBorder="1" applyAlignment="1" applyProtection="1">
      <alignment horizontal="left" vertical="center"/>
      <protection hidden="1"/>
    </xf>
    <xf numFmtId="0" fontId="122" fillId="63" borderId="39" xfId="10" applyFont="1" applyFill="1" applyBorder="1"/>
    <xf numFmtId="0" fontId="126" fillId="63" borderId="39" xfId="10" applyFont="1" applyFill="1" applyBorder="1"/>
    <xf numFmtId="0" fontId="126" fillId="63" borderId="36" xfId="10" applyFont="1" applyFill="1" applyBorder="1"/>
    <xf numFmtId="0" fontId="78" fillId="0" borderId="37" xfId="9" applyFont="1" applyBorder="1" applyAlignment="1" applyProtection="1">
      <alignment horizontal="left"/>
      <protection hidden="1"/>
    </xf>
    <xf numFmtId="0" fontId="78" fillId="0" borderId="36" xfId="9" applyFont="1" applyBorder="1" applyAlignment="1" applyProtection="1">
      <alignment horizontal="left"/>
      <protection hidden="1"/>
    </xf>
    <xf numFmtId="0" fontId="78" fillId="0" borderId="38" xfId="9" applyFont="1" applyBorder="1" applyAlignment="1" applyProtection="1">
      <alignment horizontal="left"/>
      <protection hidden="1"/>
    </xf>
    <xf numFmtId="0" fontId="35" fillId="0" borderId="38" xfId="9" applyFont="1" applyBorder="1" applyAlignment="1" applyProtection="1">
      <alignment horizontal="center"/>
      <protection hidden="1"/>
    </xf>
    <xf numFmtId="0" fontId="78" fillId="0" borderId="38" xfId="10" applyFont="1" applyBorder="1"/>
    <xf numFmtId="179" fontId="146" fillId="64" borderId="38" xfId="10" applyNumberFormat="1" applyFont="1" applyFill="1" applyBorder="1"/>
    <xf numFmtId="0" fontId="78" fillId="64" borderId="38" xfId="10" applyFont="1" applyFill="1" applyBorder="1"/>
    <xf numFmtId="0" fontId="91" fillId="63" borderId="39" xfId="10" applyFont="1" applyFill="1" applyBorder="1"/>
    <xf numFmtId="0" fontId="91" fillId="63" borderId="36" xfId="10" applyFont="1" applyFill="1" applyBorder="1"/>
    <xf numFmtId="0" fontId="78" fillId="0" borderId="37" xfId="9" applyFont="1" applyBorder="1" applyAlignment="1" applyProtection="1">
      <alignment horizontal="left" vertical="top"/>
      <protection hidden="1"/>
    </xf>
    <xf numFmtId="0" fontId="78" fillId="0" borderId="39" xfId="9" applyFont="1" applyBorder="1" applyAlignment="1" applyProtection="1">
      <alignment horizontal="left" vertical="top"/>
      <protection hidden="1"/>
    </xf>
    <xf numFmtId="0" fontId="78" fillId="0" borderId="36" xfId="9" applyFont="1" applyBorder="1" applyAlignment="1" applyProtection="1">
      <alignment horizontal="center" vertical="top"/>
      <protection hidden="1"/>
    </xf>
    <xf numFmtId="0" fontId="78" fillId="0" borderId="38" xfId="9" applyFont="1" applyBorder="1" applyAlignment="1" applyProtection="1">
      <alignment horizontal="center"/>
      <protection hidden="1"/>
    </xf>
    <xf numFmtId="0" fontId="78" fillId="64" borderId="39" xfId="10" applyFont="1" applyFill="1" applyBorder="1"/>
    <xf numFmtId="0" fontId="78" fillId="64" borderId="37" xfId="10" applyFont="1" applyFill="1" applyBorder="1"/>
    <xf numFmtId="0" fontId="78" fillId="0" borderId="39" xfId="10" applyFont="1" applyBorder="1"/>
    <xf numFmtId="0" fontId="78" fillId="0" borderId="38" xfId="9" applyFont="1" applyBorder="1" applyAlignment="1" applyProtection="1">
      <alignment horizontal="left" vertical="center"/>
      <protection hidden="1"/>
    </xf>
    <xf numFmtId="0" fontId="78" fillId="0" borderId="37" xfId="9" applyFont="1" applyBorder="1" applyAlignment="1" applyProtection="1">
      <alignment horizontal="left" vertical="center"/>
      <protection hidden="1"/>
    </xf>
    <xf numFmtId="0" fontId="78" fillId="0" borderId="38" xfId="9" applyFont="1" applyBorder="1" applyAlignment="1" applyProtection="1">
      <alignment horizontal="left" wrapText="1"/>
      <protection hidden="1"/>
    </xf>
    <xf numFmtId="0" fontId="78" fillId="0" borderId="36" xfId="9" applyFont="1" applyBorder="1" applyAlignment="1" applyProtection="1">
      <alignment horizontal="left" wrapText="1"/>
      <protection hidden="1"/>
    </xf>
    <xf numFmtId="0" fontId="78" fillId="0" borderId="38" xfId="9" applyFont="1" applyBorder="1" applyAlignment="1" applyProtection="1">
      <alignment horizontal="right"/>
      <protection hidden="1"/>
    </xf>
    <xf numFmtId="0" fontId="78" fillId="0" borderId="38" xfId="102" applyFont="1" applyBorder="1" applyAlignment="1">
      <alignment vertical="top" wrapText="1"/>
    </xf>
    <xf numFmtId="44" fontId="35" fillId="65" borderId="38" xfId="65" applyFont="1" applyFill="1" applyBorder="1" applyAlignment="1" applyProtection="1">
      <protection locked="0"/>
    </xf>
    <xf numFmtId="2" fontId="80" fillId="2" borderId="37" xfId="83" applyNumberFormat="1" applyFont="1" applyFill="1" applyBorder="1" applyAlignment="1">
      <alignment vertical="top" wrapText="1"/>
    </xf>
    <xf numFmtId="2" fontId="80" fillId="2" borderId="36" xfId="83" applyNumberFormat="1" applyFont="1" applyFill="1" applyBorder="1" applyAlignment="1">
      <alignment vertical="top" wrapText="1"/>
    </xf>
    <xf numFmtId="2" fontId="80" fillId="2" borderId="39" xfId="83" applyNumberFormat="1" applyFont="1" applyFill="1" applyBorder="1" applyAlignment="1">
      <alignment vertical="top" wrapText="1"/>
    </xf>
    <xf numFmtId="3" fontId="129" fillId="2" borderId="39" xfId="8" applyNumberFormat="1" applyFont="1" applyFill="1" applyBorder="1" applyAlignment="1">
      <alignment horizontal="center" vertical="top" wrapText="1"/>
    </xf>
    <xf numFmtId="2" fontId="129" fillId="2" borderId="36" xfId="83" applyNumberFormat="1" applyFont="1" applyFill="1" applyBorder="1" applyAlignment="1">
      <alignment vertical="top" wrapText="1"/>
    </xf>
    <xf numFmtId="180" fontId="129" fillId="2" borderId="37" xfId="83" applyNumberFormat="1" applyFont="1" applyFill="1" applyBorder="1" applyAlignment="1">
      <alignment vertical="top" wrapText="1"/>
    </xf>
    <xf numFmtId="2" fontId="129" fillId="2" borderId="39" xfId="83" applyNumberFormat="1" applyFont="1" applyFill="1" applyBorder="1" applyAlignment="1">
      <alignment vertical="top" wrapText="1"/>
    </xf>
    <xf numFmtId="180" fontId="129" fillId="2" borderId="36" xfId="83" applyNumberFormat="1" applyFont="1" applyFill="1" applyBorder="1" applyAlignment="1">
      <alignment vertical="top" wrapText="1"/>
    </xf>
    <xf numFmtId="3" fontId="35" fillId="2" borderId="38" xfId="8" applyNumberFormat="1" applyFont="1" applyFill="1" applyBorder="1" applyAlignment="1">
      <alignment horizontal="center"/>
    </xf>
    <xf numFmtId="3" fontId="129" fillId="2" borderId="38" xfId="8" applyNumberFormat="1" applyFont="1" applyFill="1" applyBorder="1" applyAlignment="1">
      <alignment horizontal="center"/>
    </xf>
    <xf numFmtId="4" fontId="35" fillId="2" borderId="38" xfId="8" applyNumberFormat="1" applyFont="1" applyFill="1" applyBorder="1" applyAlignment="1">
      <alignment horizontal="center"/>
    </xf>
    <xf numFmtId="4" fontId="129" fillId="2" borderId="38" xfId="8" applyNumberFormat="1" applyFont="1" applyFill="1" applyBorder="1" applyAlignment="1">
      <alignment horizontal="center"/>
    </xf>
    <xf numFmtId="0" fontId="7" fillId="0" borderId="0" xfId="0" applyFont="1"/>
    <xf numFmtId="0" fontId="147" fillId="0" borderId="0" xfId="0" applyFont="1" applyAlignment="1">
      <alignment horizontal="left" vertical="center" indent="1"/>
    </xf>
    <xf numFmtId="0" fontId="148" fillId="0" borderId="0" xfId="0" applyFont="1" applyAlignment="1">
      <alignment vertical="center"/>
    </xf>
    <xf numFmtId="0" fontId="78" fillId="2" borderId="38" xfId="0" applyFont="1" applyFill="1" applyBorder="1"/>
    <xf numFmtId="174" fontId="35" fillId="0" borderId="33" xfId="0" applyNumberFormat="1" applyFont="1" applyBorder="1" applyAlignment="1">
      <alignment horizontal="center"/>
    </xf>
    <xf numFmtId="4" fontId="139" fillId="64" borderId="38" xfId="61" applyNumberFormat="1" applyFont="1" applyFill="1" applyBorder="1" applyAlignment="1" applyProtection="1">
      <alignment horizontal="center"/>
      <protection hidden="1"/>
    </xf>
    <xf numFmtId="2" fontId="78" fillId="2" borderId="38" xfId="12" applyNumberFormat="1" applyFont="1" applyFill="1" applyBorder="1"/>
    <xf numFmtId="0" fontId="129" fillId="0" borderId="39" xfId="0" applyFont="1" applyBorder="1"/>
    <xf numFmtId="0" fontId="134" fillId="0" borderId="0" xfId="0" applyFont="1" applyAlignment="1">
      <alignment horizontal="center"/>
    </xf>
    <xf numFmtId="4" fontId="139" fillId="2" borderId="38" xfId="61" applyNumberFormat="1" applyFont="1" applyFill="1" applyBorder="1" applyAlignment="1" applyProtection="1">
      <alignment horizontal="center"/>
      <protection hidden="1"/>
    </xf>
    <xf numFmtId="3" fontId="35" fillId="0" borderId="38" xfId="8" applyNumberFormat="1" applyFont="1" applyFill="1" applyBorder="1" applyAlignment="1">
      <alignment horizontal="center" vertical="top" wrapText="1"/>
    </xf>
    <xf numFmtId="44" fontId="35" fillId="0" borderId="38" xfId="65" applyFont="1" applyBorder="1" applyAlignment="1">
      <alignment vertical="top" wrapText="1"/>
    </xf>
    <xf numFmtId="49" fontId="35" fillId="0" borderId="38" xfId="102" applyNumberFormat="1" applyFont="1" applyBorder="1" applyAlignment="1">
      <alignment horizontal="center" vertical="top" wrapText="1"/>
    </xf>
    <xf numFmtId="0" fontId="78" fillId="64" borderId="38" xfId="13" applyFont="1" applyFill="1" applyBorder="1" applyProtection="1">
      <protection hidden="1"/>
    </xf>
    <xf numFmtId="0" fontId="109" fillId="0" borderId="0" xfId="13" applyFont="1" applyProtection="1">
      <protection hidden="1"/>
    </xf>
    <xf numFmtId="2" fontId="75" fillId="0" borderId="0" xfId="62" applyNumberFormat="1" applyFont="1"/>
    <xf numFmtId="0" fontId="109" fillId="0" borderId="0" xfId="13" applyFont="1" applyAlignment="1" applyProtection="1">
      <alignment horizontal="center"/>
      <protection hidden="1"/>
    </xf>
    <xf numFmtId="0" fontId="78" fillId="0" borderId="0" xfId="83" applyFont="1" applyAlignment="1">
      <alignment horizontal="center" vertical="center"/>
    </xf>
    <xf numFmtId="175" fontId="78" fillId="0" borderId="0" xfId="83" applyNumberFormat="1" applyFont="1" applyAlignment="1">
      <alignment horizontal="center" vertical="center"/>
    </xf>
    <xf numFmtId="14" fontId="76" fillId="0" borderId="0" xfId="62" applyNumberFormat="1" applyFont="1" applyAlignment="1">
      <alignment horizontal="left"/>
    </xf>
    <xf numFmtId="2" fontId="79" fillId="63" borderId="33" xfId="83" applyNumberFormat="1" applyFont="1" applyFill="1" applyBorder="1" applyAlignment="1">
      <alignment horizontal="left" vertical="top" wrapText="1"/>
    </xf>
    <xf numFmtId="2" fontId="79" fillId="63" borderId="33" xfId="83" applyNumberFormat="1" applyFont="1" applyFill="1" applyBorder="1" applyAlignment="1">
      <alignment vertical="top" wrapText="1"/>
    </xf>
    <xf numFmtId="173" fontId="79" fillId="63" borderId="33" xfId="8" applyNumberFormat="1" applyFont="1" applyFill="1" applyBorder="1" applyAlignment="1">
      <alignment vertical="top" wrapText="1"/>
    </xf>
    <xf numFmtId="0" fontId="80" fillId="0" borderId="0" xfId="102" applyFont="1"/>
    <xf numFmtId="0" fontId="79" fillId="63" borderId="38" xfId="58" applyFont="1" applyFill="1" applyBorder="1" applyAlignment="1">
      <alignment horizontal="left" vertical="top" wrapText="1"/>
    </xf>
    <xf numFmtId="0" fontId="65" fillId="2" borderId="0" xfId="0" applyFont="1" applyFill="1"/>
    <xf numFmtId="166" fontId="35" fillId="2" borderId="38" xfId="17" applyFont="1" applyFill="1" applyBorder="1" applyAlignment="1">
      <alignment horizontal="right"/>
    </xf>
    <xf numFmtId="4" fontId="139" fillId="0" borderId="38" xfId="61" applyNumberFormat="1" applyFont="1" applyBorder="1" applyAlignment="1" applyProtection="1">
      <alignment horizontal="center"/>
      <protection hidden="1"/>
    </xf>
    <xf numFmtId="4" fontId="88" fillId="0" borderId="0" xfId="61" applyNumberFormat="1" applyFont="1" applyAlignment="1" applyProtection="1">
      <alignment horizontal="center"/>
      <protection hidden="1"/>
    </xf>
    <xf numFmtId="167" fontId="78" fillId="0" borderId="0" xfId="8" applyFont="1" applyFill="1" applyBorder="1"/>
    <xf numFmtId="1" fontId="122" fillId="63" borderId="38" xfId="0" applyNumberFormat="1" applyFont="1" applyFill="1" applyBorder="1" applyAlignment="1">
      <alignment horizontal="center" vertical="center" wrapText="1"/>
    </xf>
    <xf numFmtId="166" fontId="7" fillId="64" borderId="38" xfId="17" applyFont="1" applyFill="1" applyBorder="1"/>
    <xf numFmtId="2" fontId="75" fillId="2" borderId="0" xfId="12" applyNumberFormat="1" applyFont="1" applyFill="1"/>
    <xf numFmtId="173" fontId="80" fillId="2" borderId="0" xfId="8" applyNumberFormat="1" applyFont="1" applyFill="1" applyAlignment="1">
      <alignment horizontal="center"/>
    </xf>
    <xf numFmtId="173" fontId="79" fillId="63" borderId="37" xfId="8" applyNumberFormat="1" applyFont="1" applyFill="1" applyBorder="1" applyAlignment="1">
      <alignment horizontal="center" vertical="top"/>
    </xf>
    <xf numFmtId="173" fontId="79" fillId="63" borderId="39" xfId="8" applyNumberFormat="1" applyFont="1" applyFill="1" applyBorder="1" applyAlignment="1">
      <alignment horizontal="center" vertical="top"/>
    </xf>
    <xf numFmtId="173" fontId="79" fillId="63" borderId="37" xfId="8" applyNumberFormat="1" applyFont="1" applyFill="1" applyBorder="1" applyAlignment="1">
      <alignment horizontal="center"/>
    </xf>
    <xf numFmtId="173" fontId="79" fillId="63" borderId="39" xfId="8" applyNumberFormat="1" applyFont="1" applyFill="1" applyBorder="1" applyAlignment="1">
      <alignment horizontal="center"/>
    </xf>
    <xf numFmtId="2" fontId="114" fillId="63" borderId="37" xfId="0" applyNumberFormat="1" applyFont="1" applyFill="1" applyBorder="1" applyAlignment="1">
      <alignment horizontal="center" vertical="center" wrapText="1"/>
    </xf>
    <xf numFmtId="2" fontId="114" fillId="63" borderId="39" xfId="0" applyNumberFormat="1" applyFont="1" applyFill="1" applyBorder="1" applyAlignment="1">
      <alignment horizontal="center" vertical="center" wrapText="1"/>
    </xf>
    <xf numFmtId="2" fontId="114" fillId="63" borderId="36" xfId="0" applyNumberFormat="1" applyFont="1" applyFill="1" applyBorder="1" applyAlignment="1">
      <alignment horizontal="center" vertical="center" wrapText="1"/>
    </xf>
    <xf numFmtId="167" fontId="116" fillId="63" borderId="34" xfId="8" applyFont="1" applyFill="1" applyBorder="1" applyAlignment="1">
      <alignment horizontal="center" vertical="top" wrapText="1"/>
    </xf>
    <xf numFmtId="167" fontId="116" fillId="62" borderId="40" xfId="8" applyFont="1" applyFill="1" applyBorder="1" applyAlignment="1">
      <alignment horizontal="center" vertical="top" wrapText="1"/>
    </xf>
    <xf numFmtId="167" fontId="116" fillId="62" borderId="41" xfId="8" applyFont="1" applyFill="1" applyBorder="1" applyAlignment="1">
      <alignment horizontal="center" vertical="top" wrapText="1"/>
    </xf>
    <xf numFmtId="167" fontId="116" fillId="62" borderId="35" xfId="8" applyFont="1" applyFill="1" applyBorder="1" applyAlignment="1">
      <alignment horizontal="center" vertical="top" wrapText="1"/>
    </xf>
    <xf numFmtId="167" fontId="116" fillId="62" borderId="2" xfId="8" applyFont="1" applyFill="1" applyBorder="1" applyAlignment="1">
      <alignment horizontal="center" vertical="top" wrapText="1"/>
    </xf>
    <xf numFmtId="167" fontId="116" fillId="62" borderId="6" xfId="8" applyFont="1" applyFill="1" applyBorder="1" applyAlignment="1">
      <alignment horizontal="center" vertical="top" wrapText="1"/>
    </xf>
    <xf numFmtId="49" fontId="114" fillId="63" borderId="37" xfId="62" applyNumberFormat="1" applyFont="1" applyFill="1" applyBorder="1" applyAlignment="1">
      <alignment horizontal="left" vertical="top" wrapText="1"/>
    </xf>
    <xf numFmtId="49" fontId="114" fillId="62" borderId="39" xfId="62" applyNumberFormat="1" applyFont="1" applyFill="1" applyBorder="1" applyAlignment="1">
      <alignment horizontal="left" vertical="top" wrapText="1"/>
    </xf>
    <xf numFmtId="49" fontId="114" fillId="62" borderId="36" xfId="62" applyNumberFormat="1" applyFont="1" applyFill="1" applyBorder="1" applyAlignment="1">
      <alignment horizontal="left" vertical="top" wrapText="1"/>
    </xf>
    <xf numFmtId="0" fontId="78" fillId="0" borderId="37" xfId="0" applyFont="1" applyBorder="1" applyAlignment="1">
      <alignment horizontal="left"/>
    </xf>
    <xf numFmtId="0" fontId="78" fillId="0" borderId="36" xfId="0" applyFont="1" applyBorder="1" applyAlignment="1">
      <alignment horizontal="left"/>
    </xf>
    <xf numFmtId="0" fontId="80" fillId="0" borderId="37" xfId="13" applyFont="1" applyBorder="1" applyAlignment="1" applyProtection="1">
      <alignment horizontal="left" vertical="center"/>
      <protection hidden="1"/>
    </xf>
    <xf numFmtId="0" fontId="80" fillId="0" borderId="36" xfId="13" applyFont="1" applyBorder="1" applyAlignment="1" applyProtection="1">
      <alignment horizontal="left" vertical="center"/>
      <protection hidden="1"/>
    </xf>
    <xf numFmtId="2" fontId="123" fillId="63" borderId="38" xfId="13" applyNumberFormat="1" applyFont="1" applyFill="1" applyBorder="1" applyAlignment="1" applyProtection="1">
      <alignment horizontal="center" vertical="center" wrapText="1"/>
      <protection hidden="1"/>
    </xf>
    <xf numFmtId="2" fontId="123" fillId="62" borderId="38" xfId="13" applyNumberFormat="1" applyFont="1" applyFill="1" applyBorder="1" applyAlignment="1" applyProtection="1">
      <alignment horizontal="center" vertical="center" wrapText="1"/>
      <protection hidden="1"/>
    </xf>
    <xf numFmtId="2" fontId="123" fillId="63" borderId="37" xfId="3" applyNumberFormat="1" applyFont="1" applyFill="1" applyBorder="1" applyAlignment="1" applyProtection="1">
      <alignment horizontal="center" vertical="center" wrapText="1"/>
      <protection hidden="1"/>
    </xf>
    <xf numFmtId="0" fontId="114" fillId="62" borderId="36" xfId="0" applyFont="1" applyFill="1" applyBorder="1" applyAlignment="1">
      <alignment horizontal="center" vertical="center" wrapText="1"/>
    </xf>
    <xf numFmtId="0" fontId="78" fillId="0" borderId="0" xfId="0" applyFont="1" applyAlignment="1">
      <alignment horizontal="left" vertical="top" wrapText="1"/>
    </xf>
    <xf numFmtId="2" fontId="123" fillId="63" borderId="37" xfId="13" applyNumberFormat="1" applyFont="1" applyFill="1" applyBorder="1" applyAlignment="1" applyProtection="1">
      <alignment horizontal="center" vertical="center" wrapText="1"/>
      <protection hidden="1"/>
    </xf>
    <xf numFmtId="2" fontId="123" fillId="62" borderId="39" xfId="13" applyNumberFormat="1" applyFont="1" applyFill="1" applyBorder="1" applyAlignment="1" applyProtection="1">
      <alignment horizontal="center" vertical="center" wrapText="1"/>
      <protection hidden="1"/>
    </xf>
    <xf numFmtId="2" fontId="123" fillId="62" borderId="36" xfId="13" applyNumberFormat="1" applyFont="1" applyFill="1" applyBorder="1" applyAlignment="1" applyProtection="1">
      <alignment horizontal="center" vertical="center" wrapText="1"/>
      <protection hidden="1"/>
    </xf>
    <xf numFmtId="2" fontId="123" fillId="63" borderId="39" xfId="13" applyNumberFormat="1" applyFont="1" applyFill="1" applyBorder="1" applyAlignment="1" applyProtection="1">
      <alignment horizontal="center" vertical="center" wrapText="1"/>
      <protection hidden="1"/>
    </xf>
    <xf numFmtId="2" fontId="123" fillId="63" borderId="36" xfId="13" applyNumberFormat="1" applyFont="1" applyFill="1" applyBorder="1" applyAlignment="1" applyProtection="1">
      <alignment horizontal="center" vertical="center" wrapText="1"/>
      <protection hidden="1"/>
    </xf>
    <xf numFmtId="0" fontId="78" fillId="0" borderId="38" xfId="9" applyFont="1" applyBorder="1" applyAlignment="1" applyProtection="1">
      <alignment horizontal="left"/>
      <protection hidden="1"/>
    </xf>
    <xf numFmtId="0" fontId="78" fillId="0" borderId="37" xfId="9" applyFont="1" applyBorder="1" applyAlignment="1" applyProtection="1">
      <alignment horizontal="center"/>
      <protection hidden="1"/>
    </xf>
    <xf numFmtId="0" fontId="78" fillId="0" borderId="39" xfId="9" applyFont="1" applyBorder="1" applyAlignment="1" applyProtection="1">
      <alignment horizontal="center"/>
      <protection hidden="1"/>
    </xf>
    <xf numFmtId="0" fontId="78" fillId="0" borderId="36" xfId="9" applyFont="1" applyBorder="1" applyAlignment="1" applyProtection="1">
      <alignment horizontal="center"/>
      <protection hidden="1"/>
    </xf>
    <xf numFmtId="0" fontId="121" fillId="63" borderId="42" xfId="9" applyFont="1" applyFill="1" applyBorder="1" applyAlignment="1" applyProtection="1">
      <alignment horizontal="left" vertical="center"/>
      <protection hidden="1"/>
    </xf>
    <xf numFmtId="0" fontId="121" fillId="63" borderId="0" xfId="9" applyFont="1" applyFill="1" applyAlignment="1" applyProtection="1">
      <alignment horizontal="left" vertical="center"/>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4983"/>
      <color rgb="FF9FD2DF"/>
      <color rgb="FF324091"/>
      <color rgb="FFE8E2D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42</xdr:row>
      <xdr:rowOff>15240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35379"/>
          <a:ext cx="11174730" cy="5905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2025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a:t>
          </a:r>
          <a:r>
            <a:rPr lang="nl-NL" sz="1200" b="0">
              <a:solidFill>
                <a:sysClr val="windowText" lastClr="000000"/>
              </a:solidFill>
              <a:effectLst/>
              <a:latin typeface="Georgia" panose="02040502050405020303" pitchFamily="18" charset="0"/>
              <a:ea typeface="+mn-ea"/>
              <a:cs typeface="+mn-cs"/>
            </a:rPr>
            <a:t>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32</xdr:row>
      <xdr:rowOff>9525</xdr:rowOff>
    </xdr:from>
    <xdr:to>
      <xdr:col>9</xdr:col>
      <xdr:colOff>112395</xdr:colOff>
      <xdr:row>40</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questionmarkgroup.sharepoint.com/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questionmarkgroup.sharepoint.com/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questionmarkgroup.sharepoint.com/%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questionmarkgroup.sharepoint.com/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I45" sqref="I45"/>
    </sheetView>
  </sheetViews>
  <sheetFormatPr defaultRowHeight="12.6"/>
  <cols>
    <col min="1" max="1" width="27.6640625" customWidth="1"/>
  </cols>
  <sheetData>
    <row r="1" spans="1:13" ht="18.600000000000001">
      <c r="A1" s="167" t="s">
        <v>0</v>
      </c>
      <c r="B1" s="31" t="str">
        <f>'2-Kosten per locatie'!B3</f>
        <v>Gemeente Lelystad</v>
      </c>
    </row>
    <row r="2" spans="1:13" ht="18.600000000000001">
      <c r="A2" s="167" t="s">
        <v>1</v>
      </c>
      <c r="B2" s="31" t="str">
        <f ca="1">MID(CELL("bestandsnaam",$B$11),SEARCH("]",CELL("bestandsnaam",$B$11),1)+1,256)</f>
        <v>1-Uitgangspunten</v>
      </c>
    </row>
    <row r="3" spans="1:13" ht="18.600000000000001">
      <c r="A3" s="167" t="s">
        <v>2</v>
      </c>
      <c r="B3" s="31" t="str">
        <f>'2-Kosten per locatie'!B5</f>
        <v>Lelystad</v>
      </c>
    </row>
    <row r="4" spans="1:13" ht="18.600000000000001">
      <c r="A4" s="167" t="s">
        <v>3</v>
      </c>
      <c r="B4" s="31" t="str">
        <f>'2-Kosten per locatie'!B6</f>
        <v xml:space="preserve">GEMEENTE LELYSTAD-TN-496269 </v>
      </c>
      <c r="G4" s="29"/>
      <c r="H4" s="29"/>
      <c r="I4" s="29"/>
      <c r="J4" s="29"/>
      <c r="K4" s="29"/>
      <c r="L4" s="29"/>
      <c r="M4" s="2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3"/>
  <sheetViews>
    <sheetView showGridLines="0" zoomScale="85" zoomScaleNormal="85" zoomScaleSheetLayoutView="50" zoomScalePageLayoutView="50" workbookViewId="0">
      <pane ySplit="10" topLeftCell="A11" activePane="bottomLeft" state="frozen"/>
      <selection activeCell="B1" sqref="B1"/>
      <selection pane="bottomLeft" activeCell="E12" sqref="E12"/>
    </sheetView>
  </sheetViews>
  <sheetFormatPr defaultColWidth="13.6640625" defaultRowHeight="13.2"/>
  <cols>
    <col min="1" max="1" width="46.109375" style="158" customWidth="1"/>
    <col min="2" max="2" width="69.109375" style="159" customWidth="1"/>
    <col min="3" max="3" width="27.5546875" style="159" customWidth="1"/>
    <col min="4" max="4" width="12.109375" style="158" customWidth="1"/>
    <col min="5" max="5" width="15" style="160" customWidth="1"/>
    <col min="6" max="6" width="16.109375" style="161" customWidth="1"/>
    <col min="7" max="7" width="13.6640625" style="160" customWidth="1"/>
    <col min="8" max="8" width="15.88671875" style="160" customWidth="1"/>
    <col min="9" max="9" width="25.109375" style="158" bestFit="1" customWidth="1"/>
    <col min="10" max="247" width="13.6640625" style="158"/>
    <col min="248" max="248" width="22.109375" style="158" customWidth="1"/>
    <col min="249" max="255" width="13.6640625" style="158" customWidth="1"/>
    <col min="256" max="256" width="15.88671875" style="158" customWidth="1"/>
    <col min="257" max="257" width="16.5546875" style="158" bestFit="1" customWidth="1"/>
    <col min="258" max="258" width="13.6640625" style="158" customWidth="1"/>
    <col min="259" max="259" width="17.109375" style="158" bestFit="1" customWidth="1"/>
    <col min="260" max="260" width="4" style="158" customWidth="1"/>
    <col min="261" max="261" width="13.6640625" style="158" customWidth="1"/>
    <col min="262" max="503" width="13.6640625" style="158"/>
    <col min="504" max="504" width="22.109375" style="158" customWidth="1"/>
    <col min="505" max="511" width="13.6640625" style="158" customWidth="1"/>
    <col min="512" max="512" width="15.88671875" style="158" customWidth="1"/>
    <col min="513" max="513" width="16.5546875" style="158" bestFit="1" customWidth="1"/>
    <col min="514" max="514" width="13.6640625" style="158" customWidth="1"/>
    <col min="515" max="515" width="17.109375" style="158" bestFit="1" customWidth="1"/>
    <col min="516" max="516" width="4" style="158" customWidth="1"/>
    <col min="517" max="517" width="13.6640625" style="158" customWidth="1"/>
    <col min="518" max="759" width="13.6640625" style="158"/>
    <col min="760" max="760" width="22.109375" style="158" customWidth="1"/>
    <col min="761" max="767" width="13.6640625" style="158" customWidth="1"/>
    <col min="768" max="768" width="15.88671875" style="158" customWidth="1"/>
    <col min="769" max="769" width="16.5546875" style="158" bestFit="1" customWidth="1"/>
    <col min="770" max="770" width="13.6640625" style="158" customWidth="1"/>
    <col min="771" max="771" width="17.109375" style="158" bestFit="1" customWidth="1"/>
    <col min="772" max="772" width="4" style="158" customWidth="1"/>
    <col min="773" max="773" width="13.6640625" style="158" customWidth="1"/>
    <col min="774" max="1015" width="13.6640625" style="158"/>
    <col min="1016" max="1016" width="22.109375" style="158" customWidth="1"/>
    <col min="1017" max="1023" width="13.6640625" style="158" customWidth="1"/>
    <col min="1024" max="1024" width="15.88671875" style="158" customWidth="1"/>
    <col min="1025" max="1025" width="16.5546875" style="158" bestFit="1" customWidth="1"/>
    <col min="1026" max="1026" width="13.6640625" style="158" customWidth="1"/>
    <col min="1027" max="1027" width="17.109375" style="158" bestFit="1" customWidth="1"/>
    <col min="1028" max="1028" width="4" style="158" customWidth="1"/>
    <col min="1029" max="1029" width="13.6640625" style="158" customWidth="1"/>
    <col min="1030" max="1271" width="13.6640625" style="158"/>
    <col min="1272" max="1272" width="22.109375" style="158" customWidth="1"/>
    <col min="1273" max="1279" width="13.6640625" style="158" customWidth="1"/>
    <col min="1280" max="1280" width="15.88671875" style="158" customWidth="1"/>
    <col min="1281" max="1281" width="16.5546875" style="158" bestFit="1" customWidth="1"/>
    <col min="1282" max="1282" width="13.6640625" style="158" customWidth="1"/>
    <col min="1283" max="1283" width="17.109375" style="158" bestFit="1" customWidth="1"/>
    <col min="1284" max="1284" width="4" style="158" customWidth="1"/>
    <col min="1285" max="1285" width="13.6640625" style="158" customWidth="1"/>
    <col min="1286" max="1527" width="13.6640625" style="158"/>
    <col min="1528" max="1528" width="22.109375" style="158" customWidth="1"/>
    <col min="1529" max="1535" width="13.6640625" style="158" customWidth="1"/>
    <col min="1536" max="1536" width="15.88671875" style="158" customWidth="1"/>
    <col min="1537" max="1537" width="16.5546875" style="158" bestFit="1" customWidth="1"/>
    <col min="1538" max="1538" width="13.6640625" style="158" customWidth="1"/>
    <col min="1539" max="1539" width="17.109375" style="158" bestFit="1" customWidth="1"/>
    <col min="1540" max="1540" width="4" style="158" customWidth="1"/>
    <col min="1541" max="1541" width="13.6640625" style="158" customWidth="1"/>
    <col min="1542" max="1783" width="13.6640625" style="158"/>
    <col min="1784" max="1784" width="22.109375" style="158" customWidth="1"/>
    <col min="1785" max="1791" width="13.6640625" style="158" customWidth="1"/>
    <col min="1792" max="1792" width="15.88671875" style="158" customWidth="1"/>
    <col min="1793" max="1793" width="16.5546875" style="158" bestFit="1" customWidth="1"/>
    <col min="1794" max="1794" width="13.6640625" style="158" customWidth="1"/>
    <col min="1795" max="1795" width="17.109375" style="158" bestFit="1" customWidth="1"/>
    <col min="1796" max="1796" width="4" style="158" customWidth="1"/>
    <col min="1797" max="1797" width="13.6640625" style="158" customWidth="1"/>
    <col min="1798" max="2039" width="13.6640625" style="158"/>
    <col min="2040" max="2040" width="22.109375" style="158" customWidth="1"/>
    <col min="2041" max="2047" width="13.6640625" style="158" customWidth="1"/>
    <col min="2048" max="2048" width="15.88671875" style="158" customWidth="1"/>
    <col min="2049" max="2049" width="16.5546875" style="158" bestFit="1" customWidth="1"/>
    <col min="2050" max="2050" width="13.6640625" style="158" customWidth="1"/>
    <col min="2051" max="2051" width="17.109375" style="158" bestFit="1" customWidth="1"/>
    <col min="2052" max="2052" width="4" style="158" customWidth="1"/>
    <col min="2053" max="2053" width="13.6640625" style="158" customWidth="1"/>
    <col min="2054" max="2295" width="13.6640625" style="158"/>
    <col min="2296" max="2296" width="22.109375" style="158" customWidth="1"/>
    <col min="2297" max="2303" width="13.6640625" style="158" customWidth="1"/>
    <col min="2304" max="2304" width="15.88671875" style="158" customWidth="1"/>
    <col min="2305" max="2305" width="16.5546875" style="158" bestFit="1" customWidth="1"/>
    <col min="2306" max="2306" width="13.6640625" style="158" customWidth="1"/>
    <col min="2307" max="2307" width="17.109375" style="158" bestFit="1" customWidth="1"/>
    <col min="2308" max="2308" width="4" style="158" customWidth="1"/>
    <col min="2309" max="2309" width="13.6640625" style="158" customWidth="1"/>
    <col min="2310" max="2551" width="13.6640625" style="158"/>
    <col min="2552" max="2552" width="22.109375" style="158" customWidth="1"/>
    <col min="2553" max="2559" width="13.6640625" style="158" customWidth="1"/>
    <col min="2560" max="2560" width="15.88671875" style="158" customWidth="1"/>
    <col min="2561" max="2561" width="16.5546875" style="158" bestFit="1" customWidth="1"/>
    <col min="2562" max="2562" width="13.6640625" style="158" customWidth="1"/>
    <col min="2563" max="2563" width="17.109375" style="158" bestFit="1" customWidth="1"/>
    <col min="2564" max="2564" width="4" style="158" customWidth="1"/>
    <col min="2565" max="2565" width="13.6640625" style="158" customWidth="1"/>
    <col min="2566" max="2807" width="13.6640625" style="158"/>
    <col min="2808" max="2808" width="22.109375" style="158" customWidth="1"/>
    <col min="2809" max="2815" width="13.6640625" style="158" customWidth="1"/>
    <col min="2816" max="2816" width="15.88671875" style="158" customWidth="1"/>
    <col min="2817" max="2817" width="16.5546875" style="158" bestFit="1" customWidth="1"/>
    <col min="2818" max="2818" width="13.6640625" style="158" customWidth="1"/>
    <col min="2819" max="2819" width="17.109375" style="158" bestFit="1" customWidth="1"/>
    <col min="2820" max="2820" width="4" style="158" customWidth="1"/>
    <col min="2821" max="2821" width="13.6640625" style="158" customWidth="1"/>
    <col min="2822" max="3063" width="13.6640625" style="158"/>
    <col min="3064" max="3064" width="22.109375" style="158" customWidth="1"/>
    <col min="3065" max="3071" width="13.6640625" style="158" customWidth="1"/>
    <col min="3072" max="3072" width="15.88671875" style="158" customWidth="1"/>
    <col min="3073" max="3073" width="16.5546875" style="158" bestFit="1" customWidth="1"/>
    <col min="3074" max="3074" width="13.6640625" style="158" customWidth="1"/>
    <col min="3075" max="3075" width="17.109375" style="158" bestFit="1" customWidth="1"/>
    <col min="3076" max="3076" width="4" style="158" customWidth="1"/>
    <col min="3077" max="3077" width="13.6640625" style="158" customWidth="1"/>
    <col min="3078" max="3319" width="13.6640625" style="158"/>
    <col min="3320" max="3320" width="22.109375" style="158" customWidth="1"/>
    <col min="3321" max="3327" width="13.6640625" style="158" customWidth="1"/>
    <col min="3328" max="3328" width="15.88671875" style="158" customWidth="1"/>
    <col min="3329" max="3329" width="16.5546875" style="158" bestFit="1" customWidth="1"/>
    <col min="3330" max="3330" width="13.6640625" style="158" customWidth="1"/>
    <col min="3331" max="3331" width="17.109375" style="158" bestFit="1" customWidth="1"/>
    <col min="3332" max="3332" width="4" style="158" customWidth="1"/>
    <col min="3333" max="3333" width="13.6640625" style="158" customWidth="1"/>
    <col min="3334" max="3575" width="13.6640625" style="158"/>
    <col min="3576" max="3576" width="22.109375" style="158" customWidth="1"/>
    <col min="3577" max="3583" width="13.6640625" style="158" customWidth="1"/>
    <col min="3584" max="3584" width="15.88671875" style="158" customWidth="1"/>
    <col min="3585" max="3585" width="16.5546875" style="158" bestFit="1" customWidth="1"/>
    <col min="3586" max="3586" width="13.6640625" style="158" customWidth="1"/>
    <col min="3587" max="3587" width="17.109375" style="158" bestFit="1" customWidth="1"/>
    <col min="3588" max="3588" width="4" style="158" customWidth="1"/>
    <col min="3589" max="3589" width="13.6640625" style="158" customWidth="1"/>
    <col min="3590" max="3831" width="13.6640625" style="158"/>
    <col min="3832" max="3832" width="22.109375" style="158" customWidth="1"/>
    <col min="3833" max="3839" width="13.6640625" style="158" customWidth="1"/>
    <col min="3840" max="3840" width="15.88671875" style="158" customWidth="1"/>
    <col min="3841" max="3841" width="16.5546875" style="158" bestFit="1" customWidth="1"/>
    <col min="3842" max="3842" width="13.6640625" style="158" customWidth="1"/>
    <col min="3843" max="3843" width="17.109375" style="158" bestFit="1" customWidth="1"/>
    <col min="3844" max="3844" width="4" style="158" customWidth="1"/>
    <col min="3845" max="3845" width="13.6640625" style="158" customWidth="1"/>
    <col min="3846" max="4087" width="13.6640625" style="158"/>
    <col min="4088" max="4088" width="22.109375" style="158" customWidth="1"/>
    <col min="4089" max="4095" width="13.6640625" style="158" customWidth="1"/>
    <col min="4096" max="4096" width="15.88671875" style="158" customWidth="1"/>
    <col min="4097" max="4097" width="16.5546875" style="158" bestFit="1" customWidth="1"/>
    <col min="4098" max="4098" width="13.6640625" style="158" customWidth="1"/>
    <col min="4099" max="4099" width="17.109375" style="158" bestFit="1" customWidth="1"/>
    <col min="4100" max="4100" width="4" style="158" customWidth="1"/>
    <col min="4101" max="4101" width="13.6640625" style="158" customWidth="1"/>
    <col min="4102" max="4343" width="13.6640625" style="158"/>
    <col min="4344" max="4344" width="22.109375" style="158" customWidth="1"/>
    <col min="4345" max="4351" width="13.6640625" style="158" customWidth="1"/>
    <col min="4352" max="4352" width="15.88671875" style="158" customWidth="1"/>
    <col min="4353" max="4353" width="16.5546875" style="158" bestFit="1" customWidth="1"/>
    <col min="4354" max="4354" width="13.6640625" style="158" customWidth="1"/>
    <col min="4355" max="4355" width="17.109375" style="158" bestFit="1" customWidth="1"/>
    <col min="4356" max="4356" width="4" style="158" customWidth="1"/>
    <col min="4357" max="4357" width="13.6640625" style="158" customWidth="1"/>
    <col min="4358" max="4599" width="13.6640625" style="158"/>
    <col min="4600" max="4600" width="22.109375" style="158" customWidth="1"/>
    <col min="4601" max="4607" width="13.6640625" style="158" customWidth="1"/>
    <col min="4608" max="4608" width="15.88671875" style="158" customWidth="1"/>
    <col min="4609" max="4609" width="16.5546875" style="158" bestFit="1" customWidth="1"/>
    <col min="4610" max="4610" width="13.6640625" style="158" customWidth="1"/>
    <col min="4611" max="4611" width="17.109375" style="158" bestFit="1" customWidth="1"/>
    <col min="4612" max="4612" width="4" style="158" customWidth="1"/>
    <col min="4613" max="4613" width="13.6640625" style="158" customWidth="1"/>
    <col min="4614" max="4855" width="13.6640625" style="158"/>
    <col min="4856" max="4856" width="22.109375" style="158" customWidth="1"/>
    <col min="4857" max="4863" width="13.6640625" style="158" customWidth="1"/>
    <col min="4864" max="4864" width="15.88671875" style="158" customWidth="1"/>
    <col min="4865" max="4865" width="16.5546875" style="158" bestFit="1" customWidth="1"/>
    <col min="4866" max="4866" width="13.6640625" style="158" customWidth="1"/>
    <col min="4867" max="4867" width="17.109375" style="158" bestFit="1" customWidth="1"/>
    <col min="4868" max="4868" width="4" style="158" customWidth="1"/>
    <col min="4869" max="4869" width="13.6640625" style="158" customWidth="1"/>
    <col min="4870" max="5111" width="13.6640625" style="158"/>
    <col min="5112" max="5112" width="22.109375" style="158" customWidth="1"/>
    <col min="5113" max="5119" width="13.6640625" style="158" customWidth="1"/>
    <col min="5120" max="5120" width="15.88671875" style="158" customWidth="1"/>
    <col min="5121" max="5121" width="16.5546875" style="158" bestFit="1" customWidth="1"/>
    <col min="5122" max="5122" width="13.6640625" style="158" customWidth="1"/>
    <col min="5123" max="5123" width="17.109375" style="158" bestFit="1" customWidth="1"/>
    <col min="5124" max="5124" width="4" style="158" customWidth="1"/>
    <col min="5125" max="5125" width="13.6640625" style="158" customWidth="1"/>
    <col min="5126" max="5367" width="13.6640625" style="158"/>
    <col min="5368" max="5368" width="22.109375" style="158" customWidth="1"/>
    <col min="5369" max="5375" width="13.6640625" style="158" customWidth="1"/>
    <col min="5376" max="5376" width="15.88671875" style="158" customWidth="1"/>
    <col min="5377" max="5377" width="16.5546875" style="158" bestFit="1" customWidth="1"/>
    <col min="5378" max="5378" width="13.6640625" style="158" customWidth="1"/>
    <col min="5379" max="5379" width="17.109375" style="158" bestFit="1" customWidth="1"/>
    <col min="5380" max="5380" width="4" style="158" customWidth="1"/>
    <col min="5381" max="5381" width="13.6640625" style="158" customWidth="1"/>
    <col min="5382" max="5623" width="13.6640625" style="158"/>
    <col min="5624" max="5624" width="22.109375" style="158" customWidth="1"/>
    <col min="5625" max="5631" width="13.6640625" style="158" customWidth="1"/>
    <col min="5632" max="5632" width="15.88671875" style="158" customWidth="1"/>
    <col min="5633" max="5633" width="16.5546875" style="158" bestFit="1" customWidth="1"/>
    <col min="5634" max="5634" width="13.6640625" style="158" customWidth="1"/>
    <col min="5635" max="5635" width="17.109375" style="158" bestFit="1" customWidth="1"/>
    <col min="5636" max="5636" width="4" style="158" customWidth="1"/>
    <col min="5637" max="5637" width="13.6640625" style="158" customWidth="1"/>
    <col min="5638" max="5879" width="13.6640625" style="158"/>
    <col min="5880" max="5880" width="22.109375" style="158" customWidth="1"/>
    <col min="5881" max="5887" width="13.6640625" style="158" customWidth="1"/>
    <col min="5888" max="5888" width="15.88671875" style="158" customWidth="1"/>
    <col min="5889" max="5889" width="16.5546875" style="158" bestFit="1" customWidth="1"/>
    <col min="5890" max="5890" width="13.6640625" style="158" customWidth="1"/>
    <col min="5891" max="5891" width="17.109375" style="158" bestFit="1" customWidth="1"/>
    <col min="5892" max="5892" width="4" style="158" customWidth="1"/>
    <col min="5893" max="5893" width="13.6640625" style="158" customWidth="1"/>
    <col min="5894" max="6135" width="13.6640625" style="158"/>
    <col min="6136" max="6136" width="22.109375" style="158" customWidth="1"/>
    <col min="6137" max="6143" width="13.6640625" style="158" customWidth="1"/>
    <col min="6144" max="6144" width="15.88671875" style="158" customWidth="1"/>
    <col min="6145" max="6145" width="16.5546875" style="158" bestFit="1" customWidth="1"/>
    <col min="6146" max="6146" width="13.6640625" style="158" customWidth="1"/>
    <col min="6147" max="6147" width="17.109375" style="158" bestFit="1" customWidth="1"/>
    <col min="6148" max="6148" width="4" style="158" customWidth="1"/>
    <col min="6149" max="6149" width="13.6640625" style="158" customWidth="1"/>
    <col min="6150" max="6391" width="13.6640625" style="158"/>
    <col min="6392" max="6392" width="22.109375" style="158" customWidth="1"/>
    <col min="6393" max="6399" width="13.6640625" style="158" customWidth="1"/>
    <col min="6400" max="6400" width="15.88671875" style="158" customWidth="1"/>
    <col min="6401" max="6401" width="16.5546875" style="158" bestFit="1" customWidth="1"/>
    <col min="6402" max="6402" width="13.6640625" style="158" customWidth="1"/>
    <col min="6403" max="6403" width="17.109375" style="158" bestFit="1" customWidth="1"/>
    <col min="6404" max="6404" width="4" style="158" customWidth="1"/>
    <col min="6405" max="6405" width="13.6640625" style="158" customWidth="1"/>
    <col min="6406" max="6647" width="13.6640625" style="158"/>
    <col min="6648" max="6648" width="22.109375" style="158" customWidth="1"/>
    <col min="6649" max="6655" width="13.6640625" style="158" customWidth="1"/>
    <col min="6656" max="6656" width="15.88671875" style="158" customWidth="1"/>
    <col min="6657" max="6657" width="16.5546875" style="158" bestFit="1" customWidth="1"/>
    <col min="6658" max="6658" width="13.6640625" style="158" customWidth="1"/>
    <col min="6659" max="6659" width="17.109375" style="158" bestFit="1" customWidth="1"/>
    <col min="6660" max="6660" width="4" style="158" customWidth="1"/>
    <col min="6661" max="6661" width="13.6640625" style="158" customWidth="1"/>
    <col min="6662" max="6903" width="13.6640625" style="158"/>
    <col min="6904" max="6904" width="22.109375" style="158" customWidth="1"/>
    <col min="6905" max="6911" width="13.6640625" style="158" customWidth="1"/>
    <col min="6912" max="6912" width="15.88671875" style="158" customWidth="1"/>
    <col min="6913" max="6913" width="16.5546875" style="158" bestFit="1" customWidth="1"/>
    <col min="6914" max="6914" width="13.6640625" style="158" customWidth="1"/>
    <col min="6915" max="6915" width="17.109375" style="158" bestFit="1" customWidth="1"/>
    <col min="6916" max="6916" width="4" style="158" customWidth="1"/>
    <col min="6917" max="6917" width="13.6640625" style="158" customWidth="1"/>
    <col min="6918" max="7159" width="13.6640625" style="158"/>
    <col min="7160" max="7160" width="22.109375" style="158" customWidth="1"/>
    <col min="7161" max="7167" width="13.6640625" style="158" customWidth="1"/>
    <col min="7168" max="7168" width="15.88671875" style="158" customWidth="1"/>
    <col min="7169" max="7169" width="16.5546875" style="158" bestFit="1" customWidth="1"/>
    <col min="7170" max="7170" width="13.6640625" style="158" customWidth="1"/>
    <col min="7171" max="7171" width="17.109375" style="158" bestFit="1" customWidth="1"/>
    <col min="7172" max="7172" width="4" style="158" customWidth="1"/>
    <col min="7173" max="7173" width="13.6640625" style="158" customWidth="1"/>
    <col min="7174" max="7415" width="13.6640625" style="158"/>
    <col min="7416" max="7416" width="22.109375" style="158" customWidth="1"/>
    <col min="7417" max="7423" width="13.6640625" style="158" customWidth="1"/>
    <col min="7424" max="7424" width="15.88671875" style="158" customWidth="1"/>
    <col min="7425" max="7425" width="16.5546875" style="158" bestFit="1" customWidth="1"/>
    <col min="7426" max="7426" width="13.6640625" style="158" customWidth="1"/>
    <col min="7427" max="7427" width="17.109375" style="158" bestFit="1" customWidth="1"/>
    <col min="7428" max="7428" width="4" style="158" customWidth="1"/>
    <col min="7429" max="7429" width="13.6640625" style="158" customWidth="1"/>
    <col min="7430" max="7671" width="13.6640625" style="158"/>
    <col min="7672" max="7672" width="22.109375" style="158" customWidth="1"/>
    <col min="7673" max="7679" width="13.6640625" style="158" customWidth="1"/>
    <col min="7680" max="7680" width="15.88671875" style="158" customWidth="1"/>
    <col min="7681" max="7681" width="16.5546875" style="158" bestFit="1" customWidth="1"/>
    <col min="7682" max="7682" width="13.6640625" style="158" customWidth="1"/>
    <col min="7683" max="7683" width="17.109375" style="158" bestFit="1" customWidth="1"/>
    <col min="7684" max="7684" width="4" style="158" customWidth="1"/>
    <col min="7685" max="7685" width="13.6640625" style="158" customWidth="1"/>
    <col min="7686" max="7927" width="13.6640625" style="158"/>
    <col min="7928" max="7928" width="22.109375" style="158" customWidth="1"/>
    <col min="7929" max="7935" width="13.6640625" style="158" customWidth="1"/>
    <col min="7936" max="7936" width="15.88671875" style="158" customWidth="1"/>
    <col min="7937" max="7937" width="16.5546875" style="158" bestFit="1" customWidth="1"/>
    <col min="7938" max="7938" width="13.6640625" style="158" customWidth="1"/>
    <col min="7939" max="7939" width="17.109375" style="158" bestFit="1" customWidth="1"/>
    <col min="7940" max="7940" width="4" style="158" customWidth="1"/>
    <col min="7941" max="7941" width="13.6640625" style="158" customWidth="1"/>
    <col min="7942" max="8183" width="13.6640625" style="158"/>
    <col min="8184" max="8184" width="22.109375" style="158" customWidth="1"/>
    <col min="8185" max="8191" width="13.6640625" style="158" customWidth="1"/>
    <col min="8192" max="8192" width="15.88671875" style="158" customWidth="1"/>
    <col min="8193" max="8193" width="16.5546875" style="158" bestFit="1" customWidth="1"/>
    <col min="8194" max="8194" width="13.6640625" style="158" customWidth="1"/>
    <col min="8195" max="8195" width="17.109375" style="158" bestFit="1" customWidth="1"/>
    <col min="8196" max="8196" width="4" style="158" customWidth="1"/>
    <col min="8197" max="8197" width="13.6640625" style="158" customWidth="1"/>
    <col min="8198" max="8439" width="13.6640625" style="158"/>
    <col min="8440" max="8440" width="22.109375" style="158" customWidth="1"/>
    <col min="8441" max="8447" width="13.6640625" style="158" customWidth="1"/>
    <col min="8448" max="8448" width="15.88671875" style="158" customWidth="1"/>
    <col min="8449" max="8449" width="16.5546875" style="158" bestFit="1" customWidth="1"/>
    <col min="8450" max="8450" width="13.6640625" style="158" customWidth="1"/>
    <col min="8451" max="8451" width="17.109375" style="158" bestFit="1" customWidth="1"/>
    <col min="8452" max="8452" width="4" style="158" customWidth="1"/>
    <col min="8453" max="8453" width="13.6640625" style="158" customWidth="1"/>
    <col min="8454" max="8695" width="13.6640625" style="158"/>
    <col min="8696" max="8696" width="22.109375" style="158" customWidth="1"/>
    <col min="8697" max="8703" width="13.6640625" style="158" customWidth="1"/>
    <col min="8704" max="8704" width="15.88671875" style="158" customWidth="1"/>
    <col min="8705" max="8705" width="16.5546875" style="158" bestFit="1" customWidth="1"/>
    <col min="8706" max="8706" width="13.6640625" style="158" customWidth="1"/>
    <col min="8707" max="8707" width="17.109375" style="158" bestFit="1" customWidth="1"/>
    <col min="8708" max="8708" width="4" style="158" customWidth="1"/>
    <col min="8709" max="8709" width="13.6640625" style="158" customWidth="1"/>
    <col min="8710" max="8951" width="13.6640625" style="158"/>
    <col min="8952" max="8952" width="22.109375" style="158" customWidth="1"/>
    <col min="8953" max="8959" width="13.6640625" style="158" customWidth="1"/>
    <col min="8960" max="8960" width="15.88671875" style="158" customWidth="1"/>
    <col min="8961" max="8961" width="16.5546875" style="158" bestFit="1" customWidth="1"/>
    <col min="8962" max="8962" width="13.6640625" style="158" customWidth="1"/>
    <col min="8963" max="8963" width="17.109375" style="158" bestFit="1" customWidth="1"/>
    <col min="8964" max="8964" width="4" style="158" customWidth="1"/>
    <col min="8965" max="8965" width="13.6640625" style="158" customWidth="1"/>
    <col min="8966" max="9207" width="13.6640625" style="158"/>
    <col min="9208" max="9208" width="22.109375" style="158" customWidth="1"/>
    <col min="9209" max="9215" width="13.6640625" style="158" customWidth="1"/>
    <col min="9216" max="9216" width="15.88671875" style="158" customWidth="1"/>
    <col min="9217" max="9217" width="16.5546875" style="158" bestFit="1" customWidth="1"/>
    <col min="9218" max="9218" width="13.6640625" style="158" customWidth="1"/>
    <col min="9219" max="9219" width="17.109375" style="158" bestFit="1" customWidth="1"/>
    <col min="9220" max="9220" width="4" style="158" customWidth="1"/>
    <col min="9221" max="9221" width="13.6640625" style="158" customWidth="1"/>
    <col min="9222" max="9463" width="13.6640625" style="158"/>
    <col min="9464" max="9464" width="22.109375" style="158" customWidth="1"/>
    <col min="9465" max="9471" width="13.6640625" style="158" customWidth="1"/>
    <col min="9472" max="9472" width="15.88671875" style="158" customWidth="1"/>
    <col min="9473" max="9473" width="16.5546875" style="158" bestFit="1" customWidth="1"/>
    <col min="9474" max="9474" width="13.6640625" style="158" customWidth="1"/>
    <col min="9475" max="9475" width="17.109375" style="158" bestFit="1" customWidth="1"/>
    <col min="9476" max="9476" width="4" style="158" customWidth="1"/>
    <col min="9477" max="9477" width="13.6640625" style="158" customWidth="1"/>
    <col min="9478" max="9719" width="13.6640625" style="158"/>
    <col min="9720" max="9720" width="22.109375" style="158" customWidth="1"/>
    <col min="9721" max="9727" width="13.6640625" style="158" customWidth="1"/>
    <col min="9728" max="9728" width="15.88671875" style="158" customWidth="1"/>
    <col min="9729" max="9729" width="16.5546875" style="158" bestFit="1" customWidth="1"/>
    <col min="9730" max="9730" width="13.6640625" style="158" customWidth="1"/>
    <col min="9731" max="9731" width="17.109375" style="158" bestFit="1" customWidth="1"/>
    <col min="9732" max="9732" width="4" style="158" customWidth="1"/>
    <col min="9733" max="9733" width="13.6640625" style="158" customWidth="1"/>
    <col min="9734" max="9975" width="13.6640625" style="158"/>
    <col min="9976" max="9976" width="22.109375" style="158" customWidth="1"/>
    <col min="9977" max="9983" width="13.6640625" style="158" customWidth="1"/>
    <col min="9984" max="9984" width="15.88671875" style="158" customWidth="1"/>
    <col min="9985" max="9985" width="16.5546875" style="158" bestFit="1" customWidth="1"/>
    <col min="9986" max="9986" width="13.6640625" style="158" customWidth="1"/>
    <col min="9987" max="9987" width="17.109375" style="158" bestFit="1" customWidth="1"/>
    <col min="9988" max="9988" width="4" style="158" customWidth="1"/>
    <col min="9989" max="9989" width="13.6640625" style="158" customWidth="1"/>
    <col min="9990" max="10231" width="13.6640625" style="158"/>
    <col min="10232" max="10232" width="22.109375" style="158" customWidth="1"/>
    <col min="10233" max="10239" width="13.6640625" style="158" customWidth="1"/>
    <col min="10240" max="10240" width="15.88671875" style="158" customWidth="1"/>
    <col min="10241" max="10241" width="16.5546875" style="158" bestFit="1" customWidth="1"/>
    <col min="10242" max="10242" width="13.6640625" style="158" customWidth="1"/>
    <col min="10243" max="10243" width="17.109375" style="158" bestFit="1" customWidth="1"/>
    <col min="10244" max="10244" width="4" style="158" customWidth="1"/>
    <col min="10245" max="10245" width="13.6640625" style="158" customWidth="1"/>
    <col min="10246" max="10487" width="13.6640625" style="158"/>
    <col min="10488" max="10488" width="22.109375" style="158" customWidth="1"/>
    <col min="10489" max="10495" width="13.6640625" style="158" customWidth="1"/>
    <col min="10496" max="10496" width="15.88671875" style="158" customWidth="1"/>
    <col min="10497" max="10497" width="16.5546875" style="158" bestFit="1" customWidth="1"/>
    <col min="10498" max="10498" width="13.6640625" style="158" customWidth="1"/>
    <col min="10499" max="10499" width="17.109375" style="158" bestFit="1" customWidth="1"/>
    <col min="10500" max="10500" width="4" style="158" customWidth="1"/>
    <col min="10501" max="10501" width="13.6640625" style="158" customWidth="1"/>
    <col min="10502" max="10743" width="13.6640625" style="158"/>
    <col min="10744" max="10744" width="22.109375" style="158" customWidth="1"/>
    <col min="10745" max="10751" width="13.6640625" style="158" customWidth="1"/>
    <col min="10752" max="10752" width="15.88671875" style="158" customWidth="1"/>
    <col min="10753" max="10753" width="16.5546875" style="158" bestFit="1" customWidth="1"/>
    <col min="10754" max="10754" width="13.6640625" style="158" customWidth="1"/>
    <col min="10755" max="10755" width="17.109375" style="158" bestFit="1" customWidth="1"/>
    <col min="10756" max="10756" width="4" style="158" customWidth="1"/>
    <col min="10757" max="10757" width="13.6640625" style="158" customWidth="1"/>
    <col min="10758" max="10999" width="13.6640625" style="158"/>
    <col min="11000" max="11000" width="22.109375" style="158" customWidth="1"/>
    <col min="11001" max="11007" width="13.6640625" style="158" customWidth="1"/>
    <col min="11008" max="11008" width="15.88671875" style="158" customWidth="1"/>
    <col min="11009" max="11009" width="16.5546875" style="158" bestFit="1" customWidth="1"/>
    <col min="11010" max="11010" width="13.6640625" style="158" customWidth="1"/>
    <col min="11011" max="11011" width="17.109375" style="158" bestFit="1" customWidth="1"/>
    <col min="11012" max="11012" width="4" style="158" customWidth="1"/>
    <col min="11013" max="11013" width="13.6640625" style="158" customWidth="1"/>
    <col min="11014" max="11255" width="13.6640625" style="158"/>
    <col min="11256" max="11256" width="22.109375" style="158" customWidth="1"/>
    <col min="11257" max="11263" width="13.6640625" style="158" customWidth="1"/>
    <col min="11264" max="11264" width="15.88671875" style="158" customWidth="1"/>
    <col min="11265" max="11265" width="16.5546875" style="158" bestFit="1" customWidth="1"/>
    <col min="11266" max="11266" width="13.6640625" style="158" customWidth="1"/>
    <col min="11267" max="11267" width="17.109375" style="158" bestFit="1" customWidth="1"/>
    <col min="11268" max="11268" width="4" style="158" customWidth="1"/>
    <col min="11269" max="11269" width="13.6640625" style="158" customWidth="1"/>
    <col min="11270" max="11511" width="13.6640625" style="158"/>
    <col min="11512" max="11512" width="22.109375" style="158" customWidth="1"/>
    <col min="11513" max="11519" width="13.6640625" style="158" customWidth="1"/>
    <col min="11520" max="11520" width="15.88671875" style="158" customWidth="1"/>
    <col min="11521" max="11521" width="16.5546875" style="158" bestFit="1" customWidth="1"/>
    <col min="11522" max="11522" width="13.6640625" style="158" customWidth="1"/>
    <col min="11523" max="11523" width="17.109375" style="158" bestFit="1" customWidth="1"/>
    <col min="11524" max="11524" width="4" style="158" customWidth="1"/>
    <col min="11525" max="11525" width="13.6640625" style="158" customWidth="1"/>
    <col min="11526" max="11767" width="13.6640625" style="158"/>
    <col min="11768" max="11768" width="22.109375" style="158" customWidth="1"/>
    <col min="11769" max="11775" width="13.6640625" style="158" customWidth="1"/>
    <col min="11776" max="11776" width="15.88671875" style="158" customWidth="1"/>
    <col min="11777" max="11777" width="16.5546875" style="158" bestFit="1" customWidth="1"/>
    <col min="11778" max="11778" width="13.6640625" style="158" customWidth="1"/>
    <col min="11779" max="11779" width="17.109375" style="158" bestFit="1" customWidth="1"/>
    <col min="11780" max="11780" width="4" style="158" customWidth="1"/>
    <col min="11781" max="11781" width="13.6640625" style="158" customWidth="1"/>
    <col min="11782" max="12023" width="13.6640625" style="158"/>
    <col min="12024" max="12024" width="22.109375" style="158" customWidth="1"/>
    <col min="12025" max="12031" width="13.6640625" style="158" customWidth="1"/>
    <col min="12032" max="12032" width="15.88671875" style="158" customWidth="1"/>
    <col min="12033" max="12033" width="16.5546875" style="158" bestFit="1" customWidth="1"/>
    <col min="12034" max="12034" width="13.6640625" style="158" customWidth="1"/>
    <col min="12035" max="12035" width="17.109375" style="158" bestFit="1" customWidth="1"/>
    <col min="12036" max="12036" width="4" style="158" customWidth="1"/>
    <col min="12037" max="12037" width="13.6640625" style="158" customWidth="1"/>
    <col min="12038" max="12279" width="13.6640625" style="158"/>
    <col min="12280" max="12280" width="22.109375" style="158" customWidth="1"/>
    <col min="12281" max="12287" width="13.6640625" style="158" customWidth="1"/>
    <col min="12288" max="12288" width="15.88671875" style="158" customWidth="1"/>
    <col min="12289" max="12289" width="16.5546875" style="158" bestFit="1" customWidth="1"/>
    <col min="12290" max="12290" width="13.6640625" style="158" customWidth="1"/>
    <col min="12291" max="12291" width="17.109375" style="158" bestFit="1" customWidth="1"/>
    <col min="12292" max="12292" width="4" style="158" customWidth="1"/>
    <col min="12293" max="12293" width="13.6640625" style="158" customWidth="1"/>
    <col min="12294" max="12535" width="13.6640625" style="158"/>
    <col min="12536" max="12536" width="22.109375" style="158" customWidth="1"/>
    <col min="12537" max="12543" width="13.6640625" style="158" customWidth="1"/>
    <col min="12544" max="12544" width="15.88671875" style="158" customWidth="1"/>
    <col min="12545" max="12545" width="16.5546875" style="158" bestFit="1" customWidth="1"/>
    <col min="12546" max="12546" width="13.6640625" style="158" customWidth="1"/>
    <col min="12547" max="12547" width="17.109375" style="158" bestFit="1" customWidth="1"/>
    <col min="12548" max="12548" width="4" style="158" customWidth="1"/>
    <col min="12549" max="12549" width="13.6640625" style="158" customWidth="1"/>
    <col min="12550" max="12791" width="13.6640625" style="158"/>
    <col min="12792" max="12792" width="22.109375" style="158" customWidth="1"/>
    <col min="12793" max="12799" width="13.6640625" style="158" customWidth="1"/>
    <col min="12800" max="12800" width="15.88671875" style="158" customWidth="1"/>
    <col min="12801" max="12801" width="16.5546875" style="158" bestFit="1" customWidth="1"/>
    <col min="12802" max="12802" width="13.6640625" style="158" customWidth="1"/>
    <col min="12803" max="12803" width="17.109375" style="158" bestFit="1" customWidth="1"/>
    <col min="12804" max="12804" width="4" style="158" customWidth="1"/>
    <col min="12805" max="12805" width="13.6640625" style="158" customWidth="1"/>
    <col min="12806" max="13047" width="13.6640625" style="158"/>
    <col min="13048" max="13048" width="22.109375" style="158" customWidth="1"/>
    <col min="13049" max="13055" width="13.6640625" style="158" customWidth="1"/>
    <col min="13056" max="13056" width="15.88671875" style="158" customWidth="1"/>
    <col min="13057" max="13057" width="16.5546875" style="158" bestFit="1" customWidth="1"/>
    <col min="13058" max="13058" width="13.6640625" style="158" customWidth="1"/>
    <col min="13059" max="13059" width="17.109375" style="158" bestFit="1" customWidth="1"/>
    <col min="13060" max="13060" width="4" style="158" customWidth="1"/>
    <col min="13061" max="13061" width="13.6640625" style="158" customWidth="1"/>
    <col min="13062" max="13303" width="13.6640625" style="158"/>
    <col min="13304" max="13304" width="22.109375" style="158" customWidth="1"/>
    <col min="13305" max="13311" width="13.6640625" style="158" customWidth="1"/>
    <col min="13312" max="13312" width="15.88671875" style="158" customWidth="1"/>
    <col min="13313" max="13313" width="16.5546875" style="158" bestFit="1" customWidth="1"/>
    <col min="13314" max="13314" width="13.6640625" style="158" customWidth="1"/>
    <col min="13315" max="13315" width="17.109375" style="158" bestFit="1" customWidth="1"/>
    <col min="13316" max="13316" width="4" style="158" customWidth="1"/>
    <col min="13317" max="13317" width="13.6640625" style="158" customWidth="1"/>
    <col min="13318" max="13559" width="13.6640625" style="158"/>
    <col min="13560" max="13560" width="22.109375" style="158" customWidth="1"/>
    <col min="13561" max="13567" width="13.6640625" style="158" customWidth="1"/>
    <col min="13568" max="13568" width="15.88671875" style="158" customWidth="1"/>
    <col min="13569" max="13569" width="16.5546875" style="158" bestFit="1" customWidth="1"/>
    <col min="13570" max="13570" width="13.6640625" style="158" customWidth="1"/>
    <col min="13571" max="13571" width="17.109375" style="158" bestFit="1" customWidth="1"/>
    <col min="13572" max="13572" width="4" style="158" customWidth="1"/>
    <col min="13573" max="13573" width="13.6640625" style="158" customWidth="1"/>
    <col min="13574" max="13815" width="13.6640625" style="158"/>
    <col min="13816" max="13816" width="22.109375" style="158" customWidth="1"/>
    <col min="13817" max="13823" width="13.6640625" style="158" customWidth="1"/>
    <col min="13824" max="13824" width="15.88671875" style="158" customWidth="1"/>
    <col min="13825" max="13825" width="16.5546875" style="158" bestFit="1" customWidth="1"/>
    <col min="13826" max="13826" width="13.6640625" style="158" customWidth="1"/>
    <col min="13827" max="13827" width="17.109375" style="158" bestFit="1" customWidth="1"/>
    <col min="13828" max="13828" width="4" style="158" customWidth="1"/>
    <col min="13829" max="13829" width="13.6640625" style="158" customWidth="1"/>
    <col min="13830" max="14071" width="13.6640625" style="158"/>
    <col min="14072" max="14072" width="22.109375" style="158" customWidth="1"/>
    <col min="14073" max="14079" width="13.6640625" style="158" customWidth="1"/>
    <col min="14080" max="14080" width="15.88671875" style="158" customWidth="1"/>
    <col min="14081" max="14081" width="16.5546875" style="158" bestFit="1" customWidth="1"/>
    <col min="14082" max="14082" width="13.6640625" style="158" customWidth="1"/>
    <col min="14083" max="14083" width="17.109375" style="158" bestFit="1" customWidth="1"/>
    <col min="14084" max="14084" width="4" style="158" customWidth="1"/>
    <col min="14085" max="14085" width="13.6640625" style="158" customWidth="1"/>
    <col min="14086" max="14327" width="13.6640625" style="158"/>
    <col min="14328" max="14328" width="22.109375" style="158" customWidth="1"/>
    <col min="14329" max="14335" width="13.6640625" style="158" customWidth="1"/>
    <col min="14336" max="14336" width="15.88671875" style="158" customWidth="1"/>
    <col min="14337" max="14337" width="16.5546875" style="158" bestFit="1" customWidth="1"/>
    <col min="14338" max="14338" width="13.6640625" style="158" customWidth="1"/>
    <col min="14339" max="14339" width="17.109375" style="158" bestFit="1" customWidth="1"/>
    <col min="14340" max="14340" width="4" style="158" customWidth="1"/>
    <col min="14341" max="14341" width="13.6640625" style="158" customWidth="1"/>
    <col min="14342" max="14583" width="13.6640625" style="158"/>
    <col min="14584" max="14584" width="22.109375" style="158" customWidth="1"/>
    <col min="14585" max="14591" width="13.6640625" style="158" customWidth="1"/>
    <col min="14592" max="14592" width="15.88671875" style="158" customWidth="1"/>
    <col min="14593" max="14593" width="16.5546875" style="158" bestFit="1" customWidth="1"/>
    <col min="14594" max="14594" width="13.6640625" style="158" customWidth="1"/>
    <col min="14595" max="14595" width="17.109375" style="158" bestFit="1" customWidth="1"/>
    <col min="14596" max="14596" width="4" style="158" customWidth="1"/>
    <col min="14597" max="14597" width="13.6640625" style="158" customWidth="1"/>
    <col min="14598" max="14839" width="13.6640625" style="158"/>
    <col min="14840" max="14840" width="22.109375" style="158" customWidth="1"/>
    <col min="14841" max="14847" width="13.6640625" style="158" customWidth="1"/>
    <col min="14848" max="14848" width="15.88671875" style="158" customWidth="1"/>
    <col min="14849" max="14849" width="16.5546875" style="158" bestFit="1" customWidth="1"/>
    <col min="14850" max="14850" width="13.6640625" style="158" customWidth="1"/>
    <col min="14851" max="14851" width="17.109375" style="158" bestFit="1" customWidth="1"/>
    <col min="14852" max="14852" width="4" style="158" customWidth="1"/>
    <col min="14853" max="14853" width="13.6640625" style="158" customWidth="1"/>
    <col min="14854" max="15095" width="13.6640625" style="158"/>
    <col min="15096" max="15096" width="22.109375" style="158" customWidth="1"/>
    <col min="15097" max="15103" width="13.6640625" style="158" customWidth="1"/>
    <col min="15104" max="15104" width="15.88671875" style="158" customWidth="1"/>
    <col min="15105" max="15105" width="16.5546875" style="158" bestFit="1" customWidth="1"/>
    <col min="15106" max="15106" width="13.6640625" style="158" customWidth="1"/>
    <col min="15107" max="15107" width="17.109375" style="158" bestFit="1" customWidth="1"/>
    <col min="15108" max="15108" width="4" style="158" customWidth="1"/>
    <col min="15109" max="15109" width="13.6640625" style="158" customWidth="1"/>
    <col min="15110" max="15351" width="13.6640625" style="158"/>
    <col min="15352" max="15352" width="22.109375" style="158" customWidth="1"/>
    <col min="15353" max="15359" width="13.6640625" style="158" customWidth="1"/>
    <col min="15360" max="15360" width="15.88671875" style="158" customWidth="1"/>
    <col min="15361" max="15361" width="16.5546875" style="158" bestFit="1" customWidth="1"/>
    <col min="15362" max="15362" width="13.6640625" style="158" customWidth="1"/>
    <col min="15363" max="15363" width="17.109375" style="158" bestFit="1" customWidth="1"/>
    <col min="15364" max="15364" width="4" style="158" customWidth="1"/>
    <col min="15365" max="15365" width="13.6640625" style="158" customWidth="1"/>
    <col min="15366" max="15607" width="13.6640625" style="158"/>
    <col min="15608" max="15608" width="22.109375" style="158" customWidth="1"/>
    <col min="15609" max="15615" width="13.6640625" style="158" customWidth="1"/>
    <col min="15616" max="15616" width="15.88671875" style="158" customWidth="1"/>
    <col min="15617" max="15617" width="16.5546875" style="158" bestFit="1" customWidth="1"/>
    <col min="15618" max="15618" width="13.6640625" style="158" customWidth="1"/>
    <col min="15619" max="15619" width="17.109375" style="158" bestFit="1" customWidth="1"/>
    <col min="15620" max="15620" width="4" style="158" customWidth="1"/>
    <col min="15621" max="15621" width="13.6640625" style="158" customWidth="1"/>
    <col min="15622" max="15863" width="13.6640625" style="158"/>
    <col min="15864" max="15864" width="22.109375" style="158" customWidth="1"/>
    <col min="15865" max="15871" width="13.6640625" style="158" customWidth="1"/>
    <col min="15872" max="15872" width="15.88671875" style="158" customWidth="1"/>
    <col min="15873" max="15873" width="16.5546875" style="158" bestFit="1" customWidth="1"/>
    <col min="15874" max="15874" width="13.6640625" style="158" customWidth="1"/>
    <col min="15875" max="15875" width="17.109375" style="158" bestFit="1" customWidth="1"/>
    <col min="15876" max="15876" width="4" style="158" customWidth="1"/>
    <col min="15877" max="15877" width="13.6640625" style="158" customWidth="1"/>
    <col min="15878" max="16119" width="13.6640625" style="158"/>
    <col min="16120" max="16120" width="22.109375" style="158" customWidth="1"/>
    <col min="16121" max="16127" width="13.6640625" style="158" customWidth="1"/>
    <col min="16128" max="16128" width="15.88671875" style="158" customWidth="1"/>
    <col min="16129" max="16129" width="16.5546875" style="158" bestFit="1" customWidth="1"/>
    <col min="16130" max="16130" width="13.6640625" style="158" customWidth="1"/>
    <col min="16131" max="16131" width="17.109375" style="158" bestFit="1" customWidth="1"/>
    <col min="16132" max="16132" width="4" style="158" customWidth="1"/>
    <col min="16133" max="16133" width="13.6640625" style="158" customWidth="1"/>
    <col min="16134" max="16384" width="13.6640625" style="158"/>
  </cols>
  <sheetData>
    <row r="1" spans="1:26" s="155" customFormat="1">
      <c r="A1" s="437" t="s">
        <v>4</v>
      </c>
      <c r="B1" s="153"/>
      <c r="C1" s="153"/>
      <c r="D1" s="82"/>
      <c r="E1" s="82"/>
      <c r="F1" s="154"/>
      <c r="G1" s="82"/>
      <c r="H1" s="82"/>
    </row>
    <row r="2" spans="1:26" s="155" customFormat="1">
      <c r="A2" s="438"/>
      <c r="B2" s="153"/>
      <c r="H2" s="82"/>
    </row>
    <row r="3" spans="1:26" s="155" customFormat="1" ht="15.6">
      <c r="A3" s="439" t="str">
        <f>'2-Kosten per locatie'!A3</f>
        <v>Naam opdrachtgever</v>
      </c>
      <c r="B3" s="141" t="str">
        <f>'2-Kosten per locatie'!B3</f>
        <v>Gemeente Lelystad</v>
      </c>
      <c r="H3" s="82"/>
    </row>
    <row r="4" spans="1:26" s="155" customFormat="1" ht="15.6">
      <c r="A4" s="439" t="str">
        <f>'2-Kosten per locatie'!A4</f>
        <v>Calculatie onderdeel</v>
      </c>
      <c r="B4" s="141" t="str">
        <f ca="1">MID(CELL("bestandsnaam",$C$9),SEARCH("]",CELL("bestandsnaam",$C$9),1)+1,256)</f>
        <v>10-Vloeronderhoud</v>
      </c>
      <c r="H4" s="82"/>
    </row>
    <row r="5" spans="1:26" s="155" customFormat="1" ht="15.6">
      <c r="A5" s="439" t="str">
        <f>'2-Kosten per locatie'!A5</f>
        <v>Gebouw/plaats</v>
      </c>
      <c r="B5" s="141" t="str">
        <f>'2-Kosten per locatie'!B5</f>
        <v>Lelystad</v>
      </c>
      <c r="H5" s="156"/>
      <c r="J5" s="157"/>
      <c r="K5" s="156"/>
      <c r="L5" s="157"/>
      <c r="M5" s="157"/>
      <c r="N5" s="156"/>
      <c r="O5" s="440"/>
      <c r="P5" s="157"/>
      <c r="Q5" s="156"/>
      <c r="R5" s="157"/>
      <c r="S5" s="157"/>
      <c r="T5" s="156"/>
      <c r="U5" s="157"/>
      <c r="V5" s="157"/>
      <c r="W5" s="156"/>
      <c r="X5" s="157"/>
      <c r="Y5" s="157"/>
      <c r="Z5" s="156"/>
    </row>
    <row r="6" spans="1:26" s="155" customFormat="1" ht="17.25" customHeight="1">
      <c r="A6" s="439" t="str">
        <f>'2-Kosten per locatie'!A6</f>
        <v>Referentie nummer</v>
      </c>
      <c r="B6" s="141" t="str">
        <f>'2-Kosten per locatie'!B6</f>
        <v xml:space="preserve">GEMEENTE LELYSTAD-TN-496269 </v>
      </c>
      <c r="H6" s="156"/>
      <c r="J6" s="441"/>
      <c r="K6" s="442"/>
      <c r="L6" s="157"/>
      <c r="M6" s="441"/>
      <c r="N6" s="442"/>
      <c r="O6" s="440"/>
      <c r="P6" s="441"/>
      <c r="Q6" s="442"/>
      <c r="R6" s="157"/>
      <c r="S6" s="441"/>
      <c r="T6" s="442"/>
      <c r="U6" s="157"/>
      <c r="V6" s="441"/>
      <c r="W6" s="442"/>
      <c r="X6" s="157"/>
      <c r="Y6" s="441"/>
      <c r="Z6" s="442"/>
    </row>
    <row r="7" spans="1:26" s="155" customFormat="1" ht="17.25" customHeight="1">
      <c r="A7" s="439" t="str">
        <f>'2-Kosten per locatie'!A7</f>
        <v>Naam dienstverlener</v>
      </c>
      <c r="B7" s="141">
        <f>'2-Kosten per locatie'!B7</f>
        <v>0</v>
      </c>
      <c r="H7" s="156"/>
    </row>
    <row r="8" spans="1:26" s="155" customFormat="1" ht="17.25" customHeight="1">
      <c r="A8" s="439" t="str">
        <f>'2-Kosten per locatie'!A8</f>
        <v>Prijspeil</v>
      </c>
      <c r="B8" s="443">
        <f>'2-Kosten per locatie'!B8</f>
        <v>45839</v>
      </c>
      <c r="H8" s="156"/>
    </row>
    <row r="9" spans="1:26" s="155" customFormat="1" ht="17.25" customHeight="1">
      <c r="C9" s="48"/>
      <c r="H9" s="156"/>
    </row>
    <row r="10" spans="1:26" s="447" customFormat="1" ht="43.5" customHeight="1">
      <c r="A10" s="444" t="s">
        <v>17</v>
      </c>
      <c r="B10" s="445" t="s">
        <v>236</v>
      </c>
      <c r="C10" s="445" t="s">
        <v>235</v>
      </c>
      <c r="D10" s="446" t="s">
        <v>231</v>
      </c>
      <c r="E10" s="445" t="s">
        <v>771</v>
      </c>
      <c r="F10" s="445" t="s">
        <v>232</v>
      </c>
      <c r="G10" s="445" t="s">
        <v>233</v>
      </c>
      <c r="H10" s="445" t="s">
        <v>234</v>
      </c>
    </row>
    <row r="11" spans="1:26">
      <c r="A11" s="256" t="s">
        <v>238</v>
      </c>
      <c r="B11" s="410" t="s">
        <v>261</v>
      </c>
      <c r="C11" s="410" t="s">
        <v>738</v>
      </c>
      <c r="D11" s="434">
        <f>SUMIFS('4-Basis ruimtestaat'!J:J,'4-Basis ruimtestaat'!B:B,'10-Vloeronderhoud'!A11,'4-Basis ruimtestaat'!I:I,"marmer")</f>
        <v>1652</v>
      </c>
      <c r="E11" s="411">
        <v>0</v>
      </c>
      <c r="F11" s="435">
        <f t="shared" ref="F11" si="0">(D11*E11)</f>
        <v>0</v>
      </c>
      <c r="G11" s="436" t="s">
        <v>787</v>
      </c>
      <c r="H11" s="435">
        <f t="shared" ref="H11" si="1">G11*F11</f>
        <v>0</v>
      </c>
    </row>
    <row r="12" spans="1:26">
      <c r="B12" s="158"/>
      <c r="C12" s="158"/>
      <c r="D12" s="253"/>
      <c r="E12" s="253"/>
      <c r="F12" s="253"/>
      <c r="G12" s="253"/>
      <c r="H12" s="253"/>
    </row>
    <row r="13" spans="1:26">
      <c r="A13" s="412" t="s">
        <v>26</v>
      </c>
      <c r="B13" s="413"/>
      <c r="C13" s="414"/>
      <c r="D13" s="415">
        <f>SUM(D11:D11)</f>
        <v>1652</v>
      </c>
      <c r="E13" s="416"/>
      <c r="F13" s="417"/>
      <c r="G13" s="418"/>
      <c r="H13" s="419">
        <f>SUM(H11:H11)</f>
        <v>0</v>
      </c>
    </row>
  </sheetData>
  <autoFilter ref="A10:Z13" xr:uid="{00000000-0009-0000-0000-00000A000000}"/>
  <phoneticPr fontId="73" type="noConversion"/>
  <dataValidations count="1">
    <dataValidation type="list" allowBlank="1" showInputMessage="1" showErrorMessage="1" sqref="C11" xr:uid="{C736CBFC-1565-48E2-8F22-639725E5CCC0}">
      <formula1>$E$3:$E$9</formula1>
    </dataValidation>
  </dataValidations>
  <printOptions horizontalCentered="1"/>
  <pageMargins left="0.7" right="0.7" top="0.75" bottom="0.75" header="0.3" footer="0.3"/>
  <pageSetup paperSize="9" scale="62"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22"/>
  <sheetViews>
    <sheetView showGridLines="0" showZeros="0" tabSelected="1" topLeftCell="B1" zoomScale="106" zoomScaleNormal="106" workbookViewId="0">
      <pane ySplit="10" topLeftCell="A15" activePane="bottomLeft" state="frozen"/>
      <selection pane="bottomLeft" activeCell="L1" sqref="L1"/>
    </sheetView>
  </sheetViews>
  <sheetFormatPr defaultColWidth="8.6640625" defaultRowHeight="14.1" customHeight="1"/>
  <cols>
    <col min="1" max="1" width="34.6640625" style="32" customWidth="1"/>
    <col min="2" max="2" width="19.33203125" style="32" customWidth="1"/>
    <col min="3" max="3" width="16" style="32" customWidth="1"/>
    <col min="4" max="4" width="18.6640625" style="33" customWidth="1"/>
    <col min="5" max="5" width="16.88671875" style="33" customWidth="1"/>
    <col min="6" max="6" width="14.6640625" style="33" customWidth="1"/>
    <col min="7" max="7" width="13.6640625" style="33" customWidth="1"/>
    <col min="8" max="8" width="18.44140625" style="33" customWidth="1"/>
    <col min="9" max="9" width="16.88671875" style="33" customWidth="1"/>
    <col min="10" max="10" width="16.33203125" style="33" customWidth="1"/>
    <col min="11" max="11" width="15.109375" style="33" customWidth="1"/>
    <col min="12" max="12" width="13.6640625" style="33" customWidth="1"/>
    <col min="13" max="13" width="16.6640625" style="33" customWidth="1"/>
    <col min="14" max="14" width="16.33203125" style="33" customWidth="1"/>
    <col min="15" max="15" width="19.109375" style="33" customWidth="1"/>
    <col min="16" max="16" width="17.33203125" style="33" customWidth="1"/>
    <col min="17" max="17" width="13.6640625" style="33" customWidth="1"/>
    <col min="18" max="18" width="16.5546875" style="33" customWidth="1"/>
    <col min="19" max="19" width="13.6640625" style="33" customWidth="1"/>
    <col min="20" max="20" width="16" style="33" customWidth="1"/>
    <col min="21" max="21" width="13.6640625" style="33" customWidth="1"/>
    <col min="22" max="22" width="15.109375" style="33" customWidth="1"/>
    <col min="23" max="23" width="19.33203125" style="33" customWidth="1"/>
    <col min="24" max="24" width="17.6640625" style="33" customWidth="1"/>
    <col min="25" max="25" width="19.33203125" style="33" customWidth="1"/>
    <col min="26" max="28" width="13.33203125" style="33" customWidth="1"/>
    <col min="29" max="29" width="14.6640625" style="33" customWidth="1"/>
    <col min="30" max="33" width="13.33203125" style="33" customWidth="1"/>
    <col min="34" max="16384" width="8.6640625" style="32"/>
  </cols>
  <sheetData>
    <row r="1" spans="1:34" ht="14.1" customHeight="1">
      <c r="A1" s="254" t="s">
        <v>4</v>
      </c>
      <c r="E1" s="198" t="s">
        <v>8</v>
      </c>
      <c r="F1" s="199"/>
      <c r="G1" s="34"/>
    </row>
    <row r="2" spans="1:34" ht="14.1" customHeight="1">
      <c r="E2" s="189">
        <v>0</v>
      </c>
      <c r="F2" s="35" t="s">
        <v>9</v>
      </c>
      <c r="G2" s="34"/>
    </row>
    <row r="3" spans="1:34" ht="14.1" customHeight="1">
      <c r="A3" s="30" t="s">
        <v>0</v>
      </c>
      <c r="B3" s="31" t="s">
        <v>772</v>
      </c>
      <c r="C3" s="456"/>
      <c r="D3" s="34"/>
      <c r="E3" s="34"/>
      <c r="G3" s="34"/>
      <c r="H3" s="34"/>
      <c r="I3" s="34"/>
      <c r="AF3" s="34"/>
      <c r="AG3" s="34"/>
    </row>
    <row r="4" spans="1:34" ht="13.2" customHeight="1">
      <c r="A4" s="30" t="s">
        <v>1</v>
      </c>
      <c r="B4" s="39" t="str">
        <f ca="1">MID(CELL("bestandsnaam",$B$13),SEARCH("]",CELL("bestandsnaam",$B$13),1)+1,256)</f>
        <v>2-Kosten per locatie</v>
      </c>
      <c r="C4" s="39"/>
      <c r="D4" s="34"/>
      <c r="E4" s="200" t="s">
        <v>5</v>
      </c>
      <c r="F4" s="201"/>
      <c r="G4" s="201"/>
      <c r="H4" s="201"/>
      <c r="I4" s="201"/>
      <c r="J4" s="202"/>
      <c r="K4" s="185" t="e">
        <f>J22</f>
        <v>#DIV/0!</v>
      </c>
      <c r="AF4" s="34"/>
      <c r="AG4" s="34"/>
    </row>
    <row r="5" spans="1:34" ht="0.6" customHeight="1">
      <c r="A5" s="30" t="s">
        <v>2</v>
      </c>
      <c r="B5" s="164" t="s">
        <v>774</v>
      </c>
      <c r="C5" s="165"/>
      <c r="D5" s="34"/>
      <c r="E5" s="36" t="s">
        <v>6</v>
      </c>
      <c r="F5" s="37"/>
      <c r="G5" s="37"/>
      <c r="H5" s="37"/>
      <c r="I5" s="37"/>
      <c r="J5" s="38">
        <v>0.21</v>
      </c>
      <c r="K5" s="187" t="e">
        <f>J5*K4</f>
        <v>#DIV/0!</v>
      </c>
      <c r="AF5" s="34"/>
      <c r="AG5" s="34"/>
    </row>
    <row r="6" spans="1:34" ht="13.95" customHeight="1">
      <c r="A6" s="30" t="s">
        <v>3</v>
      </c>
      <c r="B6" s="31" t="s">
        <v>794</v>
      </c>
      <c r="C6" s="456"/>
      <c r="D6" s="457"/>
      <c r="E6" s="36" t="s">
        <v>7</v>
      </c>
      <c r="F6" s="37"/>
      <c r="G6" s="37"/>
      <c r="H6" s="37"/>
      <c r="I6" s="37"/>
      <c r="J6" s="37"/>
      <c r="K6" s="188" t="e">
        <f>K4+K5</f>
        <v>#DIV/0!</v>
      </c>
      <c r="AF6" s="34"/>
      <c r="AG6" s="34"/>
    </row>
    <row r="7" spans="1:34" ht="13.95" customHeight="1">
      <c r="A7" s="30" t="s">
        <v>12</v>
      </c>
      <c r="B7" s="164"/>
      <c r="C7" s="165"/>
      <c r="D7" s="34"/>
      <c r="E7" s="37"/>
      <c r="F7" s="37"/>
      <c r="G7" s="37"/>
      <c r="H7" s="37"/>
      <c r="I7" s="37"/>
      <c r="J7" s="37"/>
      <c r="K7" s="186"/>
      <c r="V7" s="34"/>
      <c r="W7" s="32"/>
      <c r="X7" s="32"/>
      <c r="Y7" s="32"/>
      <c r="AF7" s="34"/>
      <c r="AG7" s="34"/>
    </row>
    <row r="8" spans="1:34" ht="13.95" customHeight="1">
      <c r="A8" s="30" t="s">
        <v>13</v>
      </c>
      <c r="B8" s="40">
        <v>45839</v>
      </c>
      <c r="C8" s="30"/>
      <c r="D8" s="34"/>
      <c r="E8" s="203" t="s">
        <v>10</v>
      </c>
      <c r="F8" s="204"/>
      <c r="G8" s="204"/>
      <c r="H8" s="204"/>
      <c r="I8" s="204"/>
      <c r="J8" s="204"/>
      <c r="K8" s="190">
        <v>400000</v>
      </c>
      <c r="M8" s="34"/>
      <c r="N8" s="34"/>
      <c r="O8" s="34"/>
      <c r="P8" s="34"/>
      <c r="Q8" s="34"/>
      <c r="R8" s="34"/>
      <c r="S8" s="34"/>
      <c r="T8" s="34"/>
      <c r="U8" s="34"/>
      <c r="V8" s="34"/>
      <c r="W8" s="34"/>
      <c r="X8" s="34"/>
      <c r="Y8" s="34"/>
      <c r="Z8" s="34"/>
      <c r="AA8" s="41"/>
      <c r="AB8" s="41"/>
      <c r="AC8" s="41"/>
      <c r="AD8" s="41"/>
      <c r="AE8" s="41"/>
      <c r="AF8" s="34"/>
      <c r="AG8" s="34"/>
    </row>
    <row r="9" spans="1:34" ht="13.95" customHeight="1">
      <c r="A9" s="30" t="s">
        <v>14</v>
      </c>
      <c r="B9" s="42" t="s">
        <v>795</v>
      </c>
      <c r="C9" s="30"/>
      <c r="D9"/>
      <c r="E9" s="203" t="s">
        <v>11</v>
      </c>
      <c r="F9" s="204"/>
      <c r="G9" s="204"/>
      <c r="H9" s="204"/>
      <c r="I9" s="204"/>
      <c r="J9" s="204"/>
      <c r="K9" s="190">
        <v>370000</v>
      </c>
      <c r="L9" s="34"/>
      <c r="M9" s="34"/>
      <c r="P9" s="34"/>
      <c r="Q9" s="34"/>
      <c r="V9" s="34"/>
      <c r="W9" s="32"/>
      <c r="X9" s="32"/>
      <c r="Y9" s="32"/>
      <c r="Z9" s="32"/>
      <c r="AA9" s="32"/>
      <c r="AB9" s="32"/>
      <c r="AC9" s="32"/>
      <c r="AD9" s="32"/>
      <c r="AE9" s="32"/>
      <c r="AF9" s="34"/>
      <c r="AG9" s="34"/>
    </row>
    <row r="10" spans="1:34" ht="13.95" customHeight="1">
      <c r="A10" s="30"/>
      <c r="B10" s="30"/>
      <c r="C10" s="30"/>
      <c r="D10" s="34"/>
      <c r="E10" s="34"/>
      <c r="F10" s="34"/>
      <c r="G10" s="34"/>
      <c r="H10" s="34"/>
      <c r="I10" s="34"/>
      <c r="J10" s="43"/>
      <c r="K10" s="34"/>
      <c r="L10" s="34"/>
      <c r="M10" s="34"/>
      <c r="N10" s="34"/>
      <c r="O10" s="34"/>
      <c r="P10" s="34"/>
      <c r="Q10" s="34"/>
      <c r="R10" s="34"/>
      <c r="S10" s="34"/>
      <c r="T10" s="34"/>
      <c r="U10" s="34"/>
      <c r="V10" s="34"/>
      <c r="W10" s="34"/>
      <c r="X10" s="34"/>
      <c r="Y10" s="34"/>
      <c r="Z10" s="34"/>
      <c r="AA10" s="34"/>
      <c r="AB10" s="34"/>
      <c r="AC10" s="34"/>
      <c r="AD10" s="34"/>
      <c r="AE10" s="34"/>
      <c r="AF10" s="34"/>
      <c r="AG10" s="34"/>
    </row>
    <row r="11" spans="1:34" ht="13.95" customHeight="1">
      <c r="A11" s="30"/>
      <c r="B11" s="30"/>
      <c r="C11" s="30"/>
      <c r="D11" s="34"/>
      <c r="E11" s="34"/>
      <c r="F11" s="34"/>
      <c r="G11" s="34"/>
      <c r="H11" s="34"/>
      <c r="I11" s="34"/>
      <c r="J11" s="43"/>
      <c r="K11" s="34"/>
      <c r="L11" s="34"/>
      <c r="M11" s="34"/>
      <c r="N11" s="34"/>
      <c r="O11" s="34"/>
      <c r="P11" s="34"/>
      <c r="Q11" s="34"/>
      <c r="R11" s="34"/>
      <c r="S11" s="34"/>
      <c r="T11" s="34"/>
      <c r="U11" s="34"/>
      <c r="V11" s="34"/>
      <c r="W11" s="34"/>
      <c r="X11" s="34"/>
      <c r="Y11" s="34"/>
      <c r="Z11" s="34"/>
      <c r="AA11" s="34"/>
      <c r="AB11" s="34"/>
      <c r="AC11" s="34"/>
      <c r="AD11" s="34"/>
      <c r="AE11" s="34"/>
      <c r="AF11" s="34"/>
      <c r="AG11" s="34"/>
    </row>
    <row r="12" spans="1:34" ht="15.6">
      <c r="C12" s="40"/>
      <c r="J12" s="44"/>
      <c r="AA12" s="34"/>
      <c r="AB12" s="34"/>
      <c r="AC12" s="34"/>
      <c r="AD12" s="34"/>
      <c r="AE12" s="34"/>
      <c r="AF12" s="34"/>
      <c r="AG12" s="34"/>
    </row>
    <row r="13" spans="1:34" ht="18" customHeight="1">
      <c r="A13" s="45"/>
      <c r="B13" s="45"/>
      <c r="C13" s="45"/>
      <c r="D13" s="458" t="s">
        <v>15</v>
      </c>
      <c r="E13" s="459"/>
      <c r="F13" s="459"/>
      <c r="G13" s="459"/>
      <c r="H13" s="460" t="s">
        <v>16</v>
      </c>
      <c r="I13" s="461"/>
      <c r="J13" s="43"/>
      <c r="K13" s="34"/>
      <c r="L13" s="34"/>
      <c r="M13" s="34"/>
      <c r="T13"/>
      <c r="U13"/>
      <c r="AB13" s="34"/>
      <c r="AC13" s="34"/>
      <c r="AD13" s="34"/>
      <c r="AE13" s="34"/>
      <c r="AF13" s="34"/>
      <c r="AG13" s="34"/>
      <c r="AH13" s="34"/>
    </row>
    <row r="14" spans="1:34" ht="64.2" customHeight="1">
      <c r="A14" s="255" t="s">
        <v>17</v>
      </c>
      <c r="B14" s="205" t="s">
        <v>18</v>
      </c>
      <c r="C14" s="205" t="s">
        <v>19</v>
      </c>
      <c r="D14" s="206" t="s">
        <v>20</v>
      </c>
      <c r="E14" s="206" t="s">
        <v>21</v>
      </c>
      <c r="F14" s="207" t="s">
        <v>22</v>
      </c>
      <c r="G14" s="207" t="s">
        <v>23</v>
      </c>
      <c r="H14" s="207" t="s">
        <v>24</v>
      </c>
      <c r="I14" s="207" t="s">
        <v>25</v>
      </c>
      <c r="J14" s="44"/>
      <c r="N14" s="32"/>
      <c r="O14" s="32"/>
      <c r="P14" s="32"/>
      <c r="Q14" s="32"/>
      <c r="R14" s="32"/>
      <c r="S14" s="32"/>
      <c r="T14" s="32"/>
      <c r="U14" s="32"/>
      <c r="V14" s="32"/>
      <c r="W14" s="32"/>
      <c r="X14" s="32"/>
      <c r="Y14" s="32"/>
      <c r="Z14" s="32"/>
      <c r="AA14" s="32"/>
      <c r="AB14" s="32"/>
      <c r="AC14" s="32"/>
      <c r="AD14" s="32"/>
      <c r="AE14" s="32"/>
      <c r="AF14" s="32"/>
      <c r="AG14" s="32"/>
    </row>
    <row r="15" spans="1:34" s="46" customFormat="1" ht="15" customHeight="1">
      <c r="A15" s="256" t="s">
        <v>238</v>
      </c>
      <c r="B15" s="420">
        <f>SUMIF('4-Basis ruimtestaat'!B:B,'2-Kosten per locatie'!A15,'4-Basis ruimtestaat'!J:J)</f>
        <v>18566.409996986389</v>
      </c>
      <c r="C15" s="191">
        <v>1</v>
      </c>
      <c r="D15" s="192">
        <f>_xlfn.MAXIFS('4-Basis ruimtestaat'!L:L,'4-Basis ruimtestaat'!B:B,'2-Kosten per locatie'!A15)</f>
        <v>255</v>
      </c>
      <c r="E15" s="192">
        <f>_xlfn.MAXIFS('4-Basis ruimtestaat'!M:M,'4-Basis ruimtestaat'!B:B,'2-Kosten per locatie'!A15)</f>
        <v>255</v>
      </c>
      <c r="F15" s="422" t="e">
        <f>SUMIF('4-Basis ruimtestaat'!B:B,'2-Kosten per locatie'!A15,'4-Basis ruimtestaat'!R:R)</f>
        <v>#DIV/0!</v>
      </c>
      <c r="G15" s="422" t="e">
        <f>SUMIF('4-Basis ruimtestaat'!B:B,'2-Kosten per locatie'!A15,'4-Basis ruimtestaat'!S:S)</f>
        <v>#DIV/0!</v>
      </c>
      <c r="H15" s="422" t="e">
        <f>F15*$E$2</f>
        <v>#DIV/0!</v>
      </c>
      <c r="I15" s="422" t="e">
        <f>G15*$E$2</f>
        <v>#DIV/0!</v>
      </c>
      <c r="J15" s="34"/>
    </row>
    <row r="16" spans="1:34" ht="15" customHeight="1">
      <c r="A16" s="256" t="s">
        <v>718</v>
      </c>
      <c r="B16" s="420">
        <f>SUMIF('4-Basis ruimtestaat'!B:B,'2-Kosten per locatie'!A16,'4-Basis ruimtestaat'!J:J)</f>
        <v>3770.57</v>
      </c>
      <c r="C16" s="191">
        <v>1</v>
      </c>
      <c r="D16" s="192">
        <f>_xlfn.MAXIFS('4-Basis ruimtestaat'!L:L,'4-Basis ruimtestaat'!B:B,'2-Kosten per locatie'!A16)</f>
        <v>255</v>
      </c>
      <c r="E16" s="192">
        <f>_xlfn.MAXIFS('4-Basis ruimtestaat'!M:M,'4-Basis ruimtestaat'!B:B,'2-Kosten per locatie'!A16)</f>
        <v>255</v>
      </c>
      <c r="F16" s="422" t="e">
        <f>SUMIF('4-Basis ruimtestaat'!B:B,'2-Kosten per locatie'!A16,'4-Basis ruimtestaat'!R:R)</f>
        <v>#DIV/0!</v>
      </c>
      <c r="G16" s="422" t="e">
        <f>SUMIF('4-Basis ruimtestaat'!B:B,'2-Kosten per locatie'!A16,'4-Basis ruimtestaat'!S:S)</f>
        <v>#DIV/0!</v>
      </c>
      <c r="H16" s="422" t="e">
        <f>F16*$E$2</f>
        <v>#DIV/0!</v>
      </c>
      <c r="I16" s="422" t="e">
        <f>G16*$E$2</f>
        <v>#DIV/0!</v>
      </c>
      <c r="J16" s="34"/>
      <c r="K16" s="32"/>
      <c r="L16" s="32"/>
      <c r="M16" s="32"/>
      <c r="N16" s="32"/>
      <c r="O16" s="32"/>
      <c r="P16" s="32"/>
      <c r="Q16" s="32"/>
      <c r="R16" s="32"/>
      <c r="S16" s="32"/>
      <c r="T16" s="32"/>
      <c r="U16" s="32"/>
      <c r="V16" s="32"/>
      <c r="W16" s="32"/>
      <c r="X16" s="32"/>
      <c r="Y16" s="32"/>
      <c r="Z16" s="32"/>
      <c r="AA16" s="32"/>
      <c r="AB16" s="32"/>
      <c r="AC16" s="32"/>
      <c r="AD16" s="32"/>
      <c r="AE16" s="32"/>
      <c r="AF16" s="32"/>
      <c r="AG16" s="32"/>
    </row>
    <row r="17" spans="1:33" s="47" customFormat="1" ht="15" customHeight="1">
      <c r="A17" s="258" t="s">
        <v>26</v>
      </c>
      <c r="B17" s="421">
        <f>SUM(B15:B16)</f>
        <v>22336.979996986389</v>
      </c>
      <c r="C17" s="193"/>
      <c r="D17" s="194"/>
      <c r="E17" s="194"/>
      <c r="F17" s="423" t="e">
        <f>SUM(F15:F16)</f>
        <v>#DIV/0!</v>
      </c>
      <c r="G17" s="423" t="e">
        <f>SUM(G15:G16)</f>
        <v>#DIV/0!</v>
      </c>
      <c r="H17" s="423" t="e">
        <f>SUM(H15:H16)</f>
        <v>#DIV/0!</v>
      </c>
      <c r="I17" s="423" t="e">
        <f>SUM(I15:I16)</f>
        <v>#DIV/0!</v>
      </c>
      <c r="J17" s="34"/>
    </row>
    <row r="18" spans="1:33" s="46" customFormat="1" ht="14.1" customHeight="1">
      <c r="AD18" s="32"/>
    </row>
    <row r="19" spans="1:33" ht="56.4" customHeight="1">
      <c r="A19" s="208" t="s">
        <v>17</v>
      </c>
      <c r="B19" s="209" t="s">
        <v>27</v>
      </c>
      <c r="C19" s="209" t="s">
        <v>747</v>
      </c>
      <c r="D19" s="209" t="s">
        <v>28</v>
      </c>
      <c r="E19" s="209" t="s">
        <v>29</v>
      </c>
      <c r="F19" s="209" t="s">
        <v>30</v>
      </c>
      <c r="G19" s="207" t="s">
        <v>31</v>
      </c>
      <c r="H19" s="209" t="s">
        <v>32</v>
      </c>
      <c r="I19" s="209" t="s">
        <v>33</v>
      </c>
      <c r="J19" s="209" t="s">
        <v>34</v>
      </c>
      <c r="K19" s="209" t="s">
        <v>35</v>
      </c>
      <c r="X19" s="46"/>
      <c r="Y19" s="32"/>
      <c r="Z19" s="32"/>
      <c r="AA19" s="32"/>
      <c r="AB19" s="32"/>
      <c r="AC19" s="32"/>
      <c r="AD19" s="32"/>
      <c r="AE19" s="32"/>
      <c r="AF19" s="32"/>
      <c r="AG19" s="32"/>
    </row>
    <row r="20" spans="1:33" s="46" customFormat="1" ht="15" customHeight="1">
      <c r="A20" s="257" t="str">
        <f>A15</f>
        <v>Stadhuis gemeente Lelystad</v>
      </c>
      <c r="B20" s="450" t="e">
        <f>(F15)*'6-Opbouw uurtarief productie'!$E$47</f>
        <v>#DIV/0!</v>
      </c>
      <c r="C20" s="450" t="e">
        <f>(G15)*'6-Opbouw uurtarief productie'!$E$47</f>
        <v>#DIV/0!</v>
      </c>
      <c r="D20" s="259" t="e">
        <f>SUM(B20:C20)</f>
        <v>#DIV/0!</v>
      </c>
      <c r="E20" s="259" t="e">
        <f>H15*'7-Opbouw uurtarief toezicht'!$E$47</f>
        <v>#DIV/0!</v>
      </c>
      <c r="F20" s="259" t="e">
        <f>I15*'7-Opbouw uurtarief toezicht'!$E$47</f>
        <v>#DIV/0!</v>
      </c>
      <c r="G20" s="196" t="e">
        <f>SUM(E20:F20)</f>
        <v>#DIV/0!</v>
      </c>
      <c r="H20" s="197">
        <f>SUMIF('10-Vloeronderhoud'!A:A,'2-Kosten per locatie'!A20,'10-Vloeronderhoud'!H:H)</f>
        <v>0</v>
      </c>
      <c r="I20" s="259">
        <f>SUMIF('8-Additionele kosten'!A:A,'2-Kosten per locatie'!A20,'8-Additionele kosten'!H:H)</f>
        <v>0</v>
      </c>
      <c r="J20" s="259" t="e">
        <f>D20+G20+H20+I20</f>
        <v>#DIV/0!</v>
      </c>
      <c r="K20" s="259" t="e">
        <f>J20/12</f>
        <v>#DIV/0!</v>
      </c>
      <c r="L20" s="33"/>
      <c r="P20" s="33"/>
    </row>
    <row r="21" spans="1:33" ht="15" customHeight="1">
      <c r="A21" s="257" t="str">
        <f>A16</f>
        <v>Werf - de Wigstraat</v>
      </c>
      <c r="B21" s="450" t="e">
        <f>(F16)*'6-Opbouw uurtarief productie'!$E$47</f>
        <v>#DIV/0!</v>
      </c>
      <c r="C21" s="450" t="e">
        <f>(G16)*'6-Opbouw uurtarief productie'!$E$47</f>
        <v>#DIV/0!</v>
      </c>
      <c r="D21" s="259" t="e">
        <f>SUM(B21:C21)</f>
        <v>#DIV/0!</v>
      </c>
      <c r="E21" s="259" t="e">
        <f>H16*'7-Opbouw uurtarief toezicht'!$E$47</f>
        <v>#DIV/0!</v>
      </c>
      <c r="F21" s="259" t="e">
        <f>I16*'7-Opbouw uurtarief toezicht'!$E$47</f>
        <v>#DIV/0!</v>
      </c>
      <c r="G21" s="196" t="e">
        <f>SUM(E21:F21)</f>
        <v>#DIV/0!</v>
      </c>
      <c r="H21" s="197">
        <f>SUMIF('10-Vloeronderhoud'!A:A,'2-Kosten per locatie'!A21,'10-Vloeronderhoud'!H:H)</f>
        <v>0</v>
      </c>
      <c r="I21" s="259">
        <f>SUMIF('8-Additionele kosten'!A:A,'2-Kosten per locatie'!A21,'8-Additionele kosten'!H:H)</f>
        <v>0</v>
      </c>
      <c r="J21" s="259" t="e">
        <f>D21+G21+H21+I21</f>
        <v>#DIV/0!</v>
      </c>
      <c r="K21" s="259" t="e">
        <f t="shared" ref="K21" si="0">J21/12</f>
        <v>#DIV/0!</v>
      </c>
      <c r="X21" s="46"/>
      <c r="Y21" s="32"/>
      <c r="Z21" s="32"/>
      <c r="AA21" s="32"/>
      <c r="AB21" s="32"/>
      <c r="AC21" s="32"/>
      <c r="AD21" s="32"/>
      <c r="AE21" s="32"/>
      <c r="AF21" s="32"/>
      <c r="AG21" s="32"/>
    </row>
    <row r="22" spans="1:33" s="47" customFormat="1" ht="15" customHeight="1">
      <c r="A22" s="258" t="s">
        <v>26</v>
      </c>
      <c r="B22" s="260" t="e">
        <f>SUM(B20:B21)</f>
        <v>#DIV/0!</v>
      </c>
      <c r="C22" s="260" t="e">
        <f>SUM(C20:C21)</f>
        <v>#DIV/0!</v>
      </c>
      <c r="D22" s="260" t="e">
        <f t="shared" ref="D22:I22" si="1">SUM(D20:D21)</f>
        <v>#DIV/0!</v>
      </c>
      <c r="E22" s="260" t="e">
        <f t="shared" si="1"/>
        <v>#DIV/0!</v>
      </c>
      <c r="F22" s="260" t="e">
        <f t="shared" si="1"/>
        <v>#DIV/0!</v>
      </c>
      <c r="G22" s="260" t="e">
        <f t="shared" si="1"/>
        <v>#DIV/0!</v>
      </c>
      <c r="H22" s="260">
        <f t="shared" si="1"/>
        <v>0</v>
      </c>
      <c r="I22" s="260">
        <f t="shared" si="1"/>
        <v>0</v>
      </c>
      <c r="J22" s="260" t="e">
        <f>SUM(J20:J21)</f>
        <v>#DIV/0!</v>
      </c>
      <c r="K22" s="260" t="e">
        <f>SUM(K20:K21)</f>
        <v>#DIV/0!</v>
      </c>
      <c r="T22" s="46"/>
      <c r="U22" s="46"/>
      <c r="V22" s="46"/>
      <c r="W22" s="46"/>
      <c r="X22" s="46"/>
    </row>
  </sheetData>
  <mergeCells count="2">
    <mergeCell ref="D13:G13"/>
    <mergeCell ref="H13:I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P41"/>
  <sheetViews>
    <sheetView showGridLines="0" zoomScale="85" zoomScaleNormal="85" workbookViewId="0">
      <pane ySplit="9" topLeftCell="A10" activePane="bottomLeft" state="frozen"/>
      <selection activeCell="B1" sqref="B1"/>
      <selection pane="bottomLeft" activeCell="F20" sqref="F20"/>
    </sheetView>
  </sheetViews>
  <sheetFormatPr defaultColWidth="9.109375" defaultRowHeight="13.2"/>
  <cols>
    <col min="1" max="1" width="29.6640625" style="48" customWidth="1"/>
    <col min="2" max="2" width="9.109375" style="48" customWidth="1"/>
    <col min="3" max="6" width="9.109375" style="48"/>
    <col min="7" max="7" width="11.6640625" style="48" customWidth="1"/>
    <col min="8" max="8" width="3.33203125" style="48" customWidth="1"/>
    <col min="9" max="9" width="12" style="48" customWidth="1"/>
    <col min="10" max="10" width="9.6640625" style="48" customWidth="1"/>
    <col min="11" max="11" width="12.44140625" style="49" customWidth="1"/>
    <col min="12" max="12" width="12.44140625" style="48" customWidth="1"/>
    <col min="13" max="13" width="2" style="48" customWidth="1"/>
    <col min="14" max="14" width="11" style="48" customWidth="1"/>
    <col min="15" max="15" width="3" style="48" customWidth="1"/>
    <col min="16" max="16" width="9.109375" style="49"/>
    <col min="17" max="17" width="9.109375" style="2"/>
    <col min="18" max="18" width="30.44140625" style="2" customWidth="1"/>
    <col min="19" max="16384" width="9.109375" style="2"/>
  </cols>
  <sheetData>
    <row r="1" spans="1:16" ht="16.2">
      <c r="A1" s="261" t="s">
        <v>4</v>
      </c>
    </row>
    <row r="2" spans="1:16" ht="16.2">
      <c r="A2" s="171"/>
    </row>
    <row r="3" spans="1:16" ht="18.600000000000001">
      <c r="A3" s="167" t="str">
        <f>'2-Kosten per locatie'!A3</f>
        <v>Naam opdrachtgever</v>
      </c>
      <c r="B3" s="39" t="str">
        <f>'2-Kosten per locatie'!B3</f>
        <v>Gemeente Lelystad</v>
      </c>
      <c r="C3" s="50"/>
    </row>
    <row r="4" spans="1:16" ht="18.600000000000001">
      <c r="A4" s="167" t="str">
        <f>'2-Kosten per locatie'!A4</f>
        <v>Calculatie onderdeel</v>
      </c>
      <c r="B4" s="39" t="str">
        <f ca="1">MID(CELL("bestandsnaam",$B$7),SEARCH("]",CELL("bestandsnaam",$B$7),1)+1,256)</f>
        <v>3-Productie normen</v>
      </c>
      <c r="C4" s="39"/>
    </row>
    <row r="5" spans="1:16" ht="18.600000000000001">
      <c r="A5" s="167" t="str">
        <f>'2-Kosten per locatie'!A5</f>
        <v>Gebouw/plaats</v>
      </c>
      <c r="B5" s="39" t="str">
        <f>'2-Kosten per locatie'!B5</f>
        <v>Lelystad</v>
      </c>
      <c r="C5" s="39"/>
    </row>
    <row r="6" spans="1:16" ht="18.600000000000001">
      <c r="A6" s="167" t="str">
        <f>'2-Kosten per locatie'!A6</f>
        <v>Referentie nummer</v>
      </c>
      <c r="B6" s="39" t="str">
        <f>'2-Kosten per locatie'!B6</f>
        <v xml:space="preserve">GEMEENTE LELYSTAD-TN-496269 </v>
      </c>
      <c r="C6" s="39"/>
      <c r="G6" s="262" t="s">
        <v>36</v>
      </c>
      <c r="H6" s="263"/>
      <c r="I6" s="299"/>
      <c r="J6" s="264" t="e">
        <f>SUM('4-Basis ruimtestaat'!AE:AE)/SUM('4-Basis ruimtestaat'!R:W)</f>
        <v>#DIV/0!</v>
      </c>
      <c r="K6" s="265" t="s">
        <v>37</v>
      </c>
    </row>
    <row r="7" spans="1:16">
      <c r="A7" s="51"/>
      <c r="B7" s="52"/>
      <c r="C7" s="52"/>
      <c r="D7" s="53"/>
      <c r="E7" s="54"/>
      <c r="F7" s="54"/>
      <c r="G7" s="55"/>
      <c r="H7" s="55"/>
      <c r="I7" s="56"/>
      <c r="J7" s="57"/>
      <c r="K7" s="58"/>
      <c r="L7" s="57"/>
      <c r="M7" s="57"/>
      <c r="N7" s="59"/>
      <c r="O7" s="2"/>
      <c r="P7" s="2"/>
    </row>
    <row r="8" spans="1:16" ht="27.75" customHeight="1">
      <c r="A8" s="266" t="s">
        <v>38</v>
      </c>
      <c r="B8" s="454">
        <v>12</v>
      </c>
      <c r="C8" s="454">
        <v>52</v>
      </c>
      <c r="D8" s="454">
        <v>104</v>
      </c>
      <c r="E8" s="454">
        <v>156</v>
      </c>
      <c r="F8" s="267">
        <v>208</v>
      </c>
      <c r="G8" s="267">
        <v>255</v>
      </c>
      <c r="H8" s="57"/>
      <c r="I8" s="169"/>
      <c r="J8" s="268">
        <v>0</v>
      </c>
      <c r="K8" s="170"/>
      <c r="L8" s="2"/>
      <c r="M8" s="2"/>
      <c r="N8" s="2"/>
      <c r="O8" s="2"/>
      <c r="P8" s="2"/>
    </row>
    <row r="9" spans="1:16" ht="60.6" customHeight="1">
      <c r="A9" s="269" t="s">
        <v>39</v>
      </c>
      <c r="B9" s="462" t="s">
        <v>40</v>
      </c>
      <c r="C9" s="463"/>
      <c r="D9" s="463"/>
      <c r="E9" s="463"/>
      <c r="F9" s="463"/>
      <c r="G9" s="464"/>
      <c r="H9" s="57"/>
      <c r="I9" s="270" t="s">
        <v>41</v>
      </c>
      <c r="J9" s="271" t="s">
        <v>42</v>
      </c>
      <c r="K9" s="170"/>
      <c r="L9" s="270" t="s">
        <v>45</v>
      </c>
      <c r="M9" s="2"/>
      <c r="N9" s="2"/>
      <c r="O9" s="2"/>
      <c r="P9" s="2"/>
    </row>
    <row r="10" spans="1:16">
      <c r="A10" s="272" t="s">
        <v>46</v>
      </c>
      <c r="B10" s="277"/>
      <c r="C10" s="277"/>
      <c r="D10" s="273"/>
      <c r="E10" s="273"/>
      <c r="F10" s="277"/>
      <c r="G10" s="273"/>
      <c r="H10" s="210"/>
      <c r="I10" s="274">
        <f>SUMIF('4-Basis ruimtestaat'!H:H,'3-Productie normen'!A10,'4-Basis ruimtestaat'!J:J)</f>
        <v>9850.01</v>
      </c>
      <c r="J10" s="61"/>
      <c r="K10" s="57"/>
      <c r="L10" s="275" t="s">
        <v>47</v>
      </c>
      <c r="M10" s="2"/>
      <c r="N10" s="2"/>
      <c r="O10" s="2"/>
      <c r="P10" s="2"/>
    </row>
    <row r="11" spans="1:16">
      <c r="A11" s="272" t="s">
        <v>48</v>
      </c>
      <c r="B11" s="277"/>
      <c r="C11" s="277"/>
      <c r="D11" s="277"/>
      <c r="E11" s="277"/>
      <c r="F11" s="277"/>
      <c r="G11" s="273"/>
      <c r="H11" s="210"/>
      <c r="I11" s="274">
        <f>SUMIF('4-Basis ruimtestaat'!H:H,'3-Productie normen'!A11,'4-Basis ruimtestaat'!J:J)</f>
        <v>466.43999999999994</v>
      </c>
      <c r="K11" s="57"/>
      <c r="L11" s="275" t="s">
        <v>49</v>
      </c>
      <c r="M11" s="2"/>
      <c r="N11" s="2"/>
      <c r="O11" s="2"/>
      <c r="P11" s="2"/>
    </row>
    <row r="12" spans="1:16">
      <c r="A12" s="272" t="s">
        <v>50</v>
      </c>
      <c r="B12" s="273"/>
      <c r="C12" s="273"/>
      <c r="D12" s="273"/>
      <c r="E12" s="273"/>
      <c r="F12" s="277"/>
      <c r="G12" s="273"/>
      <c r="H12" s="210"/>
      <c r="I12" s="274">
        <f>SUMIF('4-Basis ruimtestaat'!H:H,'3-Productie normen'!A12,'4-Basis ruimtestaat'!J:J)</f>
        <v>4117.26</v>
      </c>
      <c r="K12" s="48"/>
      <c r="L12" s="275" t="s">
        <v>51</v>
      </c>
      <c r="M12" s="2"/>
      <c r="N12" s="2"/>
      <c r="O12" s="2"/>
      <c r="P12" s="2"/>
    </row>
    <row r="13" spans="1:16">
      <c r="A13" s="272" t="s">
        <v>52</v>
      </c>
      <c r="B13" s="277"/>
      <c r="C13" s="277"/>
      <c r="D13" s="277"/>
      <c r="E13" s="277"/>
      <c r="F13" s="277"/>
      <c r="G13" s="273"/>
      <c r="H13" s="210"/>
      <c r="I13" s="274">
        <f>SUMIF('4-Basis ruimtestaat'!H:H,'3-Productie normen'!A13,'4-Basis ruimtestaat'!J:J)</f>
        <v>51</v>
      </c>
      <c r="K13" s="48"/>
      <c r="L13" s="275" t="s">
        <v>51</v>
      </c>
      <c r="M13" s="2"/>
      <c r="N13" s="2"/>
      <c r="O13" s="2"/>
      <c r="P13" s="2"/>
    </row>
    <row r="14" spans="1:16">
      <c r="A14" s="276" t="s">
        <v>53</v>
      </c>
      <c r="B14" s="277"/>
      <c r="C14" s="277"/>
      <c r="D14" s="277"/>
      <c r="E14" s="277"/>
      <c r="F14" s="273"/>
      <c r="G14" s="273"/>
      <c r="H14" s="210"/>
      <c r="I14" s="274">
        <f>SUMIF('4-Basis ruimtestaat'!H:H,'3-Productie normen'!A14,'4-Basis ruimtestaat'!J:J)</f>
        <v>684</v>
      </c>
      <c r="K14" s="48"/>
      <c r="L14" s="275" t="s">
        <v>51</v>
      </c>
      <c r="M14" s="2"/>
      <c r="N14" s="2"/>
      <c r="O14" s="2"/>
      <c r="P14" s="2"/>
    </row>
    <row r="15" spans="1:16">
      <c r="A15" s="272" t="s">
        <v>54</v>
      </c>
      <c r="B15" s="277"/>
      <c r="C15" s="277"/>
      <c r="D15" s="277"/>
      <c r="E15" s="277"/>
      <c r="F15" s="277"/>
      <c r="G15" s="273"/>
      <c r="H15" s="210"/>
      <c r="I15" s="274">
        <f>SUMIF('4-Basis ruimtestaat'!H:H,'3-Productie normen'!A15,'4-Basis ruimtestaat'!J:J)</f>
        <v>61.759999999999991</v>
      </c>
      <c r="K15" s="48"/>
      <c r="L15" s="275" t="s">
        <v>51</v>
      </c>
      <c r="M15" s="2"/>
      <c r="N15" s="2"/>
      <c r="O15" s="2"/>
      <c r="P15" s="2"/>
    </row>
    <row r="16" spans="1:16">
      <c r="A16" s="272" t="s">
        <v>55</v>
      </c>
      <c r="B16" s="277"/>
      <c r="C16" s="277"/>
      <c r="D16" s="273"/>
      <c r="E16" s="273"/>
      <c r="F16" s="277"/>
      <c r="G16" s="273"/>
      <c r="H16" s="210"/>
      <c r="I16" s="274">
        <f>SUMIF('4-Basis ruimtestaat'!H:H,'3-Productie normen'!A16,'4-Basis ruimtestaat'!J:J)</f>
        <v>3164.7500000000005</v>
      </c>
      <c r="K16" s="48"/>
      <c r="L16" s="275" t="s">
        <v>47</v>
      </c>
      <c r="M16" s="2"/>
      <c r="N16" s="2"/>
      <c r="O16" s="2"/>
      <c r="P16" s="2"/>
    </row>
    <row r="17" spans="1:16">
      <c r="A17" s="272" t="s">
        <v>56</v>
      </c>
      <c r="B17" s="273"/>
      <c r="C17" s="273"/>
      <c r="D17" s="277"/>
      <c r="E17" s="277"/>
      <c r="F17" s="277"/>
      <c r="G17" s="279"/>
      <c r="H17" s="210"/>
      <c r="I17" s="274">
        <f>SUMIF('4-Basis ruimtestaat'!H:H,'3-Productie normen'!A17,'4-Basis ruimtestaat'!J:J)</f>
        <v>1240.5500000381469</v>
      </c>
      <c r="K17" s="48"/>
      <c r="L17" s="275" t="s">
        <v>51</v>
      </c>
      <c r="M17" s="2"/>
      <c r="N17" s="2"/>
      <c r="O17" s="2"/>
      <c r="P17" s="2"/>
    </row>
    <row r="18" spans="1:16">
      <c r="A18" s="276" t="s">
        <v>57</v>
      </c>
      <c r="B18" s="277"/>
      <c r="C18" s="277"/>
      <c r="D18" s="277"/>
      <c r="E18" s="277"/>
      <c r="F18" s="277"/>
      <c r="G18" s="273"/>
      <c r="H18" s="210"/>
      <c r="I18" s="274">
        <f>SUMIF('4-Basis ruimtestaat'!H:H,'3-Productie normen'!A18,'4-Basis ruimtestaat'!J:J)</f>
        <v>303.54999694824198</v>
      </c>
      <c r="K18" s="48"/>
      <c r="L18" s="275" t="s">
        <v>51</v>
      </c>
      <c r="M18" s="2"/>
      <c r="N18" s="2"/>
      <c r="O18" s="2"/>
      <c r="P18" s="2"/>
    </row>
    <row r="19" spans="1:16">
      <c r="A19" s="276" t="s">
        <v>58</v>
      </c>
      <c r="B19" s="277"/>
      <c r="C19" s="277"/>
      <c r="D19" s="273"/>
      <c r="E19" s="273"/>
      <c r="F19" s="277"/>
      <c r="G19" s="273"/>
      <c r="H19" s="210"/>
      <c r="I19" s="274">
        <f>SUMIF('4-Basis ruimtestaat'!H:H,'3-Productie normen'!A19,'4-Basis ruimtestaat'!J:J)</f>
        <v>486.7</v>
      </c>
      <c r="K19" s="48"/>
      <c r="L19" s="275" t="s">
        <v>51</v>
      </c>
      <c r="M19" s="2"/>
      <c r="N19" s="2"/>
      <c r="O19" s="2"/>
      <c r="P19" s="2"/>
    </row>
    <row r="20" spans="1:16">
      <c r="A20" s="276" t="s">
        <v>59</v>
      </c>
      <c r="B20" s="277"/>
      <c r="C20" s="277"/>
      <c r="D20" s="277"/>
      <c r="E20" s="277"/>
      <c r="F20" s="277"/>
      <c r="G20" s="273"/>
      <c r="H20" s="210"/>
      <c r="I20" s="274">
        <f>SUMIF('4-Basis ruimtestaat'!H:H,'3-Productie normen'!A20,'4-Basis ruimtestaat'!J:J)</f>
        <v>39</v>
      </c>
      <c r="K20" s="48"/>
      <c r="L20" s="275" t="s">
        <v>51</v>
      </c>
      <c r="M20" s="2"/>
      <c r="N20" s="2"/>
      <c r="O20" s="2"/>
      <c r="P20" s="2"/>
    </row>
    <row r="21" spans="1:16">
      <c r="A21" s="62" t="s">
        <v>245</v>
      </c>
      <c r="B21" s="273"/>
      <c r="C21" s="277"/>
      <c r="D21" s="277"/>
      <c r="E21" s="277"/>
      <c r="F21" s="277"/>
      <c r="G21" s="279"/>
      <c r="H21" s="210"/>
      <c r="I21" s="274">
        <f>SUMIF('4-Basis ruimtestaat'!H:H,'3-Productie normen'!A21,'4-Basis ruimtestaat'!J:J)</f>
        <v>430</v>
      </c>
      <c r="K21" s="48"/>
      <c r="L21" s="275" t="s">
        <v>51</v>
      </c>
      <c r="M21" s="2"/>
      <c r="N21" s="2"/>
      <c r="O21" s="2"/>
      <c r="P21" s="2"/>
    </row>
    <row r="22" spans="1:16">
      <c r="A22" s="76" t="s">
        <v>680</v>
      </c>
      <c r="B22" s="279"/>
      <c r="C22" s="273"/>
      <c r="D22" s="277"/>
      <c r="E22" s="277"/>
      <c r="F22" s="277"/>
      <c r="G22" s="279"/>
      <c r="H22" s="210"/>
      <c r="I22" s="274">
        <f>SUMIF('4-Basis ruimtestaat'!H:H,'3-Productie normen'!A22,'4-Basis ruimtestaat'!J:J)</f>
        <v>72</v>
      </c>
      <c r="K22" s="48"/>
      <c r="L22" s="275" t="s">
        <v>51</v>
      </c>
      <c r="M22" s="2"/>
      <c r="N22" s="2"/>
      <c r="O22" s="2"/>
      <c r="P22" s="2"/>
    </row>
    <row r="23" spans="1:16">
      <c r="A23" s="76" t="s">
        <v>721</v>
      </c>
      <c r="B23" s="279"/>
      <c r="C23" s="273"/>
      <c r="D23" s="277"/>
      <c r="E23" s="277"/>
      <c r="F23" s="277"/>
      <c r="G23" s="279"/>
      <c r="H23" s="210"/>
      <c r="I23" s="274">
        <f>SUMIF('4-Basis ruimtestaat'!H:H,'3-Productie normen'!A23,'4-Basis ruimtestaat'!J:J)</f>
        <v>571</v>
      </c>
      <c r="K23" s="48"/>
      <c r="L23" s="275" t="s">
        <v>51</v>
      </c>
      <c r="M23" s="2"/>
      <c r="N23" s="2"/>
      <c r="O23" s="2"/>
      <c r="P23" s="2"/>
    </row>
    <row r="24" spans="1:16">
      <c r="A24" s="272" t="s">
        <v>728</v>
      </c>
      <c r="B24" s="279"/>
      <c r="C24" s="273"/>
      <c r="D24" s="277"/>
      <c r="E24" s="277"/>
      <c r="F24" s="277"/>
      <c r="G24" s="273"/>
      <c r="H24" s="210"/>
      <c r="I24" s="274">
        <f>SUMIF('4-Basis ruimtestaat'!H:H,'3-Productie normen'!A24,'4-Basis ruimtestaat'!J:J)</f>
        <v>8</v>
      </c>
      <c r="K24" s="48"/>
      <c r="L24" s="275" t="s">
        <v>49</v>
      </c>
      <c r="M24" s="2"/>
      <c r="N24" s="2"/>
      <c r="O24" s="2"/>
      <c r="P24" s="2"/>
    </row>
    <row r="25" spans="1:16">
      <c r="A25" s="272"/>
      <c r="B25" s="279"/>
      <c r="C25" s="279"/>
      <c r="D25" s="277"/>
      <c r="E25" s="277"/>
      <c r="F25" s="277"/>
      <c r="G25" s="279"/>
      <c r="H25" s="210"/>
      <c r="I25" s="274"/>
      <c r="K25" s="48"/>
      <c r="L25" s="275"/>
      <c r="M25" s="2"/>
      <c r="N25" s="2"/>
      <c r="O25" s="2"/>
      <c r="P25" s="2"/>
    </row>
    <row r="26" spans="1:16">
      <c r="A26" s="272"/>
      <c r="B26" s="279"/>
      <c r="C26" s="279"/>
      <c r="D26" s="277"/>
      <c r="E26" s="277"/>
      <c r="F26" s="277"/>
      <c r="G26" s="279"/>
      <c r="H26" s="210"/>
      <c r="I26" s="274"/>
      <c r="K26" s="48"/>
      <c r="L26" s="275"/>
      <c r="M26" s="2"/>
      <c r="N26" s="2"/>
      <c r="O26" s="2"/>
      <c r="P26" s="2"/>
    </row>
    <row r="27" spans="1:16">
      <c r="A27" s="276" t="s">
        <v>770</v>
      </c>
      <c r="B27" s="277"/>
      <c r="C27" s="279"/>
      <c r="D27" s="277"/>
      <c r="E27" s="277"/>
      <c r="F27" s="277"/>
      <c r="G27" s="278"/>
      <c r="H27" s="210"/>
      <c r="I27" s="274">
        <f>SUMIF('4-Basis ruimtestaat'!H:H,'3-Productie normen'!A27,'4-Basis ruimtestaat'!J:J)</f>
        <v>790.96</v>
      </c>
      <c r="K27" s="48"/>
      <c r="L27" s="275"/>
      <c r="M27" s="2"/>
      <c r="N27" s="2"/>
      <c r="O27" s="2"/>
      <c r="P27" s="2"/>
    </row>
    <row r="28" spans="1:16">
      <c r="A28" s="276"/>
      <c r="B28" s="279"/>
      <c r="C28" s="279"/>
      <c r="D28" s="279"/>
      <c r="E28" s="279"/>
      <c r="F28" s="279"/>
      <c r="G28" s="280"/>
      <c r="H28" s="210"/>
      <c r="I28" s="274"/>
      <c r="K28" s="60"/>
      <c r="L28" s="275"/>
      <c r="M28" s="2"/>
      <c r="N28" s="2"/>
      <c r="O28" s="2"/>
      <c r="P28" s="2"/>
    </row>
    <row r="29" spans="1:16">
      <c r="A29" s="281" t="s">
        <v>26</v>
      </c>
      <c r="B29" s="282"/>
      <c r="C29" s="282"/>
      <c r="D29" s="282"/>
      <c r="E29" s="282"/>
      <c r="F29" s="282"/>
      <c r="G29" s="283"/>
      <c r="H29" s="211"/>
      <c r="I29" s="284">
        <f>SUM(I10:I28)</f>
        <v>22336.979996986389</v>
      </c>
      <c r="K29" s="57"/>
      <c r="L29" s="285"/>
      <c r="M29" s="2"/>
      <c r="N29" s="2"/>
      <c r="O29" s="2"/>
      <c r="P29" s="2"/>
    </row>
    <row r="30" spans="1:16">
      <c r="K30" s="57"/>
      <c r="M30" s="2"/>
      <c r="N30" s="2"/>
      <c r="O30" s="2"/>
      <c r="P30" s="2"/>
    </row>
    <row r="31" spans="1:16" ht="16.2">
      <c r="A31" s="286" t="s">
        <v>60</v>
      </c>
      <c r="B31" s="287">
        <v>2</v>
      </c>
      <c r="C31" s="287">
        <v>3</v>
      </c>
      <c r="D31" s="287">
        <v>4</v>
      </c>
      <c r="E31" s="287">
        <v>5</v>
      </c>
      <c r="F31" s="287">
        <v>6</v>
      </c>
      <c r="G31" s="287">
        <v>7</v>
      </c>
      <c r="H31" s="57"/>
      <c r="I31" s="49"/>
      <c r="K31" s="48"/>
      <c r="L31" s="49"/>
      <c r="M31" s="2"/>
      <c r="N31" s="2"/>
      <c r="O31" s="2"/>
      <c r="P31" s="2"/>
    </row>
    <row r="32" spans="1:16">
      <c r="K32" s="48"/>
      <c r="N32" s="49"/>
      <c r="O32" s="2"/>
      <c r="P32" s="2"/>
    </row>
    <row r="33" spans="1:16">
      <c r="A33" s="162" t="s">
        <v>61</v>
      </c>
      <c r="B33" s="162" t="s">
        <v>62</v>
      </c>
      <c r="C33" s="163" t="s">
        <v>63</v>
      </c>
      <c r="K33" s="48"/>
      <c r="N33" s="49"/>
      <c r="O33" s="2"/>
      <c r="P33" s="2"/>
    </row>
    <row r="34" spans="1:16">
      <c r="A34" s="62" t="s">
        <v>64</v>
      </c>
      <c r="B34" s="63">
        <v>12</v>
      </c>
      <c r="C34" s="172">
        <v>2</v>
      </c>
      <c r="K34" s="48"/>
      <c r="N34" s="49"/>
      <c r="O34" s="2"/>
      <c r="P34" s="2"/>
    </row>
    <row r="35" spans="1:16">
      <c r="A35" s="62" t="s">
        <v>65</v>
      </c>
      <c r="B35" s="63">
        <v>52</v>
      </c>
      <c r="C35" s="172">
        <v>3</v>
      </c>
      <c r="K35" s="48"/>
      <c r="N35" s="49"/>
      <c r="O35" s="2"/>
      <c r="P35" s="2"/>
    </row>
    <row r="36" spans="1:16">
      <c r="A36" s="62" t="s">
        <v>66</v>
      </c>
      <c r="B36" s="63">
        <v>104</v>
      </c>
      <c r="C36" s="172">
        <v>4</v>
      </c>
      <c r="K36" s="48"/>
      <c r="N36" s="49"/>
      <c r="O36" s="2"/>
      <c r="P36" s="2"/>
    </row>
    <row r="37" spans="1:16">
      <c r="A37" s="62" t="s">
        <v>67</v>
      </c>
      <c r="B37" s="64">
        <v>156</v>
      </c>
      <c r="C37" s="172">
        <v>5</v>
      </c>
      <c r="K37" s="48"/>
      <c r="N37" s="49"/>
      <c r="O37" s="2"/>
      <c r="P37" s="2"/>
    </row>
    <row r="38" spans="1:16">
      <c r="A38" s="62" t="s">
        <v>788</v>
      </c>
      <c r="B38" s="64">
        <v>208</v>
      </c>
      <c r="C38" s="172">
        <v>6</v>
      </c>
      <c r="K38" s="48"/>
      <c r="N38" s="49"/>
      <c r="O38" s="2"/>
      <c r="P38" s="2"/>
    </row>
    <row r="39" spans="1:16">
      <c r="A39" s="62" t="s">
        <v>68</v>
      </c>
      <c r="B39" s="64">
        <v>255</v>
      </c>
      <c r="C39" s="172">
        <v>7</v>
      </c>
      <c r="K39" s="48"/>
      <c r="N39" s="49"/>
      <c r="O39" s="2"/>
      <c r="P39" s="2"/>
    </row>
    <row r="40" spans="1:16">
      <c r="K40" s="48"/>
      <c r="N40" s="49"/>
      <c r="O40" s="2"/>
      <c r="P40" s="2"/>
    </row>
    <row r="41" spans="1:16">
      <c r="K41" s="48"/>
      <c r="N41" s="49"/>
      <c r="O41" s="2"/>
      <c r="P41" s="2"/>
    </row>
  </sheetData>
  <mergeCells count="1">
    <mergeCell ref="B9:G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AF539"/>
  <sheetViews>
    <sheetView showGridLines="0" showZeros="0" zoomScale="85" zoomScaleNormal="85" zoomScalePageLayoutView="75" workbookViewId="0">
      <pane xSplit="2" ySplit="9" topLeftCell="D280" activePane="bottomRight" state="frozen"/>
      <selection pane="topRight" activeCell="C1" sqref="C1"/>
      <selection pane="bottomLeft" activeCell="A10" sqref="A10"/>
      <selection pane="bottomRight" activeCell="M540" sqref="M540"/>
    </sheetView>
  </sheetViews>
  <sheetFormatPr defaultColWidth="8.6640625" defaultRowHeight="14.1" customHeight="1"/>
  <cols>
    <col min="1" max="1" width="5" style="212" bestFit="1" customWidth="1"/>
    <col min="2" max="2" width="27.5546875" style="48" customWidth="1"/>
    <col min="3" max="3" width="35.44140625" style="48" customWidth="1"/>
    <col min="4" max="4" width="24.44140625" style="48" customWidth="1"/>
    <col min="5" max="5" width="20.33203125" style="215" bestFit="1" customWidth="1"/>
    <col min="6" max="6" width="20.33203125" style="215" customWidth="1"/>
    <col min="7" max="7" width="23.44140625" style="48" customWidth="1"/>
    <col min="8" max="8" width="30.88671875" style="48" customWidth="1"/>
    <col min="9" max="9" width="23.6640625" style="48" bestFit="1" customWidth="1"/>
    <col min="10" max="10" width="8" style="48" bestFit="1" customWidth="1"/>
    <col min="11" max="11" width="10.6640625" style="65" customWidth="1"/>
    <col min="12" max="13" width="9.109375" style="80" customWidth="1"/>
    <col min="14" max="17" width="9.109375" style="80" hidden="1" customWidth="1"/>
    <col min="18" max="19" width="12.5546875" style="48" bestFit="1" customWidth="1"/>
    <col min="20" max="23" width="9.88671875" style="48" hidden="1" customWidth="1"/>
    <col min="24" max="24" width="12" style="48" bestFit="1" customWidth="1"/>
    <col min="25" max="25" width="16.6640625" style="48" customWidth="1"/>
    <col min="26" max="26" width="13" style="48" hidden="1" customWidth="1"/>
    <col min="27" max="27" width="14.6640625" style="48" hidden="1" customWidth="1"/>
    <col min="28" max="28" width="9.33203125" style="48" customWidth="1"/>
    <col min="29" max="29" width="35.109375" style="48" customWidth="1"/>
    <col min="30" max="30" width="3" style="48" customWidth="1"/>
    <col min="31" max="31" width="11.109375" style="48" customWidth="1"/>
    <col min="32" max="32" width="15.5546875" style="2" bestFit="1" customWidth="1"/>
    <col min="33" max="16384" width="8.6640625" style="2"/>
  </cols>
  <sheetData>
    <row r="1" spans="1:31" ht="13.2">
      <c r="L1" s="48"/>
      <c r="M1" s="49"/>
      <c r="N1" s="48"/>
      <c r="O1" s="48"/>
      <c r="P1" s="48"/>
      <c r="Q1" s="48"/>
    </row>
    <row r="2" spans="1:31" ht="14.1" customHeight="1">
      <c r="A2" s="432">
        <v>2</v>
      </c>
      <c r="B2" s="173"/>
      <c r="C2" s="66"/>
      <c r="D2" s="67"/>
      <c r="E2" s="216"/>
      <c r="G2" s="68"/>
      <c r="H2" s="68"/>
      <c r="I2" s="69"/>
      <c r="J2" s="70"/>
      <c r="K2" s="71"/>
      <c r="L2" s="72"/>
      <c r="M2" s="72"/>
      <c r="N2" s="72"/>
      <c r="O2" s="72"/>
      <c r="P2" s="72"/>
      <c r="Q2" s="72"/>
      <c r="R2" s="69"/>
      <c r="S2" s="69"/>
      <c r="T2" s="73"/>
      <c r="U2" s="73"/>
      <c r="V2" s="73"/>
      <c r="W2" s="73"/>
      <c r="X2" s="73"/>
      <c r="Y2" s="73"/>
      <c r="Z2" s="73"/>
      <c r="AA2" s="73"/>
      <c r="AB2" s="68"/>
      <c r="AC2" s="68"/>
    </row>
    <row r="3" spans="1:31" ht="14.1" customHeight="1">
      <c r="A3" s="432">
        <v>3</v>
      </c>
      <c r="B3" s="167" t="str">
        <f>'2-Kosten per locatie'!A3</f>
        <v>Naam opdrachtgever</v>
      </c>
      <c r="C3" s="39" t="str">
        <f>'2-Kosten per locatie'!B3</f>
        <v>Gemeente Lelystad</v>
      </c>
      <c r="E3" s="217"/>
      <c r="F3" s="217"/>
      <c r="G3" s="217"/>
      <c r="I3" s="69"/>
      <c r="J3" s="70"/>
      <c r="K3" s="71"/>
      <c r="L3" s="72"/>
      <c r="M3" s="72"/>
      <c r="N3" s="72"/>
      <c r="O3" s="72"/>
      <c r="P3" s="72"/>
      <c r="Q3" s="72"/>
      <c r="R3" s="69"/>
      <c r="S3" s="69"/>
      <c r="T3" s="73"/>
      <c r="U3" s="73"/>
      <c r="V3" s="73"/>
      <c r="W3" s="73"/>
      <c r="X3" s="73"/>
      <c r="Y3" s="73"/>
      <c r="Z3" s="73"/>
      <c r="AA3" s="73"/>
      <c r="AB3" s="68"/>
      <c r="AC3" s="68"/>
    </row>
    <row r="4" spans="1:31" ht="14.1" customHeight="1">
      <c r="A4" s="432">
        <v>4</v>
      </c>
      <c r="B4" s="167" t="str">
        <f>'2-Kosten per locatie'!A4</f>
        <v>Calculatie onderdeel</v>
      </c>
      <c r="C4" s="39" t="str">
        <f ca="1">MID(CELL("bestandsnaam",$D$9),SEARCH("]",CELL("bestandsnaam",$D$9),1)+1,256)</f>
        <v>4-Basis ruimtestaat</v>
      </c>
      <c r="E4" s="218"/>
      <c r="F4" s="217"/>
      <c r="G4" s="217"/>
      <c r="H4"/>
      <c r="I4"/>
      <c r="J4"/>
      <c r="K4"/>
      <c r="L4"/>
      <c r="M4"/>
      <c r="N4" s="72"/>
      <c r="O4" s="72"/>
      <c r="P4" s="72"/>
      <c r="Q4" s="72"/>
      <c r="R4"/>
      <c r="S4" s="69"/>
      <c r="T4" s="73"/>
      <c r="U4" s="73"/>
      <c r="V4" s="73"/>
      <c r="W4" s="73"/>
      <c r="X4" s="73"/>
      <c r="Y4" s="73"/>
      <c r="Z4" s="73"/>
      <c r="AA4" s="73"/>
      <c r="AB4" s="68"/>
      <c r="AC4" s="68"/>
    </row>
    <row r="5" spans="1:31" ht="14.1" customHeight="1">
      <c r="A5" s="432">
        <v>5</v>
      </c>
      <c r="B5" s="167" t="str">
        <f>'2-Kosten per locatie'!A5</f>
        <v>Gebouw/plaats</v>
      </c>
      <c r="C5" s="39" t="str">
        <f>'2-Kosten per locatie'!B5</f>
        <v>Lelystad</v>
      </c>
      <c r="E5" s="217"/>
      <c r="F5" s="217"/>
      <c r="G5"/>
      <c r="H5"/>
      <c r="I5"/>
      <c r="J5"/>
      <c r="K5"/>
      <c r="L5"/>
      <c r="M5"/>
      <c r="N5" s="72"/>
      <c r="O5" s="72"/>
      <c r="P5" s="72"/>
      <c r="Q5" s="72"/>
      <c r="R5"/>
      <c r="S5" s="69"/>
      <c r="T5" s="73"/>
      <c r="U5" s="73"/>
      <c r="V5" s="73"/>
      <c r="W5" s="73"/>
      <c r="X5" s="73"/>
      <c r="Y5" s="73"/>
      <c r="Z5" s="73"/>
      <c r="AA5" s="73"/>
      <c r="AB5" s="68"/>
      <c r="AC5" s="68"/>
    </row>
    <row r="6" spans="1:31" ht="14.1" customHeight="1">
      <c r="A6" s="432">
        <v>6</v>
      </c>
      <c r="B6" s="167" t="str">
        <f>'2-Kosten per locatie'!A6</f>
        <v>Referentie nummer</v>
      </c>
      <c r="C6" s="39" t="str">
        <f>'2-Kosten per locatie'!B6</f>
        <v xml:space="preserve">GEMEENTE LELYSTAD-TN-496269 </v>
      </c>
      <c r="E6" s="217"/>
      <c r="F6" s="217"/>
      <c r="G6"/>
      <c r="H6"/>
      <c r="I6"/>
      <c r="J6"/>
      <c r="K6"/>
      <c r="L6"/>
      <c r="M6"/>
      <c r="N6" s="72"/>
      <c r="O6" s="72"/>
      <c r="P6" s="72"/>
      <c r="Q6" s="72"/>
      <c r="R6"/>
      <c r="S6" s="69"/>
      <c r="T6" s="73"/>
      <c r="U6" s="73"/>
      <c r="V6" s="73"/>
      <c r="W6" s="73"/>
      <c r="X6" s="73"/>
      <c r="Y6" s="465" t="s">
        <v>69</v>
      </c>
      <c r="Z6" s="466"/>
      <c r="AA6" s="467"/>
      <c r="AB6" s="68"/>
      <c r="AC6" s="68"/>
    </row>
    <row r="7" spans="1:31" ht="12.75" customHeight="1">
      <c r="A7" s="432">
        <v>7</v>
      </c>
      <c r="B7" s="167" t="str">
        <f>'2-Kosten per locatie'!A7</f>
        <v>Naam dienstverlener</v>
      </c>
      <c r="C7" s="39">
        <f>'2-Kosten per locatie'!B7</f>
        <v>0</v>
      </c>
      <c r="E7" s="217"/>
      <c r="F7" s="217"/>
      <c r="G7"/>
      <c r="H7"/>
      <c r="I7"/>
      <c r="J7"/>
      <c r="K7"/>
      <c r="L7"/>
      <c r="M7"/>
      <c r="N7" s="72"/>
      <c r="O7" s="72"/>
      <c r="P7" s="72"/>
      <c r="Q7" s="72"/>
      <c r="R7"/>
      <c r="S7" s="69"/>
      <c r="T7" s="73"/>
      <c r="U7" s="73"/>
      <c r="V7" s="73"/>
      <c r="W7" s="73"/>
      <c r="X7" s="73"/>
      <c r="Y7" s="468"/>
      <c r="Z7" s="469"/>
      <c r="AA7" s="470"/>
      <c r="AB7" s="68"/>
      <c r="AC7" s="68"/>
    </row>
    <row r="8" spans="1:31" ht="14.1" customHeight="1">
      <c r="A8" s="432">
        <v>8</v>
      </c>
      <c r="B8" s="68"/>
      <c r="C8" s="68"/>
      <c r="D8" s="67"/>
      <c r="E8" s="216"/>
      <c r="F8" s="216"/>
      <c r="G8" s="68"/>
      <c r="H8" s="68"/>
      <c r="I8" s="69"/>
      <c r="J8" s="70"/>
      <c r="K8" s="71"/>
      <c r="L8" s="72"/>
      <c r="M8" s="72"/>
      <c r="N8" s="72"/>
      <c r="O8" s="72"/>
      <c r="P8" s="72"/>
      <c r="Q8" s="72"/>
      <c r="R8" s="69"/>
      <c r="S8" s="69"/>
      <c r="T8" s="69"/>
      <c r="U8" s="69"/>
      <c r="V8" s="69"/>
      <c r="W8" s="69"/>
      <c r="X8" s="69"/>
      <c r="Y8" s="288">
        <f>'3-Productie normen'!J8</f>
        <v>0</v>
      </c>
      <c r="Z8" s="288" t="e">
        <f>'3-Productie normen'!#REF!</f>
        <v>#REF!</v>
      </c>
      <c r="AA8" s="288" t="e">
        <f>'3-Productie normen'!#REF!</f>
        <v>#REF!</v>
      </c>
      <c r="AB8" s="68"/>
      <c r="AC8" s="68"/>
    </row>
    <row r="9" spans="1:31" ht="46.95" customHeight="1">
      <c r="A9" s="432">
        <v>9</v>
      </c>
      <c r="B9" s="184" t="s">
        <v>70</v>
      </c>
      <c r="C9" s="184" t="s">
        <v>71</v>
      </c>
      <c r="D9" s="184" t="s">
        <v>72</v>
      </c>
      <c r="E9" s="184" t="s">
        <v>73</v>
      </c>
      <c r="F9" s="184"/>
      <c r="G9" s="184" t="s">
        <v>74</v>
      </c>
      <c r="H9" s="184" t="s">
        <v>75</v>
      </c>
      <c r="I9" s="289" t="s">
        <v>76</v>
      </c>
      <c r="J9" s="290" t="s">
        <v>77</v>
      </c>
      <c r="K9" s="291" t="s">
        <v>78</v>
      </c>
      <c r="L9" s="168" t="s">
        <v>79</v>
      </c>
      <c r="M9" s="168" t="s">
        <v>80</v>
      </c>
      <c r="N9" s="168" t="s">
        <v>81</v>
      </c>
      <c r="O9" s="168" t="s">
        <v>82</v>
      </c>
      <c r="P9" s="168" t="s">
        <v>83</v>
      </c>
      <c r="Q9" s="168" t="s">
        <v>84</v>
      </c>
      <c r="R9" s="291" t="s">
        <v>85</v>
      </c>
      <c r="S9" s="291" t="s">
        <v>86</v>
      </c>
      <c r="T9" s="291" t="s">
        <v>87</v>
      </c>
      <c r="U9" s="291" t="s">
        <v>88</v>
      </c>
      <c r="V9" s="291" t="s">
        <v>89</v>
      </c>
      <c r="W9" s="291" t="s">
        <v>90</v>
      </c>
      <c r="X9" s="291" t="s">
        <v>91</v>
      </c>
      <c r="Y9" s="291" t="s">
        <v>42</v>
      </c>
      <c r="Z9" s="291" t="s">
        <v>43</v>
      </c>
      <c r="AA9" s="291" t="s">
        <v>44</v>
      </c>
      <c r="AB9" s="174" t="s">
        <v>92</v>
      </c>
      <c r="AC9" s="174" t="s">
        <v>93</v>
      </c>
      <c r="AD9" s="175"/>
      <c r="AE9" s="174" t="s">
        <v>94</v>
      </c>
    </row>
    <row r="10" spans="1:31" s="14" customFormat="1" ht="14.1" hidden="1" customHeight="1">
      <c r="A10" s="432">
        <v>10</v>
      </c>
      <c r="B10" s="256" t="s">
        <v>238</v>
      </c>
      <c r="C10" s="256"/>
      <c r="D10" s="292" t="s">
        <v>239</v>
      </c>
      <c r="E10" s="293">
        <v>-1001</v>
      </c>
      <c r="F10" s="293"/>
      <c r="G10" s="256" t="s">
        <v>731</v>
      </c>
      <c r="H10" s="256" t="s">
        <v>56</v>
      </c>
      <c r="I10" s="62" t="s">
        <v>240</v>
      </c>
      <c r="J10" s="294">
        <v>15</v>
      </c>
      <c r="K10" s="295">
        <f t="shared" ref="K10:K73" si="0">SUM(L10:Q10)</f>
        <v>12</v>
      </c>
      <c r="L10" s="224">
        <v>12</v>
      </c>
      <c r="M10" s="224"/>
      <c r="N10" s="224"/>
      <c r="O10" s="224"/>
      <c r="P10" s="224"/>
      <c r="Q10" s="224"/>
      <c r="R10" s="223" t="e">
        <f>IF(L10="nio",0,IF(L10&gt;0,L10*J10/X10,0))*VLOOKUP(B10,'2-Kosten per locatie'!$A$14:$C$16,3,FALSE)</f>
        <v>#DIV/0!</v>
      </c>
      <c r="S10" s="223">
        <f>IF(M10&gt;0,M10*J10/Y10,0)*VLOOKUP(B10,'2-Kosten per locatie'!$A$14:$C$16,3,FALSE)</f>
        <v>0</v>
      </c>
      <c r="T10" s="223">
        <f>IF(N10&gt;0,N10*J10/Z10,0)*VLOOKUP(B10,'2-Kosten per locatie'!$A$14:$C$16,3,FALSE)</f>
        <v>0</v>
      </c>
      <c r="U10" s="223">
        <f>IF(O10&gt;0,O10*J10/AA10,0)*VLOOKUP(B10,'2-Kosten per locatie'!$A$14:$C$16,3,FALSE)</f>
        <v>0</v>
      </c>
      <c r="V10" s="223">
        <f>IF(P10&gt;0,P10*J10/Z10,0)*VLOOKUP(B10,'2-Kosten per locatie'!$A$14:$C$16,3,FALSE)</f>
        <v>0</v>
      </c>
      <c r="W10" s="223">
        <f>IF(Q10&gt;0,Q10*J10/AA10,0)*VLOOKUP(B10,'2-Kosten per locatie'!$A$14:$C$16,3,FALSE)</f>
        <v>0</v>
      </c>
      <c r="X10" s="296">
        <f>IF(L10="nio",0,IF(L10&gt;0,VLOOKUP(H10,'3-Productie normen'!A:M,VLOOKUP(L10,'3-Productie normen'!$B$34:$C$39,2,FALSE),FALSE)))</f>
        <v>0</v>
      </c>
      <c r="Y10" s="296">
        <f t="shared" ref="Y10:Y73" si="1">IF(M10&gt;0,X10*$Y$8,0)</f>
        <v>0</v>
      </c>
      <c r="Z10" s="296">
        <f t="shared" ref="Z10:Z73" si="2">IF((OR(N10&gt;0,P10&gt;0)),X10*$Z$8,0)</f>
        <v>0</v>
      </c>
      <c r="AA10" s="296">
        <f t="shared" ref="AA10:AA73" si="3">IF((OR(O10&gt;0,Q10&gt;0)),X10*$AA$8,0)</f>
        <v>0</v>
      </c>
      <c r="AB10" s="297" t="str">
        <f>VLOOKUP(H10,'3-Productie normen'!A:P,12,FALSE)</f>
        <v>V</v>
      </c>
      <c r="AC10" s="297"/>
      <c r="AD10" s="48"/>
      <c r="AE10" s="298">
        <f t="shared" ref="AE10:AE73" si="4">K10*J10</f>
        <v>180</v>
      </c>
    </row>
    <row r="11" spans="1:31" ht="14.1" hidden="1" customHeight="1">
      <c r="A11" s="432">
        <v>11</v>
      </c>
      <c r="B11" s="256" t="s">
        <v>238</v>
      </c>
      <c r="C11" s="256"/>
      <c r="D11" s="292" t="s">
        <v>239</v>
      </c>
      <c r="E11" s="293">
        <v>-1002</v>
      </c>
      <c r="F11" s="293"/>
      <c r="G11" s="256" t="s">
        <v>241</v>
      </c>
      <c r="H11" s="256" t="s">
        <v>727</v>
      </c>
      <c r="I11" s="62" t="s">
        <v>242</v>
      </c>
      <c r="J11" s="294">
        <v>37</v>
      </c>
      <c r="K11" s="295">
        <f t="shared" si="0"/>
        <v>156</v>
      </c>
      <c r="L11" s="224">
        <v>156</v>
      </c>
      <c r="M11" s="224"/>
      <c r="N11" s="224"/>
      <c r="O11" s="224"/>
      <c r="P11" s="224"/>
      <c r="Q11" s="224"/>
      <c r="R11" s="223" t="e">
        <f>IF(L11="nio",0,IF(L11&gt;0,L11*J11/X11,0))*VLOOKUP(B11,'2-Kosten per locatie'!$A$14:$C$16,3,FALSE)</f>
        <v>#DIV/0!</v>
      </c>
      <c r="S11" s="223">
        <f>IF(M11&gt;0,M11*J11/Y11,0)*VLOOKUP(B11,'2-Kosten per locatie'!$A$14:$C$16,3,FALSE)</f>
        <v>0</v>
      </c>
      <c r="T11" s="223">
        <f>IF(N11&gt;0,N11*J11/Z11,0)*VLOOKUP(B11,'2-Kosten per locatie'!$A$14:$C$16,3,FALSE)</f>
        <v>0</v>
      </c>
      <c r="U11" s="223">
        <f>IF(O11&gt;0,O11*J11/AA11,0)*VLOOKUP(B11,'2-Kosten per locatie'!$A$14:$C$16,3,FALSE)</f>
        <v>0</v>
      </c>
      <c r="V11" s="223">
        <f>IF(P11&gt;0,P11*J11/Z11,0)*VLOOKUP(B11,'2-Kosten per locatie'!$A$14:$C$16,3,FALSE)</f>
        <v>0</v>
      </c>
      <c r="W11" s="223">
        <f>IF(Q11&gt;0,Q11*J11/AA11,0)*VLOOKUP(B11,'2-Kosten per locatie'!$A$14:$C$16,3,FALSE)</f>
        <v>0</v>
      </c>
      <c r="X11" s="296">
        <f>IF(L11="nio",0,IF(L11&gt;0,VLOOKUP(H11,'3-Productie normen'!A:M,VLOOKUP(L11,'3-Productie normen'!$B$34:$C$39,2,FALSE),FALSE)))</f>
        <v>0</v>
      </c>
      <c r="Y11" s="296">
        <f t="shared" si="1"/>
        <v>0</v>
      </c>
      <c r="Z11" s="296">
        <f t="shared" si="2"/>
        <v>0</v>
      </c>
      <c r="AA11" s="296">
        <f t="shared" si="3"/>
        <v>0</v>
      </c>
      <c r="AB11" s="297" t="str">
        <f>VLOOKUP(H11,'3-Productie normen'!A:P,12,FALSE)</f>
        <v>V</v>
      </c>
      <c r="AC11" s="297"/>
      <c r="AE11" s="298">
        <f t="shared" si="4"/>
        <v>5772</v>
      </c>
    </row>
    <row r="12" spans="1:31" ht="14.1" hidden="1" customHeight="1">
      <c r="A12" s="432">
        <v>12</v>
      </c>
      <c r="B12" s="256" t="s">
        <v>238</v>
      </c>
      <c r="C12" s="256"/>
      <c r="D12" s="292" t="s">
        <v>239</v>
      </c>
      <c r="E12" s="293">
        <v>-1003</v>
      </c>
      <c r="F12" s="293"/>
      <c r="G12" s="256" t="s">
        <v>96</v>
      </c>
      <c r="H12" s="256" t="s">
        <v>54</v>
      </c>
      <c r="I12" s="62" t="s">
        <v>243</v>
      </c>
      <c r="J12" s="294">
        <v>8.5</v>
      </c>
      <c r="K12" s="295">
        <f t="shared" si="0"/>
        <v>255</v>
      </c>
      <c r="L12" s="224">
        <v>255</v>
      </c>
      <c r="M12" s="224"/>
      <c r="N12" s="224"/>
      <c r="O12" s="224"/>
      <c r="P12" s="224"/>
      <c r="Q12" s="224"/>
      <c r="R12" s="223" t="e">
        <f>IF(L12="nio",0,IF(L12&gt;0,L12*J12/X12,0))*VLOOKUP(B12,'2-Kosten per locatie'!$A$14:$C$16,3,FALSE)</f>
        <v>#DIV/0!</v>
      </c>
      <c r="S12" s="223">
        <f>IF(M12&gt;0,M12*J12/Y12,0)*VLOOKUP(B12,'2-Kosten per locatie'!$A$14:$C$16,3,FALSE)</f>
        <v>0</v>
      </c>
      <c r="T12" s="223">
        <f>IF(N12&gt;0,N12*J12/Z12,0)*VLOOKUP(B12,'2-Kosten per locatie'!$A$14:$C$16,3,FALSE)</f>
        <v>0</v>
      </c>
      <c r="U12" s="223">
        <f>IF(O12&gt;0,O12*J12/AA12,0)*VLOOKUP(B12,'2-Kosten per locatie'!$A$14:$C$16,3,FALSE)</f>
        <v>0</v>
      </c>
      <c r="V12" s="223">
        <f>IF(P12&gt;0,P12*J12/Z12,0)*VLOOKUP(B12,'2-Kosten per locatie'!$A$14:$C$16,3,FALSE)</f>
        <v>0</v>
      </c>
      <c r="W12" s="223">
        <f>IF(Q12&gt;0,Q12*J12/AA12,0)*VLOOKUP(B12,'2-Kosten per locatie'!$A$14:$C$16,3,FALSE)</f>
        <v>0</v>
      </c>
      <c r="X12" s="296">
        <f>IF(L12="nio",0,IF(L12&gt;0,VLOOKUP(H12,'3-Productie normen'!A:M,VLOOKUP(L12,'3-Productie normen'!$B$34:$C$39,2,FALSE),FALSE)))</f>
        <v>0</v>
      </c>
      <c r="Y12" s="296">
        <f t="shared" si="1"/>
        <v>0</v>
      </c>
      <c r="Z12" s="296">
        <f t="shared" si="2"/>
        <v>0</v>
      </c>
      <c r="AA12" s="296">
        <f t="shared" si="3"/>
        <v>0</v>
      </c>
      <c r="AB12" s="297" t="str">
        <f>VLOOKUP(H12,'3-Productie normen'!A:P,12,FALSE)</f>
        <v>V</v>
      </c>
      <c r="AC12" s="297"/>
      <c r="AE12" s="298">
        <f t="shared" si="4"/>
        <v>2167.5</v>
      </c>
    </row>
    <row r="13" spans="1:31" ht="14.1" hidden="1" customHeight="1">
      <c r="A13" s="432">
        <v>13</v>
      </c>
      <c r="B13" s="256" t="s">
        <v>238</v>
      </c>
      <c r="C13" s="256"/>
      <c r="D13" s="292" t="s">
        <v>239</v>
      </c>
      <c r="E13" s="293" t="s">
        <v>244</v>
      </c>
      <c r="F13" s="293"/>
      <c r="G13" s="62" t="s">
        <v>245</v>
      </c>
      <c r="H13" s="62" t="s">
        <v>245</v>
      </c>
      <c r="I13" s="62" t="s">
        <v>242</v>
      </c>
      <c r="J13" s="294">
        <v>430</v>
      </c>
      <c r="K13" s="295">
        <f t="shared" si="0"/>
        <v>12</v>
      </c>
      <c r="L13" s="224">
        <v>12</v>
      </c>
      <c r="M13" s="224"/>
      <c r="N13" s="224"/>
      <c r="O13" s="224"/>
      <c r="P13" s="224"/>
      <c r="Q13" s="224"/>
      <c r="R13" s="223" t="e">
        <f>IF(L13="nio",0,IF(L13&gt;0,L13*J13/X13,0))*VLOOKUP(B13,'2-Kosten per locatie'!$A$14:$C$16,3,FALSE)</f>
        <v>#DIV/0!</v>
      </c>
      <c r="S13" s="223">
        <f>IF(M13&gt;0,M13*J13/Y13,0)*VLOOKUP(B13,'2-Kosten per locatie'!$A$14:$C$16,3,FALSE)</f>
        <v>0</v>
      </c>
      <c r="T13" s="223">
        <f>IF(N13&gt;0,N13*J13/Z13,0)*VLOOKUP(B13,'2-Kosten per locatie'!$A$14:$C$16,3,FALSE)</f>
        <v>0</v>
      </c>
      <c r="U13" s="223">
        <f>IF(O13&gt;0,O13*J13/AA13,0)*VLOOKUP(B13,'2-Kosten per locatie'!$A$14:$C$16,3,FALSE)</f>
        <v>0</v>
      </c>
      <c r="V13" s="223">
        <f>IF(P13&gt;0,P13*J13/Z13,0)*VLOOKUP(B13,'2-Kosten per locatie'!$A$14:$C$16,3,FALSE)</f>
        <v>0</v>
      </c>
      <c r="W13" s="223">
        <f>IF(Q13&gt;0,Q13*J13/AA13,0)*VLOOKUP(B13,'2-Kosten per locatie'!$A$14:$C$16,3,FALSE)</f>
        <v>0</v>
      </c>
      <c r="X13" s="296">
        <f>IF(L13="nio",0,IF(L13&gt;0,VLOOKUP(H13,'3-Productie normen'!A:M,VLOOKUP(L13,'3-Productie normen'!$B$34:$C$39,2,FALSE),FALSE)))</f>
        <v>0</v>
      </c>
      <c r="Y13" s="296">
        <f t="shared" si="1"/>
        <v>0</v>
      </c>
      <c r="Z13" s="296">
        <f t="shared" si="2"/>
        <v>0</v>
      </c>
      <c r="AA13" s="296">
        <f t="shared" si="3"/>
        <v>0</v>
      </c>
      <c r="AB13" s="297" t="str">
        <f>VLOOKUP(H13,'3-Productie normen'!A:P,12,FALSE)</f>
        <v>V</v>
      </c>
      <c r="AC13" s="297"/>
      <c r="AE13" s="298">
        <f t="shared" si="4"/>
        <v>5160</v>
      </c>
    </row>
    <row r="14" spans="1:31" ht="14.1" hidden="1" customHeight="1">
      <c r="A14" s="432">
        <v>14</v>
      </c>
      <c r="B14" s="256" t="s">
        <v>238</v>
      </c>
      <c r="C14" s="256"/>
      <c r="D14" s="292" t="s">
        <v>239</v>
      </c>
      <c r="E14" s="219">
        <v>-1004</v>
      </c>
      <c r="F14" s="219"/>
      <c r="G14" s="74" t="s">
        <v>246</v>
      </c>
      <c r="H14" s="272" t="s">
        <v>728</v>
      </c>
      <c r="I14" s="62" t="s">
        <v>243</v>
      </c>
      <c r="J14" s="294">
        <v>4</v>
      </c>
      <c r="K14" s="295">
        <f t="shared" si="0"/>
        <v>52</v>
      </c>
      <c r="L14" s="224">
        <v>52</v>
      </c>
      <c r="M14" s="224"/>
      <c r="N14" s="224"/>
      <c r="O14" s="224"/>
      <c r="P14" s="224"/>
      <c r="Q14" s="224"/>
      <c r="R14" s="223" t="e">
        <f>IF(L14="nio",0,IF(L14&gt;0,L14*J14/X14,0))*VLOOKUP(B14,'2-Kosten per locatie'!$A$14:$C$16,3,FALSE)</f>
        <v>#DIV/0!</v>
      </c>
      <c r="S14" s="223">
        <f>IF(M14&gt;0,M14*J14/Y14,0)*VLOOKUP(B14,'2-Kosten per locatie'!$A$14:$C$16,3,FALSE)</f>
        <v>0</v>
      </c>
      <c r="T14" s="223">
        <f>IF(N14&gt;0,N14*J14/Z14,0)*VLOOKUP(B14,'2-Kosten per locatie'!$A$14:$C$16,3,FALSE)</f>
        <v>0</v>
      </c>
      <c r="U14" s="223">
        <f>IF(O14&gt;0,O14*J14/AA14,0)*VLOOKUP(B14,'2-Kosten per locatie'!$A$14:$C$16,3,FALSE)</f>
        <v>0</v>
      </c>
      <c r="V14" s="223">
        <f>IF(P14&gt;0,P14*J14/Z14,0)*VLOOKUP(B14,'2-Kosten per locatie'!$A$14:$C$16,3,FALSE)</f>
        <v>0</v>
      </c>
      <c r="W14" s="223">
        <f>IF(Q14&gt;0,Q14*J14/AA14,0)*VLOOKUP(B14,'2-Kosten per locatie'!$A$14:$C$16,3,FALSE)</f>
        <v>0</v>
      </c>
      <c r="X14" s="296">
        <f>IF(L14="nio",0,IF(L14&gt;0,VLOOKUP(H14,'3-Productie normen'!A:M,VLOOKUP(L14,'3-Productie normen'!$B$34:$C$39,2,FALSE),FALSE)))</f>
        <v>0</v>
      </c>
      <c r="Y14" s="296">
        <f t="shared" si="1"/>
        <v>0</v>
      </c>
      <c r="Z14" s="296">
        <f t="shared" si="2"/>
        <v>0</v>
      </c>
      <c r="AA14" s="296">
        <f t="shared" si="3"/>
        <v>0</v>
      </c>
      <c r="AB14" s="297" t="str">
        <f>VLOOKUP(H14,'3-Productie normen'!A:P,12,FALSE)</f>
        <v>S</v>
      </c>
      <c r="AC14" s="297"/>
      <c r="AE14" s="298">
        <f t="shared" si="4"/>
        <v>208</v>
      </c>
    </row>
    <row r="15" spans="1:31" ht="14.1" hidden="1" customHeight="1">
      <c r="A15" s="432">
        <v>15</v>
      </c>
      <c r="B15" s="256" t="s">
        <v>238</v>
      </c>
      <c r="C15" s="256"/>
      <c r="D15" s="292" t="s">
        <v>239</v>
      </c>
      <c r="E15" s="293">
        <v>-1005</v>
      </c>
      <c r="F15" s="293"/>
      <c r="G15" s="256" t="s">
        <v>96</v>
      </c>
      <c r="H15" s="256" t="s">
        <v>54</v>
      </c>
      <c r="I15" s="62" t="s">
        <v>243</v>
      </c>
      <c r="J15" s="294">
        <v>10.5</v>
      </c>
      <c r="K15" s="295">
        <f t="shared" si="0"/>
        <v>255</v>
      </c>
      <c r="L15" s="224">
        <v>255</v>
      </c>
      <c r="M15" s="224"/>
      <c r="N15" s="224"/>
      <c r="O15" s="224"/>
      <c r="P15" s="224"/>
      <c r="Q15" s="224"/>
      <c r="R15" s="223" t="e">
        <f>IF(L15="nio",0,IF(L15&gt;0,L15*J15/X15,0))*VLOOKUP(B15,'2-Kosten per locatie'!$A$14:$C$16,3,FALSE)</f>
        <v>#DIV/0!</v>
      </c>
      <c r="S15" s="223">
        <f>IF(M15&gt;0,M15*J15/Y15,0)*VLOOKUP(B15,'2-Kosten per locatie'!$A$14:$C$16,3,FALSE)</f>
        <v>0</v>
      </c>
      <c r="T15" s="223">
        <f>IF(N15&gt;0,N15*J15/Z15,0)*VLOOKUP(B15,'2-Kosten per locatie'!$A$14:$C$16,3,FALSE)</f>
        <v>0</v>
      </c>
      <c r="U15" s="223">
        <f>IF(O15&gt;0,O15*J15/AA15,0)*VLOOKUP(B15,'2-Kosten per locatie'!$A$14:$C$16,3,FALSE)</f>
        <v>0</v>
      </c>
      <c r="V15" s="223">
        <f>IF(P15&gt;0,P15*J15/Z15,0)*VLOOKUP(B15,'2-Kosten per locatie'!$A$14:$C$16,3,FALSE)</f>
        <v>0</v>
      </c>
      <c r="W15" s="223">
        <f>IF(Q15&gt;0,Q15*J15/AA15,0)*VLOOKUP(B15,'2-Kosten per locatie'!$A$14:$C$16,3,FALSE)</f>
        <v>0</v>
      </c>
      <c r="X15" s="296">
        <f>IF(L15="nio",0,IF(L15&gt;0,VLOOKUP(H15,'3-Productie normen'!A:M,VLOOKUP(L15,'3-Productie normen'!$B$34:$C$39,2,FALSE),FALSE)))</f>
        <v>0</v>
      </c>
      <c r="Y15" s="296">
        <f t="shared" si="1"/>
        <v>0</v>
      </c>
      <c r="Z15" s="296">
        <f t="shared" si="2"/>
        <v>0</v>
      </c>
      <c r="AA15" s="296">
        <f t="shared" si="3"/>
        <v>0</v>
      </c>
      <c r="AB15" s="297" t="str">
        <f>VLOOKUP(H15,'3-Productie normen'!A:P,12,FALSE)</f>
        <v>V</v>
      </c>
      <c r="AC15" s="297"/>
      <c r="AE15" s="298">
        <f t="shared" si="4"/>
        <v>2677.5</v>
      </c>
    </row>
    <row r="16" spans="1:31" ht="14.1" hidden="1" customHeight="1">
      <c r="A16" s="432">
        <v>16</v>
      </c>
      <c r="B16" s="256" t="s">
        <v>238</v>
      </c>
      <c r="C16" s="256"/>
      <c r="D16" s="292" t="s">
        <v>239</v>
      </c>
      <c r="E16" s="293">
        <v>-1006</v>
      </c>
      <c r="F16" s="293"/>
      <c r="G16" s="256" t="s">
        <v>246</v>
      </c>
      <c r="H16" s="272" t="s">
        <v>728</v>
      </c>
      <c r="I16" s="62" t="s">
        <v>243</v>
      </c>
      <c r="J16" s="294">
        <v>4</v>
      </c>
      <c r="K16" s="295">
        <f t="shared" si="0"/>
        <v>52</v>
      </c>
      <c r="L16" s="224">
        <v>52</v>
      </c>
      <c r="M16" s="224"/>
      <c r="N16" s="224"/>
      <c r="O16" s="224"/>
      <c r="P16" s="224"/>
      <c r="Q16" s="224"/>
      <c r="R16" s="223" t="e">
        <f>IF(L16="nio",0,IF(L16&gt;0,L16*J16/X16,0))*VLOOKUP(B16,'2-Kosten per locatie'!$A$14:$C$16,3,FALSE)</f>
        <v>#DIV/0!</v>
      </c>
      <c r="S16" s="223">
        <f>IF(M16&gt;0,M16*J16/Y16,0)*VLOOKUP(B16,'2-Kosten per locatie'!$A$14:$C$16,3,FALSE)</f>
        <v>0</v>
      </c>
      <c r="T16" s="223">
        <f>IF(N16&gt;0,N16*J16/Z16,0)*VLOOKUP(B16,'2-Kosten per locatie'!$A$14:$C$16,3,FALSE)</f>
        <v>0</v>
      </c>
      <c r="U16" s="223">
        <f>IF(O16&gt;0,O16*J16/AA16,0)*VLOOKUP(B16,'2-Kosten per locatie'!$A$14:$C$16,3,FALSE)</f>
        <v>0</v>
      </c>
      <c r="V16" s="223">
        <f>IF(P16&gt;0,P16*J16/Z16,0)*VLOOKUP(B16,'2-Kosten per locatie'!$A$14:$C$16,3,FALSE)</f>
        <v>0</v>
      </c>
      <c r="W16" s="223">
        <f>IF(Q16&gt;0,Q16*J16/AA16,0)*VLOOKUP(B16,'2-Kosten per locatie'!$A$14:$C$16,3,FALSE)</f>
        <v>0</v>
      </c>
      <c r="X16" s="296">
        <f>IF(L16="nio",0,IF(L16&gt;0,VLOOKUP(H16,'3-Productie normen'!A:M,VLOOKUP(L16,'3-Productie normen'!$B$34:$C$39,2,FALSE),FALSE)))</f>
        <v>0</v>
      </c>
      <c r="Y16" s="296">
        <f t="shared" si="1"/>
        <v>0</v>
      </c>
      <c r="Z16" s="296">
        <f t="shared" si="2"/>
        <v>0</v>
      </c>
      <c r="AA16" s="296">
        <f t="shared" si="3"/>
        <v>0</v>
      </c>
      <c r="AB16" s="297" t="str">
        <f>VLOOKUP(H16,'3-Productie normen'!A:P,12,FALSE)</f>
        <v>S</v>
      </c>
      <c r="AC16" s="297"/>
      <c r="AE16" s="298">
        <f t="shared" si="4"/>
        <v>208</v>
      </c>
    </row>
    <row r="17" spans="1:31" ht="14.1" hidden="1" customHeight="1">
      <c r="A17" s="432">
        <v>17</v>
      </c>
      <c r="B17" s="256" t="s">
        <v>238</v>
      </c>
      <c r="C17" s="256"/>
      <c r="D17" s="292" t="s">
        <v>239</v>
      </c>
      <c r="E17" s="293">
        <v>-1007</v>
      </c>
      <c r="F17" s="293"/>
      <c r="G17" s="256" t="s">
        <v>56</v>
      </c>
      <c r="H17" s="256" t="s">
        <v>56</v>
      </c>
      <c r="I17" s="62" t="s">
        <v>243</v>
      </c>
      <c r="J17" s="294">
        <v>15</v>
      </c>
      <c r="K17" s="295">
        <f t="shared" si="0"/>
        <v>12</v>
      </c>
      <c r="L17" s="224">
        <v>12</v>
      </c>
      <c r="M17" s="224"/>
      <c r="N17" s="224"/>
      <c r="O17" s="224"/>
      <c r="P17" s="224"/>
      <c r="Q17" s="224"/>
      <c r="R17" s="223" t="e">
        <f>IF(L17="nio",0,IF(L17&gt;0,L17*J17/X17,0))*VLOOKUP(B17,'2-Kosten per locatie'!$A$14:$C$16,3,FALSE)</f>
        <v>#DIV/0!</v>
      </c>
      <c r="S17" s="223">
        <f>IF(M17&gt;0,M17*J17/Y17,0)*VLOOKUP(B17,'2-Kosten per locatie'!$A$14:$C$16,3,FALSE)</f>
        <v>0</v>
      </c>
      <c r="T17" s="223">
        <f>IF(N17&gt;0,N17*J17/Z17,0)*VLOOKUP(B17,'2-Kosten per locatie'!$A$14:$C$16,3,FALSE)</f>
        <v>0</v>
      </c>
      <c r="U17" s="223">
        <f>IF(O17&gt;0,O17*J17/AA17,0)*VLOOKUP(B17,'2-Kosten per locatie'!$A$14:$C$16,3,FALSE)</f>
        <v>0</v>
      </c>
      <c r="V17" s="223">
        <f>IF(P17&gt;0,P17*J17/Z17,0)*VLOOKUP(B17,'2-Kosten per locatie'!$A$14:$C$16,3,FALSE)</f>
        <v>0</v>
      </c>
      <c r="W17" s="223">
        <f>IF(Q17&gt;0,Q17*J17/AA17,0)*VLOOKUP(B17,'2-Kosten per locatie'!$A$14:$C$16,3,FALSE)</f>
        <v>0</v>
      </c>
      <c r="X17" s="296">
        <f>IF(L17="nio",0,IF(L17&gt;0,VLOOKUP(H17,'3-Productie normen'!A:M,VLOOKUP(L17,'3-Productie normen'!$B$34:$C$39,2,FALSE),FALSE)))</f>
        <v>0</v>
      </c>
      <c r="Y17" s="296">
        <f t="shared" si="1"/>
        <v>0</v>
      </c>
      <c r="Z17" s="296">
        <f t="shared" si="2"/>
        <v>0</v>
      </c>
      <c r="AA17" s="296">
        <f t="shared" si="3"/>
        <v>0</v>
      </c>
      <c r="AB17" s="297" t="str">
        <f>VLOOKUP(H17,'3-Productie normen'!A:P,12,FALSE)</f>
        <v>V</v>
      </c>
      <c r="AC17" s="297"/>
      <c r="AE17" s="298">
        <f t="shared" si="4"/>
        <v>180</v>
      </c>
    </row>
    <row r="18" spans="1:31" ht="14.1" hidden="1" customHeight="1">
      <c r="A18" s="432">
        <v>18</v>
      </c>
      <c r="B18" s="256" t="s">
        <v>238</v>
      </c>
      <c r="C18" s="256"/>
      <c r="D18" s="292" t="s">
        <v>239</v>
      </c>
      <c r="E18" s="293">
        <v>-1008</v>
      </c>
      <c r="F18" s="293"/>
      <c r="G18" s="62" t="s">
        <v>241</v>
      </c>
      <c r="H18" s="256" t="s">
        <v>727</v>
      </c>
      <c r="I18" s="62" t="s">
        <v>243</v>
      </c>
      <c r="J18" s="294">
        <v>35</v>
      </c>
      <c r="K18" s="295">
        <f t="shared" si="0"/>
        <v>12</v>
      </c>
      <c r="L18" s="224">
        <v>12</v>
      </c>
      <c r="M18" s="224"/>
      <c r="N18" s="224"/>
      <c r="O18" s="224"/>
      <c r="P18" s="224"/>
      <c r="Q18" s="224"/>
      <c r="R18" s="223" t="e">
        <f>IF(L18="nio",0,IF(L18&gt;0,L18*J18/X18,0))*VLOOKUP(B18,'2-Kosten per locatie'!$A$14:$C$16,3,FALSE)</f>
        <v>#DIV/0!</v>
      </c>
      <c r="S18" s="223">
        <f>IF(M18&gt;0,M18*J18/Y18,0)*VLOOKUP(B18,'2-Kosten per locatie'!$A$14:$C$16,3,FALSE)</f>
        <v>0</v>
      </c>
      <c r="T18" s="223">
        <f>IF(N18&gt;0,N18*J18/Z18,0)*VLOOKUP(B18,'2-Kosten per locatie'!$A$14:$C$16,3,FALSE)</f>
        <v>0</v>
      </c>
      <c r="U18" s="223">
        <f>IF(O18&gt;0,O18*J18/AA18,0)*VLOOKUP(B18,'2-Kosten per locatie'!$A$14:$C$16,3,FALSE)</f>
        <v>0</v>
      </c>
      <c r="V18" s="223">
        <f>IF(P18&gt;0,P18*J18/Z18,0)*VLOOKUP(B18,'2-Kosten per locatie'!$A$14:$C$16,3,FALSE)</f>
        <v>0</v>
      </c>
      <c r="W18" s="223">
        <f>IF(Q18&gt;0,Q18*J18/AA18,0)*VLOOKUP(B18,'2-Kosten per locatie'!$A$14:$C$16,3,FALSE)</f>
        <v>0</v>
      </c>
      <c r="X18" s="296">
        <f>IF(L18="nio",0,IF(L18&gt;0,VLOOKUP(H18,'3-Productie normen'!A:M,VLOOKUP(L18,'3-Productie normen'!$B$34:$C$39,2,FALSE),FALSE)))</f>
        <v>0</v>
      </c>
      <c r="Y18" s="296">
        <f t="shared" si="1"/>
        <v>0</v>
      </c>
      <c r="Z18" s="296">
        <f t="shared" si="2"/>
        <v>0</v>
      </c>
      <c r="AA18" s="296">
        <f t="shared" si="3"/>
        <v>0</v>
      </c>
      <c r="AB18" s="297" t="str">
        <f>VLOOKUP(H18,'3-Productie normen'!A:P,12,FALSE)</f>
        <v>V</v>
      </c>
      <c r="AC18" s="297"/>
      <c r="AE18" s="298">
        <f t="shared" si="4"/>
        <v>420</v>
      </c>
    </row>
    <row r="19" spans="1:31" ht="14.1" hidden="1" customHeight="1">
      <c r="A19" s="432">
        <v>19</v>
      </c>
      <c r="B19" s="256" t="s">
        <v>238</v>
      </c>
      <c r="C19" s="256"/>
      <c r="D19" s="292" t="s">
        <v>239</v>
      </c>
      <c r="E19" s="219">
        <v>-1009</v>
      </c>
      <c r="F19" s="219"/>
      <c r="G19" s="74" t="s">
        <v>57</v>
      </c>
      <c r="H19" s="74" t="s">
        <v>57</v>
      </c>
      <c r="I19" s="62" t="s">
        <v>237</v>
      </c>
      <c r="J19" s="294">
        <v>7.75</v>
      </c>
      <c r="K19" s="295">
        <f t="shared" si="0"/>
        <v>255</v>
      </c>
      <c r="L19" s="224">
        <v>255</v>
      </c>
      <c r="M19" s="224"/>
      <c r="N19" s="224"/>
      <c r="O19" s="224"/>
      <c r="P19" s="224"/>
      <c r="Q19" s="224"/>
      <c r="R19" s="223" t="e">
        <f>IF(L19="nio",0,IF(L19&gt;0,L19*J19/X19,0))*VLOOKUP(B19,'2-Kosten per locatie'!$A$14:$C$16,3,FALSE)</f>
        <v>#DIV/0!</v>
      </c>
      <c r="S19" s="223">
        <f>IF(M19&gt;0,M19*J19/Y19,0)*VLOOKUP(B19,'2-Kosten per locatie'!$A$14:$C$16,3,FALSE)</f>
        <v>0</v>
      </c>
      <c r="T19" s="223">
        <f>IF(N19&gt;0,N19*J19/Z19,0)*VLOOKUP(B19,'2-Kosten per locatie'!$A$14:$C$16,3,FALSE)</f>
        <v>0</v>
      </c>
      <c r="U19" s="223">
        <f>IF(O19&gt;0,O19*J19/AA19,0)*VLOOKUP(B19,'2-Kosten per locatie'!$A$14:$C$16,3,FALSE)</f>
        <v>0</v>
      </c>
      <c r="V19" s="223">
        <f>IF(P19&gt;0,P19*J19/Z19,0)*VLOOKUP(B19,'2-Kosten per locatie'!$A$14:$C$16,3,FALSE)</f>
        <v>0</v>
      </c>
      <c r="W19" s="223">
        <f>IF(Q19&gt;0,Q19*J19/AA19,0)*VLOOKUP(B19,'2-Kosten per locatie'!$A$14:$C$16,3,FALSE)</f>
        <v>0</v>
      </c>
      <c r="X19" s="296">
        <f>IF(L19="nio",0,IF(L19&gt;0,VLOOKUP(H19,'3-Productie normen'!A:M,VLOOKUP(L19,'3-Productie normen'!$B$34:$C$39,2,FALSE),FALSE)))</f>
        <v>0</v>
      </c>
      <c r="Y19" s="296">
        <f t="shared" si="1"/>
        <v>0</v>
      </c>
      <c r="Z19" s="296">
        <f t="shared" si="2"/>
        <v>0</v>
      </c>
      <c r="AA19" s="296">
        <f t="shared" si="3"/>
        <v>0</v>
      </c>
      <c r="AB19" s="297" t="str">
        <f>VLOOKUP(H19,'3-Productie normen'!A:P,12,FALSE)</f>
        <v>V</v>
      </c>
      <c r="AC19" s="297"/>
      <c r="AE19" s="298">
        <f t="shared" si="4"/>
        <v>1976.25</v>
      </c>
    </row>
    <row r="20" spans="1:31" ht="14.1" hidden="1" customHeight="1">
      <c r="A20" s="432">
        <v>20</v>
      </c>
      <c r="B20" s="256" t="s">
        <v>238</v>
      </c>
      <c r="C20" s="256"/>
      <c r="D20" s="292" t="s">
        <v>239</v>
      </c>
      <c r="E20" s="293">
        <v>-1010</v>
      </c>
      <c r="F20" s="293"/>
      <c r="G20" s="256" t="s">
        <v>241</v>
      </c>
      <c r="H20" s="256" t="s">
        <v>727</v>
      </c>
      <c r="I20" s="62" t="s">
        <v>243</v>
      </c>
      <c r="J20" s="294">
        <v>20</v>
      </c>
      <c r="K20" s="295">
        <f t="shared" si="0"/>
        <v>12</v>
      </c>
      <c r="L20" s="224">
        <v>12</v>
      </c>
      <c r="M20" s="224"/>
      <c r="N20" s="224"/>
      <c r="O20" s="224"/>
      <c r="P20" s="224"/>
      <c r="Q20" s="224"/>
      <c r="R20" s="223" t="e">
        <f>IF(L20="nio",0,IF(L20&gt;0,L20*J20/X20,0))*VLOOKUP(B20,'2-Kosten per locatie'!$A$14:$C$16,3,FALSE)</f>
        <v>#DIV/0!</v>
      </c>
      <c r="S20" s="223">
        <f>IF(M20&gt;0,M20*J20/Y20,0)*VLOOKUP(B20,'2-Kosten per locatie'!$A$14:$C$16,3,FALSE)</f>
        <v>0</v>
      </c>
      <c r="T20" s="223">
        <f>IF(N20&gt;0,N20*J20/Z20,0)*VLOOKUP(B20,'2-Kosten per locatie'!$A$14:$C$16,3,FALSE)</f>
        <v>0</v>
      </c>
      <c r="U20" s="223">
        <f>IF(O20&gt;0,O20*J20/AA20,0)*VLOOKUP(B20,'2-Kosten per locatie'!$A$14:$C$16,3,FALSE)</f>
        <v>0</v>
      </c>
      <c r="V20" s="223">
        <f>IF(P20&gt;0,P20*J20/Z20,0)*VLOOKUP(B20,'2-Kosten per locatie'!$A$14:$C$16,3,FALSE)</f>
        <v>0</v>
      </c>
      <c r="W20" s="223">
        <f>IF(Q20&gt;0,Q20*J20/AA20,0)*VLOOKUP(B20,'2-Kosten per locatie'!$A$14:$C$16,3,FALSE)</f>
        <v>0</v>
      </c>
      <c r="X20" s="296">
        <f>IF(L20="nio",0,IF(L20&gt;0,VLOOKUP(H20,'3-Productie normen'!A:M,VLOOKUP(L20,'3-Productie normen'!$B$34:$C$39,2,FALSE),FALSE)))</f>
        <v>0</v>
      </c>
      <c r="Y20" s="296">
        <f t="shared" si="1"/>
        <v>0</v>
      </c>
      <c r="Z20" s="296">
        <f t="shared" si="2"/>
        <v>0</v>
      </c>
      <c r="AA20" s="296">
        <f t="shared" si="3"/>
        <v>0</v>
      </c>
      <c r="AB20" s="297" t="str">
        <f>VLOOKUP(H20,'3-Productie normen'!A:P,12,FALSE)</f>
        <v>V</v>
      </c>
      <c r="AC20" s="297"/>
      <c r="AE20" s="298">
        <f t="shared" si="4"/>
        <v>240</v>
      </c>
    </row>
    <row r="21" spans="1:31" ht="14.1" hidden="1" customHeight="1">
      <c r="A21" s="432">
        <v>21</v>
      </c>
      <c r="B21" s="256" t="s">
        <v>238</v>
      </c>
      <c r="C21" s="256"/>
      <c r="D21" s="292" t="s">
        <v>239</v>
      </c>
      <c r="E21" s="293">
        <v>-1011</v>
      </c>
      <c r="F21" s="293"/>
      <c r="G21" s="256" t="s">
        <v>241</v>
      </c>
      <c r="H21" s="256" t="s">
        <v>727</v>
      </c>
      <c r="I21" s="62" t="s">
        <v>243</v>
      </c>
      <c r="J21" s="294">
        <v>35.5</v>
      </c>
      <c r="K21" s="295">
        <f t="shared" si="0"/>
        <v>156</v>
      </c>
      <c r="L21" s="224">
        <v>156</v>
      </c>
      <c r="M21" s="224"/>
      <c r="N21" s="224"/>
      <c r="O21" s="224"/>
      <c r="P21" s="224"/>
      <c r="Q21" s="224"/>
      <c r="R21" s="223" t="e">
        <f>IF(L21="nio",0,IF(L21&gt;0,L21*J21/X21,0))*VLOOKUP(B21,'2-Kosten per locatie'!$A$14:$C$16,3,FALSE)</f>
        <v>#DIV/0!</v>
      </c>
      <c r="S21" s="223">
        <f>IF(M21&gt;0,M21*J21/Y21,0)*VLOOKUP(B21,'2-Kosten per locatie'!$A$14:$C$16,3,FALSE)</f>
        <v>0</v>
      </c>
      <c r="T21" s="223">
        <f>IF(N21&gt;0,N21*J21/Z21,0)*VLOOKUP(B21,'2-Kosten per locatie'!$A$14:$C$16,3,FALSE)</f>
        <v>0</v>
      </c>
      <c r="U21" s="223">
        <f>IF(O21&gt;0,O21*J21/AA21,0)*VLOOKUP(B21,'2-Kosten per locatie'!$A$14:$C$16,3,FALSE)</f>
        <v>0</v>
      </c>
      <c r="V21" s="223">
        <f>IF(P21&gt;0,P21*J21/Z21,0)*VLOOKUP(B21,'2-Kosten per locatie'!$A$14:$C$16,3,FALSE)</f>
        <v>0</v>
      </c>
      <c r="W21" s="223">
        <f>IF(Q21&gt;0,Q21*J21/AA21,0)*VLOOKUP(B21,'2-Kosten per locatie'!$A$14:$C$16,3,FALSE)</f>
        <v>0</v>
      </c>
      <c r="X21" s="296">
        <f>IF(L21="nio",0,IF(L21&gt;0,VLOOKUP(H21,'3-Productie normen'!A:M,VLOOKUP(L21,'3-Productie normen'!$B$34:$C$39,2,FALSE),FALSE)))</f>
        <v>0</v>
      </c>
      <c r="Y21" s="296">
        <f t="shared" si="1"/>
        <v>0</v>
      </c>
      <c r="Z21" s="296">
        <f t="shared" si="2"/>
        <v>0</v>
      </c>
      <c r="AA21" s="296">
        <f t="shared" si="3"/>
        <v>0</v>
      </c>
      <c r="AB21" s="297" t="str">
        <f>VLOOKUP(H21,'3-Productie normen'!A:P,12,FALSE)</f>
        <v>V</v>
      </c>
      <c r="AC21" s="297"/>
      <c r="AE21" s="298">
        <f t="shared" si="4"/>
        <v>5538</v>
      </c>
    </row>
    <row r="22" spans="1:31" ht="14.1" hidden="1" customHeight="1">
      <c r="A22" s="432">
        <v>22</v>
      </c>
      <c r="B22" s="256" t="s">
        <v>238</v>
      </c>
      <c r="C22" s="256"/>
      <c r="D22" s="292" t="s">
        <v>239</v>
      </c>
      <c r="E22" s="293">
        <v>-1012</v>
      </c>
      <c r="F22" s="293" t="s">
        <v>739</v>
      </c>
      <c r="G22" s="256" t="s">
        <v>247</v>
      </c>
      <c r="H22" s="256" t="s">
        <v>56</v>
      </c>
      <c r="I22" s="62" t="s">
        <v>243</v>
      </c>
      <c r="J22" s="294">
        <v>41</v>
      </c>
      <c r="K22" s="295">
        <f t="shared" si="0"/>
        <v>52</v>
      </c>
      <c r="L22" s="224">
        <v>52</v>
      </c>
      <c r="M22" s="224"/>
      <c r="N22" s="224"/>
      <c r="O22" s="224"/>
      <c r="P22" s="224"/>
      <c r="Q22" s="224"/>
      <c r="R22" s="223" t="e">
        <f>IF(L22="nio",0,IF(L22&gt;0,L22*J22/X22,0))*VLOOKUP(B22,'2-Kosten per locatie'!$A$14:$C$16,3,FALSE)</f>
        <v>#DIV/0!</v>
      </c>
      <c r="S22" s="223">
        <f>IF(M22&gt;0,M22*J22/Y22,0)*VLOOKUP(B22,'2-Kosten per locatie'!$A$14:$C$16,3,FALSE)</f>
        <v>0</v>
      </c>
      <c r="T22" s="223">
        <f>IF(N22&gt;0,N22*J22/Z22,0)*VLOOKUP(B22,'2-Kosten per locatie'!$A$14:$C$16,3,FALSE)</f>
        <v>0</v>
      </c>
      <c r="U22" s="223">
        <f>IF(O22&gt;0,O22*J22/AA22,0)*VLOOKUP(B22,'2-Kosten per locatie'!$A$14:$C$16,3,FALSE)</f>
        <v>0</v>
      </c>
      <c r="V22" s="223">
        <f>IF(P22&gt;0,P22*J22/Z22,0)*VLOOKUP(B22,'2-Kosten per locatie'!$A$14:$C$16,3,FALSE)</f>
        <v>0</v>
      </c>
      <c r="W22" s="223">
        <f>IF(Q22&gt;0,Q22*J22/AA22,0)*VLOOKUP(B22,'2-Kosten per locatie'!$A$14:$C$16,3,FALSE)</f>
        <v>0</v>
      </c>
      <c r="X22" s="296">
        <f>IF(L22="nio",0,IF(L22&gt;0,VLOOKUP(H22,'3-Productie normen'!A:M,VLOOKUP(L22,'3-Productie normen'!$B$34:$C$39,2,FALSE),FALSE)))</f>
        <v>0</v>
      </c>
      <c r="Y22" s="296">
        <f t="shared" si="1"/>
        <v>0</v>
      </c>
      <c r="Z22" s="296">
        <f t="shared" si="2"/>
        <v>0</v>
      </c>
      <c r="AA22" s="296">
        <f t="shared" si="3"/>
        <v>0</v>
      </c>
      <c r="AB22" s="297" t="str">
        <f>VLOOKUP(H22,'3-Productie normen'!A:P,12,FALSE)</f>
        <v>V</v>
      </c>
      <c r="AC22" s="297"/>
      <c r="AE22" s="298">
        <f t="shared" si="4"/>
        <v>2132</v>
      </c>
    </row>
    <row r="23" spans="1:31" ht="14.1" hidden="1" customHeight="1">
      <c r="A23" s="432">
        <v>23</v>
      </c>
      <c r="B23" s="256" t="s">
        <v>238</v>
      </c>
      <c r="C23" s="256"/>
      <c r="D23" s="292" t="s">
        <v>239</v>
      </c>
      <c r="E23" s="293">
        <v>-1013</v>
      </c>
      <c r="F23" s="293"/>
      <c r="G23" s="62" t="s">
        <v>241</v>
      </c>
      <c r="H23" s="256" t="s">
        <v>727</v>
      </c>
      <c r="I23" s="62" t="s">
        <v>243</v>
      </c>
      <c r="J23" s="294">
        <v>6.5</v>
      </c>
      <c r="K23" s="295">
        <f t="shared" si="0"/>
        <v>156</v>
      </c>
      <c r="L23" s="224">
        <v>156</v>
      </c>
      <c r="M23" s="224"/>
      <c r="N23" s="224"/>
      <c r="O23" s="224"/>
      <c r="P23" s="224"/>
      <c r="Q23" s="224"/>
      <c r="R23" s="223" t="e">
        <f>IF(L23="nio",0,IF(L23&gt;0,L23*J23/X23,0))*VLOOKUP(B23,'2-Kosten per locatie'!$A$14:$C$16,3,FALSE)</f>
        <v>#DIV/0!</v>
      </c>
      <c r="S23" s="223">
        <f>IF(M23&gt;0,M23*J23/Y23,0)*VLOOKUP(B23,'2-Kosten per locatie'!$A$14:$C$16,3,FALSE)</f>
        <v>0</v>
      </c>
      <c r="T23" s="223">
        <f>IF(N23&gt;0,N23*J23/Z23,0)*VLOOKUP(B23,'2-Kosten per locatie'!$A$14:$C$16,3,FALSE)</f>
        <v>0</v>
      </c>
      <c r="U23" s="223">
        <f>IF(O23&gt;0,O23*J23/AA23,0)*VLOOKUP(B23,'2-Kosten per locatie'!$A$14:$C$16,3,FALSE)</f>
        <v>0</v>
      </c>
      <c r="V23" s="223">
        <f>IF(P23&gt;0,P23*J23/Z23,0)*VLOOKUP(B23,'2-Kosten per locatie'!$A$14:$C$16,3,FALSE)</f>
        <v>0</v>
      </c>
      <c r="W23" s="223">
        <f>IF(Q23&gt;0,Q23*J23/AA23,0)*VLOOKUP(B23,'2-Kosten per locatie'!$A$14:$C$16,3,FALSE)</f>
        <v>0</v>
      </c>
      <c r="X23" s="296">
        <f>IF(L23="nio",0,IF(L23&gt;0,VLOOKUP(H23,'3-Productie normen'!A:M,VLOOKUP(L23,'3-Productie normen'!$B$34:$C$39,2,FALSE),FALSE)))</f>
        <v>0</v>
      </c>
      <c r="Y23" s="296">
        <f t="shared" si="1"/>
        <v>0</v>
      </c>
      <c r="Z23" s="296">
        <f t="shared" si="2"/>
        <v>0</v>
      </c>
      <c r="AA23" s="296">
        <f t="shared" si="3"/>
        <v>0</v>
      </c>
      <c r="AB23" s="297" t="str">
        <f>VLOOKUP(H23,'3-Productie normen'!A:P,12,FALSE)</f>
        <v>V</v>
      </c>
      <c r="AC23" s="297"/>
      <c r="AE23" s="298">
        <f t="shared" si="4"/>
        <v>1014</v>
      </c>
    </row>
    <row r="24" spans="1:31" ht="14.1" hidden="1" customHeight="1">
      <c r="A24" s="432">
        <v>24</v>
      </c>
      <c r="B24" s="256" t="s">
        <v>238</v>
      </c>
      <c r="C24" s="256"/>
      <c r="D24" s="292" t="s">
        <v>239</v>
      </c>
      <c r="E24" s="219">
        <v>-1014</v>
      </c>
      <c r="F24" s="219"/>
      <c r="G24" s="74" t="s">
        <v>248</v>
      </c>
      <c r="H24" s="272" t="s">
        <v>58</v>
      </c>
      <c r="I24" s="62" t="s">
        <v>95</v>
      </c>
      <c r="J24" s="294">
        <v>13.5</v>
      </c>
      <c r="K24" s="295">
        <f t="shared" si="0"/>
        <v>156</v>
      </c>
      <c r="L24" s="224">
        <v>156</v>
      </c>
      <c r="M24" s="224"/>
      <c r="N24" s="224"/>
      <c r="O24" s="224"/>
      <c r="P24" s="224"/>
      <c r="Q24" s="224"/>
      <c r="R24" s="223" t="e">
        <f>IF(L24="nio",0,IF(L24&gt;0,L24*J24/X24,0))*VLOOKUP(B24,'2-Kosten per locatie'!$A$14:$C$16,3,FALSE)</f>
        <v>#DIV/0!</v>
      </c>
      <c r="S24" s="223">
        <f>IF(M24&gt;0,M24*J24/Y24,0)*VLOOKUP(B24,'2-Kosten per locatie'!$A$14:$C$16,3,FALSE)</f>
        <v>0</v>
      </c>
      <c r="T24" s="223">
        <f>IF(N24&gt;0,N24*J24/Z24,0)*VLOOKUP(B24,'2-Kosten per locatie'!$A$14:$C$16,3,FALSE)</f>
        <v>0</v>
      </c>
      <c r="U24" s="223">
        <f>IF(O24&gt;0,O24*J24/AA24,0)*VLOOKUP(B24,'2-Kosten per locatie'!$A$14:$C$16,3,FALSE)</f>
        <v>0</v>
      </c>
      <c r="V24" s="223">
        <f>IF(P24&gt;0,P24*J24/Z24,0)*VLOOKUP(B24,'2-Kosten per locatie'!$A$14:$C$16,3,FALSE)</f>
        <v>0</v>
      </c>
      <c r="W24" s="223">
        <f>IF(Q24&gt;0,Q24*J24/AA24,0)*VLOOKUP(B24,'2-Kosten per locatie'!$A$14:$C$16,3,FALSE)</f>
        <v>0</v>
      </c>
      <c r="X24" s="296">
        <f>IF(L24="nio",0,IF(L24&gt;0,VLOOKUP(H24,'3-Productie normen'!A:M,VLOOKUP(L24,'3-Productie normen'!$B$34:$C$39,2,FALSE),FALSE)))</f>
        <v>0</v>
      </c>
      <c r="Y24" s="296">
        <f t="shared" si="1"/>
        <v>0</v>
      </c>
      <c r="Z24" s="296">
        <f t="shared" si="2"/>
        <v>0</v>
      </c>
      <c r="AA24" s="296">
        <f t="shared" si="3"/>
        <v>0</v>
      </c>
      <c r="AB24" s="297" t="str">
        <f>VLOOKUP(H24,'3-Productie normen'!A:P,12,FALSE)</f>
        <v>V</v>
      </c>
      <c r="AC24" s="297"/>
      <c r="AE24" s="298">
        <f t="shared" si="4"/>
        <v>2106</v>
      </c>
    </row>
    <row r="25" spans="1:31" ht="14.1" hidden="1" customHeight="1">
      <c r="A25" s="432">
        <v>25</v>
      </c>
      <c r="B25" s="256" t="s">
        <v>238</v>
      </c>
      <c r="C25" s="256"/>
      <c r="D25" s="292" t="s">
        <v>239</v>
      </c>
      <c r="E25" s="293">
        <v>-1015</v>
      </c>
      <c r="F25" s="293"/>
      <c r="G25" s="256" t="s">
        <v>248</v>
      </c>
      <c r="H25" s="272" t="s">
        <v>58</v>
      </c>
      <c r="I25" s="62" t="s">
        <v>95</v>
      </c>
      <c r="J25" s="294">
        <v>13.5</v>
      </c>
      <c r="K25" s="295">
        <f t="shared" si="0"/>
        <v>156</v>
      </c>
      <c r="L25" s="224">
        <v>156</v>
      </c>
      <c r="M25" s="224"/>
      <c r="N25" s="224"/>
      <c r="O25" s="224"/>
      <c r="P25" s="224"/>
      <c r="Q25" s="224"/>
      <c r="R25" s="223" t="e">
        <f>IF(L25="nio",0,IF(L25&gt;0,L25*J25/X25,0))*VLOOKUP(B25,'2-Kosten per locatie'!$A$14:$C$16,3,FALSE)</f>
        <v>#DIV/0!</v>
      </c>
      <c r="S25" s="223">
        <f>IF(M25&gt;0,M25*J25/Y25,0)*VLOOKUP(B25,'2-Kosten per locatie'!$A$14:$C$16,3,FALSE)</f>
        <v>0</v>
      </c>
      <c r="T25" s="223">
        <f>IF(N25&gt;0,N25*J25/Z25,0)*VLOOKUP(B25,'2-Kosten per locatie'!$A$14:$C$16,3,FALSE)</f>
        <v>0</v>
      </c>
      <c r="U25" s="223">
        <f>IF(O25&gt;0,O25*J25/AA25,0)*VLOOKUP(B25,'2-Kosten per locatie'!$A$14:$C$16,3,FALSE)</f>
        <v>0</v>
      </c>
      <c r="V25" s="223">
        <f>IF(P25&gt;0,P25*J25/Z25,0)*VLOOKUP(B25,'2-Kosten per locatie'!$A$14:$C$16,3,FALSE)</f>
        <v>0</v>
      </c>
      <c r="W25" s="223">
        <f>IF(Q25&gt;0,Q25*J25/AA25,0)*VLOOKUP(B25,'2-Kosten per locatie'!$A$14:$C$16,3,FALSE)</f>
        <v>0</v>
      </c>
      <c r="X25" s="296">
        <f>IF(L25="nio",0,IF(L25&gt;0,VLOOKUP(H25,'3-Productie normen'!A:M,VLOOKUP(L25,'3-Productie normen'!$B$34:$C$39,2,FALSE),FALSE)))</f>
        <v>0</v>
      </c>
      <c r="Y25" s="296">
        <f t="shared" si="1"/>
        <v>0</v>
      </c>
      <c r="Z25" s="296">
        <f t="shared" si="2"/>
        <v>0</v>
      </c>
      <c r="AA25" s="296">
        <f t="shared" si="3"/>
        <v>0</v>
      </c>
      <c r="AB25" s="297" t="str">
        <f>VLOOKUP(H25,'3-Productie normen'!A:P,12,FALSE)</f>
        <v>V</v>
      </c>
      <c r="AC25" s="297"/>
      <c r="AE25" s="298">
        <f t="shared" si="4"/>
        <v>2106</v>
      </c>
    </row>
    <row r="26" spans="1:31" ht="14.1" hidden="1" customHeight="1">
      <c r="A26" s="432">
        <v>26</v>
      </c>
      <c r="B26" s="256" t="s">
        <v>238</v>
      </c>
      <c r="C26" s="256"/>
      <c r="D26" s="292" t="s">
        <v>249</v>
      </c>
      <c r="E26" s="293" t="s">
        <v>250</v>
      </c>
      <c r="F26" s="293"/>
      <c r="G26" s="256" t="s">
        <v>241</v>
      </c>
      <c r="H26" s="256" t="s">
        <v>727</v>
      </c>
      <c r="I26" s="62" t="s">
        <v>95</v>
      </c>
      <c r="J26" s="294">
        <v>23</v>
      </c>
      <c r="K26" s="295">
        <f t="shared" si="0"/>
        <v>255</v>
      </c>
      <c r="L26" s="224">
        <v>255</v>
      </c>
      <c r="M26" s="224"/>
      <c r="N26" s="224"/>
      <c r="O26" s="224"/>
      <c r="P26" s="224"/>
      <c r="Q26" s="224"/>
      <c r="R26" s="223" t="e">
        <f>IF(L26="nio",0,IF(L26&gt;0,L26*J26/X26,0))*VLOOKUP(B26,'2-Kosten per locatie'!$A$14:$C$16,3,FALSE)</f>
        <v>#DIV/0!</v>
      </c>
      <c r="S26" s="223">
        <f>IF(M26&gt;0,M26*J26/Y26,0)*VLOOKUP(B26,'2-Kosten per locatie'!$A$14:$C$16,3,FALSE)</f>
        <v>0</v>
      </c>
      <c r="T26" s="223">
        <f>IF(N26&gt;0,N26*J26/Z26,0)*VLOOKUP(B26,'2-Kosten per locatie'!$A$14:$C$16,3,FALSE)</f>
        <v>0</v>
      </c>
      <c r="U26" s="223">
        <f>IF(O26&gt;0,O26*J26/AA26,0)*VLOOKUP(B26,'2-Kosten per locatie'!$A$14:$C$16,3,FALSE)</f>
        <v>0</v>
      </c>
      <c r="V26" s="223">
        <f>IF(P26&gt;0,P26*J26/Z26,0)*VLOOKUP(B26,'2-Kosten per locatie'!$A$14:$C$16,3,FALSE)</f>
        <v>0</v>
      </c>
      <c r="W26" s="223">
        <f>IF(Q26&gt;0,Q26*J26/AA26,0)*VLOOKUP(B26,'2-Kosten per locatie'!$A$14:$C$16,3,FALSE)</f>
        <v>0</v>
      </c>
      <c r="X26" s="296">
        <f>IF(L26="nio",0,IF(L26&gt;0,VLOOKUP(H26,'3-Productie normen'!A:M,VLOOKUP(L26,'3-Productie normen'!$B$34:$C$39,2,FALSE),FALSE)))</f>
        <v>0</v>
      </c>
      <c r="Y26" s="296">
        <f t="shared" si="1"/>
        <v>0</v>
      </c>
      <c r="Z26" s="296">
        <f t="shared" si="2"/>
        <v>0</v>
      </c>
      <c r="AA26" s="296">
        <f t="shared" si="3"/>
        <v>0</v>
      </c>
      <c r="AB26" s="297" t="str">
        <f>VLOOKUP(H26,'3-Productie normen'!A:P,12,FALSE)</f>
        <v>V</v>
      </c>
      <c r="AC26" s="297"/>
      <c r="AE26" s="298">
        <f t="shared" si="4"/>
        <v>5865</v>
      </c>
    </row>
    <row r="27" spans="1:31" ht="14.1" hidden="1" customHeight="1">
      <c r="A27" s="432">
        <v>27</v>
      </c>
      <c r="B27" s="256" t="s">
        <v>238</v>
      </c>
      <c r="C27" s="256"/>
      <c r="D27" s="292" t="s">
        <v>249</v>
      </c>
      <c r="E27" s="293" t="s">
        <v>251</v>
      </c>
      <c r="F27" s="293"/>
      <c r="G27" s="256" t="s">
        <v>248</v>
      </c>
      <c r="H27" s="272" t="s">
        <v>58</v>
      </c>
      <c r="I27" s="62" t="s">
        <v>95</v>
      </c>
      <c r="J27" s="294">
        <v>10</v>
      </c>
      <c r="K27" s="295">
        <f t="shared" si="0"/>
        <v>156</v>
      </c>
      <c r="L27" s="224">
        <v>156</v>
      </c>
      <c r="M27" s="224"/>
      <c r="N27" s="224"/>
      <c r="O27" s="224"/>
      <c r="P27" s="224"/>
      <c r="Q27" s="224"/>
      <c r="R27" s="223" t="e">
        <f>IF(L27="nio",0,IF(L27&gt;0,L27*J27/X27,0))*VLOOKUP(B27,'2-Kosten per locatie'!$A$14:$C$16,3,FALSE)</f>
        <v>#DIV/0!</v>
      </c>
      <c r="S27" s="223">
        <f>IF(M27&gt;0,M27*J27/Y27,0)*VLOOKUP(B27,'2-Kosten per locatie'!$A$14:$C$16,3,FALSE)</f>
        <v>0</v>
      </c>
      <c r="T27" s="223">
        <f>IF(N27&gt;0,N27*J27/Z27,0)*VLOOKUP(B27,'2-Kosten per locatie'!$A$14:$C$16,3,FALSE)</f>
        <v>0</v>
      </c>
      <c r="U27" s="223">
        <f>IF(O27&gt;0,O27*J27/AA27,0)*VLOOKUP(B27,'2-Kosten per locatie'!$A$14:$C$16,3,FALSE)</f>
        <v>0</v>
      </c>
      <c r="V27" s="223">
        <f>IF(P27&gt;0,P27*J27/Z27,0)*VLOOKUP(B27,'2-Kosten per locatie'!$A$14:$C$16,3,FALSE)</f>
        <v>0</v>
      </c>
      <c r="W27" s="223">
        <f>IF(Q27&gt;0,Q27*J27/AA27,0)*VLOOKUP(B27,'2-Kosten per locatie'!$A$14:$C$16,3,FALSE)</f>
        <v>0</v>
      </c>
      <c r="X27" s="296">
        <f>IF(L27="nio",0,IF(L27&gt;0,VLOOKUP(H27,'3-Productie normen'!A:M,VLOOKUP(L27,'3-Productie normen'!$B$34:$C$39,2,FALSE),FALSE)))</f>
        <v>0</v>
      </c>
      <c r="Y27" s="296">
        <f t="shared" si="1"/>
        <v>0</v>
      </c>
      <c r="Z27" s="296">
        <f t="shared" si="2"/>
        <v>0</v>
      </c>
      <c r="AA27" s="296">
        <f t="shared" si="3"/>
        <v>0</v>
      </c>
      <c r="AB27" s="297" t="str">
        <f>VLOOKUP(H27,'3-Productie normen'!A:P,12,FALSE)</f>
        <v>V</v>
      </c>
      <c r="AC27" s="297"/>
      <c r="AE27" s="298">
        <f t="shared" si="4"/>
        <v>1560</v>
      </c>
    </row>
    <row r="28" spans="1:31" ht="14.1" hidden="1" customHeight="1">
      <c r="A28" s="432">
        <v>28</v>
      </c>
      <c r="B28" s="256" t="s">
        <v>238</v>
      </c>
      <c r="C28" s="256"/>
      <c r="D28" s="292" t="s">
        <v>249</v>
      </c>
      <c r="E28" s="293" t="s">
        <v>252</v>
      </c>
      <c r="F28" s="293"/>
      <c r="G28" s="62" t="s">
        <v>59</v>
      </c>
      <c r="H28" s="62" t="s">
        <v>59</v>
      </c>
      <c r="I28" s="62" t="s">
        <v>95</v>
      </c>
      <c r="J28" s="294">
        <v>5</v>
      </c>
      <c r="K28" s="295">
        <f t="shared" si="0"/>
        <v>255</v>
      </c>
      <c r="L28" s="224">
        <v>255</v>
      </c>
      <c r="M28" s="224"/>
      <c r="N28" s="224"/>
      <c r="O28" s="224"/>
      <c r="P28" s="224"/>
      <c r="Q28" s="224"/>
      <c r="R28" s="223" t="e">
        <f>IF(L28="nio",0,IF(L28&gt;0,L28*J28/X28,0))*VLOOKUP(B28,'2-Kosten per locatie'!$A$14:$C$16,3,FALSE)</f>
        <v>#DIV/0!</v>
      </c>
      <c r="S28" s="223">
        <f>IF(M28&gt;0,M28*J28/Y28,0)*VLOOKUP(B28,'2-Kosten per locatie'!$A$14:$C$16,3,FALSE)</f>
        <v>0</v>
      </c>
      <c r="T28" s="223">
        <f>IF(N28&gt;0,N28*J28/Z28,0)*VLOOKUP(B28,'2-Kosten per locatie'!$A$14:$C$16,3,FALSE)</f>
        <v>0</v>
      </c>
      <c r="U28" s="223">
        <f>IF(O28&gt;0,O28*J28/AA28,0)*VLOOKUP(B28,'2-Kosten per locatie'!$A$14:$C$16,3,FALSE)</f>
        <v>0</v>
      </c>
      <c r="V28" s="223">
        <f>IF(P28&gt;0,P28*J28/Z28,0)*VLOOKUP(B28,'2-Kosten per locatie'!$A$14:$C$16,3,FALSE)</f>
        <v>0</v>
      </c>
      <c r="W28" s="223">
        <f>IF(Q28&gt;0,Q28*J28/AA28,0)*VLOOKUP(B28,'2-Kosten per locatie'!$A$14:$C$16,3,FALSE)</f>
        <v>0</v>
      </c>
      <c r="X28" s="296">
        <f>IF(L28="nio",0,IF(L28&gt;0,VLOOKUP(H28,'3-Productie normen'!A:M,VLOOKUP(L28,'3-Productie normen'!$B$34:$C$39,2,FALSE),FALSE)))</f>
        <v>0</v>
      </c>
      <c r="Y28" s="296">
        <f t="shared" si="1"/>
        <v>0</v>
      </c>
      <c r="Z28" s="296">
        <f t="shared" si="2"/>
        <v>0</v>
      </c>
      <c r="AA28" s="296">
        <f t="shared" si="3"/>
        <v>0</v>
      </c>
      <c r="AB28" s="297" t="str">
        <f>VLOOKUP(H28,'3-Productie normen'!A:P,12,FALSE)</f>
        <v>V</v>
      </c>
      <c r="AC28" s="297"/>
      <c r="AE28" s="298">
        <f t="shared" si="4"/>
        <v>1275</v>
      </c>
    </row>
    <row r="29" spans="1:31" ht="14.1" hidden="1" customHeight="1">
      <c r="A29" s="432">
        <v>29</v>
      </c>
      <c r="B29" s="256" t="s">
        <v>238</v>
      </c>
      <c r="C29" s="256"/>
      <c r="D29" s="292" t="s">
        <v>249</v>
      </c>
      <c r="E29" s="219" t="s">
        <v>253</v>
      </c>
      <c r="F29" s="219"/>
      <c r="G29" s="74" t="s">
        <v>59</v>
      </c>
      <c r="H29" s="74" t="s">
        <v>59</v>
      </c>
      <c r="I29" s="62" t="s">
        <v>95</v>
      </c>
      <c r="J29" s="294">
        <v>6</v>
      </c>
      <c r="K29" s="295">
        <f t="shared" si="0"/>
        <v>255</v>
      </c>
      <c r="L29" s="224">
        <v>255</v>
      </c>
      <c r="M29" s="224"/>
      <c r="N29" s="224"/>
      <c r="O29" s="224"/>
      <c r="P29" s="224"/>
      <c r="Q29" s="224"/>
      <c r="R29" s="223" t="e">
        <f>IF(L29="nio",0,IF(L29&gt;0,L29*J29/X29,0))*VLOOKUP(B29,'2-Kosten per locatie'!$A$14:$C$16,3,FALSE)</f>
        <v>#DIV/0!</v>
      </c>
      <c r="S29" s="223">
        <f>IF(M29&gt;0,M29*J29/Y29,0)*VLOOKUP(B29,'2-Kosten per locatie'!$A$14:$C$16,3,FALSE)</f>
        <v>0</v>
      </c>
      <c r="T29" s="223">
        <f>IF(N29&gt;0,N29*J29/Z29,0)*VLOOKUP(B29,'2-Kosten per locatie'!$A$14:$C$16,3,FALSE)</f>
        <v>0</v>
      </c>
      <c r="U29" s="223">
        <f>IF(O29&gt;0,O29*J29/AA29,0)*VLOOKUP(B29,'2-Kosten per locatie'!$A$14:$C$16,3,FALSE)</f>
        <v>0</v>
      </c>
      <c r="V29" s="223">
        <f>IF(P29&gt;0,P29*J29/Z29,0)*VLOOKUP(B29,'2-Kosten per locatie'!$A$14:$C$16,3,FALSE)</f>
        <v>0</v>
      </c>
      <c r="W29" s="223">
        <f>IF(Q29&gt;0,Q29*J29/AA29,0)*VLOOKUP(B29,'2-Kosten per locatie'!$A$14:$C$16,3,FALSE)</f>
        <v>0</v>
      </c>
      <c r="X29" s="296">
        <f>IF(L29="nio",0,IF(L29&gt;0,VLOOKUP(H29,'3-Productie normen'!A:M,VLOOKUP(L29,'3-Productie normen'!$B$34:$C$39,2,FALSE),FALSE)))</f>
        <v>0</v>
      </c>
      <c r="Y29" s="296">
        <f t="shared" si="1"/>
        <v>0</v>
      </c>
      <c r="Z29" s="296">
        <f t="shared" si="2"/>
        <v>0</v>
      </c>
      <c r="AA29" s="296">
        <f t="shared" si="3"/>
        <v>0</v>
      </c>
      <c r="AB29" s="297" t="str">
        <f>VLOOKUP(H29,'3-Productie normen'!A:P,12,FALSE)</f>
        <v>V</v>
      </c>
      <c r="AC29" s="297"/>
      <c r="AE29" s="298">
        <f t="shared" si="4"/>
        <v>1530</v>
      </c>
    </row>
    <row r="30" spans="1:31" ht="14.1" customHeight="1">
      <c r="A30" s="432">
        <v>30</v>
      </c>
      <c r="B30" s="256" t="s">
        <v>238</v>
      </c>
      <c r="C30" s="256"/>
      <c r="D30" s="292" t="s">
        <v>249</v>
      </c>
      <c r="E30" s="293" t="s">
        <v>254</v>
      </c>
      <c r="F30" s="293"/>
      <c r="G30" s="62" t="s">
        <v>255</v>
      </c>
      <c r="H30" s="272" t="s">
        <v>48</v>
      </c>
      <c r="I30" s="299" t="s">
        <v>243</v>
      </c>
      <c r="J30" s="300">
        <v>4</v>
      </c>
      <c r="K30" s="295">
        <f t="shared" si="0"/>
        <v>510</v>
      </c>
      <c r="L30" s="224">
        <v>255</v>
      </c>
      <c r="M30" s="224">
        <v>255</v>
      </c>
      <c r="N30" s="224"/>
      <c r="O30" s="224"/>
      <c r="P30" s="224"/>
      <c r="Q30" s="224"/>
      <c r="R30" s="223" t="e">
        <f>IF(L30="nio",0,IF(L30&gt;0,L30*J30/X30,0))*VLOOKUP(B30,'2-Kosten per locatie'!$A$14:$C$16,3,FALSE)</f>
        <v>#DIV/0!</v>
      </c>
      <c r="S30" s="223" t="e">
        <f>IF(M30&gt;0,M30*J30/Y30,0)*VLOOKUP(B30,'2-Kosten per locatie'!$A$14:$C$16,3,FALSE)</f>
        <v>#DIV/0!</v>
      </c>
      <c r="T30" s="223">
        <f>IF(N30&gt;0,N30*J30/Z30,0)*VLOOKUP(B30,'2-Kosten per locatie'!$A$14:$C$16,3,FALSE)</f>
        <v>0</v>
      </c>
      <c r="U30" s="223">
        <f>IF(O30&gt;0,O30*J30/AA30,0)*VLOOKUP(B30,'2-Kosten per locatie'!$A$14:$C$16,3,FALSE)</f>
        <v>0</v>
      </c>
      <c r="V30" s="223">
        <f>IF(P30&gt;0,P30*J30/Z30,0)*VLOOKUP(B30,'2-Kosten per locatie'!$A$14:$C$16,3,FALSE)</f>
        <v>0</v>
      </c>
      <c r="W30" s="223">
        <f>IF(Q30&gt;0,Q30*J30/AA30,0)*VLOOKUP(B30,'2-Kosten per locatie'!$A$14:$C$16,3,FALSE)</f>
        <v>0</v>
      </c>
      <c r="X30" s="296">
        <f>IF(L30="nio",0,IF(L30&gt;0,VLOOKUP(H30,'3-Productie normen'!A:M,VLOOKUP(L30,'3-Productie normen'!$B$34:$C$39,2,FALSE),FALSE)))</f>
        <v>0</v>
      </c>
      <c r="Y30" s="296">
        <f t="shared" si="1"/>
        <v>0</v>
      </c>
      <c r="Z30" s="296">
        <f t="shared" si="2"/>
        <v>0</v>
      </c>
      <c r="AA30" s="296">
        <f t="shared" si="3"/>
        <v>0</v>
      </c>
      <c r="AB30" s="297" t="str">
        <f>VLOOKUP(H30,'3-Productie normen'!A:P,12,FALSE)</f>
        <v>S</v>
      </c>
      <c r="AC30" s="297"/>
      <c r="AE30" s="298">
        <f t="shared" si="4"/>
        <v>2040</v>
      </c>
    </row>
    <row r="31" spans="1:31" ht="14.1" customHeight="1">
      <c r="A31" s="432">
        <v>31</v>
      </c>
      <c r="B31" s="256" t="s">
        <v>238</v>
      </c>
      <c r="C31" s="256"/>
      <c r="D31" s="75" t="s">
        <v>249</v>
      </c>
      <c r="E31" s="219" t="s">
        <v>256</v>
      </c>
      <c r="F31" s="219"/>
      <c r="G31" s="74" t="s">
        <v>255</v>
      </c>
      <c r="H31" s="272" t="s">
        <v>48</v>
      </c>
      <c r="I31" s="62" t="s">
        <v>243</v>
      </c>
      <c r="J31" s="300">
        <v>13</v>
      </c>
      <c r="K31" s="295">
        <f t="shared" si="0"/>
        <v>510</v>
      </c>
      <c r="L31" s="224">
        <v>255</v>
      </c>
      <c r="M31" s="224">
        <v>255</v>
      </c>
      <c r="N31" s="224"/>
      <c r="O31" s="224"/>
      <c r="P31" s="224"/>
      <c r="Q31" s="224"/>
      <c r="R31" s="223" t="e">
        <f>IF(L31="nio",0,IF(L31&gt;0,L31*J31/X31,0))*VLOOKUP(B31,'2-Kosten per locatie'!$A$14:$C$16,3,FALSE)</f>
        <v>#DIV/0!</v>
      </c>
      <c r="S31" s="223" t="e">
        <f>IF(M31&gt;0,M31*J31/Y31,0)*VLOOKUP(B31,'2-Kosten per locatie'!$A$14:$C$16,3,FALSE)</f>
        <v>#DIV/0!</v>
      </c>
      <c r="T31" s="223">
        <f>IF(N31&gt;0,N31*J31/Z31,0)*VLOOKUP(B31,'2-Kosten per locatie'!$A$14:$C$16,3,FALSE)</f>
        <v>0</v>
      </c>
      <c r="U31" s="223">
        <f>IF(O31&gt;0,O31*J31/AA31,0)*VLOOKUP(B31,'2-Kosten per locatie'!$A$14:$C$16,3,FALSE)</f>
        <v>0</v>
      </c>
      <c r="V31" s="223">
        <f>IF(P31&gt;0,P31*J31/Z31,0)*VLOOKUP(B31,'2-Kosten per locatie'!$A$14:$C$16,3,FALSE)</f>
        <v>0</v>
      </c>
      <c r="W31" s="223">
        <f>IF(Q31&gt;0,Q31*J31/AA31,0)*VLOOKUP(B31,'2-Kosten per locatie'!$A$14:$C$16,3,FALSE)</f>
        <v>0</v>
      </c>
      <c r="X31" s="296">
        <f>IF(L31="nio",0,IF(L31&gt;0,VLOOKUP(H31,'3-Productie normen'!A:M,VLOOKUP(L31,'3-Productie normen'!$B$34:$C$39,2,FALSE),FALSE)))</f>
        <v>0</v>
      </c>
      <c r="Y31" s="296">
        <f t="shared" si="1"/>
        <v>0</v>
      </c>
      <c r="Z31" s="296">
        <f t="shared" si="2"/>
        <v>0</v>
      </c>
      <c r="AA31" s="296">
        <f t="shared" si="3"/>
        <v>0</v>
      </c>
      <c r="AB31" s="297" t="str">
        <f>VLOOKUP(H31,'3-Productie normen'!A:P,12,FALSE)</f>
        <v>S</v>
      </c>
      <c r="AC31" s="297"/>
      <c r="AE31" s="298">
        <f t="shared" si="4"/>
        <v>6630</v>
      </c>
    </row>
    <row r="32" spans="1:31" ht="14.1" customHeight="1">
      <c r="A32" s="432">
        <v>32</v>
      </c>
      <c r="B32" s="256" t="s">
        <v>238</v>
      </c>
      <c r="C32" s="256"/>
      <c r="D32" s="292" t="s">
        <v>249</v>
      </c>
      <c r="E32" s="293" t="s">
        <v>257</v>
      </c>
      <c r="F32" s="293"/>
      <c r="G32" s="62" t="s">
        <v>255</v>
      </c>
      <c r="H32" s="272" t="s">
        <v>48</v>
      </c>
      <c r="I32" s="62" t="s">
        <v>243</v>
      </c>
      <c r="J32" s="300">
        <v>14</v>
      </c>
      <c r="K32" s="295">
        <f t="shared" si="0"/>
        <v>510</v>
      </c>
      <c r="L32" s="224">
        <v>255</v>
      </c>
      <c r="M32" s="224">
        <v>255</v>
      </c>
      <c r="N32" s="224"/>
      <c r="O32" s="224"/>
      <c r="P32" s="224"/>
      <c r="Q32" s="224"/>
      <c r="R32" s="223" t="e">
        <f>IF(L32="nio",0,IF(L32&gt;0,L32*J32/X32,0))*VLOOKUP(B32,'2-Kosten per locatie'!$A$14:$C$16,3,FALSE)</f>
        <v>#DIV/0!</v>
      </c>
      <c r="S32" s="223" t="e">
        <f>IF(M32&gt;0,M32*J32/Y32,0)*VLOOKUP(B32,'2-Kosten per locatie'!$A$14:$C$16,3,FALSE)</f>
        <v>#DIV/0!</v>
      </c>
      <c r="T32" s="223">
        <f>IF(N32&gt;0,N32*J32/Z32,0)*VLOOKUP(B32,'2-Kosten per locatie'!$A$14:$C$16,3,FALSE)</f>
        <v>0</v>
      </c>
      <c r="U32" s="223">
        <f>IF(O32&gt;0,O32*J32/AA32,0)*VLOOKUP(B32,'2-Kosten per locatie'!$A$14:$C$16,3,FALSE)</f>
        <v>0</v>
      </c>
      <c r="V32" s="223">
        <f>IF(P32&gt;0,P32*J32/Z32,0)*VLOOKUP(B32,'2-Kosten per locatie'!$A$14:$C$16,3,FALSE)</f>
        <v>0</v>
      </c>
      <c r="W32" s="223">
        <f>IF(Q32&gt;0,Q32*J32/AA32,0)*VLOOKUP(B32,'2-Kosten per locatie'!$A$14:$C$16,3,FALSE)</f>
        <v>0</v>
      </c>
      <c r="X32" s="296">
        <f>IF(L32="nio",0,IF(L32&gt;0,VLOOKUP(H32,'3-Productie normen'!A:M,VLOOKUP(L32,'3-Productie normen'!$B$34:$C$39,2,FALSE),FALSE)))</f>
        <v>0</v>
      </c>
      <c r="Y32" s="296">
        <f t="shared" si="1"/>
        <v>0</v>
      </c>
      <c r="Z32" s="296">
        <f t="shared" si="2"/>
        <v>0</v>
      </c>
      <c r="AA32" s="296">
        <f t="shared" si="3"/>
        <v>0</v>
      </c>
      <c r="AB32" s="297" t="str">
        <f>VLOOKUP(H32,'3-Productie normen'!A:P,12,FALSE)</f>
        <v>S</v>
      </c>
      <c r="AC32" s="297"/>
      <c r="AE32" s="298">
        <f t="shared" si="4"/>
        <v>7140</v>
      </c>
    </row>
    <row r="33" spans="1:31" ht="14.1" hidden="1" customHeight="1">
      <c r="A33" s="432">
        <v>33</v>
      </c>
      <c r="B33" s="256" t="s">
        <v>238</v>
      </c>
      <c r="C33" s="256"/>
      <c r="D33" s="292" t="s">
        <v>249</v>
      </c>
      <c r="E33" s="293" t="s">
        <v>258</v>
      </c>
      <c r="F33" s="293"/>
      <c r="G33" s="62" t="s">
        <v>259</v>
      </c>
      <c r="H33" s="276" t="s">
        <v>770</v>
      </c>
      <c r="I33" s="62" t="s">
        <v>243</v>
      </c>
      <c r="J33" s="300">
        <v>0</v>
      </c>
      <c r="K33" s="295">
        <f t="shared" si="0"/>
        <v>0</v>
      </c>
      <c r="L33" s="224" t="s">
        <v>717</v>
      </c>
      <c r="M33" s="224"/>
      <c r="N33" s="224"/>
      <c r="O33" s="224"/>
      <c r="P33" s="224"/>
      <c r="Q33" s="224"/>
      <c r="R33" s="223">
        <f>IF(L33="nio",0,IF(L33&gt;0,L33*J33/X33,0))*VLOOKUP(B33,'2-Kosten per locatie'!$A$14:$C$16,3,FALSE)</f>
        <v>0</v>
      </c>
      <c r="S33" s="223">
        <f>IF(M33&gt;0,M33*J33/Y33,0)*VLOOKUP(B33,'2-Kosten per locatie'!$A$14:$C$16,3,FALSE)</f>
        <v>0</v>
      </c>
      <c r="T33" s="223">
        <f>IF(N33&gt;0,N33*J33/Z33,0)*VLOOKUP(B33,'2-Kosten per locatie'!$A$14:$C$16,3,FALSE)</f>
        <v>0</v>
      </c>
      <c r="U33" s="223">
        <f>IF(O33&gt;0,O33*J33/AA33,0)*VLOOKUP(B33,'2-Kosten per locatie'!$A$14:$C$16,3,FALSE)</f>
        <v>0</v>
      </c>
      <c r="V33" s="223">
        <f>IF(P33&gt;0,P33*J33/Z33,0)*VLOOKUP(B33,'2-Kosten per locatie'!$A$14:$C$16,3,FALSE)</f>
        <v>0</v>
      </c>
      <c r="W33" s="223">
        <f>IF(Q33&gt;0,Q33*J33/AA33,0)*VLOOKUP(B33,'2-Kosten per locatie'!$A$14:$C$16,3,FALSE)</f>
        <v>0</v>
      </c>
      <c r="X33" s="296">
        <f>IF(L33="nio",0,IF(L33&gt;0,VLOOKUP(H33,'3-Productie normen'!A:M,VLOOKUP(L33,'3-Productie normen'!$B$34:$C$39,2,FALSE),FALSE)))</f>
        <v>0</v>
      </c>
      <c r="Y33" s="296">
        <f t="shared" si="1"/>
        <v>0</v>
      </c>
      <c r="Z33" s="296">
        <f t="shared" si="2"/>
        <v>0</v>
      </c>
      <c r="AA33" s="296">
        <f t="shared" si="3"/>
        <v>0</v>
      </c>
      <c r="AB33" s="297">
        <f>VLOOKUP(H33,'3-Productie normen'!A:P,12,FALSE)</f>
        <v>0</v>
      </c>
      <c r="AC33" s="297"/>
      <c r="AE33" s="298">
        <f t="shared" si="4"/>
        <v>0</v>
      </c>
    </row>
    <row r="34" spans="1:31" ht="14.1" hidden="1" customHeight="1">
      <c r="A34" s="432">
        <v>34</v>
      </c>
      <c r="B34" s="256" t="s">
        <v>238</v>
      </c>
      <c r="C34" s="256"/>
      <c r="D34" s="292" t="s">
        <v>249</v>
      </c>
      <c r="E34" s="293" t="s">
        <v>260</v>
      </c>
      <c r="F34" s="293"/>
      <c r="G34" s="62" t="s">
        <v>241</v>
      </c>
      <c r="H34" s="256" t="s">
        <v>727</v>
      </c>
      <c r="I34" s="62" t="s">
        <v>261</v>
      </c>
      <c r="J34" s="300">
        <v>16</v>
      </c>
      <c r="K34" s="295">
        <f t="shared" si="0"/>
        <v>255</v>
      </c>
      <c r="L34" s="224">
        <v>255</v>
      </c>
      <c r="M34" s="224"/>
      <c r="N34" s="224"/>
      <c r="O34" s="224"/>
      <c r="P34" s="224"/>
      <c r="Q34" s="224"/>
      <c r="R34" s="223" t="e">
        <f>IF(L34="nio",0,IF(L34&gt;0,L34*J34/X34,0))*VLOOKUP(B34,'2-Kosten per locatie'!$A$14:$C$16,3,FALSE)</f>
        <v>#DIV/0!</v>
      </c>
      <c r="S34" s="223">
        <f>IF(M34&gt;0,M34*J34/Y34,0)*VLOOKUP(B34,'2-Kosten per locatie'!$A$14:$C$16,3,FALSE)</f>
        <v>0</v>
      </c>
      <c r="T34" s="223">
        <f>IF(N34&gt;0,N34*J34/Z34,0)*VLOOKUP(B34,'2-Kosten per locatie'!$A$14:$C$16,3,FALSE)</f>
        <v>0</v>
      </c>
      <c r="U34" s="223">
        <f>IF(O34&gt;0,O34*J34/AA34,0)*VLOOKUP(B34,'2-Kosten per locatie'!$A$14:$C$16,3,FALSE)</f>
        <v>0</v>
      </c>
      <c r="V34" s="223">
        <f>IF(P34&gt;0,P34*J34/Z34,0)*VLOOKUP(B34,'2-Kosten per locatie'!$A$14:$C$16,3,FALSE)</f>
        <v>0</v>
      </c>
      <c r="W34" s="223">
        <f>IF(Q34&gt;0,Q34*J34/AA34,0)*VLOOKUP(B34,'2-Kosten per locatie'!$A$14:$C$16,3,FALSE)</f>
        <v>0</v>
      </c>
      <c r="X34" s="296">
        <f>IF(L34="nio",0,IF(L34&gt;0,VLOOKUP(H34,'3-Productie normen'!A:M,VLOOKUP(L34,'3-Productie normen'!$B$34:$C$39,2,FALSE),FALSE)))</f>
        <v>0</v>
      </c>
      <c r="Y34" s="296">
        <f t="shared" si="1"/>
        <v>0</v>
      </c>
      <c r="Z34" s="296">
        <f t="shared" si="2"/>
        <v>0</v>
      </c>
      <c r="AA34" s="296">
        <f t="shared" si="3"/>
        <v>0</v>
      </c>
      <c r="AB34" s="297" t="str">
        <f>VLOOKUP(H34,'3-Productie normen'!A:P,12,FALSE)</f>
        <v>V</v>
      </c>
      <c r="AC34" s="297"/>
      <c r="AE34" s="298">
        <f t="shared" si="4"/>
        <v>4080</v>
      </c>
    </row>
    <row r="35" spans="1:31" ht="14.1" hidden="1" customHeight="1">
      <c r="A35" s="432">
        <v>35</v>
      </c>
      <c r="B35" s="256" t="s">
        <v>238</v>
      </c>
      <c r="C35" s="256"/>
      <c r="D35" s="292" t="s">
        <v>249</v>
      </c>
      <c r="E35" s="293" t="s">
        <v>262</v>
      </c>
      <c r="F35" s="293"/>
      <c r="G35" s="62" t="s">
        <v>248</v>
      </c>
      <c r="H35" s="272" t="s">
        <v>58</v>
      </c>
      <c r="I35" s="62" t="s">
        <v>263</v>
      </c>
      <c r="J35" s="300">
        <v>5</v>
      </c>
      <c r="K35" s="295">
        <f t="shared" si="0"/>
        <v>156</v>
      </c>
      <c r="L35" s="224">
        <v>156</v>
      </c>
      <c r="M35" s="224"/>
      <c r="N35" s="224"/>
      <c r="O35" s="224"/>
      <c r="P35" s="224"/>
      <c r="Q35" s="224"/>
      <c r="R35" s="223" t="e">
        <f>IF(L35="nio",0,IF(L35&gt;0,L35*J35/X35,0))*VLOOKUP(B35,'2-Kosten per locatie'!$A$14:$C$16,3,FALSE)</f>
        <v>#DIV/0!</v>
      </c>
      <c r="S35" s="223">
        <f>IF(M35&gt;0,M35*J35/Y35,0)*VLOOKUP(B35,'2-Kosten per locatie'!$A$14:$C$16,3,FALSE)</f>
        <v>0</v>
      </c>
      <c r="T35" s="223">
        <f>IF(N35&gt;0,N35*J35/Z35,0)*VLOOKUP(B35,'2-Kosten per locatie'!$A$14:$C$16,3,FALSE)</f>
        <v>0</v>
      </c>
      <c r="U35" s="223">
        <f>IF(O35&gt;0,O35*J35/AA35,0)*VLOOKUP(B35,'2-Kosten per locatie'!$A$14:$C$16,3,FALSE)</f>
        <v>0</v>
      </c>
      <c r="V35" s="223">
        <f>IF(P35&gt;0,P35*J35/Z35,0)*VLOOKUP(B35,'2-Kosten per locatie'!$A$14:$C$16,3,FALSE)</f>
        <v>0</v>
      </c>
      <c r="W35" s="223">
        <f>IF(Q35&gt;0,Q35*J35/AA35,0)*VLOOKUP(B35,'2-Kosten per locatie'!$A$14:$C$16,3,FALSE)</f>
        <v>0</v>
      </c>
      <c r="X35" s="296">
        <f>IF(L35="nio",0,IF(L35&gt;0,VLOOKUP(H35,'3-Productie normen'!A:M,VLOOKUP(L35,'3-Productie normen'!$B$34:$C$39,2,FALSE),FALSE)))</f>
        <v>0</v>
      </c>
      <c r="Y35" s="296">
        <f t="shared" si="1"/>
        <v>0</v>
      </c>
      <c r="Z35" s="296">
        <f t="shared" si="2"/>
        <v>0</v>
      </c>
      <c r="AA35" s="296">
        <f t="shared" si="3"/>
        <v>0</v>
      </c>
      <c r="AB35" s="297" t="str">
        <f>VLOOKUP(H35,'3-Productie normen'!A:P,12,FALSE)</f>
        <v>V</v>
      </c>
      <c r="AC35" s="297"/>
      <c r="AE35" s="298">
        <f t="shared" si="4"/>
        <v>780</v>
      </c>
    </row>
    <row r="36" spans="1:31" ht="14.1" hidden="1" customHeight="1">
      <c r="A36" s="432">
        <v>36</v>
      </c>
      <c r="B36" s="256" t="s">
        <v>238</v>
      </c>
      <c r="C36" s="256"/>
      <c r="D36" s="292" t="s">
        <v>249</v>
      </c>
      <c r="E36" s="293" t="s">
        <v>264</v>
      </c>
      <c r="F36" s="293"/>
      <c r="G36" s="62" t="s">
        <v>265</v>
      </c>
      <c r="H36" s="272" t="s">
        <v>55</v>
      </c>
      <c r="I36" s="62" t="s">
        <v>237</v>
      </c>
      <c r="J36" s="300">
        <v>22</v>
      </c>
      <c r="K36" s="295">
        <f t="shared" si="0"/>
        <v>156</v>
      </c>
      <c r="L36" s="224">
        <v>156</v>
      </c>
      <c r="M36" s="224"/>
      <c r="N36" s="224"/>
      <c r="O36" s="224"/>
      <c r="P36" s="224"/>
      <c r="Q36" s="224"/>
      <c r="R36" s="223" t="e">
        <f>IF(L36="nio",0,IF(L36&gt;0,L36*J36/X36,0))*VLOOKUP(B36,'2-Kosten per locatie'!$A$14:$C$16,3,FALSE)</f>
        <v>#DIV/0!</v>
      </c>
      <c r="S36" s="223">
        <f>IF(M36&gt;0,M36*J36/Y36,0)*VLOOKUP(B36,'2-Kosten per locatie'!$A$14:$C$16,3,FALSE)</f>
        <v>0</v>
      </c>
      <c r="T36" s="223">
        <f>IF(N36&gt;0,N36*J36/Z36,0)*VLOOKUP(B36,'2-Kosten per locatie'!$A$14:$C$16,3,FALSE)</f>
        <v>0</v>
      </c>
      <c r="U36" s="223">
        <f>IF(O36&gt;0,O36*J36/AA36,0)*VLOOKUP(B36,'2-Kosten per locatie'!$A$14:$C$16,3,FALSE)</f>
        <v>0</v>
      </c>
      <c r="V36" s="223">
        <f>IF(P36&gt;0,P36*J36/Z36,0)*VLOOKUP(B36,'2-Kosten per locatie'!$A$14:$C$16,3,FALSE)</f>
        <v>0</v>
      </c>
      <c r="W36" s="223">
        <f>IF(Q36&gt;0,Q36*J36/AA36,0)*VLOOKUP(B36,'2-Kosten per locatie'!$A$14:$C$16,3,FALSE)</f>
        <v>0</v>
      </c>
      <c r="X36" s="296">
        <f>IF(L36="nio",0,IF(L36&gt;0,VLOOKUP(H36,'3-Productie normen'!A:M,VLOOKUP(L36,'3-Productie normen'!$B$34:$C$39,2,FALSE),FALSE)))</f>
        <v>0</v>
      </c>
      <c r="Y36" s="296">
        <f t="shared" si="1"/>
        <v>0</v>
      </c>
      <c r="Z36" s="296">
        <f t="shared" si="2"/>
        <v>0</v>
      </c>
      <c r="AA36" s="296">
        <f t="shared" si="3"/>
        <v>0</v>
      </c>
      <c r="AB36" s="297" t="str">
        <f>VLOOKUP(H36,'3-Productie normen'!A:P,12,FALSE)</f>
        <v>B</v>
      </c>
      <c r="AC36" s="297"/>
      <c r="AE36" s="298">
        <f t="shared" si="4"/>
        <v>3432</v>
      </c>
    </row>
    <row r="37" spans="1:31" ht="14.1" hidden="1" customHeight="1">
      <c r="A37" s="432">
        <v>37</v>
      </c>
      <c r="B37" s="256" t="s">
        <v>238</v>
      </c>
      <c r="C37" s="256"/>
      <c r="D37" s="292" t="s">
        <v>249</v>
      </c>
      <c r="E37" s="293" t="s">
        <v>266</v>
      </c>
      <c r="F37" s="293"/>
      <c r="G37" s="62" t="s">
        <v>265</v>
      </c>
      <c r="H37" s="272" t="s">
        <v>55</v>
      </c>
      <c r="I37" s="62" t="s">
        <v>237</v>
      </c>
      <c r="J37" s="300">
        <v>20</v>
      </c>
      <c r="K37" s="295">
        <f t="shared" si="0"/>
        <v>156</v>
      </c>
      <c r="L37" s="224">
        <v>156</v>
      </c>
      <c r="M37" s="224"/>
      <c r="N37" s="224"/>
      <c r="O37" s="224"/>
      <c r="P37" s="224"/>
      <c r="Q37" s="224"/>
      <c r="R37" s="223" t="e">
        <f>IF(L37="nio",0,IF(L37&gt;0,L37*J37/X37,0))*VLOOKUP(B37,'2-Kosten per locatie'!$A$14:$C$16,3,FALSE)</f>
        <v>#DIV/0!</v>
      </c>
      <c r="S37" s="223">
        <f>IF(M37&gt;0,M37*J37/Y37,0)*VLOOKUP(B37,'2-Kosten per locatie'!$A$14:$C$16,3,FALSE)</f>
        <v>0</v>
      </c>
      <c r="T37" s="223">
        <f>IF(N37&gt;0,N37*J37/Z37,0)*VLOOKUP(B37,'2-Kosten per locatie'!$A$14:$C$16,3,FALSE)</f>
        <v>0</v>
      </c>
      <c r="U37" s="223">
        <f>IF(O37&gt;0,O37*J37/AA37,0)*VLOOKUP(B37,'2-Kosten per locatie'!$A$14:$C$16,3,FALSE)</f>
        <v>0</v>
      </c>
      <c r="V37" s="223">
        <f>IF(P37&gt;0,P37*J37/Z37,0)*VLOOKUP(B37,'2-Kosten per locatie'!$A$14:$C$16,3,FALSE)</f>
        <v>0</v>
      </c>
      <c r="W37" s="223">
        <f>IF(Q37&gt;0,Q37*J37/AA37,0)*VLOOKUP(B37,'2-Kosten per locatie'!$A$14:$C$16,3,FALSE)</f>
        <v>0</v>
      </c>
      <c r="X37" s="296">
        <f>IF(L37="nio",0,IF(L37&gt;0,VLOOKUP(H37,'3-Productie normen'!A:M,VLOOKUP(L37,'3-Productie normen'!$B$34:$C$39,2,FALSE),FALSE)))</f>
        <v>0</v>
      </c>
      <c r="Y37" s="296">
        <f t="shared" si="1"/>
        <v>0</v>
      </c>
      <c r="Z37" s="296">
        <f t="shared" si="2"/>
        <v>0</v>
      </c>
      <c r="AA37" s="296">
        <f t="shared" si="3"/>
        <v>0</v>
      </c>
      <c r="AB37" s="297" t="str">
        <f>VLOOKUP(H37,'3-Productie normen'!A:P,12,FALSE)</f>
        <v>B</v>
      </c>
      <c r="AC37" s="297"/>
      <c r="AE37" s="298">
        <f t="shared" si="4"/>
        <v>3120</v>
      </c>
    </row>
    <row r="38" spans="1:31" ht="14.1" hidden="1" customHeight="1">
      <c r="A38" s="432">
        <v>38</v>
      </c>
      <c r="B38" s="256" t="s">
        <v>238</v>
      </c>
      <c r="C38" s="256"/>
      <c r="D38" s="292" t="s">
        <v>249</v>
      </c>
      <c r="E38" s="293" t="s">
        <v>267</v>
      </c>
      <c r="F38" s="293"/>
      <c r="G38" s="62" t="s">
        <v>265</v>
      </c>
      <c r="H38" s="272" t="s">
        <v>55</v>
      </c>
      <c r="I38" s="62" t="s">
        <v>237</v>
      </c>
      <c r="J38" s="300">
        <v>20</v>
      </c>
      <c r="K38" s="295">
        <f t="shared" si="0"/>
        <v>156</v>
      </c>
      <c r="L38" s="224">
        <v>156</v>
      </c>
      <c r="M38" s="224"/>
      <c r="N38" s="224"/>
      <c r="O38" s="224"/>
      <c r="P38" s="224"/>
      <c r="Q38" s="224"/>
      <c r="R38" s="223" t="e">
        <f>IF(L38="nio",0,IF(L38&gt;0,L38*J38/X38,0))*VLOOKUP(B38,'2-Kosten per locatie'!$A$14:$C$16,3,FALSE)</f>
        <v>#DIV/0!</v>
      </c>
      <c r="S38" s="223">
        <f>IF(M38&gt;0,M38*J38/Y38,0)*VLOOKUP(B38,'2-Kosten per locatie'!$A$14:$C$16,3,FALSE)</f>
        <v>0</v>
      </c>
      <c r="T38" s="223">
        <f>IF(N38&gt;0,N38*J38/Z38,0)*VLOOKUP(B38,'2-Kosten per locatie'!$A$14:$C$16,3,FALSE)</f>
        <v>0</v>
      </c>
      <c r="U38" s="223">
        <f>IF(O38&gt;0,O38*J38/AA38,0)*VLOOKUP(B38,'2-Kosten per locatie'!$A$14:$C$16,3,FALSE)</f>
        <v>0</v>
      </c>
      <c r="V38" s="223">
        <f>IF(P38&gt;0,P38*J38/Z38,0)*VLOOKUP(B38,'2-Kosten per locatie'!$A$14:$C$16,3,FALSE)</f>
        <v>0</v>
      </c>
      <c r="W38" s="223">
        <f>IF(Q38&gt;0,Q38*J38/AA38,0)*VLOOKUP(B38,'2-Kosten per locatie'!$A$14:$C$16,3,FALSE)</f>
        <v>0</v>
      </c>
      <c r="X38" s="296">
        <f>IF(L38="nio",0,IF(L38&gt;0,VLOOKUP(H38,'3-Productie normen'!A:M,VLOOKUP(L38,'3-Productie normen'!$B$34:$C$39,2,FALSE),FALSE)))</f>
        <v>0</v>
      </c>
      <c r="Y38" s="296">
        <f t="shared" si="1"/>
        <v>0</v>
      </c>
      <c r="Z38" s="296">
        <f t="shared" si="2"/>
        <v>0</v>
      </c>
      <c r="AA38" s="296">
        <f t="shared" si="3"/>
        <v>0</v>
      </c>
      <c r="AB38" s="297" t="str">
        <f>VLOOKUP(H38,'3-Productie normen'!A:P,12,FALSE)</f>
        <v>B</v>
      </c>
      <c r="AC38" s="297"/>
      <c r="AE38" s="298">
        <f t="shared" si="4"/>
        <v>3120</v>
      </c>
    </row>
    <row r="39" spans="1:31" ht="14.1" hidden="1" customHeight="1">
      <c r="A39" s="432">
        <v>39</v>
      </c>
      <c r="B39" s="256" t="s">
        <v>238</v>
      </c>
      <c r="C39" s="256"/>
      <c r="D39" s="292" t="s">
        <v>249</v>
      </c>
      <c r="E39" s="293" t="s">
        <v>268</v>
      </c>
      <c r="F39" s="293"/>
      <c r="G39" s="62" t="s">
        <v>265</v>
      </c>
      <c r="H39" s="272" t="s">
        <v>55</v>
      </c>
      <c r="I39" s="62" t="s">
        <v>237</v>
      </c>
      <c r="J39" s="300">
        <v>20</v>
      </c>
      <c r="K39" s="295">
        <f t="shared" si="0"/>
        <v>156</v>
      </c>
      <c r="L39" s="224">
        <v>156</v>
      </c>
      <c r="M39" s="224"/>
      <c r="N39" s="224"/>
      <c r="O39" s="224"/>
      <c r="P39" s="224"/>
      <c r="Q39" s="224"/>
      <c r="R39" s="223" t="e">
        <f>IF(L39="nio",0,IF(L39&gt;0,L39*J39/X39,0))*VLOOKUP(B39,'2-Kosten per locatie'!$A$14:$C$16,3,FALSE)</f>
        <v>#DIV/0!</v>
      </c>
      <c r="S39" s="223">
        <f>IF(M39&gt;0,M39*J39/Y39,0)*VLOOKUP(B39,'2-Kosten per locatie'!$A$14:$C$16,3,FALSE)</f>
        <v>0</v>
      </c>
      <c r="T39" s="223">
        <f>IF(N39&gt;0,N39*J39/Z39,0)*VLOOKUP(B39,'2-Kosten per locatie'!$A$14:$C$16,3,FALSE)</f>
        <v>0</v>
      </c>
      <c r="U39" s="223">
        <f>IF(O39&gt;0,O39*J39/AA39,0)*VLOOKUP(B39,'2-Kosten per locatie'!$A$14:$C$16,3,FALSE)</f>
        <v>0</v>
      </c>
      <c r="V39" s="223">
        <f>IF(P39&gt;0,P39*J39/Z39,0)*VLOOKUP(B39,'2-Kosten per locatie'!$A$14:$C$16,3,FALSE)</f>
        <v>0</v>
      </c>
      <c r="W39" s="223">
        <f>IF(Q39&gt;0,Q39*J39/AA39,0)*VLOOKUP(B39,'2-Kosten per locatie'!$A$14:$C$16,3,FALSE)</f>
        <v>0</v>
      </c>
      <c r="X39" s="296">
        <f>IF(L39="nio",0,IF(L39&gt;0,VLOOKUP(H39,'3-Productie normen'!A:M,VLOOKUP(L39,'3-Productie normen'!$B$34:$C$39,2,FALSE),FALSE)))</f>
        <v>0</v>
      </c>
      <c r="Y39" s="296">
        <f t="shared" si="1"/>
        <v>0</v>
      </c>
      <c r="Z39" s="296">
        <f t="shared" si="2"/>
        <v>0</v>
      </c>
      <c r="AA39" s="296">
        <f t="shared" si="3"/>
        <v>0</v>
      </c>
      <c r="AB39" s="297" t="str">
        <f>VLOOKUP(H39,'3-Productie normen'!A:P,12,FALSE)</f>
        <v>B</v>
      </c>
      <c r="AC39" s="297"/>
      <c r="AE39" s="298">
        <f t="shared" si="4"/>
        <v>3120</v>
      </c>
    </row>
    <row r="40" spans="1:31" ht="14.1" hidden="1" customHeight="1">
      <c r="A40" s="432">
        <v>40</v>
      </c>
      <c r="B40" s="256" t="s">
        <v>238</v>
      </c>
      <c r="C40" s="256"/>
      <c r="D40" s="292" t="s">
        <v>249</v>
      </c>
      <c r="E40" s="293" t="s">
        <v>269</v>
      </c>
      <c r="F40" s="293"/>
      <c r="G40" s="62" t="s">
        <v>265</v>
      </c>
      <c r="H40" s="272" t="s">
        <v>55</v>
      </c>
      <c r="I40" s="62" t="s">
        <v>237</v>
      </c>
      <c r="J40" s="300">
        <v>20</v>
      </c>
      <c r="K40" s="295">
        <f t="shared" si="0"/>
        <v>156</v>
      </c>
      <c r="L40" s="224">
        <v>156</v>
      </c>
      <c r="M40" s="224"/>
      <c r="N40" s="224"/>
      <c r="O40" s="224"/>
      <c r="P40" s="224"/>
      <c r="Q40" s="224"/>
      <c r="R40" s="223" t="e">
        <f>IF(L40="nio",0,IF(L40&gt;0,L40*J40/X40,0))*VLOOKUP(B40,'2-Kosten per locatie'!$A$14:$C$16,3,FALSE)</f>
        <v>#DIV/0!</v>
      </c>
      <c r="S40" s="223">
        <f>IF(M40&gt;0,M40*J40/Y40,0)*VLOOKUP(B40,'2-Kosten per locatie'!$A$14:$C$16,3,FALSE)</f>
        <v>0</v>
      </c>
      <c r="T40" s="223">
        <f>IF(N40&gt;0,N40*J40/Z40,0)*VLOOKUP(B40,'2-Kosten per locatie'!$A$14:$C$16,3,FALSE)</f>
        <v>0</v>
      </c>
      <c r="U40" s="223">
        <f>IF(O40&gt;0,O40*J40/AA40,0)*VLOOKUP(B40,'2-Kosten per locatie'!$A$14:$C$16,3,FALSE)</f>
        <v>0</v>
      </c>
      <c r="V40" s="223">
        <f>IF(P40&gt;0,P40*J40/Z40,0)*VLOOKUP(B40,'2-Kosten per locatie'!$A$14:$C$16,3,FALSE)</f>
        <v>0</v>
      </c>
      <c r="W40" s="223">
        <f>IF(Q40&gt;0,Q40*J40/AA40,0)*VLOOKUP(B40,'2-Kosten per locatie'!$A$14:$C$16,3,FALSE)</f>
        <v>0</v>
      </c>
      <c r="X40" s="296">
        <f>IF(L40="nio",0,IF(L40&gt;0,VLOOKUP(H40,'3-Productie normen'!A:M,VLOOKUP(L40,'3-Productie normen'!$B$34:$C$39,2,FALSE),FALSE)))</f>
        <v>0</v>
      </c>
      <c r="Y40" s="296">
        <f t="shared" si="1"/>
        <v>0</v>
      </c>
      <c r="Z40" s="296">
        <f t="shared" si="2"/>
        <v>0</v>
      </c>
      <c r="AA40" s="296">
        <f t="shared" si="3"/>
        <v>0</v>
      </c>
      <c r="AB40" s="297" t="str">
        <f>VLOOKUP(H40,'3-Productie normen'!A:P,12,FALSE)</f>
        <v>B</v>
      </c>
      <c r="AC40" s="297"/>
      <c r="AE40" s="298">
        <f t="shared" si="4"/>
        <v>3120</v>
      </c>
    </row>
    <row r="41" spans="1:31" ht="14.1" hidden="1" customHeight="1">
      <c r="A41" s="432">
        <v>41</v>
      </c>
      <c r="B41" s="256" t="s">
        <v>238</v>
      </c>
      <c r="C41" s="256"/>
      <c r="D41" s="292" t="s">
        <v>249</v>
      </c>
      <c r="E41" s="293" t="s">
        <v>270</v>
      </c>
      <c r="F41" s="293"/>
      <c r="G41" s="62" t="s">
        <v>265</v>
      </c>
      <c r="H41" s="272" t="s">
        <v>55</v>
      </c>
      <c r="I41" s="62" t="s">
        <v>237</v>
      </c>
      <c r="J41" s="300">
        <v>40</v>
      </c>
      <c r="K41" s="295">
        <f t="shared" si="0"/>
        <v>255</v>
      </c>
      <c r="L41" s="224">
        <v>255</v>
      </c>
      <c r="M41" s="224"/>
      <c r="N41" s="224"/>
      <c r="O41" s="224"/>
      <c r="P41" s="224"/>
      <c r="Q41" s="224"/>
      <c r="R41" s="223" t="e">
        <f>IF(L41="nio",0,IF(L41&gt;0,L41*J41/X41,0))*VLOOKUP(B41,'2-Kosten per locatie'!$A$14:$C$16,3,FALSE)</f>
        <v>#DIV/0!</v>
      </c>
      <c r="S41" s="223">
        <f>IF(M41&gt;0,M41*J41/Y41,0)*VLOOKUP(B41,'2-Kosten per locatie'!$A$14:$C$16,3,FALSE)</f>
        <v>0</v>
      </c>
      <c r="T41" s="223">
        <f>IF(N41&gt;0,N41*J41/Z41,0)*VLOOKUP(B41,'2-Kosten per locatie'!$A$14:$C$16,3,FALSE)</f>
        <v>0</v>
      </c>
      <c r="U41" s="223">
        <f>IF(O41&gt;0,O41*J41/AA41,0)*VLOOKUP(B41,'2-Kosten per locatie'!$A$14:$C$16,3,FALSE)</f>
        <v>0</v>
      </c>
      <c r="V41" s="223">
        <f>IF(P41&gt;0,P41*J41/Z41,0)*VLOOKUP(B41,'2-Kosten per locatie'!$A$14:$C$16,3,FALSE)</f>
        <v>0</v>
      </c>
      <c r="W41" s="223">
        <f>IF(Q41&gt;0,Q41*J41/AA41,0)*VLOOKUP(B41,'2-Kosten per locatie'!$A$14:$C$16,3,FALSE)</f>
        <v>0</v>
      </c>
      <c r="X41" s="296">
        <f>IF(L41="nio",0,IF(L41&gt;0,VLOOKUP(H41,'3-Productie normen'!A:M,VLOOKUP(L41,'3-Productie normen'!$B$34:$C$39,2,FALSE),FALSE)))</f>
        <v>0</v>
      </c>
      <c r="Y41" s="296">
        <f t="shared" si="1"/>
        <v>0</v>
      </c>
      <c r="Z41" s="296">
        <f t="shared" si="2"/>
        <v>0</v>
      </c>
      <c r="AA41" s="296">
        <f t="shared" si="3"/>
        <v>0</v>
      </c>
      <c r="AB41" s="297" t="str">
        <f>VLOOKUP(H41,'3-Productie normen'!A:P,12,FALSE)</f>
        <v>B</v>
      </c>
      <c r="AC41" s="297"/>
      <c r="AE41" s="298">
        <f t="shared" si="4"/>
        <v>10200</v>
      </c>
    </row>
    <row r="42" spans="1:31" ht="14.1" hidden="1" customHeight="1">
      <c r="A42" s="432">
        <v>42</v>
      </c>
      <c r="B42" s="256" t="s">
        <v>238</v>
      </c>
      <c r="C42" s="256"/>
      <c r="D42" s="292" t="s">
        <v>249</v>
      </c>
      <c r="E42" s="293" t="s">
        <v>271</v>
      </c>
      <c r="F42" s="293"/>
      <c r="G42" s="62" t="s">
        <v>272</v>
      </c>
      <c r="H42" s="272" t="s">
        <v>46</v>
      </c>
      <c r="I42" s="62" t="s">
        <v>95</v>
      </c>
      <c r="J42" s="300">
        <v>153</v>
      </c>
      <c r="K42" s="295">
        <f t="shared" si="0"/>
        <v>255</v>
      </c>
      <c r="L42" s="224">
        <v>255</v>
      </c>
      <c r="M42" s="224"/>
      <c r="N42" s="224"/>
      <c r="O42" s="224"/>
      <c r="P42" s="224"/>
      <c r="Q42" s="224"/>
      <c r="R42" s="223" t="e">
        <f>IF(L42="nio",0,IF(L42&gt;0,L42*J42/X42,0))*VLOOKUP(B42,'2-Kosten per locatie'!$A$14:$C$16,3,FALSE)</f>
        <v>#DIV/0!</v>
      </c>
      <c r="S42" s="223">
        <f>IF(M42&gt;0,M42*J42/Y42,0)*VLOOKUP(B42,'2-Kosten per locatie'!$A$14:$C$16,3,FALSE)</f>
        <v>0</v>
      </c>
      <c r="T42" s="223">
        <f>IF(N42&gt;0,N42*J42/Z42,0)*VLOOKUP(B42,'2-Kosten per locatie'!$A$14:$C$16,3,FALSE)</f>
        <v>0</v>
      </c>
      <c r="U42" s="223">
        <f>IF(O42&gt;0,O42*J42/AA42,0)*VLOOKUP(B42,'2-Kosten per locatie'!$A$14:$C$16,3,FALSE)</f>
        <v>0</v>
      </c>
      <c r="V42" s="223">
        <f>IF(P42&gt;0,P42*J42/Z42,0)*VLOOKUP(B42,'2-Kosten per locatie'!$A$14:$C$16,3,FALSE)</f>
        <v>0</v>
      </c>
      <c r="W42" s="223">
        <f>IF(Q42&gt;0,Q42*J42/AA42,0)*VLOOKUP(B42,'2-Kosten per locatie'!$A$14:$C$16,3,FALSE)</f>
        <v>0</v>
      </c>
      <c r="X42" s="296">
        <f>IF(L42="nio",0,IF(L42&gt;0,VLOOKUP(H42,'3-Productie normen'!A:M,VLOOKUP(L42,'3-Productie normen'!$B$34:$C$39,2,FALSE),FALSE)))</f>
        <v>0</v>
      </c>
      <c r="Y42" s="296">
        <f t="shared" si="1"/>
        <v>0</v>
      </c>
      <c r="Z42" s="296">
        <f t="shared" si="2"/>
        <v>0</v>
      </c>
      <c r="AA42" s="296">
        <f t="shared" si="3"/>
        <v>0</v>
      </c>
      <c r="AB42" s="297" t="str">
        <f>VLOOKUP(H42,'3-Productie normen'!A:P,12,FALSE)</f>
        <v>B</v>
      </c>
      <c r="AC42" s="297"/>
      <c r="AE42" s="298">
        <f t="shared" si="4"/>
        <v>39015</v>
      </c>
    </row>
    <row r="43" spans="1:31" ht="14.1" hidden="1" customHeight="1">
      <c r="A43" s="432">
        <v>43</v>
      </c>
      <c r="B43" s="256" t="s">
        <v>238</v>
      </c>
      <c r="C43" s="256"/>
      <c r="D43" s="292" t="s">
        <v>249</v>
      </c>
      <c r="E43" s="293" t="s">
        <v>273</v>
      </c>
      <c r="F43" s="293"/>
      <c r="G43" s="62" t="s">
        <v>274</v>
      </c>
      <c r="H43" s="276" t="s">
        <v>46</v>
      </c>
      <c r="I43" s="62" t="s">
        <v>261</v>
      </c>
      <c r="J43" s="300">
        <v>21</v>
      </c>
      <c r="K43" s="295">
        <f t="shared" si="0"/>
        <v>0</v>
      </c>
      <c r="L43" s="224" t="s">
        <v>717</v>
      </c>
      <c r="M43" s="224"/>
      <c r="N43" s="224"/>
      <c r="O43" s="224"/>
      <c r="P43" s="224"/>
      <c r="Q43" s="224"/>
      <c r="R43" s="223">
        <f>IF(L43="nio",0,IF(L43&gt;0,L43*J43/X43,0))*VLOOKUP(B43,'2-Kosten per locatie'!$A$14:$C$16,3,FALSE)</f>
        <v>0</v>
      </c>
      <c r="S43" s="223">
        <f>IF(M43&gt;0,M43*J43/Y43,0)*VLOOKUP(B43,'2-Kosten per locatie'!$A$14:$C$16,3,FALSE)</f>
        <v>0</v>
      </c>
      <c r="T43" s="223">
        <f>IF(N43&gt;0,N43*J43/Z43,0)*VLOOKUP(B43,'2-Kosten per locatie'!$A$14:$C$16,3,FALSE)</f>
        <v>0</v>
      </c>
      <c r="U43" s="223">
        <f>IF(O43&gt;0,O43*J43/AA43,0)*VLOOKUP(B43,'2-Kosten per locatie'!$A$14:$C$16,3,FALSE)</f>
        <v>0</v>
      </c>
      <c r="V43" s="223">
        <f>IF(P43&gt;0,P43*J43/Z43,0)*VLOOKUP(B43,'2-Kosten per locatie'!$A$14:$C$16,3,FALSE)</f>
        <v>0</v>
      </c>
      <c r="W43" s="223">
        <f>IF(Q43&gt;0,Q43*J43/AA43,0)*VLOOKUP(B43,'2-Kosten per locatie'!$A$14:$C$16,3,FALSE)</f>
        <v>0</v>
      </c>
      <c r="X43" s="296">
        <f>IF(L43="nio",0,IF(L43&gt;0,VLOOKUP(H43,'3-Productie normen'!A:M,VLOOKUP(L43,'3-Productie normen'!$B$34:$C$39,2,FALSE),FALSE)))</f>
        <v>0</v>
      </c>
      <c r="Y43" s="296">
        <f t="shared" si="1"/>
        <v>0</v>
      </c>
      <c r="Z43" s="296">
        <f t="shared" si="2"/>
        <v>0</v>
      </c>
      <c r="AA43" s="296">
        <f t="shared" si="3"/>
        <v>0</v>
      </c>
      <c r="AB43" s="297" t="str">
        <f>VLOOKUP(H43,'3-Productie normen'!A:P,12,FALSE)</f>
        <v>B</v>
      </c>
      <c r="AC43" s="297"/>
      <c r="AE43" s="298">
        <f t="shared" si="4"/>
        <v>0</v>
      </c>
    </row>
    <row r="44" spans="1:31" ht="14.1" hidden="1" customHeight="1">
      <c r="A44" s="432">
        <v>44</v>
      </c>
      <c r="B44" s="256" t="s">
        <v>238</v>
      </c>
      <c r="C44" s="256"/>
      <c r="D44" s="292" t="s">
        <v>249</v>
      </c>
      <c r="E44" s="293" t="s">
        <v>275</v>
      </c>
      <c r="F44" s="293"/>
      <c r="G44" s="62" t="s">
        <v>248</v>
      </c>
      <c r="H44" s="272" t="s">
        <v>58</v>
      </c>
      <c r="I44" s="62" t="s">
        <v>263</v>
      </c>
      <c r="J44" s="300">
        <v>5</v>
      </c>
      <c r="K44" s="295">
        <f t="shared" si="0"/>
        <v>156</v>
      </c>
      <c r="L44" s="224">
        <v>156</v>
      </c>
      <c r="M44" s="224"/>
      <c r="N44" s="224"/>
      <c r="O44" s="224"/>
      <c r="P44" s="224"/>
      <c r="Q44" s="224"/>
      <c r="R44" s="223" t="e">
        <f>IF(L44="nio",0,IF(L44&gt;0,L44*J44/X44,0))*VLOOKUP(B44,'2-Kosten per locatie'!$A$14:$C$16,3,FALSE)</f>
        <v>#DIV/0!</v>
      </c>
      <c r="S44" s="223">
        <f>IF(M44&gt;0,M44*J44/Y44,0)*VLOOKUP(B44,'2-Kosten per locatie'!$A$14:$C$16,3,FALSE)</f>
        <v>0</v>
      </c>
      <c r="T44" s="223">
        <f>IF(N44&gt;0,N44*J44/Z44,0)*VLOOKUP(B44,'2-Kosten per locatie'!$A$14:$C$16,3,FALSE)</f>
        <v>0</v>
      </c>
      <c r="U44" s="223">
        <f>IF(O44&gt;0,O44*J44/AA44,0)*VLOOKUP(B44,'2-Kosten per locatie'!$A$14:$C$16,3,FALSE)</f>
        <v>0</v>
      </c>
      <c r="V44" s="223">
        <f>IF(P44&gt;0,P44*J44/Z44,0)*VLOOKUP(B44,'2-Kosten per locatie'!$A$14:$C$16,3,FALSE)</f>
        <v>0</v>
      </c>
      <c r="W44" s="223">
        <f>IF(Q44&gt;0,Q44*J44/AA44,0)*VLOOKUP(B44,'2-Kosten per locatie'!$A$14:$C$16,3,FALSE)</f>
        <v>0</v>
      </c>
      <c r="X44" s="296">
        <f>IF(L44="nio",0,IF(L44&gt;0,VLOOKUP(H44,'3-Productie normen'!A:M,VLOOKUP(L44,'3-Productie normen'!$B$34:$C$39,2,FALSE),FALSE)))</f>
        <v>0</v>
      </c>
      <c r="Y44" s="296">
        <f t="shared" si="1"/>
        <v>0</v>
      </c>
      <c r="Z44" s="296">
        <f t="shared" si="2"/>
        <v>0</v>
      </c>
      <c r="AA44" s="296">
        <f t="shared" si="3"/>
        <v>0</v>
      </c>
      <c r="AB44" s="297" t="str">
        <f>VLOOKUP(H44,'3-Productie normen'!A:P,12,FALSE)</f>
        <v>V</v>
      </c>
      <c r="AC44" s="297"/>
      <c r="AE44" s="298">
        <f t="shared" si="4"/>
        <v>780</v>
      </c>
    </row>
    <row r="45" spans="1:31" ht="14.1" hidden="1" customHeight="1">
      <c r="A45" s="432">
        <v>45</v>
      </c>
      <c r="B45" s="256" t="s">
        <v>238</v>
      </c>
      <c r="C45" s="256"/>
      <c r="D45" s="292" t="s">
        <v>249</v>
      </c>
      <c r="E45" s="293" t="s">
        <v>276</v>
      </c>
      <c r="F45" s="293"/>
      <c r="G45" s="256" t="s">
        <v>265</v>
      </c>
      <c r="H45" s="272" t="s">
        <v>55</v>
      </c>
      <c r="I45" s="62" t="s">
        <v>237</v>
      </c>
      <c r="J45" s="294">
        <v>7</v>
      </c>
      <c r="K45" s="295">
        <f t="shared" si="0"/>
        <v>156</v>
      </c>
      <c r="L45" s="224">
        <v>156</v>
      </c>
      <c r="M45" s="224"/>
      <c r="N45" s="224"/>
      <c r="O45" s="224"/>
      <c r="P45" s="224"/>
      <c r="Q45" s="224"/>
      <c r="R45" s="223" t="e">
        <f>IF(L45="nio",0,IF(L45&gt;0,L45*J45/X45,0))*VLOOKUP(B45,'2-Kosten per locatie'!$A$14:$C$16,3,FALSE)</f>
        <v>#DIV/0!</v>
      </c>
      <c r="S45" s="223">
        <f>IF(M45&gt;0,M45*J45/Y45,0)*VLOOKUP(B45,'2-Kosten per locatie'!$A$14:$C$16,3,FALSE)</f>
        <v>0</v>
      </c>
      <c r="T45" s="223">
        <f>IF(N45&gt;0,N45*J45/Z45,0)*VLOOKUP(B45,'2-Kosten per locatie'!$A$14:$C$16,3,FALSE)</f>
        <v>0</v>
      </c>
      <c r="U45" s="223">
        <f>IF(O45&gt;0,O45*J45/AA45,0)*VLOOKUP(B45,'2-Kosten per locatie'!$A$14:$C$16,3,FALSE)</f>
        <v>0</v>
      </c>
      <c r="V45" s="223">
        <f>IF(P45&gt;0,P45*J45/Z45,0)*VLOOKUP(B45,'2-Kosten per locatie'!$A$14:$C$16,3,FALSE)</f>
        <v>0</v>
      </c>
      <c r="W45" s="223">
        <f>IF(Q45&gt;0,Q45*J45/AA45,0)*VLOOKUP(B45,'2-Kosten per locatie'!$A$14:$C$16,3,FALSE)</f>
        <v>0</v>
      </c>
      <c r="X45" s="296">
        <f>IF(L45="nio",0,IF(L45&gt;0,VLOOKUP(H45,'3-Productie normen'!A:M,VLOOKUP(L45,'3-Productie normen'!$B$34:$C$39,2,FALSE),FALSE)))</f>
        <v>0</v>
      </c>
      <c r="Y45" s="296">
        <f t="shared" si="1"/>
        <v>0</v>
      </c>
      <c r="Z45" s="296">
        <f t="shared" si="2"/>
        <v>0</v>
      </c>
      <c r="AA45" s="296">
        <f t="shared" si="3"/>
        <v>0</v>
      </c>
      <c r="AB45" s="297" t="str">
        <f>VLOOKUP(H45,'3-Productie normen'!A:P,12,FALSE)</f>
        <v>B</v>
      </c>
      <c r="AC45" s="297"/>
      <c r="AE45" s="298">
        <f t="shared" si="4"/>
        <v>1092</v>
      </c>
    </row>
    <row r="46" spans="1:31" ht="14.1" hidden="1" customHeight="1">
      <c r="A46" s="432">
        <v>46</v>
      </c>
      <c r="B46" s="256" t="s">
        <v>238</v>
      </c>
      <c r="C46" s="256"/>
      <c r="D46" s="292" t="s">
        <v>249</v>
      </c>
      <c r="E46" s="293" t="s">
        <v>277</v>
      </c>
      <c r="F46" s="293"/>
      <c r="G46" s="256" t="s">
        <v>265</v>
      </c>
      <c r="H46" s="272" t="s">
        <v>55</v>
      </c>
      <c r="I46" s="62" t="s">
        <v>237</v>
      </c>
      <c r="J46" s="294">
        <v>7</v>
      </c>
      <c r="K46" s="295">
        <f t="shared" si="0"/>
        <v>156</v>
      </c>
      <c r="L46" s="224">
        <v>156</v>
      </c>
      <c r="M46" s="224"/>
      <c r="N46" s="224"/>
      <c r="O46" s="224"/>
      <c r="P46" s="224"/>
      <c r="Q46" s="224"/>
      <c r="R46" s="223" t="e">
        <f>IF(L46="nio",0,IF(L46&gt;0,L46*J46/X46,0))*VLOOKUP(B46,'2-Kosten per locatie'!$A$14:$C$16,3,FALSE)</f>
        <v>#DIV/0!</v>
      </c>
      <c r="S46" s="223">
        <f>IF(M46&gt;0,M46*J46/Y46,0)*VLOOKUP(B46,'2-Kosten per locatie'!$A$14:$C$16,3,FALSE)</f>
        <v>0</v>
      </c>
      <c r="T46" s="223">
        <f>IF(N46&gt;0,N46*J46/Z46,0)*VLOOKUP(B46,'2-Kosten per locatie'!$A$14:$C$16,3,FALSE)</f>
        <v>0</v>
      </c>
      <c r="U46" s="223">
        <f>IF(O46&gt;0,O46*J46/AA46,0)*VLOOKUP(B46,'2-Kosten per locatie'!$A$14:$C$16,3,FALSE)</f>
        <v>0</v>
      </c>
      <c r="V46" s="223">
        <f>IF(P46&gt;0,P46*J46/Z46,0)*VLOOKUP(B46,'2-Kosten per locatie'!$A$14:$C$16,3,FALSE)</f>
        <v>0</v>
      </c>
      <c r="W46" s="223">
        <f>IF(Q46&gt;0,Q46*J46/AA46,0)*VLOOKUP(B46,'2-Kosten per locatie'!$A$14:$C$16,3,FALSE)</f>
        <v>0</v>
      </c>
      <c r="X46" s="296">
        <f>IF(L46="nio",0,IF(L46&gt;0,VLOOKUP(H46,'3-Productie normen'!A:M,VLOOKUP(L46,'3-Productie normen'!$B$34:$C$39,2,FALSE),FALSE)))</f>
        <v>0</v>
      </c>
      <c r="Y46" s="296">
        <f t="shared" si="1"/>
        <v>0</v>
      </c>
      <c r="Z46" s="296">
        <f t="shared" si="2"/>
        <v>0</v>
      </c>
      <c r="AA46" s="296">
        <f t="shared" si="3"/>
        <v>0</v>
      </c>
      <c r="AB46" s="297" t="str">
        <f>VLOOKUP(H46,'3-Productie normen'!A:P,12,FALSE)</f>
        <v>B</v>
      </c>
      <c r="AC46" s="297"/>
      <c r="AE46" s="298">
        <f t="shared" si="4"/>
        <v>1092</v>
      </c>
    </row>
    <row r="47" spans="1:31" ht="14.1" hidden="1" customHeight="1">
      <c r="A47" s="432">
        <v>47</v>
      </c>
      <c r="B47" s="256" t="s">
        <v>238</v>
      </c>
      <c r="C47" s="256"/>
      <c r="D47" s="292" t="s">
        <v>249</v>
      </c>
      <c r="E47" s="293" t="s">
        <v>278</v>
      </c>
      <c r="F47" s="293"/>
      <c r="G47" s="256" t="s">
        <v>265</v>
      </c>
      <c r="H47" s="272" t="s">
        <v>55</v>
      </c>
      <c r="I47" s="62" t="s">
        <v>237</v>
      </c>
      <c r="J47" s="294">
        <v>7</v>
      </c>
      <c r="K47" s="295">
        <f t="shared" si="0"/>
        <v>156</v>
      </c>
      <c r="L47" s="224">
        <v>156</v>
      </c>
      <c r="M47" s="224"/>
      <c r="N47" s="224"/>
      <c r="O47" s="224"/>
      <c r="P47" s="224"/>
      <c r="Q47" s="224"/>
      <c r="R47" s="223" t="e">
        <f>IF(L47="nio",0,IF(L47&gt;0,L47*J47/X47,0))*VLOOKUP(B47,'2-Kosten per locatie'!$A$14:$C$16,3,FALSE)</f>
        <v>#DIV/0!</v>
      </c>
      <c r="S47" s="223">
        <f>IF(M47&gt;0,M47*J47/Y47,0)*VLOOKUP(B47,'2-Kosten per locatie'!$A$14:$C$16,3,FALSE)</f>
        <v>0</v>
      </c>
      <c r="T47" s="223">
        <f>IF(N47&gt;0,N47*J47/Z47,0)*VLOOKUP(B47,'2-Kosten per locatie'!$A$14:$C$16,3,FALSE)</f>
        <v>0</v>
      </c>
      <c r="U47" s="223">
        <f>IF(O47&gt;0,O47*J47/AA47,0)*VLOOKUP(B47,'2-Kosten per locatie'!$A$14:$C$16,3,FALSE)</f>
        <v>0</v>
      </c>
      <c r="V47" s="223">
        <f>IF(P47&gt;0,P47*J47/Z47,0)*VLOOKUP(B47,'2-Kosten per locatie'!$A$14:$C$16,3,FALSE)</f>
        <v>0</v>
      </c>
      <c r="W47" s="223">
        <f>IF(Q47&gt;0,Q47*J47/AA47,0)*VLOOKUP(B47,'2-Kosten per locatie'!$A$14:$C$16,3,FALSE)</f>
        <v>0</v>
      </c>
      <c r="X47" s="296">
        <f>IF(L47="nio",0,IF(L47&gt;0,VLOOKUP(H47,'3-Productie normen'!A:M,VLOOKUP(L47,'3-Productie normen'!$B$34:$C$39,2,FALSE),FALSE)))</f>
        <v>0</v>
      </c>
      <c r="Y47" s="296">
        <f t="shared" si="1"/>
        <v>0</v>
      </c>
      <c r="Z47" s="296">
        <f t="shared" si="2"/>
        <v>0</v>
      </c>
      <c r="AA47" s="296">
        <f t="shared" si="3"/>
        <v>0</v>
      </c>
      <c r="AB47" s="297" t="str">
        <f>VLOOKUP(H47,'3-Productie normen'!A:P,12,FALSE)</f>
        <v>B</v>
      </c>
      <c r="AC47" s="297"/>
      <c r="AE47" s="298">
        <f t="shared" si="4"/>
        <v>1092</v>
      </c>
    </row>
    <row r="48" spans="1:31" ht="14.1" hidden="1" customHeight="1">
      <c r="A48" s="432">
        <v>48</v>
      </c>
      <c r="B48" s="256" t="s">
        <v>238</v>
      </c>
      <c r="C48" s="256"/>
      <c r="D48" s="292" t="s">
        <v>249</v>
      </c>
      <c r="E48" s="293" t="s">
        <v>279</v>
      </c>
      <c r="F48" s="293"/>
      <c r="G48" s="62" t="s">
        <v>265</v>
      </c>
      <c r="H48" s="272" t="s">
        <v>55</v>
      </c>
      <c r="I48" s="62" t="s">
        <v>237</v>
      </c>
      <c r="J48" s="294">
        <v>7</v>
      </c>
      <c r="K48" s="295">
        <f t="shared" si="0"/>
        <v>156</v>
      </c>
      <c r="L48" s="224">
        <v>156</v>
      </c>
      <c r="M48" s="224"/>
      <c r="N48" s="224"/>
      <c r="O48" s="224"/>
      <c r="P48" s="224"/>
      <c r="Q48" s="224"/>
      <c r="R48" s="223" t="e">
        <f>IF(L48="nio",0,IF(L48&gt;0,L48*J48/X48,0))*VLOOKUP(B48,'2-Kosten per locatie'!$A$14:$C$16,3,FALSE)</f>
        <v>#DIV/0!</v>
      </c>
      <c r="S48" s="223">
        <f>IF(M48&gt;0,M48*J48/Y48,0)*VLOOKUP(B48,'2-Kosten per locatie'!$A$14:$C$16,3,FALSE)</f>
        <v>0</v>
      </c>
      <c r="T48" s="223">
        <f>IF(N48&gt;0,N48*J48/Z48,0)*VLOOKUP(B48,'2-Kosten per locatie'!$A$14:$C$16,3,FALSE)</f>
        <v>0</v>
      </c>
      <c r="U48" s="223">
        <f>IF(O48&gt;0,O48*J48/AA48,0)*VLOOKUP(B48,'2-Kosten per locatie'!$A$14:$C$16,3,FALSE)</f>
        <v>0</v>
      </c>
      <c r="V48" s="223">
        <f>IF(P48&gt;0,P48*J48/Z48,0)*VLOOKUP(B48,'2-Kosten per locatie'!$A$14:$C$16,3,FALSE)</f>
        <v>0</v>
      </c>
      <c r="W48" s="223">
        <f>IF(Q48&gt;0,Q48*J48/AA48,0)*VLOOKUP(B48,'2-Kosten per locatie'!$A$14:$C$16,3,FALSE)</f>
        <v>0</v>
      </c>
      <c r="X48" s="296">
        <f>IF(L48="nio",0,IF(L48&gt;0,VLOOKUP(H48,'3-Productie normen'!A:M,VLOOKUP(L48,'3-Productie normen'!$B$34:$C$39,2,FALSE),FALSE)))</f>
        <v>0</v>
      </c>
      <c r="Y48" s="296">
        <f t="shared" si="1"/>
        <v>0</v>
      </c>
      <c r="Z48" s="296">
        <f t="shared" si="2"/>
        <v>0</v>
      </c>
      <c r="AA48" s="296">
        <f t="shared" si="3"/>
        <v>0</v>
      </c>
      <c r="AB48" s="297" t="str">
        <f>VLOOKUP(H48,'3-Productie normen'!A:P,12,FALSE)</f>
        <v>B</v>
      </c>
      <c r="AC48" s="297"/>
      <c r="AE48" s="298">
        <f t="shared" si="4"/>
        <v>1092</v>
      </c>
    </row>
    <row r="49" spans="1:31" ht="14.1" hidden="1" customHeight="1">
      <c r="A49" s="432">
        <v>49</v>
      </c>
      <c r="B49" s="256" t="s">
        <v>238</v>
      </c>
      <c r="C49" s="256"/>
      <c r="D49" s="292" t="s">
        <v>249</v>
      </c>
      <c r="E49" s="293" t="s">
        <v>280</v>
      </c>
      <c r="F49" s="293"/>
      <c r="G49" s="62" t="s">
        <v>265</v>
      </c>
      <c r="H49" s="272" t="s">
        <v>55</v>
      </c>
      <c r="I49" s="62" t="s">
        <v>237</v>
      </c>
      <c r="J49" s="294">
        <v>7</v>
      </c>
      <c r="K49" s="295">
        <f t="shared" si="0"/>
        <v>156</v>
      </c>
      <c r="L49" s="224">
        <v>156</v>
      </c>
      <c r="M49" s="224"/>
      <c r="N49" s="224"/>
      <c r="O49" s="224"/>
      <c r="P49" s="224"/>
      <c r="Q49" s="224"/>
      <c r="R49" s="223" t="e">
        <f>IF(L49="nio",0,IF(L49&gt;0,L49*J49/X49,0))*VLOOKUP(B49,'2-Kosten per locatie'!$A$14:$C$16,3,FALSE)</f>
        <v>#DIV/0!</v>
      </c>
      <c r="S49" s="223">
        <f>IF(M49&gt;0,M49*J49/Y49,0)*VLOOKUP(B49,'2-Kosten per locatie'!$A$14:$C$16,3,FALSE)</f>
        <v>0</v>
      </c>
      <c r="T49" s="223">
        <f>IF(N49&gt;0,N49*J49/Z49,0)*VLOOKUP(B49,'2-Kosten per locatie'!$A$14:$C$16,3,FALSE)</f>
        <v>0</v>
      </c>
      <c r="U49" s="223">
        <f>IF(O49&gt;0,O49*J49/AA49,0)*VLOOKUP(B49,'2-Kosten per locatie'!$A$14:$C$16,3,FALSE)</f>
        <v>0</v>
      </c>
      <c r="V49" s="223">
        <f>IF(P49&gt;0,P49*J49/Z49,0)*VLOOKUP(B49,'2-Kosten per locatie'!$A$14:$C$16,3,FALSE)</f>
        <v>0</v>
      </c>
      <c r="W49" s="223">
        <f>IF(Q49&gt;0,Q49*J49/AA49,0)*VLOOKUP(B49,'2-Kosten per locatie'!$A$14:$C$16,3,FALSE)</f>
        <v>0</v>
      </c>
      <c r="X49" s="296">
        <f>IF(L49="nio",0,IF(L49&gt;0,VLOOKUP(H49,'3-Productie normen'!A:M,VLOOKUP(L49,'3-Productie normen'!$B$34:$C$39,2,FALSE),FALSE)))</f>
        <v>0</v>
      </c>
      <c r="Y49" s="296">
        <f t="shared" si="1"/>
        <v>0</v>
      </c>
      <c r="Z49" s="296">
        <f t="shared" si="2"/>
        <v>0</v>
      </c>
      <c r="AA49" s="296">
        <f t="shared" si="3"/>
        <v>0</v>
      </c>
      <c r="AB49" s="297" t="str">
        <f>VLOOKUP(H49,'3-Productie normen'!A:P,12,FALSE)</f>
        <v>B</v>
      </c>
      <c r="AC49" s="297"/>
      <c r="AE49" s="298">
        <f t="shared" si="4"/>
        <v>1092</v>
      </c>
    </row>
    <row r="50" spans="1:31" ht="14.1" hidden="1" customHeight="1">
      <c r="A50" s="432">
        <v>50</v>
      </c>
      <c r="B50" s="256" t="s">
        <v>238</v>
      </c>
      <c r="C50" s="256"/>
      <c r="D50" s="292" t="s">
        <v>249</v>
      </c>
      <c r="E50" s="293" t="s">
        <v>281</v>
      </c>
      <c r="F50" s="293"/>
      <c r="G50" s="62" t="s">
        <v>265</v>
      </c>
      <c r="H50" s="272" t="s">
        <v>55</v>
      </c>
      <c r="I50" s="62" t="s">
        <v>237</v>
      </c>
      <c r="J50" s="294">
        <v>7</v>
      </c>
      <c r="K50" s="295">
        <f t="shared" si="0"/>
        <v>156</v>
      </c>
      <c r="L50" s="224">
        <v>156</v>
      </c>
      <c r="M50" s="224"/>
      <c r="N50" s="224"/>
      <c r="O50" s="224"/>
      <c r="P50" s="224"/>
      <c r="Q50" s="224"/>
      <c r="R50" s="223" t="e">
        <f>IF(L50="nio",0,IF(L50&gt;0,L50*J50/X50,0))*VLOOKUP(B50,'2-Kosten per locatie'!$A$14:$C$16,3,FALSE)</f>
        <v>#DIV/0!</v>
      </c>
      <c r="S50" s="223">
        <f>IF(M50&gt;0,M50*J50/Y50,0)*VLOOKUP(B50,'2-Kosten per locatie'!$A$14:$C$16,3,FALSE)</f>
        <v>0</v>
      </c>
      <c r="T50" s="223">
        <f>IF(N50&gt;0,N50*J50/Z50,0)*VLOOKUP(B50,'2-Kosten per locatie'!$A$14:$C$16,3,FALSE)</f>
        <v>0</v>
      </c>
      <c r="U50" s="223">
        <f>IF(O50&gt;0,O50*J50/AA50,0)*VLOOKUP(B50,'2-Kosten per locatie'!$A$14:$C$16,3,FALSE)</f>
        <v>0</v>
      </c>
      <c r="V50" s="223">
        <f>IF(P50&gt;0,P50*J50/Z50,0)*VLOOKUP(B50,'2-Kosten per locatie'!$A$14:$C$16,3,FALSE)</f>
        <v>0</v>
      </c>
      <c r="W50" s="223">
        <f>IF(Q50&gt;0,Q50*J50/AA50,0)*VLOOKUP(B50,'2-Kosten per locatie'!$A$14:$C$16,3,FALSE)</f>
        <v>0</v>
      </c>
      <c r="X50" s="296">
        <f>IF(L50="nio",0,IF(L50&gt;0,VLOOKUP(H50,'3-Productie normen'!A:M,VLOOKUP(L50,'3-Productie normen'!$B$34:$C$39,2,FALSE),FALSE)))</f>
        <v>0</v>
      </c>
      <c r="Y50" s="296">
        <f t="shared" si="1"/>
        <v>0</v>
      </c>
      <c r="Z50" s="296">
        <f t="shared" si="2"/>
        <v>0</v>
      </c>
      <c r="AA50" s="296">
        <f t="shared" si="3"/>
        <v>0</v>
      </c>
      <c r="AB50" s="297" t="str">
        <f>VLOOKUP(H50,'3-Productie normen'!A:P,12,FALSE)</f>
        <v>B</v>
      </c>
      <c r="AC50" s="297"/>
      <c r="AE50" s="298">
        <f t="shared" si="4"/>
        <v>1092</v>
      </c>
    </row>
    <row r="51" spans="1:31" ht="14.1" hidden="1" customHeight="1">
      <c r="A51" s="432">
        <v>51</v>
      </c>
      <c r="B51" s="256" t="s">
        <v>238</v>
      </c>
      <c r="C51" s="256"/>
      <c r="D51" s="292" t="s">
        <v>249</v>
      </c>
      <c r="E51" s="293" t="s">
        <v>282</v>
      </c>
      <c r="F51" s="293"/>
      <c r="G51" s="62" t="s">
        <v>56</v>
      </c>
      <c r="H51" s="256" t="s">
        <v>56</v>
      </c>
      <c r="I51" s="62" t="s">
        <v>261</v>
      </c>
      <c r="J51" s="294">
        <v>10</v>
      </c>
      <c r="K51" s="295">
        <f t="shared" si="0"/>
        <v>12</v>
      </c>
      <c r="L51" s="224">
        <v>12</v>
      </c>
      <c r="M51" s="224"/>
      <c r="N51" s="224"/>
      <c r="O51" s="224"/>
      <c r="P51" s="224"/>
      <c r="Q51" s="224"/>
      <c r="R51" s="223" t="e">
        <f>IF(L51="nio",0,IF(L51&gt;0,L51*J51/X51,0))*VLOOKUP(B51,'2-Kosten per locatie'!$A$14:$C$16,3,FALSE)</f>
        <v>#DIV/0!</v>
      </c>
      <c r="S51" s="223">
        <f>IF(M51&gt;0,M51*J51/Y51,0)*VLOOKUP(B51,'2-Kosten per locatie'!$A$14:$C$16,3,FALSE)</f>
        <v>0</v>
      </c>
      <c r="T51" s="223">
        <f>IF(N51&gt;0,N51*J51/Z51,0)*VLOOKUP(B51,'2-Kosten per locatie'!$A$14:$C$16,3,FALSE)</f>
        <v>0</v>
      </c>
      <c r="U51" s="223">
        <f>IF(O51&gt;0,O51*J51/AA51,0)*VLOOKUP(B51,'2-Kosten per locatie'!$A$14:$C$16,3,FALSE)</f>
        <v>0</v>
      </c>
      <c r="V51" s="223">
        <f>IF(P51&gt;0,P51*J51/Z51,0)*VLOOKUP(B51,'2-Kosten per locatie'!$A$14:$C$16,3,FALSE)</f>
        <v>0</v>
      </c>
      <c r="W51" s="223">
        <f>IF(Q51&gt;0,Q51*J51/AA51,0)*VLOOKUP(B51,'2-Kosten per locatie'!$A$14:$C$16,3,FALSE)</f>
        <v>0</v>
      </c>
      <c r="X51" s="296">
        <f>IF(L51="nio",0,IF(L51&gt;0,VLOOKUP(H51,'3-Productie normen'!A:M,VLOOKUP(L51,'3-Productie normen'!$B$34:$C$39,2,FALSE),FALSE)))</f>
        <v>0</v>
      </c>
      <c r="Y51" s="296">
        <f t="shared" si="1"/>
        <v>0</v>
      </c>
      <c r="Z51" s="296">
        <f t="shared" si="2"/>
        <v>0</v>
      </c>
      <c r="AA51" s="296">
        <f t="shared" si="3"/>
        <v>0</v>
      </c>
      <c r="AB51" s="297" t="str">
        <f>VLOOKUP(H51,'3-Productie normen'!A:P,12,FALSE)</f>
        <v>V</v>
      </c>
      <c r="AC51" s="297"/>
      <c r="AE51" s="298">
        <f t="shared" si="4"/>
        <v>120</v>
      </c>
    </row>
    <row r="52" spans="1:31" ht="14.1" hidden="1" customHeight="1">
      <c r="A52" s="432">
        <v>52</v>
      </c>
      <c r="B52" s="256" t="s">
        <v>238</v>
      </c>
      <c r="C52" s="256"/>
      <c r="D52" s="292" t="s">
        <v>249</v>
      </c>
      <c r="E52" s="293" t="s">
        <v>283</v>
      </c>
      <c r="F52" s="428"/>
      <c r="G52" s="301" t="s">
        <v>241</v>
      </c>
      <c r="H52" s="256" t="s">
        <v>727</v>
      </c>
      <c r="I52" s="62" t="s">
        <v>261</v>
      </c>
      <c r="J52" s="294">
        <v>45</v>
      </c>
      <c r="K52" s="295">
        <f t="shared" si="0"/>
        <v>255</v>
      </c>
      <c r="L52" s="224">
        <v>255</v>
      </c>
      <c r="M52" s="224"/>
      <c r="N52" s="224"/>
      <c r="O52" s="224"/>
      <c r="P52" s="224"/>
      <c r="Q52" s="224"/>
      <c r="R52" s="223" t="e">
        <f>IF(L52="nio",0,IF(L52&gt;0,L52*J52/X52,0))*VLOOKUP(B52,'2-Kosten per locatie'!$A$14:$C$16,3,FALSE)</f>
        <v>#DIV/0!</v>
      </c>
      <c r="S52" s="223">
        <f>IF(M52&gt;0,M52*J52/Y52,0)*VLOOKUP(B52,'2-Kosten per locatie'!$A$14:$C$16,3,FALSE)</f>
        <v>0</v>
      </c>
      <c r="T52" s="223">
        <f>IF(N52&gt;0,N52*J52/Z52,0)*VLOOKUP(B52,'2-Kosten per locatie'!$A$14:$C$16,3,FALSE)</f>
        <v>0</v>
      </c>
      <c r="U52" s="223">
        <f>IF(O52&gt;0,O52*J52/AA52,0)*VLOOKUP(B52,'2-Kosten per locatie'!$A$14:$C$16,3,FALSE)</f>
        <v>0</v>
      </c>
      <c r="V52" s="223">
        <f>IF(P52&gt;0,P52*J52/Z52,0)*VLOOKUP(B52,'2-Kosten per locatie'!$A$14:$C$16,3,FALSE)</f>
        <v>0</v>
      </c>
      <c r="W52" s="223">
        <f>IF(Q52&gt;0,Q52*J52/AA52,0)*VLOOKUP(B52,'2-Kosten per locatie'!$A$14:$C$16,3,FALSE)</f>
        <v>0</v>
      </c>
      <c r="X52" s="296">
        <f>IF(L52="nio",0,IF(L52&gt;0,VLOOKUP(H52,'3-Productie normen'!A:M,VLOOKUP(L52,'3-Productie normen'!$B$34:$C$39,2,FALSE),FALSE)))</f>
        <v>0</v>
      </c>
      <c r="Y52" s="296">
        <f t="shared" si="1"/>
        <v>0</v>
      </c>
      <c r="Z52" s="296">
        <f t="shared" si="2"/>
        <v>0</v>
      </c>
      <c r="AA52" s="296">
        <f t="shared" si="3"/>
        <v>0</v>
      </c>
      <c r="AB52" s="297" t="str">
        <f>VLOOKUP(H52,'3-Productie normen'!A:P,12,FALSE)</f>
        <v>V</v>
      </c>
      <c r="AC52" s="297"/>
      <c r="AE52" s="298">
        <f t="shared" si="4"/>
        <v>11475</v>
      </c>
    </row>
    <row r="53" spans="1:31" ht="14.1" hidden="1" customHeight="1">
      <c r="A53" s="432">
        <v>53</v>
      </c>
      <c r="B53" s="256" t="s">
        <v>238</v>
      </c>
      <c r="C53" s="256"/>
      <c r="D53" s="292" t="s">
        <v>249</v>
      </c>
      <c r="E53" s="293" t="s">
        <v>284</v>
      </c>
      <c r="F53" s="293"/>
      <c r="G53" s="62" t="s">
        <v>285</v>
      </c>
      <c r="H53" s="272" t="s">
        <v>52</v>
      </c>
      <c r="I53" s="299" t="s">
        <v>261</v>
      </c>
      <c r="J53" s="294">
        <v>2</v>
      </c>
      <c r="K53" s="295">
        <f t="shared" si="0"/>
        <v>255</v>
      </c>
      <c r="L53" s="224">
        <v>255</v>
      </c>
      <c r="M53" s="224"/>
      <c r="N53" s="224"/>
      <c r="O53" s="224"/>
      <c r="P53" s="224"/>
      <c r="Q53" s="224"/>
      <c r="R53" s="223" t="e">
        <f>IF(L53="nio",0,IF(L53&gt;0,L53*J53/X53,0))*VLOOKUP(B53,'2-Kosten per locatie'!$A$14:$C$16,3,FALSE)</f>
        <v>#DIV/0!</v>
      </c>
      <c r="S53" s="223">
        <f>IF(M53&gt;0,M53*J53/Y53,0)*VLOOKUP(B53,'2-Kosten per locatie'!$A$14:$C$16,3,FALSE)</f>
        <v>0</v>
      </c>
      <c r="T53" s="223">
        <f>IF(N53&gt;0,N53*J53/Z53,0)*VLOOKUP(B53,'2-Kosten per locatie'!$A$14:$C$16,3,FALSE)</f>
        <v>0</v>
      </c>
      <c r="U53" s="223">
        <f>IF(O53&gt;0,O53*J53/AA53,0)*VLOOKUP(B53,'2-Kosten per locatie'!$A$14:$C$16,3,FALSE)</f>
        <v>0</v>
      </c>
      <c r="V53" s="223">
        <f>IF(P53&gt;0,P53*J53/Z53,0)*VLOOKUP(B53,'2-Kosten per locatie'!$A$14:$C$16,3,FALSE)</f>
        <v>0</v>
      </c>
      <c r="W53" s="223">
        <f>IF(Q53&gt;0,Q53*J53/AA53,0)*VLOOKUP(B53,'2-Kosten per locatie'!$A$14:$C$16,3,FALSE)</f>
        <v>0</v>
      </c>
      <c r="X53" s="296">
        <f>IF(L53="nio",0,IF(L53&gt;0,VLOOKUP(H53,'3-Productie normen'!A:M,VLOOKUP(L53,'3-Productie normen'!$B$34:$C$39,2,FALSE),FALSE)))</f>
        <v>0</v>
      </c>
      <c r="Y53" s="296">
        <f t="shared" si="1"/>
        <v>0</v>
      </c>
      <c r="Z53" s="296">
        <f t="shared" si="2"/>
        <v>0</v>
      </c>
      <c r="AA53" s="296">
        <f t="shared" si="3"/>
        <v>0</v>
      </c>
      <c r="AB53" s="297" t="str">
        <f>VLOOKUP(H53,'3-Productie normen'!A:P,12,FALSE)</f>
        <v>V</v>
      </c>
      <c r="AC53" s="297"/>
      <c r="AE53" s="298">
        <f t="shared" si="4"/>
        <v>510</v>
      </c>
    </row>
    <row r="54" spans="1:31" ht="14.1" hidden="1" customHeight="1">
      <c r="A54" s="432">
        <v>54</v>
      </c>
      <c r="B54" s="256" t="s">
        <v>238</v>
      </c>
      <c r="C54" s="256"/>
      <c r="D54" s="75" t="s">
        <v>249</v>
      </c>
      <c r="E54" s="219" t="s">
        <v>286</v>
      </c>
      <c r="F54" s="219"/>
      <c r="G54" s="74" t="s">
        <v>272</v>
      </c>
      <c r="H54" s="272" t="s">
        <v>46</v>
      </c>
      <c r="I54" s="62" t="s">
        <v>261</v>
      </c>
      <c r="J54" s="294">
        <v>80</v>
      </c>
      <c r="K54" s="295">
        <f t="shared" si="0"/>
        <v>156</v>
      </c>
      <c r="L54" s="224">
        <v>156</v>
      </c>
      <c r="M54" s="224"/>
      <c r="N54" s="224"/>
      <c r="O54" s="224"/>
      <c r="P54" s="224"/>
      <c r="Q54" s="224"/>
      <c r="R54" s="223" t="e">
        <f>IF(L54="nio",0,IF(L54&gt;0,L54*J54/X54,0))*VLOOKUP(B54,'2-Kosten per locatie'!$A$14:$C$16,3,FALSE)</f>
        <v>#DIV/0!</v>
      </c>
      <c r="S54" s="223">
        <f>IF(M54&gt;0,M54*J54/Y54,0)*VLOOKUP(B54,'2-Kosten per locatie'!$A$14:$C$16,3,FALSE)</f>
        <v>0</v>
      </c>
      <c r="T54" s="223">
        <f>IF(N54&gt;0,N54*J54/Z54,0)*VLOOKUP(B54,'2-Kosten per locatie'!$A$14:$C$16,3,FALSE)</f>
        <v>0</v>
      </c>
      <c r="U54" s="223">
        <f>IF(O54&gt;0,O54*J54/AA54,0)*VLOOKUP(B54,'2-Kosten per locatie'!$A$14:$C$16,3,FALSE)</f>
        <v>0</v>
      </c>
      <c r="V54" s="223">
        <f>IF(P54&gt;0,P54*J54/Z54,0)*VLOOKUP(B54,'2-Kosten per locatie'!$A$14:$C$16,3,FALSE)</f>
        <v>0</v>
      </c>
      <c r="W54" s="223">
        <f>IF(Q54&gt;0,Q54*J54/AA54,0)*VLOOKUP(B54,'2-Kosten per locatie'!$A$14:$C$16,3,FALSE)</f>
        <v>0</v>
      </c>
      <c r="X54" s="296">
        <f>IF(L54="nio",0,IF(L54&gt;0,VLOOKUP(H54,'3-Productie normen'!A:M,VLOOKUP(L54,'3-Productie normen'!$B$34:$C$39,2,FALSE),FALSE)))</f>
        <v>0</v>
      </c>
      <c r="Y54" s="296">
        <f t="shared" si="1"/>
        <v>0</v>
      </c>
      <c r="Z54" s="296">
        <f t="shared" si="2"/>
        <v>0</v>
      </c>
      <c r="AA54" s="296">
        <f t="shared" si="3"/>
        <v>0</v>
      </c>
      <c r="AB54" s="297" t="str">
        <f>VLOOKUP(H54,'3-Productie normen'!A:P,12,FALSE)</f>
        <v>B</v>
      </c>
      <c r="AC54" s="297"/>
      <c r="AE54" s="298">
        <f t="shared" si="4"/>
        <v>12480</v>
      </c>
    </row>
    <row r="55" spans="1:31" ht="14.1" hidden="1" customHeight="1">
      <c r="A55" s="432">
        <v>55</v>
      </c>
      <c r="B55" s="256" t="s">
        <v>238</v>
      </c>
      <c r="C55" s="256"/>
      <c r="D55" s="292" t="s">
        <v>249</v>
      </c>
      <c r="E55" s="293" t="s">
        <v>287</v>
      </c>
      <c r="F55" s="293"/>
      <c r="G55" s="62" t="s">
        <v>272</v>
      </c>
      <c r="H55" s="272" t="s">
        <v>46</v>
      </c>
      <c r="I55" s="62" t="s">
        <v>261</v>
      </c>
      <c r="J55" s="294">
        <v>349</v>
      </c>
      <c r="K55" s="295">
        <f t="shared" si="0"/>
        <v>255</v>
      </c>
      <c r="L55" s="224">
        <v>255</v>
      </c>
      <c r="M55" s="224"/>
      <c r="N55" s="224"/>
      <c r="O55" s="224"/>
      <c r="P55" s="224"/>
      <c r="Q55" s="224"/>
      <c r="R55" s="223" t="e">
        <f>IF(L55="nio",0,IF(L55&gt;0,L55*J55/X55,0))*VLOOKUP(B55,'2-Kosten per locatie'!$A$14:$C$16,3,FALSE)</f>
        <v>#DIV/0!</v>
      </c>
      <c r="S55" s="223">
        <f>IF(M55&gt;0,M55*J55/Y55,0)*VLOOKUP(B55,'2-Kosten per locatie'!$A$14:$C$16,3,FALSE)</f>
        <v>0</v>
      </c>
      <c r="T55" s="223">
        <f>IF(N55&gt;0,N55*J55/Z55,0)*VLOOKUP(B55,'2-Kosten per locatie'!$A$14:$C$16,3,FALSE)</f>
        <v>0</v>
      </c>
      <c r="U55" s="223">
        <f>IF(O55&gt;0,O55*J55/AA55,0)*VLOOKUP(B55,'2-Kosten per locatie'!$A$14:$C$16,3,FALSE)</f>
        <v>0</v>
      </c>
      <c r="V55" s="223">
        <f>IF(P55&gt;0,P55*J55/Z55,0)*VLOOKUP(B55,'2-Kosten per locatie'!$A$14:$C$16,3,FALSE)</f>
        <v>0</v>
      </c>
      <c r="W55" s="223">
        <f>IF(Q55&gt;0,Q55*J55/AA55,0)*VLOOKUP(B55,'2-Kosten per locatie'!$A$14:$C$16,3,FALSE)</f>
        <v>0</v>
      </c>
      <c r="X55" s="296">
        <f>IF(L55="nio",0,IF(L55&gt;0,VLOOKUP(H55,'3-Productie normen'!A:M,VLOOKUP(L55,'3-Productie normen'!$B$34:$C$39,2,FALSE),FALSE)))</f>
        <v>0</v>
      </c>
      <c r="Y55" s="296">
        <f t="shared" si="1"/>
        <v>0</v>
      </c>
      <c r="Z55" s="296">
        <f t="shared" si="2"/>
        <v>0</v>
      </c>
      <c r="AA55" s="296">
        <f t="shared" si="3"/>
        <v>0</v>
      </c>
      <c r="AB55" s="297" t="str">
        <f>VLOOKUP(H55,'3-Productie normen'!A:P,12,FALSE)</f>
        <v>B</v>
      </c>
      <c r="AC55" s="297"/>
      <c r="AE55" s="298">
        <f t="shared" si="4"/>
        <v>88995</v>
      </c>
    </row>
    <row r="56" spans="1:31" ht="14.1" hidden="1" customHeight="1">
      <c r="A56" s="432">
        <v>56</v>
      </c>
      <c r="B56" s="256" t="s">
        <v>238</v>
      </c>
      <c r="C56" s="256"/>
      <c r="D56" s="292" t="s">
        <v>249</v>
      </c>
      <c r="E56" s="293" t="s">
        <v>288</v>
      </c>
      <c r="F56" s="293"/>
      <c r="G56" s="62" t="s">
        <v>272</v>
      </c>
      <c r="H56" s="272" t="s">
        <v>46</v>
      </c>
      <c r="I56" s="62" t="s">
        <v>261</v>
      </c>
      <c r="J56" s="294">
        <v>80</v>
      </c>
      <c r="K56" s="295">
        <f t="shared" si="0"/>
        <v>156</v>
      </c>
      <c r="L56" s="224">
        <v>156</v>
      </c>
      <c r="M56" s="224"/>
      <c r="N56" s="224"/>
      <c r="O56" s="224"/>
      <c r="P56" s="224"/>
      <c r="Q56" s="224"/>
      <c r="R56" s="223" t="e">
        <f>IF(L56="nio",0,IF(L56&gt;0,L56*J56/X56,0))*VLOOKUP(B56,'2-Kosten per locatie'!$A$14:$C$16,3,FALSE)</f>
        <v>#DIV/0!</v>
      </c>
      <c r="S56" s="223">
        <f>IF(M56&gt;0,M56*J56/Y56,0)*VLOOKUP(B56,'2-Kosten per locatie'!$A$14:$C$16,3,FALSE)</f>
        <v>0</v>
      </c>
      <c r="T56" s="223">
        <f>IF(N56&gt;0,N56*J56/Z56,0)*VLOOKUP(B56,'2-Kosten per locatie'!$A$14:$C$16,3,FALSE)</f>
        <v>0</v>
      </c>
      <c r="U56" s="223">
        <f>IF(O56&gt;0,O56*J56/AA56,0)*VLOOKUP(B56,'2-Kosten per locatie'!$A$14:$C$16,3,FALSE)</f>
        <v>0</v>
      </c>
      <c r="V56" s="223">
        <f>IF(P56&gt;0,P56*J56/Z56,0)*VLOOKUP(B56,'2-Kosten per locatie'!$A$14:$C$16,3,FALSE)</f>
        <v>0</v>
      </c>
      <c r="W56" s="223">
        <f>IF(Q56&gt;0,Q56*J56/AA56,0)*VLOOKUP(B56,'2-Kosten per locatie'!$A$14:$C$16,3,FALSE)</f>
        <v>0</v>
      </c>
      <c r="X56" s="296">
        <f>IF(L56="nio",0,IF(L56&gt;0,VLOOKUP(H56,'3-Productie normen'!A:M,VLOOKUP(L56,'3-Productie normen'!$B$34:$C$39,2,FALSE),FALSE)))</f>
        <v>0</v>
      </c>
      <c r="Y56" s="296">
        <f t="shared" si="1"/>
        <v>0</v>
      </c>
      <c r="Z56" s="296">
        <f t="shared" si="2"/>
        <v>0</v>
      </c>
      <c r="AA56" s="296">
        <f t="shared" si="3"/>
        <v>0</v>
      </c>
      <c r="AB56" s="297" t="str">
        <f>VLOOKUP(H56,'3-Productie normen'!A:P,12,FALSE)</f>
        <v>B</v>
      </c>
      <c r="AC56" s="297"/>
      <c r="AE56" s="298">
        <f t="shared" si="4"/>
        <v>12480</v>
      </c>
    </row>
    <row r="57" spans="1:31" ht="14.1" hidden="1" customHeight="1">
      <c r="A57" s="432">
        <v>57</v>
      </c>
      <c r="B57" s="256" t="s">
        <v>238</v>
      </c>
      <c r="C57" s="256"/>
      <c r="D57" s="292" t="s">
        <v>249</v>
      </c>
      <c r="E57" s="293" t="s">
        <v>289</v>
      </c>
      <c r="F57" s="293"/>
      <c r="G57" s="62" t="s">
        <v>241</v>
      </c>
      <c r="H57" s="256" t="s">
        <v>727</v>
      </c>
      <c r="I57" s="62" t="s">
        <v>261</v>
      </c>
      <c r="J57" s="294">
        <v>16</v>
      </c>
      <c r="K57" s="295">
        <f t="shared" si="0"/>
        <v>255</v>
      </c>
      <c r="L57" s="224">
        <v>255</v>
      </c>
      <c r="M57" s="224"/>
      <c r="N57" s="224"/>
      <c r="O57" s="224"/>
      <c r="P57" s="224"/>
      <c r="Q57" s="224"/>
      <c r="R57" s="223" t="e">
        <f>IF(L57="nio",0,IF(L57&gt;0,L57*J57/X57,0))*VLOOKUP(B57,'2-Kosten per locatie'!$A$14:$C$16,3,FALSE)</f>
        <v>#DIV/0!</v>
      </c>
      <c r="S57" s="223">
        <f>IF(M57&gt;0,M57*J57/Y57,0)*VLOOKUP(B57,'2-Kosten per locatie'!$A$14:$C$16,3,FALSE)</f>
        <v>0</v>
      </c>
      <c r="T57" s="223">
        <f>IF(N57&gt;0,N57*J57/Z57,0)*VLOOKUP(B57,'2-Kosten per locatie'!$A$14:$C$16,3,FALSE)</f>
        <v>0</v>
      </c>
      <c r="U57" s="223">
        <f>IF(O57&gt;0,O57*J57/AA57,0)*VLOOKUP(B57,'2-Kosten per locatie'!$A$14:$C$16,3,FALSE)</f>
        <v>0</v>
      </c>
      <c r="V57" s="223">
        <f>IF(P57&gt;0,P57*J57/Z57,0)*VLOOKUP(B57,'2-Kosten per locatie'!$A$14:$C$16,3,FALSE)</f>
        <v>0</v>
      </c>
      <c r="W57" s="223">
        <f>IF(Q57&gt;0,Q57*J57/AA57,0)*VLOOKUP(B57,'2-Kosten per locatie'!$A$14:$C$16,3,FALSE)</f>
        <v>0</v>
      </c>
      <c r="X57" s="296">
        <f>IF(L57="nio",0,IF(L57&gt;0,VLOOKUP(H57,'3-Productie normen'!A:M,VLOOKUP(L57,'3-Productie normen'!$B$34:$C$39,2,FALSE),FALSE)))</f>
        <v>0</v>
      </c>
      <c r="Y57" s="296">
        <f t="shared" si="1"/>
        <v>0</v>
      </c>
      <c r="Z57" s="296">
        <f t="shared" si="2"/>
        <v>0</v>
      </c>
      <c r="AA57" s="296">
        <f t="shared" si="3"/>
        <v>0</v>
      </c>
      <c r="AB57" s="297" t="str">
        <f>VLOOKUP(H57,'3-Productie normen'!A:P,12,FALSE)</f>
        <v>V</v>
      </c>
      <c r="AC57" s="297"/>
      <c r="AE57" s="298">
        <f t="shared" si="4"/>
        <v>4080</v>
      </c>
    </row>
    <row r="58" spans="1:31" ht="14.1" hidden="1" customHeight="1">
      <c r="A58" s="432">
        <v>58</v>
      </c>
      <c r="B58" s="256" t="s">
        <v>238</v>
      </c>
      <c r="C58" s="256"/>
      <c r="D58" s="292" t="s">
        <v>249</v>
      </c>
      <c r="E58" s="293" t="s">
        <v>290</v>
      </c>
      <c r="F58" s="293"/>
      <c r="G58" s="62" t="s">
        <v>732</v>
      </c>
      <c r="H58" s="272" t="s">
        <v>46</v>
      </c>
      <c r="I58" s="62" t="s">
        <v>733</v>
      </c>
      <c r="J58" s="294">
        <v>149</v>
      </c>
      <c r="K58" s="295">
        <f t="shared" si="0"/>
        <v>156</v>
      </c>
      <c r="L58" s="224">
        <v>156</v>
      </c>
      <c r="M58" s="224"/>
      <c r="N58" s="224"/>
      <c r="O58" s="224"/>
      <c r="P58" s="224"/>
      <c r="Q58" s="224"/>
      <c r="R58" s="223" t="e">
        <f>IF(L58="nio",0,IF(L58&gt;0,L58*J58/X58,0))*VLOOKUP(B58,'2-Kosten per locatie'!$A$14:$C$16,3,FALSE)</f>
        <v>#DIV/0!</v>
      </c>
      <c r="S58" s="223">
        <f>IF(M58&gt;0,M58*J58/Y58,0)*VLOOKUP(B58,'2-Kosten per locatie'!$A$14:$C$16,3,FALSE)</f>
        <v>0</v>
      </c>
      <c r="T58" s="223">
        <f>IF(N58&gt;0,N58*J58/Z58,0)*VLOOKUP(B58,'2-Kosten per locatie'!$A$14:$C$16,3,FALSE)</f>
        <v>0</v>
      </c>
      <c r="U58" s="223">
        <f>IF(O58&gt;0,O58*J58/AA58,0)*VLOOKUP(B58,'2-Kosten per locatie'!$A$14:$C$16,3,FALSE)</f>
        <v>0</v>
      </c>
      <c r="V58" s="223">
        <f>IF(P58&gt;0,P58*J58/Z58,0)*VLOOKUP(B58,'2-Kosten per locatie'!$A$14:$C$16,3,FALSE)</f>
        <v>0</v>
      </c>
      <c r="W58" s="223">
        <f>IF(Q58&gt;0,Q58*J58/AA58,0)*VLOOKUP(B58,'2-Kosten per locatie'!$A$14:$C$16,3,FALSE)</f>
        <v>0</v>
      </c>
      <c r="X58" s="296">
        <f>IF(L58="nio",0,IF(L58&gt;0,VLOOKUP(H58,'3-Productie normen'!A:M,VLOOKUP(L58,'3-Productie normen'!$B$34:$C$39,2,FALSE),FALSE)))</f>
        <v>0</v>
      </c>
      <c r="Y58" s="296">
        <f t="shared" si="1"/>
        <v>0</v>
      </c>
      <c r="Z58" s="296">
        <f t="shared" si="2"/>
        <v>0</v>
      </c>
      <c r="AA58" s="296">
        <f t="shared" si="3"/>
        <v>0</v>
      </c>
      <c r="AB58" s="297" t="str">
        <f>VLOOKUP(H58,'3-Productie normen'!A:P,12,FALSE)</f>
        <v>B</v>
      </c>
      <c r="AC58" s="297"/>
      <c r="AE58" s="298">
        <f t="shared" si="4"/>
        <v>23244</v>
      </c>
    </row>
    <row r="59" spans="1:31" ht="14.1" hidden="1" customHeight="1">
      <c r="A59" s="432">
        <v>59</v>
      </c>
      <c r="B59" s="256" t="s">
        <v>238</v>
      </c>
      <c r="C59" s="256"/>
      <c r="D59" s="292" t="s">
        <v>249</v>
      </c>
      <c r="E59" s="293" t="s">
        <v>291</v>
      </c>
      <c r="F59" s="293"/>
      <c r="G59" s="62" t="s">
        <v>265</v>
      </c>
      <c r="H59" s="272" t="s">
        <v>55</v>
      </c>
      <c r="I59" s="62" t="s">
        <v>237</v>
      </c>
      <c r="J59" s="294">
        <v>28</v>
      </c>
      <c r="K59" s="295">
        <f t="shared" si="0"/>
        <v>255</v>
      </c>
      <c r="L59" s="224">
        <v>255</v>
      </c>
      <c r="M59" s="224"/>
      <c r="N59" s="224"/>
      <c r="O59" s="224"/>
      <c r="P59" s="224"/>
      <c r="Q59" s="224"/>
      <c r="R59" s="223" t="e">
        <f>IF(L59="nio",0,IF(L59&gt;0,L59*J59/X59,0))*VLOOKUP(B59,'2-Kosten per locatie'!$A$14:$C$16,3,FALSE)</f>
        <v>#DIV/0!</v>
      </c>
      <c r="S59" s="223">
        <f>IF(M59&gt;0,M59*J59/Y59,0)*VLOOKUP(B59,'2-Kosten per locatie'!$A$14:$C$16,3,FALSE)</f>
        <v>0</v>
      </c>
      <c r="T59" s="223">
        <f>IF(N59&gt;0,N59*J59/Z59,0)*VLOOKUP(B59,'2-Kosten per locatie'!$A$14:$C$16,3,FALSE)</f>
        <v>0</v>
      </c>
      <c r="U59" s="223">
        <f>IF(O59&gt;0,O59*J59/AA59,0)*VLOOKUP(B59,'2-Kosten per locatie'!$A$14:$C$16,3,FALSE)</f>
        <v>0</v>
      </c>
      <c r="V59" s="223">
        <f>IF(P59&gt;0,P59*J59/Z59,0)*VLOOKUP(B59,'2-Kosten per locatie'!$A$14:$C$16,3,FALSE)</f>
        <v>0</v>
      </c>
      <c r="W59" s="223">
        <f>IF(Q59&gt;0,Q59*J59/AA59,0)*VLOOKUP(B59,'2-Kosten per locatie'!$A$14:$C$16,3,FALSE)</f>
        <v>0</v>
      </c>
      <c r="X59" s="296">
        <f>IF(L59="nio",0,IF(L59&gt;0,VLOOKUP(H59,'3-Productie normen'!A:M,VLOOKUP(L59,'3-Productie normen'!$B$34:$C$39,2,FALSE),FALSE)))</f>
        <v>0</v>
      </c>
      <c r="Y59" s="296">
        <f t="shared" si="1"/>
        <v>0</v>
      </c>
      <c r="Z59" s="296">
        <f t="shared" si="2"/>
        <v>0</v>
      </c>
      <c r="AA59" s="296">
        <f t="shared" si="3"/>
        <v>0</v>
      </c>
      <c r="AB59" s="297" t="str">
        <f>VLOOKUP(H59,'3-Productie normen'!A:P,12,FALSE)</f>
        <v>B</v>
      </c>
      <c r="AC59" s="297"/>
      <c r="AE59" s="298">
        <f t="shared" si="4"/>
        <v>7140</v>
      </c>
    </row>
    <row r="60" spans="1:31" ht="14.1" hidden="1" customHeight="1">
      <c r="A60" s="432">
        <v>60</v>
      </c>
      <c r="B60" s="256" t="s">
        <v>238</v>
      </c>
      <c r="C60" s="256"/>
      <c r="D60" s="292" t="s">
        <v>249</v>
      </c>
      <c r="E60" s="293" t="s">
        <v>292</v>
      </c>
      <c r="F60" s="293"/>
      <c r="G60" s="62" t="s">
        <v>241</v>
      </c>
      <c r="H60" s="256" t="s">
        <v>727</v>
      </c>
      <c r="I60" s="62" t="s">
        <v>261</v>
      </c>
      <c r="J60" s="294">
        <v>503</v>
      </c>
      <c r="K60" s="295">
        <f t="shared" si="0"/>
        <v>255</v>
      </c>
      <c r="L60" s="224">
        <v>255</v>
      </c>
      <c r="M60" s="224"/>
      <c r="N60" s="224"/>
      <c r="O60" s="224"/>
      <c r="P60" s="224"/>
      <c r="Q60" s="224"/>
      <c r="R60" s="223" t="e">
        <f>IF(L60="nio",0,IF(L60&gt;0,L60*J60/X60,0))*VLOOKUP(B60,'2-Kosten per locatie'!$A$14:$C$16,3,FALSE)</f>
        <v>#DIV/0!</v>
      </c>
      <c r="S60" s="223">
        <f>IF(M60&gt;0,M60*J60/Y60,0)*VLOOKUP(B60,'2-Kosten per locatie'!$A$14:$C$16,3,FALSE)</f>
        <v>0</v>
      </c>
      <c r="T60" s="223">
        <f>IF(N60&gt;0,N60*J60/Z60,0)*VLOOKUP(B60,'2-Kosten per locatie'!$A$14:$C$16,3,FALSE)</f>
        <v>0</v>
      </c>
      <c r="U60" s="223">
        <f>IF(O60&gt;0,O60*J60/AA60,0)*VLOOKUP(B60,'2-Kosten per locatie'!$A$14:$C$16,3,FALSE)</f>
        <v>0</v>
      </c>
      <c r="V60" s="223">
        <f>IF(P60&gt;0,P60*J60/Z60,0)*VLOOKUP(B60,'2-Kosten per locatie'!$A$14:$C$16,3,FALSE)</f>
        <v>0</v>
      </c>
      <c r="W60" s="223">
        <f>IF(Q60&gt;0,Q60*J60/AA60,0)*VLOOKUP(B60,'2-Kosten per locatie'!$A$14:$C$16,3,FALSE)</f>
        <v>0</v>
      </c>
      <c r="X60" s="296">
        <f>IF(L60="nio",0,IF(L60&gt;0,VLOOKUP(H60,'3-Productie normen'!A:M,VLOOKUP(L60,'3-Productie normen'!$B$34:$C$39,2,FALSE),FALSE)))</f>
        <v>0</v>
      </c>
      <c r="Y60" s="296">
        <f t="shared" si="1"/>
        <v>0</v>
      </c>
      <c r="Z60" s="296">
        <f t="shared" si="2"/>
        <v>0</v>
      </c>
      <c r="AA60" s="296">
        <f t="shared" si="3"/>
        <v>0</v>
      </c>
      <c r="AB60" s="297" t="str">
        <f>VLOOKUP(H60,'3-Productie normen'!A:P,12,FALSE)</f>
        <v>V</v>
      </c>
      <c r="AC60" s="297"/>
      <c r="AE60" s="298">
        <f t="shared" si="4"/>
        <v>128265</v>
      </c>
    </row>
    <row r="61" spans="1:31" ht="14.1" hidden="1" customHeight="1">
      <c r="A61" s="432">
        <v>61</v>
      </c>
      <c r="B61" s="256" t="s">
        <v>238</v>
      </c>
      <c r="C61" s="256"/>
      <c r="D61" s="292" t="s">
        <v>249</v>
      </c>
      <c r="E61" s="293" t="s">
        <v>293</v>
      </c>
      <c r="F61" s="293"/>
      <c r="G61" s="62" t="s">
        <v>241</v>
      </c>
      <c r="H61" s="256" t="s">
        <v>727</v>
      </c>
      <c r="I61" s="62" t="s">
        <v>261</v>
      </c>
      <c r="J61" s="294">
        <v>27</v>
      </c>
      <c r="K61" s="295">
        <f t="shared" si="0"/>
        <v>255</v>
      </c>
      <c r="L61" s="224">
        <v>255</v>
      </c>
      <c r="M61" s="224"/>
      <c r="N61" s="224"/>
      <c r="O61" s="224"/>
      <c r="P61" s="224"/>
      <c r="Q61" s="224"/>
      <c r="R61" s="223" t="e">
        <f>IF(L61="nio",0,IF(L61&gt;0,L61*J61/X61,0))*VLOOKUP(B61,'2-Kosten per locatie'!$A$14:$C$16,3,FALSE)</f>
        <v>#DIV/0!</v>
      </c>
      <c r="S61" s="223">
        <f>IF(M61&gt;0,M61*J61/Y61,0)*VLOOKUP(B61,'2-Kosten per locatie'!$A$14:$C$16,3,FALSE)</f>
        <v>0</v>
      </c>
      <c r="T61" s="223">
        <f>IF(N61&gt;0,N61*J61/Z61,0)*VLOOKUP(B61,'2-Kosten per locatie'!$A$14:$C$16,3,FALSE)</f>
        <v>0</v>
      </c>
      <c r="U61" s="223">
        <f>IF(O61&gt;0,O61*J61/AA61,0)*VLOOKUP(B61,'2-Kosten per locatie'!$A$14:$C$16,3,FALSE)</f>
        <v>0</v>
      </c>
      <c r="V61" s="223">
        <f>IF(P61&gt;0,P61*J61/Z61,0)*VLOOKUP(B61,'2-Kosten per locatie'!$A$14:$C$16,3,FALSE)</f>
        <v>0</v>
      </c>
      <c r="W61" s="223">
        <f>IF(Q61&gt;0,Q61*J61/AA61,0)*VLOOKUP(B61,'2-Kosten per locatie'!$A$14:$C$16,3,FALSE)</f>
        <v>0</v>
      </c>
      <c r="X61" s="296">
        <f>IF(L61="nio",0,IF(L61&gt;0,VLOOKUP(H61,'3-Productie normen'!A:M,VLOOKUP(L61,'3-Productie normen'!$B$34:$C$39,2,FALSE),FALSE)))</f>
        <v>0</v>
      </c>
      <c r="Y61" s="296">
        <f t="shared" si="1"/>
        <v>0</v>
      </c>
      <c r="Z61" s="296">
        <f t="shared" si="2"/>
        <v>0</v>
      </c>
      <c r="AA61" s="296">
        <f t="shared" si="3"/>
        <v>0</v>
      </c>
      <c r="AB61" s="297" t="str">
        <f>VLOOKUP(H61,'3-Productie normen'!A:P,12,FALSE)</f>
        <v>V</v>
      </c>
      <c r="AC61" s="297"/>
      <c r="AE61" s="298">
        <f t="shared" si="4"/>
        <v>6885</v>
      </c>
    </row>
    <row r="62" spans="1:31" ht="14.1" hidden="1" customHeight="1">
      <c r="A62" s="432">
        <v>62</v>
      </c>
      <c r="B62" s="256" t="s">
        <v>238</v>
      </c>
      <c r="C62" s="256"/>
      <c r="D62" s="292" t="s">
        <v>249</v>
      </c>
      <c r="E62" s="293" t="s">
        <v>294</v>
      </c>
      <c r="F62" s="293"/>
      <c r="G62" s="62" t="s">
        <v>272</v>
      </c>
      <c r="H62" s="272" t="s">
        <v>46</v>
      </c>
      <c r="I62" s="62" t="s">
        <v>261</v>
      </c>
      <c r="J62" s="294">
        <v>85</v>
      </c>
      <c r="K62" s="295">
        <f t="shared" si="0"/>
        <v>255</v>
      </c>
      <c r="L62" s="224">
        <v>255</v>
      </c>
      <c r="M62" s="224"/>
      <c r="N62" s="224"/>
      <c r="O62" s="224"/>
      <c r="P62" s="224"/>
      <c r="Q62" s="224"/>
      <c r="R62" s="223" t="e">
        <f>IF(L62="nio",0,IF(L62&gt;0,L62*J62/X62,0))*VLOOKUP(B62,'2-Kosten per locatie'!$A$14:$C$16,3,FALSE)</f>
        <v>#DIV/0!</v>
      </c>
      <c r="S62" s="223">
        <f>IF(M62&gt;0,M62*J62/Y62,0)*VLOOKUP(B62,'2-Kosten per locatie'!$A$14:$C$16,3,FALSE)</f>
        <v>0</v>
      </c>
      <c r="T62" s="223">
        <f>IF(N62&gt;0,N62*J62/Z62,0)*VLOOKUP(B62,'2-Kosten per locatie'!$A$14:$C$16,3,FALSE)</f>
        <v>0</v>
      </c>
      <c r="U62" s="223">
        <f>IF(O62&gt;0,O62*J62/AA62,0)*VLOOKUP(B62,'2-Kosten per locatie'!$A$14:$C$16,3,FALSE)</f>
        <v>0</v>
      </c>
      <c r="V62" s="223">
        <f>IF(P62&gt;0,P62*J62/Z62,0)*VLOOKUP(B62,'2-Kosten per locatie'!$A$14:$C$16,3,FALSE)</f>
        <v>0</v>
      </c>
      <c r="W62" s="223">
        <f>IF(Q62&gt;0,Q62*J62/AA62,0)*VLOOKUP(B62,'2-Kosten per locatie'!$A$14:$C$16,3,FALSE)</f>
        <v>0</v>
      </c>
      <c r="X62" s="296">
        <f>IF(L62="nio",0,IF(L62&gt;0,VLOOKUP(H62,'3-Productie normen'!A:M,VLOOKUP(L62,'3-Productie normen'!$B$34:$C$39,2,FALSE),FALSE)))</f>
        <v>0</v>
      </c>
      <c r="Y62" s="296">
        <f t="shared" si="1"/>
        <v>0</v>
      </c>
      <c r="Z62" s="296">
        <f t="shared" si="2"/>
        <v>0</v>
      </c>
      <c r="AA62" s="296">
        <f t="shared" si="3"/>
        <v>0</v>
      </c>
      <c r="AB62" s="297" t="str">
        <f>VLOOKUP(H62,'3-Productie normen'!A:P,12,FALSE)</f>
        <v>B</v>
      </c>
      <c r="AC62" s="297"/>
      <c r="AE62" s="298">
        <f t="shared" si="4"/>
        <v>21675</v>
      </c>
    </row>
    <row r="63" spans="1:31" ht="14.1" hidden="1" customHeight="1">
      <c r="A63" s="432">
        <v>63</v>
      </c>
      <c r="B63" s="256" t="s">
        <v>238</v>
      </c>
      <c r="C63" s="256"/>
      <c r="D63" s="292" t="s">
        <v>249</v>
      </c>
      <c r="E63" s="293" t="s">
        <v>295</v>
      </c>
      <c r="F63" s="293"/>
      <c r="G63" s="62" t="s">
        <v>56</v>
      </c>
      <c r="H63" s="256" t="s">
        <v>56</v>
      </c>
      <c r="I63" s="62" t="s">
        <v>261</v>
      </c>
      <c r="J63" s="294">
        <v>20</v>
      </c>
      <c r="K63" s="295">
        <f t="shared" si="0"/>
        <v>12</v>
      </c>
      <c r="L63" s="224">
        <v>12</v>
      </c>
      <c r="M63" s="224"/>
      <c r="N63" s="224"/>
      <c r="O63" s="224"/>
      <c r="P63" s="224"/>
      <c r="Q63" s="224"/>
      <c r="R63" s="223" t="e">
        <f>IF(L63="nio",0,IF(L63&gt;0,L63*J63/X63,0))*VLOOKUP(B63,'2-Kosten per locatie'!$A$14:$C$16,3,FALSE)</f>
        <v>#DIV/0!</v>
      </c>
      <c r="S63" s="223">
        <f>IF(M63&gt;0,M63*J63/Y63,0)*VLOOKUP(B63,'2-Kosten per locatie'!$A$14:$C$16,3,FALSE)</f>
        <v>0</v>
      </c>
      <c r="T63" s="223">
        <f>IF(N63&gt;0,N63*J63/Z63,0)*VLOOKUP(B63,'2-Kosten per locatie'!$A$14:$C$16,3,FALSE)</f>
        <v>0</v>
      </c>
      <c r="U63" s="223">
        <f>IF(O63&gt;0,O63*J63/AA63,0)*VLOOKUP(B63,'2-Kosten per locatie'!$A$14:$C$16,3,FALSE)</f>
        <v>0</v>
      </c>
      <c r="V63" s="223">
        <f>IF(P63&gt;0,P63*J63/Z63,0)*VLOOKUP(B63,'2-Kosten per locatie'!$A$14:$C$16,3,FALSE)</f>
        <v>0</v>
      </c>
      <c r="W63" s="223">
        <f>IF(Q63&gt;0,Q63*J63/AA63,0)*VLOOKUP(B63,'2-Kosten per locatie'!$A$14:$C$16,3,FALSE)</f>
        <v>0</v>
      </c>
      <c r="X63" s="296">
        <f>IF(L63="nio",0,IF(L63&gt;0,VLOOKUP(H63,'3-Productie normen'!A:M,VLOOKUP(L63,'3-Productie normen'!$B$34:$C$39,2,FALSE),FALSE)))</f>
        <v>0</v>
      </c>
      <c r="Y63" s="296">
        <f t="shared" si="1"/>
        <v>0</v>
      </c>
      <c r="Z63" s="296">
        <f t="shared" si="2"/>
        <v>0</v>
      </c>
      <c r="AA63" s="296">
        <f t="shared" si="3"/>
        <v>0</v>
      </c>
      <c r="AB63" s="297" t="str">
        <f>VLOOKUP(H63,'3-Productie normen'!A:P,12,FALSE)</f>
        <v>V</v>
      </c>
      <c r="AC63" s="297"/>
      <c r="AE63" s="298">
        <f t="shared" si="4"/>
        <v>240</v>
      </c>
    </row>
    <row r="64" spans="1:31" ht="14.1" hidden="1" customHeight="1">
      <c r="A64" s="432">
        <v>64</v>
      </c>
      <c r="B64" s="256" t="s">
        <v>238</v>
      </c>
      <c r="C64" s="256"/>
      <c r="D64" s="292" t="s">
        <v>249</v>
      </c>
      <c r="E64" s="293" t="s">
        <v>296</v>
      </c>
      <c r="F64" s="293"/>
      <c r="G64" s="62" t="s">
        <v>274</v>
      </c>
      <c r="H64" s="276" t="s">
        <v>46</v>
      </c>
      <c r="I64" s="62" t="s">
        <v>261</v>
      </c>
      <c r="J64" s="294">
        <v>21</v>
      </c>
      <c r="K64" s="295">
        <f t="shared" si="0"/>
        <v>0</v>
      </c>
      <c r="L64" s="224" t="s">
        <v>717</v>
      </c>
      <c r="M64" s="224"/>
      <c r="N64" s="224"/>
      <c r="O64" s="224"/>
      <c r="P64" s="224"/>
      <c r="Q64" s="224"/>
      <c r="R64" s="223">
        <f>IF(L64="nio",0,IF(L64&gt;0,L64*J64/X64,0))*VLOOKUP(B64,'2-Kosten per locatie'!$A$14:$C$16,3,FALSE)</f>
        <v>0</v>
      </c>
      <c r="S64" s="223">
        <f>IF(M64&gt;0,M64*J64/Y64,0)*VLOOKUP(B64,'2-Kosten per locatie'!$A$14:$C$16,3,FALSE)</f>
        <v>0</v>
      </c>
      <c r="T64" s="223">
        <f>IF(N64&gt;0,N64*J64/Z64,0)*VLOOKUP(B64,'2-Kosten per locatie'!$A$14:$C$16,3,FALSE)</f>
        <v>0</v>
      </c>
      <c r="U64" s="223">
        <f>IF(O64&gt;0,O64*J64/AA64,0)*VLOOKUP(B64,'2-Kosten per locatie'!$A$14:$C$16,3,FALSE)</f>
        <v>0</v>
      </c>
      <c r="V64" s="223">
        <f>IF(P64&gt;0,P64*J64/Z64,0)*VLOOKUP(B64,'2-Kosten per locatie'!$A$14:$C$16,3,FALSE)</f>
        <v>0</v>
      </c>
      <c r="W64" s="223">
        <f>IF(Q64&gt;0,Q64*J64/AA64,0)*VLOOKUP(B64,'2-Kosten per locatie'!$A$14:$C$16,3,FALSE)</f>
        <v>0</v>
      </c>
      <c r="X64" s="296">
        <f>IF(L64="nio",0,IF(L64&gt;0,VLOOKUP(H64,'3-Productie normen'!A:M,VLOOKUP(L64,'3-Productie normen'!$B$34:$C$39,2,FALSE),FALSE)))</f>
        <v>0</v>
      </c>
      <c r="Y64" s="296">
        <f t="shared" si="1"/>
        <v>0</v>
      </c>
      <c r="Z64" s="296">
        <f t="shared" si="2"/>
        <v>0</v>
      </c>
      <c r="AA64" s="296">
        <f t="shared" si="3"/>
        <v>0</v>
      </c>
      <c r="AB64" s="297" t="str">
        <f>VLOOKUP(H64,'3-Productie normen'!A:P,12,FALSE)</f>
        <v>B</v>
      </c>
      <c r="AC64" s="297"/>
      <c r="AE64" s="298">
        <f t="shared" si="4"/>
        <v>0</v>
      </c>
    </row>
    <row r="65" spans="1:31" ht="14.1" hidden="1" customHeight="1">
      <c r="A65" s="432">
        <v>65</v>
      </c>
      <c r="B65" s="256" t="s">
        <v>238</v>
      </c>
      <c r="C65" s="256"/>
      <c r="D65" s="292" t="s">
        <v>249</v>
      </c>
      <c r="E65" s="293" t="s">
        <v>297</v>
      </c>
      <c r="F65" s="293"/>
      <c r="G65" s="62" t="s">
        <v>272</v>
      </c>
      <c r="H65" s="272" t="s">
        <v>46</v>
      </c>
      <c r="I65" s="62" t="s">
        <v>261</v>
      </c>
      <c r="J65" s="294">
        <v>15</v>
      </c>
      <c r="K65" s="295">
        <f t="shared" si="0"/>
        <v>255</v>
      </c>
      <c r="L65" s="224">
        <v>255</v>
      </c>
      <c r="M65" s="224"/>
      <c r="N65" s="224"/>
      <c r="O65" s="224"/>
      <c r="P65" s="224"/>
      <c r="Q65" s="224"/>
      <c r="R65" s="223" t="e">
        <f>IF(L65="nio",0,IF(L65&gt;0,L65*J65/X65,0))*VLOOKUP(B65,'2-Kosten per locatie'!$A$14:$C$16,3,FALSE)</f>
        <v>#DIV/0!</v>
      </c>
      <c r="S65" s="223">
        <f>IF(M65&gt;0,M65*J65/Y65,0)*VLOOKUP(B65,'2-Kosten per locatie'!$A$14:$C$16,3,FALSE)</f>
        <v>0</v>
      </c>
      <c r="T65" s="223">
        <f>IF(N65&gt;0,N65*J65/Z65,0)*VLOOKUP(B65,'2-Kosten per locatie'!$A$14:$C$16,3,FALSE)</f>
        <v>0</v>
      </c>
      <c r="U65" s="223">
        <f>IF(O65&gt;0,O65*J65/AA65,0)*VLOOKUP(B65,'2-Kosten per locatie'!$A$14:$C$16,3,FALSE)</f>
        <v>0</v>
      </c>
      <c r="V65" s="223">
        <f>IF(P65&gt;0,P65*J65/Z65,0)*VLOOKUP(B65,'2-Kosten per locatie'!$A$14:$C$16,3,FALSE)</f>
        <v>0</v>
      </c>
      <c r="W65" s="223">
        <f>IF(Q65&gt;0,Q65*J65/AA65,0)*VLOOKUP(B65,'2-Kosten per locatie'!$A$14:$C$16,3,FALSE)</f>
        <v>0</v>
      </c>
      <c r="X65" s="296">
        <f>IF(L65="nio",0,IF(L65&gt;0,VLOOKUP(H65,'3-Productie normen'!A:M,VLOOKUP(L65,'3-Productie normen'!$B$34:$C$39,2,FALSE),FALSE)))</f>
        <v>0</v>
      </c>
      <c r="Y65" s="296">
        <f t="shared" si="1"/>
        <v>0</v>
      </c>
      <c r="Z65" s="296">
        <f t="shared" si="2"/>
        <v>0</v>
      </c>
      <c r="AA65" s="296">
        <f t="shared" si="3"/>
        <v>0</v>
      </c>
      <c r="AB65" s="297" t="str">
        <f>VLOOKUP(H65,'3-Productie normen'!A:P,12,FALSE)</f>
        <v>B</v>
      </c>
      <c r="AC65" s="297"/>
      <c r="AE65" s="298">
        <f t="shared" si="4"/>
        <v>3825</v>
      </c>
    </row>
    <row r="66" spans="1:31" ht="14.1" hidden="1" customHeight="1">
      <c r="A66" s="432">
        <v>66</v>
      </c>
      <c r="B66" s="256" t="s">
        <v>238</v>
      </c>
      <c r="C66" s="256"/>
      <c r="D66" s="292" t="s">
        <v>249</v>
      </c>
      <c r="E66" s="293" t="s">
        <v>298</v>
      </c>
      <c r="F66" s="293"/>
      <c r="G66" s="62" t="s">
        <v>259</v>
      </c>
      <c r="H66" s="276" t="s">
        <v>770</v>
      </c>
      <c r="I66" s="62" t="s">
        <v>243</v>
      </c>
      <c r="J66" s="294">
        <v>11</v>
      </c>
      <c r="K66" s="295">
        <f t="shared" si="0"/>
        <v>0</v>
      </c>
      <c r="L66" s="224" t="s">
        <v>717</v>
      </c>
      <c r="M66" s="224"/>
      <c r="N66" s="224"/>
      <c r="O66" s="224"/>
      <c r="P66" s="224"/>
      <c r="Q66" s="224"/>
      <c r="R66" s="223">
        <f>IF(L66="nio",0,IF(L66&gt;0,L66*J66/X66,0))*VLOOKUP(B66,'2-Kosten per locatie'!$A$14:$C$16,3,FALSE)</f>
        <v>0</v>
      </c>
      <c r="S66" s="223">
        <f>IF(M66&gt;0,M66*J66/Y66,0)*VLOOKUP(B66,'2-Kosten per locatie'!$A$14:$C$16,3,FALSE)</f>
        <v>0</v>
      </c>
      <c r="T66" s="223">
        <f>IF(N66&gt;0,N66*J66/Z66,0)*VLOOKUP(B66,'2-Kosten per locatie'!$A$14:$C$16,3,FALSE)</f>
        <v>0</v>
      </c>
      <c r="U66" s="223">
        <f>IF(O66&gt;0,O66*J66/AA66,0)*VLOOKUP(B66,'2-Kosten per locatie'!$A$14:$C$16,3,FALSE)</f>
        <v>0</v>
      </c>
      <c r="V66" s="223">
        <f>IF(P66&gt;0,P66*J66/Z66,0)*VLOOKUP(B66,'2-Kosten per locatie'!$A$14:$C$16,3,FALSE)</f>
        <v>0</v>
      </c>
      <c r="W66" s="223">
        <f>IF(Q66&gt;0,Q66*J66/AA66,0)*VLOOKUP(B66,'2-Kosten per locatie'!$A$14:$C$16,3,FALSE)</f>
        <v>0</v>
      </c>
      <c r="X66" s="296">
        <f>IF(L66="nio",0,IF(L66&gt;0,VLOOKUP(H66,'3-Productie normen'!A:M,VLOOKUP(L66,'3-Productie normen'!$B$34:$C$39,2,FALSE),FALSE)))</f>
        <v>0</v>
      </c>
      <c r="Y66" s="296">
        <f t="shared" si="1"/>
        <v>0</v>
      </c>
      <c r="Z66" s="296">
        <f t="shared" si="2"/>
        <v>0</v>
      </c>
      <c r="AA66" s="296">
        <f t="shared" si="3"/>
        <v>0</v>
      </c>
      <c r="AB66" s="297">
        <f>VLOOKUP(H66,'3-Productie normen'!A:P,12,FALSE)</f>
        <v>0</v>
      </c>
      <c r="AC66" s="297"/>
      <c r="AE66" s="298">
        <f t="shared" si="4"/>
        <v>0</v>
      </c>
    </row>
    <row r="67" spans="1:31" ht="14.1" hidden="1" customHeight="1">
      <c r="A67" s="432">
        <v>67</v>
      </c>
      <c r="B67" s="256" t="s">
        <v>238</v>
      </c>
      <c r="C67" s="256"/>
      <c r="D67" s="292" t="s">
        <v>249</v>
      </c>
      <c r="E67" s="293" t="s">
        <v>299</v>
      </c>
      <c r="F67" s="293"/>
      <c r="G67" s="62" t="s">
        <v>259</v>
      </c>
      <c r="H67" s="276" t="s">
        <v>770</v>
      </c>
      <c r="I67" s="62" t="s">
        <v>243</v>
      </c>
      <c r="J67" s="294">
        <v>6</v>
      </c>
      <c r="K67" s="295">
        <f t="shared" si="0"/>
        <v>0</v>
      </c>
      <c r="L67" s="224" t="s">
        <v>717</v>
      </c>
      <c r="M67" s="224"/>
      <c r="N67" s="224"/>
      <c r="O67" s="224"/>
      <c r="P67" s="224"/>
      <c r="Q67" s="224"/>
      <c r="R67" s="223">
        <f>IF(L67="nio",0,IF(L67&gt;0,L67*J67/X67,0))*VLOOKUP(B67,'2-Kosten per locatie'!$A$14:$C$16,3,FALSE)</f>
        <v>0</v>
      </c>
      <c r="S67" s="223">
        <f>IF(M67&gt;0,M67*J67/Y67,0)*VLOOKUP(B67,'2-Kosten per locatie'!$A$14:$C$16,3,FALSE)</f>
        <v>0</v>
      </c>
      <c r="T67" s="223">
        <f>IF(N67&gt;0,N67*J67/Z67,0)*VLOOKUP(B67,'2-Kosten per locatie'!$A$14:$C$16,3,FALSE)</f>
        <v>0</v>
      </c>
      <c r="U67" s="223">
        <f>IF(O67&gt;0,O67*J67/AA67,0)*VLOOKUP(B67,'2-Kosten per locatie'!$A$14:$C$16,3,FALSE)</f>
        <v>0</v>
      </c>
      <c r="V67" s="223">
        <f>IF(P67&gt;0,P67*J67/Z67,0)*VLOOKUP(B67,'2-Kosten per locatie'!$A$14:$C$16,3,FALSE)</f>
        <v>0</v>
      </c>
      <c r="W67" s="223">
        <f>IF(Q67&gt;0,Q67*J67/AA67,0)*VLOOKUP(B67,'2-Kosten per locatie'!$A$14:$C$16,3,FALSE)</f>
        <v>0</v>
      </c>
      <c r="X67" s="296">
        <f>IF(L67="nio",0,IF(L67&gt;0,VLOOKUP(H67,'3-Productie normen'!A:M,VLOOKUP(L67,'3-Productie normen'!$B$34:$C$39,2,FALSE),FALSE)))</f>
        <v>0</v>
      </c>
      <c r="Y67" s="296">
        <f t="shared" si="1"/>
        <v>0</v>
      </c>
      <c r="Z67" s="296">
        <f t="shared" si="2"/>
        <v>0</v>
      </c>
      <c r="AA67" s="296">
        <f t="shared" si="3"/>
        <v>0</v>
      </c>
      <c r="AB67" s="297">
        <f>VLOOKUP(H67,'3-Productie normen'!A:P,12,FALSE)</f>
        <v>0</v>
      </c>
      <c r="AC67" s="297"/>
      <c r="AE67" s="298">
        <f t="shared" si="4"/>
        <v>0</v>
      </c>
    </row>
    <row r="68" spans="1:31" ht="14.1" hidden="1" customHeight="1">
      <c r="A68" s="432">
        <v>68</v>
      </c>
      <c r="B68" s="256" t="s">
        <v>238</v>
      </c>
      <c r="C68" s="256"/>
      <c r="D68" s="292" t="s">
        <v>249</v>
      </c>
      <c r="E68" s="293" t="s">
        <v>300</v>
      </c>
      <c r="F68" s="293"/>
      <c r="G68" s="62" t="s">
        <v>259</v>
      </c>
      <c r="H68" s="276" t="s">
        <v>770</v>
      </c>
      <c r="I68" s="62" t="s">
        <v>243</v>
      </c>
      <c r="J68" s="294">
        <v>9</v>
      </c>
      <c r="K68" s="295">
        <f t="shared" si="0"/>
        <v>0</v>
      </c>
      <c r="L68" s="224" t="s">
        <v>717</v>
      </c>
      <c r="M68" s="224"/>
      <c r="N68" s="224"/>
      <c r="O68" s="224"/>
      <c r="P68" s="224"/>
      <c r="Q68" s="224"/>
      <c r="R68" s="223">
        <f>IF(L68="nio",0,IF(L68&gt;0,L68*J68/X68,0))*VLOOKUP(B68,'2-Kosten per locatie'!$A$14:$C$16,3,FALSE)</f>
        <v>0</v>
      </c>
      <c r="S68" s="223">
        <f>IF(M68&gt;0,M68*J68/Y68,0)*VLOOKUP(B68,'2-Kosten per locatie'!$A$14:$C$16,3,FALSE)</f>
        <v>0</v>
      </c>
      <c r="T68" s="223">
        <f>IF(N68&gt;0,N68*J68/Z68,0)*VLOOKUP(B68,'2-Kosten per locatie'!$A$14:$C$16,3,FALSE)</f>
        <v>0</v>
      </c>
      <c r="U68" s="223">
        <f>IF(O68&gt;0,O68*J68/AA68,0)*VLOOKUP(B68,'2-Kosten per locatie'!$A$14:$C$16,3,FALSE)</f>
        <v>0</v>
      </c>
      <c r="V68" s="223">
        <f>IF(P68&gt;0,P68*J68/Z68,0)*VLOOKUP(B68,'2-Kosten per locatie'!$A$14:$C$16,3,FALSE)</f>
        <v>0</v>
      </c>
      <c r="W68" s="223">
        <f>IF(Q68&gt;0,Q68*J68/AA68,0)*VLOOKUP(B68,'2-Kosten per locatie'!$A$14:$C$16,3,FALSE)</f>
        <v>0</v>
      </c>
      <c r="X68" s="296">
        <f>IF(L68="nio",0,IF(L68&gt;0,VLOOKUP(H68,'3-Productie normen'!A:M,VLOOKUP(L68,'3-Productie normen'!$B$34:$C$39,2,FALSE),FALSE)))</f>
        <v>0</v>
      </c>
      <c r="Y68" s="296">
        <f t="shared" si="1"/>
        <v>0</v>
      </c>
      <c r="Z68" s="296">
        <f t="shared" si="2"/>
        <v>0</v>
      </c>
      <c r="AA68" s="296">
        <f t="shared" si="3"/>
        <v>0</v>
      </c>
      <c r="AB68" s="297">
        <f>VLOOKUP(H68,'3-Productie normen'!A:P,12,FALSE)</f>
        <v>0</v>
      </c>
      <c r="AC68" s="297"/>
      <c r="AE68" s="298">
        <f t="shared" si="4"/>
        <v>0</v>
      </c>
    </row>
    <row r="69" spans="1:31" ht="14.1" hidden="1" customHeight="1">
      <c r="A69" s="432">
        <v>69</v>
      </c>
      <c r="B69" s="256" t="s">
        <v>238</v>
      </c>
      <c r="C69" s="256"/>
      <c r="D69" s="292" t="s">
        <v>249</v>
      </c>
      <c r="E69" s="293" t="s">
        <v>301</v>
      </c>
      <c r="F69" s="293"/>
      <c r="G69" s="62" t="s">
        <v>259</v>
      </c>
      <c r="H69" s="276" t="s">
        <v>770</v>
      </c>
      <c r="I69" s="62" t="s">
        <v>243</v>
      </c>
      <c r="J69" s="294">
        <v>2</v>
      </c>
      <c r="K69" s="295">
        <f t="shared" si="0"/>
        <v>0</v>
      </c>
      <c r="L69" s="224" t="s">
        <v>717</v>
      </c>
      <c r="M69" s="224"/>
      <c r="N69" s="224"/>
      <c r="O69" s="224"/>
      <c r="P69" s="224"/>
      <c r="Q69" s="224"/>
      <c r="R69" s="223">
        <f>IF(L69="nio",0,IF(L69&gt;0,L69*J69/X69,0))*VLOOKUP(B69,'2-Kosten per locatie'!$A$14:$C$16,3,FALSE)</f>
        <v>0</v>
      </c>
      <c r="S69" s="223">
        <f>IF(M69&gt;0,M69*J69/Y69,0)*VLOOKUP(B69,'2-Kosten per locatie'!$A$14:$C$16,3,FALSE)</f>
        <v>0</v>
      </c>
      <c r="T69" s="223">
        <f>IF(N69&gt;0,N69*J69/Z69,0)*VLOOKUP(B69,'2-Kosten per locatie'!$A$14:$C$16,3,FALSE)</f>
        <v>0</v>
      </c>
      <c r="U69" s="223">
        <f>IF(O69&gt;0,O69*J69/AA69,0)*VLOOKUP(B69,'2-Kosten per locatie'!$A$14:$C$16,3,FALSE)</f>
        <v>0</v>
      </c>
      <c r="V69" s="223">
        <f>IF(P69&gt;0,P69*J69/Z69,0)*VLOOKUP(B69,'2-Kosten per locatie'!$A$14:$C$16,3,FALSE)</f>
        <v>0</v>
      </c>
      <c r="W69" s="223">
        <f>IF(Q69&gt;0,Q69*J69/AA69,0)*VLOOKUP(B69,'2-Kosten per locatie'!$A$14:$C$16,3,FALSE)</f>
        <v>0</v>
      </c>
      <c r="X69" s="296">
        <f>IF(L69="nio",0,IF(L69&gt;0,VLOOKUP(H69,'3-Productie normen'!A:M,VLOOKUP(L69,'3-Productie normen'!$B$34:$C$39,2,FALSE),FALSE)))</f>
        <v>0</v>
      </c>
      <c r="Y69" s="296">
        <f t="shared" si="1"/>
        <v>0</v>
      </c>
      <c r="Z69" s="296">
        <f t="shared" si="2"/>
        <v>0</v>
      </c>
      <c r="AA69" s="296">
        <f t="shared" si="3"/>
        <v>0</v>
      </c>
      <c r="AB69" s="297">
        <f>VLOOKUP(H69,'3-Productie normen'!A:P,12,FALSE)</f>
        <v>0</v>
      </c>
      <c r="AC69" s="297"/>
      <c r="AE69" s="298">
        <f t="shared" si="4"/>
        <v>0</v>
      </c>
    </row>
    <row r="70" spans="1:31" ht="14.1" hidden="1" customHeight="1">
      <c r="A70" s="432">
        <v>70</v>
      </c>
      <c r="B70" s="256" t="s">
        <v>238</v>
      </c>
      <c r="C70" s="256"/>
      <c r="D70" s="292" t="s">
        <v>249</v>
      </c>
      <c r="E70" s="293" t="s">
        <v>302</v>
      </c>
      <c r="F70" s="293"/>
      <c r="G70" s="62" t="s">
        <v>241</v>
      </c>
      <c r="H70" s="256" t="s">
        <v>727</v>
      </c>
      <c r="I70" s="62" t="s">
        <v>243</v>
      </c>
      <c r="J70" s="294">
        <v>24</v>
      </c>
      <c r="K70" s="295">
        <f t="shared" si="0"/>
        <v>255</v>
      </c>
      <c r="L70" s="224">
        <v>255</v>
      </c>
      <c r="M70" s="224"/>
      <c r="N70" s="224"/>
      <c r="O70" s="224"/>
      <c r="P70" s="224"/>
      <c r="Q70" s="224"/>
      <c r="R70" s="223" t="e">
        <f>IF(L70="nio",0,IF(L70&gt;0,L70*J70/X70,0))*VLOOKUP(B70,'2-Kosten per locatie'!$A$14:$C$16,3,FALSE)</f>
        <v>#DIV/0!</v>
      </c>
      <c r="S70" s="223">
        <f>IF(M70&gt;0,M70*J70/Y70,0)*VLOOKUP(B70,'2-Kosten per locatie'!$A$14:$C$16,3,FALSE)</f>
        <v>0</v>
      </c>
      <c r="T70" s="223">
        <f>IF(N70&gt;0,N70*J70/Z70,0)*VLOOKUP(B70,'2-Kosten per locatie'!$A$14:$C$16,3,FALSE)</f>
        <v>0</v>
      </c>
      <c r="U70" s="223">
        <f>IF(O70&gt;0,O70*J70/AA70,0)*VLOOKUP(B70,'2-Kosten per locatie'!$A$14:$C$16,3,FALSE)</f>
        <v>0</v>
      </c>
      <c r="V70" s="223">
        <f>IF(P70&gt;0,P70*J70/Z70,0)*VLOOKUP(B70,'2-Kosten per locatie'!$A$14:$C$16,3,FALSE)</f>
        <v>0</v>
      </c>
      <c r="W70" s="223">
        <f>IF(Q70&gt;0,Q70*J70/AA70,0)*VLOOKUP(B70,'2-Kosten per locatie'!$A$14:$C$16,3,FALSE)</f>
        <v>0</v>
      </c>
      <c r="X70" s="296">
        <f>IF(L70="nio",0,IF(L70&gt;0,VLOOKUP(H70,'3-Productie normen'!A:M,VLOOKUP(L70,'3-Productie normen'!$B$34:$C$39,2,FALSE),FALSE)))</f>
        <v>0</v>
      </c>
      <c r="Y70" s="296">
        <f t="shared" si="1"/>
        <v>0</v>
      </c>
      <c r="Z70" s="296">
        <f t="shared" si="2"/>
        <v>0</v>
      </c>
      <c r="AA70" s="296">
        <f t="shared" si="3"/>
        <v>0</v>
      </c>
      <c r="AB70" s="297" t="str">
        <f>VLOOKUP(H70,'3-Productie normen'!A:P,12,FALSE)</f>
        <v>V</v>
      </c>
      <c r="AC70" s="297"/>
      <c r="AE70" s="298">
        <f t="shared" si="4"/>
        <v>6120</v>
      </c>
    </row>
    <row r="71" spans="1:31" ht="14.1" hidden="1" customHeight="1">
      <c r="A71" s="432">
        <v>71</v>
      </c>
      <c r="B71" s="256" t="s">
        <v>238</v>
      </c>
      <c r="C71" s="256"/>
      <c r="D71" s="292" t="s">
        <v>249</v>
      </c>
      <c r="E71" s="293" t="s">
        <v>303</v>
      </c>
      <c r="F71" s="293"/>
      <c r="G71" s="62" t="s">
        <v>57</v>
      </c>
      <c r="H71" s="74" t="s">
        <v>57</v>
      </c>
      <c r="I71" s="62" t="s">
        <v>237</v>
      </c>
      <c r="J71" s="294">
        <v>186.19999694824199</v>
      </c>
      <c r="K71" s="295">
        <f t="shared" si="0"/>
        <v>255</v>
      </c>
      <c r="L71" s="224">
        <v>255</v>
      </c>
      <c r="M71" s="224"/>
      <c r="N71" s="224"/>
      <c r="O71" s="224"/>
      <c r="P71" s="224"/>
      <c r="Q71" s="224"/>
      <c r="R71" s="223" t="e">
        <f>IF(L71="nio",0,IF(L71&gt;0,L71*J71/X71,0))*VLOOKUP(B71,'2-Kosten per locatie'!$A$14:$C$16,3,FALSE)</f>
        <v>#DIV/0!</v>
      </c>
      <c r="S71" s="223">
        <f>IF(M71&gt;0,M71*J71/Y71,0)*VLOOKUP(B71,'2-Kosten per locatie'!$A$14:$C$16,3,FALSE)</f>
        <v>0</v>
      </c>
      <c r="T71" s="223">
        <f>IF(N71&gt;0,N71*J71/Z71,0)*VLOOKUP(B71,'2-Kosten per locatie'!$A$14:$C$16,3,FALSE)</f>
        <v>0</v>
      </c>
      <c r="U71" s="223">
        <f>IF(O71&gt;0,O71*J71/AA71,0)*VLOOKUP(B71,'2-Kosten per locatie'!$A$14:$C$16,3,FALSE)</f>
        <v>0</v>
      </c>
      <c r="V71" s="223">
        <f>IF(P71&gt;0,P71*J71/Z71,0)*VLOOKUP(B71,'2-Kosten per locatie'!$A$14:$C$16,3,FALSE)</f>
        <v>0</v>
      </c>
      <c r="W71" s="223">
        <f>IF(Q71&gt;0,Q71*J71/AA71,0)*VLOOKUP(B71,'2-Kosten per locatie'!$A$14:$C$16,3,FALSE)</f>
        <v>0</v>
      </c>
      <c r="X71" s="296">
        <f>IF(L71="nio",0,IF(L71&gt;0,VLOOKUP(H71,'3-Productie normen'!A:M,VLOOKUP(L71,'3-Productie normen'!$B$34:$C$39,2,FALSE),FALSE)))</f>
        <v>0</v>
      </c>
      <c r="Y71" s="296">
        <f t="shared" si="1"/>
        <v>0</v>
      </c>
      <c r="Z71" s="296">
        <f t="shared" si="2"/>
        <v>0</v>
      </c>
      <c r="AA71" s="296">
        <f t="shared" si="3"/>
        <v>0</v>
      </c>
      <c r="AB71" s="297" t="str">
        <f>VLOOKUP(H71,'3-Productie normen'!A:P,12,FALSE)</f>
        <v>V</v>
      </c>
      <c r="AC71" s="297"/>
      <c r="AE71" s="298">
        <f t="shared" si="4"/>
        <v>47480.999221801707</v>
      </c>
    </row>
    <row r="72" spans="1:31" ht="14.1" hidden="1" customHeight="1">
      <c r="A72" s="432">
        <v>72</v>
      </c>
      <c r="B72" s="256" t="s">
        <v>238</v>
      </c>
      <c r="C72" s="256"/>
      <c r="D72" s="292" t="s">
        <v>249</v>
      </c>
      <c r="E72" s="293" t="s">
        <v>304</v>
      </c>
      <c r="F72" s="293"/>
      <c r="G72" s="62" t="s">
        <v>241</v>
      </c>
      <c r="H72" s="256" t="s">
        <v>727</v>
      </c>
      <c r="I72" s="62" t="s">
        <v>95</v>
      </c>
      <c r="J72" s="294">
        <v>23</v>
      </c>
      <c r="K72" s="295">
        <f t="shared" si="0"/>
        <v>255</v>
      </c>
      <c r="L72" s="224">
        <v>255</v>
      </c>
      <c r="M72" s="224"/>
      <c r="N72" s="224"/>
      <c r="O72" s="224"/>
      <c r="P72" s="224"/>
      <c r="Q72" s="224"/>
      <c r="R72" s="223" t="e">
        <f>IF(L72="nio",0,IF(L72&gt;0,L72*J72/X72,0))*VLOOKUP(B72,'2-Kosten per locatie'!$A$14:$C$16,3,FALSE)</f>
        <v>#DIV/0!</v>
      </c>
      <c r="S72" s="223">
        <f>IF(M72&gt;0,M72*J72/Y72,0)*VLOOKUP(B72,'2-Kosten per locatie'!$A$14:$C$16,3,FALSE)</f>
        <v>0</v>
      </c>
      <c r="T72" s="223">
        <f>IF(N72&gt;0,N72*J72/Z72,0)*VLOOKUP(B72,'2-Kosten per locatie'!$A$14:$C$16,3,FALSE)</f>
        <v>0</v>
      </c>
      <c r="U72" s="223">
        <f>IF(O72&gt;0,O72*J72/AA72,0)*VLOOKUP(B72,'2-Kosten per locatie'!$A$14:$C$16,3,FALSE)</f>
        <v>0</v>
      </c>
      <c r="V72" s="223">
        <f>IF(P72&gt;0,P72*J72/Z72,0)*VLOOKUP(B72,'2-Kosten per locatie'!$A$14:$C$16,3,FALSE)</f>
        <v>0</v>
      </c>
      <c r="W72" s="223">
        <f>IF(Q72&gt;0,Q72*J72/AA72,0)*VLOOKUP(B72,'2-Kosten per locatie'!$A$14:$C$16,3,FALSE)</f>
        <v>0</v>
      </c>
      <c r="X72" s="296">
        <f>IF(L72="nio",0,IF(L72&gt;0,VLOOKUP(H72,'3-Productie normen'!A:M,VLOOKUP(L72,'3-Productie normen'!$B$34:$C$39,2,FALSE),FALSE)))</f>
        <v>0</v>
      </c>
      <c r="Y72" s="296">
        <f t="shared" si="1"/>
        <v>0</v>
      </c>
      <c r="Z72" s="296">
        <f t="shared" si="2"/>
        <v>0</v>
      </c>
      <c r="AA72" s="296">
        <f t="shared" si="3"/>
        <v>0</v>
      </c>
      <c r="AB72" s="297" t="str">
        <f>VLOOKUP(H72,'3-Productie normen'!A:P,12,FALSE)</f>
        <v>V</v>
      </c>
      <c r="AC72" s="297"/>
      <c r="AE72" s="298">
        <f t="shared" si="4"/>
        <v>5865</v>
      </c>
    </row>
    <row r="73" spans="1:31" ht="14.1" hidden="1" customHeight="1">
      <c r="A73" s="432">
        <v>73</v>
      </c>
      <c r="B73" s="256" t="s">
        <v>238</v>
      </c>
      <c r="C73" s="256"/>
      <c r="D73" s="292" t="s">
        <v>249</v>
      </c>
      <c r="E73" s="293" t="s">
        <v>305</v>
      </c>
      <c r="F73" s="293"/>
      <c r="G73" s="62" t="s">
        <v>248</v>
      </c>
      <c r="H73" s="272" t="s">
        <v>58</v>
      </c>
      <c r="I73" s="62" t="s">
        <v>95</v>
      </c>
      <c r="J73" s="294">
        <v>10</v>
      </c>
      <c r="K73" s="295">
        <f t="shared" si="0"/>
        <v>156</v>
      </c>
      <c r="L73" s="224">
        <v>156</v>
      </c>
      <c r="M73" s="224"/>
      <c r="N73" s="224"/>
      <c r="O73" s="224"/>
      <c r="P73" s="224"/>
      <c r="Q73" s="224"/>
      <c r="R73" s="223" t="e">
        <f>IF(L73="nio",0,IF(L73&gt;0,L73*J73/X73,0))*VLOOKUP(B73,'2-Kosten per locatie'!$A$14:$C$16,3,FALSE)</f>
        <v>#DIV/0!</v>
      </c>
      <c r="S73" s="223">
        <f>IF(M73&gt;0,M73*J73/Y73,0)*VLOOKUP(B73,'2-Kosten per locatie'!$A$14:$C$16,3,FALSE)</f>
        <v>0</v>
      </c>
      <c r="T73" s="223">
        <f>IF(N73&gt;0,N73*J73/Z73,0)*VLOOKUP(B73,'2-Kosten per locatie'!$A$14:$C$16,3,FALSE)</f>
        <v>0</v>
      </c>
      <c r="U73" s="223">
        <f>IF(O73&gt;0,O73*J73/AA73,0)*VLOOKUP(B73,'2-Kosten per locatie'!$A$14:$C$16,3,FALSE)</f>
        <v>0</v>
      </c>
      <c r="V73" s="223">
        <f>IF(P73&gt;0,P73*J73/Z73,0)*VLOOKUP(B73,'2-Kosten per locatie'!$A$14:$C$16,3,FALSE)</f>
        <v>0</v>
      </c>
      <c r="W73" s="223">
        <f>IF(Q73&gt;0,Q73*J73/AA73,0)*VLOOKUP(B73,'2-Kosten per locatie'!$A$14:$C$16,3,FALSE)</f>
        <v>0</v>
      </c>
      <c r="X73" s="296">
        <f>IF(L73="nio",0,IF(L73&gt;0,VLOOKUP(H73,'3-Productie normen'!A:M,VLOOKUP(L73,'3-Productie normen'!$B$34:$C$39,2,FALSE),FALSE)))</f>
        <v>0</v>
      </c>
      <c r="Y73" s="296">
        <f t="shared" si="1"/>
        <v>0</v>
      </c>
      <c r="Z73" s="296">
        <f t="shared" si="2"/>
        <v>0</v>
      </c>
      <c r="AA73" s="296">
        <f t="shared" si="3"/>
        <v>0</v>
      </c>
      <c r="AB73" s="297" t="str">
        <f>VLOOKUP(H73,'3-Productie normen'!A:P,12,FALSE)</f>
        <v>V</v>
      </c>
      <c r="AC73" s="297"/>
      <c r="AE73" s="298">
        <f t="shared" si="4"/>
        <v>1560</v>
      </c>
    </row>
    <row r="74" spans="1:31" ht="14.1" hidden="1" customHeight="1">
      <c r="A74" s="432">
        <v>74</v>
      </c>
      <c r="B74" s="256" t="s">
        <v>238</v>
      </c>
      <c r="C74" s="256"/>
      <c r="D74" s="292" t="s">
        <v>249</v>
      </c>
      <c r="E74" s="293" t="s">
        <v>306</v>
      </c>
      <c r="F74" s="293"/>
      <c r="G74" s="62" t="s">
        <v>59</v>
      </c>
      <c r="H74" s="62" t="s">
        <v>59</v>
      </c>
      <c r="I74" s="62" t="s">
        <v>95</v>
      </c>
      <c r="J74" s="294">
        <v>5</v>
      </c>
      <c r="K74" s="295">
        <f t="shared" ref="K74:K137" si="5">SUM(L74:Q74)</f>
        <v>255</v>
      </c>
      <c r="L74" s="224">
        <v>255</v>
      </c>
      <c r="M74" s="224"/>
      <c r="N74" s="224"/>
      <c r="O74" s="224"/>
      <c r="P74" s="224"/>
      <c r="Q74" s="224"/>
      <c r="R74" s="223" t="e">
        <f>IF(L74="nio",0,IF(L74&gt;0,L74*J74/X74,0))*VLOOKUP(B74,'2-Kosten per locatie'!$A$14:$C$16,3,FALSE)</f>
        <v>#DIV/0!</v>
      </c>
      <c r="S74" s="223">
        <f>IF(M74&gt;0,M74*J74/Y74,0)*VLOOKUP(B74,'2-Kosten per locatie'!$A$14:$C$16,3,FALSE)</f>
        <v>0</v>
      </c>
      <c r="T74" s="223">
        <f>IF(N74&gt;0,N74*J74/Z74,0)*VLOOKUP(B74,'2-Kosten per locatie'!$A$14:$C$16,3,FALSE)</f>
        <v>0</v>
      </c>
      <c r="U74" s="223">
        <f>IF(O74&gt;0,O74*J74/AA74,0)*VLOOKUP(B74,'2-Kosten per locatie'!$A$14:$C$16,3,FALSE)</f>
        <v>0</v>
      </c>
      <c r="V74" s="223">
        <f>IF(P74&gt;0,P74*J74/Z74,0)*VLOOKUP(B74,'2-Kosten per locatie'!$A$14:$C$16,3,FALSE)</f>
        <v>0</v>
      </c>
      <c r="W74" s="223">
        <f>IF(Q74&gt;0,Q74*J74/AA74,0)*VLOOKUP(B74,'2-Kosten per locatie'!$A$14:$C$16,3,FALSE)</f>
        <v>0</v>
      </c>
      <c r="X74" s="296">
        <f>IF(L74="nio",0,IF(L74&gt;0,VLOOKUP(H74,'3-Productie normen'!A:M,VLOOKUP(L74,'3-Productie normen'!$B$34:$C$39,2,FALSE),FALSE)))</f>
        <v>0</v>
      </c>
      <c r="Y74" s="296">
        <f t="shared" ref="Y74:Y137" si="6">IF(M74&gt;0,X74*$Y$8,0)</f>
        <v>0</v>
      </c>
      <c r="Z74" s="296">
        <f t="shared" ref="Z74:Z137" si="7">IF((OR(N74&gt;0,P74&gt;0)),X74*$Z$8,0)</f>
        <v>0</v>
      </c>
      <c r="AA74" s="296">
        <f t="shared" ref="AA74:AA137" si="8">IF((OR(O74&gt;0,Q74&gt;0)),X74*$AA$8,0)</f>
        <v>0</v>
      </c>
      <c r="AB74" s="297" t="str">
        <f>VLOOKUP(H74,'3-Productie normen'!A:P,12,FALSE)</f>
        <v>V</v>
      </c>
      <c r="AC74" s="297"/>
      <c r="AE74" s="298">
        <f t="shared" ref="AE74:AE137" si="9">K74*J74</f>
        <v>1275</v>
      </c>
    </row>
    <row r="75" spans="1:31" ht="14.1" hidden="1" customHeight="1">
      <c r="A75" s="432">
        <v>75</v>
      </c>
      <c r="B75" s="256" t="s">
        <v>238</v>
      </c>
      <c r="C75" s="256"/>
      <c r="D75" s="292" t="s">
        <v>249</v>
      </c>
      <c r="E75" s="293" t="s">
        <v>307</v>
      </c>
      <c r="F75" s="293"/>
      <c r="G75" s="62" t="s">
        <v>59</v>
      </c>
      <c r="H75" s="62" t="s">
        <v>59</v>
      </c>
      <c r="I75" s="62" t="s">
        <v>95</v>
      </c>
      <c r="J75" s="294">
        <v>6</v>
      </c>
      <c r="K75" s="295">
        <f t="shared" si="5"/>
        <v>255</v>
      </c>
      <c r="L75" s="224">
        <v>255</v>
      </c>
      <c r="M75" s="224"/>
      <c r="N75" s="224"/>
      <c r="O75" s="224"/>
      <c r="P75" s="224"/>
      <c r="Q75" s="224"/>
      <c r="R75" s="223" t="e">
        <f>IF(L75="nio",0,IF(L75&gt;0,L75*J75/X75,0))*VLOOKUP(B75,'2-Kosten per locatie'!$A$14:$C$16,3,FALSE)</f>
        <v>#DIV/0!</v>
      </c>
      <c r="S75" s="223">
        <f>IF(M75&gt;0,M75*J75/Y75,0)*VLOOKUP(B75,'2-Kosten per locatie'!$A$14:$C$16,3,FALSE)</f>
        <v>0</v>
      </c>
      <c r="T75" s="223">
        <f>IF(N75&gt;0,N75*J75/Z75,0)*VLOOKUP(B75,'2-Kosten per locatie'!$A$14:$C$16,3,FALSE)</f>
        <v>0</v>
      </c>
      <c r="U75" s="223">
        <f>IF(O75&gt;0,O75*J75/AA75,0)*VLOOKUP(B75,'2-Kosten per locatie'!$A$14:$C$16,3,FALSE)</f>
        <v>0</v>
      </c>
      <c r="V75" s="223">
        <f>IF(P75&gt;0,P75*J75/Z75,0)*VLOOKUP(B75,'2-Kosten per locatie'!$A$14:$C$16,3,FALSE)</f>
        <v>0</v>
      </c>
      <c r="W75" s="223">
        <f>IF(Q75&gt;0,Q75*J75/AA75,0)*VLOOKUP(B75,'2-Kosten per locatie'!$A$14:$C$16,3,FALSE)</f>
        <v>0</v>
      </c>
      <c r="X75" s="296">
        <f>IF(L75="nio",0,IF(L75&gt;0,VLOOKUP(H75,'3-Productie normen'!A:M,VLOOKUP(L75,'3-Productie normen'!$B$34:$C$39,2,FALSE),FALSE)))</f>
        <v>0</v>
      </c>
      <c r="Y75" s="296">
        <f t="shared" si="6"/>
        <v>0</v>
      </c>
      <c r="Z75" s="296">
        <f t="shared" si="7"/>
        <v>0</v>
      </c>
      <c r="AA75" s="296">
        <f t="shared" si="8"/>
        <v>0</v>
      </c>
      <c r="AB75" s="297" t="str">
        <f>VLOOKUP(H75,'3-Productie normen'!A:P,12,FALSE)</f>
        <v>V</v>
      </c>
      <c r="AC75" s="297"/>
      <c r="AE75" s="298">
        <f t="shared" si="9"/>
        <v>1530</v>
      </c>
    </row>
    <row r="76" spans="1:31" ht="14.1" hidden="1" customHeight="1">
      <c r="A76" s="432">
        <v>76</v>
      </c>
      <c r="B76" s="256" t="s">
        <v>238</v>
      </c>
      <c r="C76" s="256"/>
      <c r="D76" s="292" t="s">
        <v>249</v>
      </c>
      <c r="E76" s="293" t="s">
        <v>308</v>
      </c>
      <c r="F76" s="293"/>
      <c r="G76" s="62" t="s">
        <v>309</v>
      </c>
      <c r="H76" s="276" t="s">
        <v>770</v>
      </c>
      <c r="I76" s="62" t="s">
        <v>243</v>
      </c>
      <c r="J76" s="294">
        <v>4</v>
      </c>
      <c r="K76" s="295">
        <f t="shared" si="5"/>
        <v>0</v>
      </c>
      <c r="L76" s="224" t="s">
        <v>717</v>
      </c>
      <c r="M76" s="224"/>
      <c r="N76" s="224"/>
      <c r="O76" s="224"/>
      <c r="P76" s="224"/>
      <c r="Q76" s="224"/>
      <c r="R76" s="223">
        <f>IF(L76="nio",0,IF(L76&gt;0,L76*J76/X76,0))*VLOOKUP(B76,'2-Kosten per locatie'!$A$14:$C$16,3,FALSE)</f>
        <v>0</v>
      </c>
      <c r="S76" s="223">
        <f>IF(M76&gt;0,M76*J76/Y76,0)*VLOOKUP(B76,'2-Kosten per locatie'!$A$14:$C$16,3,FALSE)</f>
        <v>0</v>
      </c>
      <c r="T76" s="223">
        <f>IF(N76&gt;0,N76*J76/Z76,0)*VLOOKUP(B76,'2-Kosten per locatie'!$A$14:$C$16,3,FALSE)</f>
        <v>0</v>
      </c>
      <c r="U76" s="223">
        <f>IF(O76&gt;0,O76*J76/AA76,0)*VLOOKUP(B76,'2-Kosten per locatie'!$A$14:$C$16,3,FALSE)</f>
        <v>0</v>
      </c>
      <c r="V76" s="223">
        <f>IF(P76&gt;0,P76*J76/Z76,0)*VLOOKUP(B76,'2-Kosten per locatie'!$A$14:$C$16,3,FALSE)</f>
        <v>0</v>
      </c>
      <c r="W76" s="223">
        <f>IF(Q76&gt;0,Q76*J76/AA76,0)*VLOOKUP(B76,'2-Kosten per locatie'!$A$14:$C$16,3,FALSE)</f>
        <v>0</v>
      </c>
      <c r="X76" s="296">
        <f>IF(L76="nio",0,IF(L76&gt;0,VLOOKUP(H76,'3-Productie normen'!A:M,VLOOKUP(L76,'3-Productie normen'!$B$34:$C$39,2,FALSE),FALSE)))</f>
        <v>0</v>
      </c>
      <c r="Y76" s="296">
        <f t="shared" si="6"/>
        <v>0</v>
      </c>
      <c r="Z76" s="296">
        <f t="shared" si="7"/>
        <v>0</v>
      </c>
      <c r="AA76" s="296">
        <f t="shared" si="8"/>
        <v>0</v>
      </c>
      <c r="AB76" s="297">
        <f>VLOOKUP(H76,'3-Productie normen'!A:P,12,FALSE)</f>
        <v>0</v>
      </c>
      <c r="AC76" s="297"/>
      <c r="AE76" s="298">
        <f t="shared" si="9"/>
        <v>0</v>
      </c>
    </row>
    <row r="77" spans="1:31" ht="14.1" customHeight="1">
      <c r="A77" s="432">
        <v>77</v>
      </c>
      <c r="B77" s="256" t="s">
        <v>238</v>
      </c>
      <c r="C77" s="256"/>
      <c r="D77" s="292" t="s">
        <v>249</v>
      </c>
      <c r="E77" s="293" t="s">
        <v>310</v>
      </c>
      <c r="F77" s="293"/>
      <c r="G77" s="62" t="s">
        <v>255</v>
      </c>
      <c r="H77" s="272" t="s">
        <v>48</v>
      </c>
      <c r="I77" s="62" t="s">
        <v>243</v>
      </c>
      <c r="J77" s="294">
        <v>13</v>
      </c>
      <c r="K77" s="295">
        <f t="shared" si="5"/>
        <v>510</v>
      </c>
      <c r="L77" s="224">
        <v>255</v>
      </c>
      <c r="M77" s="224">
        <v>255</v>
      </c>
      <c r="N77" s="224"/>
      <c r="O77" s="224"/>
      <c r="P77" s="224"/>
      <c r="Q77" s="224"/>
      <c r="R77" s="223" t="e">
        <f>IF(L77="nio",0,IF(L77&gt;0,L77*J77/X77,0))*VLOOKUP(B77,'2-Kosten per locatie'!$A$14:$C$16,3,FALSE)</f>
        <v>#DIV/0!</v>
      </c>
      <c r="S77" s="223" t="e">
        <f>IF(M77&gt;0,M77*J77/Y77,0)*VLOOKUP(B77,'2-Kosten per locatie'!$A$14:$C$16,3,FALSE)</f>
        <v>#DIV/0!</v>
      </c>
      <c r="T77" s="223">
        <f>IF(N77&gt;0,N77*J77/Z77,0)*VLOOKUP(B77,'2-Kosten per locatie'!$A$14:$C$16,3,FALSE)</f>
        <v>0</v>
      </c>
      <c r="U77" s="223">
        <f>IF(O77&gt;0,O77*J77/AA77,0)*VLOOKUP(B77,'2-Kosten per locatie'!$A$14:$C$16,3,FALSE)</f>
        <v>0</v>
      </c>
      <c r="V77" s="223">
        <f>IF(P77&gt;0,P77*J77/Z77,0)*VLOOKUP(B77,'2-Kosten per locatie'!$A$14:$C$16,3,FALSE)</f>
        <v>0</v>
      </c>
      <c r="W77" s="223">
        <f>IF(Q77&gt;0,Q77*J77/AA77,0)*VLOOKUP(B77,'2-Kosten per locatie'!$A$14:$C$16,3,FALSE)</f>
        <v>0</v>
      </c>
      <c r="X77" s="296">
        <f>IF(L77="nio",0,IF(L77&gt;0,VLOOKUP(H77,'3-Productie normen'!A:M,VLOOKUP(L77,'3-Productie normen'!$B$34:$C$39,2,FALSE),FALSE)))</f>
        <v>0</v>
      </c>
      <c r="Y77" s="296">
        <f t="shared" si="6"/>
        <v>0</v>
      </c>
      <c r="Z77" s="296">
        <f t="shared" si="7"/>
        <v>0</v>
      </c>
      <c r="AA77" s="296">
        <f t="shared" si="8"/>
        <v>0</v>
      </c>
      <c r="AB77" s="297" t="str">
        <f>VLOOKUP(H77,'3-Productie normen'!A:P,12,FALSE)</f>
        <v>S</v>
      </c>
      <c r="AC77" s="297"/>
      <c r="AE77" s="298">
        <f t="shared" si="9"/>
        <v>6630</v>
      </c>
    </row>
    <row r="78" spans="1:31" ht="14.1" customHeight="1">
      <c r="A78" s="432">
        <v>78</v>
      </c>
      <c r="B78" s="256" t="s">
        <v>238</v>
      </c>
      <c r="C78" s="256"/>
      <c r="D78" s="292" t="s">
        <v>249</v>
      </c>
      <c r="E78" s="293" t="s">
        <v>311</v>
      </c>
      <c r="F78" s="293"/>
      <c r="G78" s="62" t="s">
        <v>255</v>
      </c>
      <c r="H78" s="272" t="s">
        <v>48</v>
      </c>
      <c r="I78" s="62" t="s">
        <v>243</v>
      </c>
      <c r="J78" s="294">
        <v>14</v>
      </c>
      <c r="K78" s="295">
        <f t="shared" si="5"/>
        <v>510</v>
      </c>
      <c r="L78" s="224">
        <v>255</v>
      </c>
      <c r="M78" s="224">
        <v>255</v>
      </c>
      <c r="N78" s="224"/>
      <c r="O78" s="224"/>
      <c r="P78" s="224"/>
      <c r="Q78" s="224"/>
      <c r="R78" s="223" t="e">
        <f>IF(L78="nio",0,IF(L78&gt;0,L78*J78/X78,0))*VLOOKUP(B78,'2-Kosten per locatie'!$A$14:$C$16,3,FALSE)</f>
        <v>#DIV/0!</v>
      </c>
      <c r="S78" s="223" t="e">
        <f>IF(M78&gt;0,M78*J78/Y78,0)*VLOOKUP(B78,'2-Kosten per locatie'!$A$14:$C$16,3,FALSE)</f>
        <v>#DIV/0!</v>
      </c>
      <c r="T78" s="223">
        <f>IF(N78&gt;0,N78*J78/Z78,0)*VLOOKUP(B78,'2-Kosten per locatie'!$A$14:$C$16,3,FALSE)</f>
        <v>0</v>
      </c>
      <c r="U78" s="223">
        <f>IF(O78&gt;0,O78*J78/AA78,0)*VLOOKUP(B78,'2-Kosten per locatie'!$A$14:$C$16,3,FALSE)</f>
        <v>0</v>
      </c>
      <c r="V78" s="223">
        <f>IF(P78&gt;0,P78*J78/Z78,0)*VLOOKUP(B78,'2-Kosten per locatie'!$A$14:$C$16,3,FALSE)</f>
        <v>0</v>
      </c>
      <c r="W78" s="223">
        <f>IF(Q78&gt;0,Q78*J78/AA78,0)*VLOOKUP(B78,'2-Kosten per locatie'!$A$14:$C$16,3,FALSE)</f>
        <v>0</v>
      </c>
      <c r="X78" s="296">
        <f>IF(L78="nio",0,IF(L78&gt;0,VLOOKUP(H78,'3-Productie normen'!A:M,VLOOKUP(L78,'3-Productie normen'!$B$34:$C$39,2,FALSE),FALSE)))</f>
        <v>0</v>
      </c>
      <c r="Y78" s="296">
        <f t="shared" si="6"/>
        <v>0</v>
      </c>
      <c r="Z78" s="296">
        <f t="shared" si="7"/>
        <v>0</v>
      </c>
      <c r="AA78" s="296">
        <f t="shared" si="8"/>
        <v>0</v>
      </c>
      <c r="AB78" s="297" t="str">
        <f>VLOOKUP(H78,'3-Productie normen'!A:P,12,FALSE)</f>
        <v>S</v>
      </c>
      <c r="AC78" s="297"/>
      <c r="AE78" s="298">
        <f t="shared" si="9"/>
        <v>7140</v>
      </c>
    </row>
    <row r="79" spans="1:31" ht="14.1" hidden="1" customHeight="1">
      <c r="A79" s="432">
        <v>79</v>
      </c>
      <c r="B79" s="256" t="s">
        <v>238</v>
      </c>
      <c r="C79" s="256"/>
      <c r="D79" s="292" t="s">
        <v>249</v>
      </c>
      <c r="E79" s="293" t="s">
        <v>312</v>
      </c>
      <c r="F79" s="293"/>
      <c r="G79" s="62" t="s">
        <v>259</v>
      </c>
      <c r="H79" s="276" t="s">
        <v>770</v>
      </c>
      <c r="I79" s="62" t="s">
        <v>243</v>
      </c>
      <c r="J79" s="294">
        <v>0</v>
      </c>
      <c r="K79" s="295">
        <f t="shared" si="5"/>
        <v>0</v>
      </c>
      <c r="L79" s="224" t="s">
        <v>717</v>
      </c>
      <c r="M79" s="224"/>
      <c r="N79" s="224"/>
      <c r="O79" s="224"/>
      <c r="P79" s="224"/>
      <c r="Q79" s="224"/>
      <c r="R79" s="223">
        <f>IF(L79="nio",0,IF(L79&gt;0,L79*J79/X79,0))*VLOOKUP(B79,'2-Kosten per locatie'!$A$14:$C$16,3,FALSE)</f>
        <v>0</v>
      </c>
      <c r="S79" s="223">
        <f>IF(M79&gt;0,M79*J79/Y79,0)*VLOOKUP(B79,'2-Kosten per locatie'!$A$14:$C$16,3,FALSE)</f>
        <v>0</v>
      </c>
      <c r="T79" s="223">
        <f>IF(N79&gt;0,N79*J79/Z79,0)*VLOOKUP(B79,'2-Kosten per locatie'!$A$14:$C$16,3,FALSE)</f>
        <v>0</v>
      </c>
      <c r="U79" s="223">
        <f>IF(O79&gt;0,O79*J79/AA79,0)*VLOOKUP(B79,'2-Kosten per locatie'!$A$14:$C$16,3,FALSE)</f>
        <v>0</v>
      </c>
      <c r="V79" s="223">
        <f>IF(P79&gt;0,P79*J79/Z79,0)*VLOOKUP(B79,'2-Kosten per locatie'!$A$14:$C$16,3,FALSE)</f>
        <v>0</v>
      </c>
      <c r="W79" s="223">
        <f>IF(Q79&gt;0,Q79*J79/AA79,0)*VLOOKUP(B79,'2-Kosten per locatie'!$A$14:$C$16,3,FALSE)</f>
        <v>0</v>
      </c>
      <c r="X79" s="296">
        <f>IF(L79="nio",0,IF(L79&gt;0,VLOOKUP(H79,'3-Productie normen'!A:M,VLOOKUP(L79,'3-Productie normen'!$B$34:$C$39,2,FALSE),FALSE)))</f>
        <v>0</v>
      </c>
      <c r="Y79" s="296">
        <f t="shared" si="6"/>
        <v>0</v>
      </c>
      <c r="Z79" s="296">
        <f t="shared" si="7"/>
        <v>0</v>
      </c>
      <c r="AA79" s="296">
        <f t="shared" si="8"/>
        <v>0</v>
      </c>
      <c r="AB79" s="297">
        <f>VLOOKUP(H79,'3-Productie normen'!A:P,12,FALSE)</f>
        <v>0</v>
      </c>
      <c r="AC79" s="297"/>
      <c r="AE79" s="298">
        <f t="shared" si="9"/>
        <v>0</v>
      </c>
    </row>
    <row r="80" spans="1:31" ht="14.1" hidden="1" customHeight="1">
      <c r="A80" s="432">
        <v>80</v>
      </c>
      <c r="B80" s="256" t="s">
        <v>238</v>
      </c>
      <c r="C80" s="256"/>
      <c r="D80" s="292" t="s">
        <v>249</v>
      </c>
      <c r="E80" s="293" t="s">
        <v>313</v>
      </c>
      <c r="F80" s="293"/>
      <c r="G80" s="62" t="s">
        <v>314</v>
      </c>
      <c r="H80" s="427" t="s">
        <v>56</v>
      </c>
      <c r="I80" s="62" t="s">
        <v>261</v>
      </c>
      <c r="J80" s="294">
        <v>53</v>
      </c>
      <c r="K80" s="295">
        <f t="shared" si="5"/>
        <v>12</v>
      </c>
      <c r="L80" s="224">
        <v>12</v>
      </c>
      <c r="M80" s="224"/>
      <c r="N80" s="224"/>
      <c r="O80" s="224"/>
      <c r="P80" s="224"/>
      <c r="Q80" s="224"/>
      <c r="R80" s="223" t="e">
        <f>IF(L80="nio",0,IF(L80&gt;0,L80*J80/X80,0))*VLOOKUP(B80,'2-Kosten per locatie'!$A$14:$C$16,3,FALSE)</f>
        <v>#DIV/0!</v>
      </c>
      <c r="S80" s="223">
        <f>IF(M80&gt;0,M80*J80/Y80,0)*VLOOKUP(B80,'2-Kosten per locatie'!$A$14:$C$16,3,FALSE)</f>
        <v>0</v>
      </c>
      <c r="T80" s="223">
        <f>IF(N80&gt;0,N80*J80/Z80,0)*VLOOKUP(B80,'2-Kosten per locatie'!$A$14:$C$16,3,FALSE)</f>
        <v>0</v>
      </c>
      <c r="U80" s="223">
        <f>IF(O80&gt;0,O80*J80/AA80,0)*VLOOKUP(B80,'2-Kosten per locatie'!$A$14:$C$16,3,FALSE)</f>
        <v>0</v>
      </c>
      <c r="V80" s="223">
        <f>IF(P80&gt;0,P80*J80/Z80,0)*VLOOKUP(B80,'2-Kosten per locatie'!$A$14:$C$16,3,FALSE)</f>
        <v>0</v>
      </c>
      <c r="W80" s="223">
        <f>IF(Q80&gt;0,Q80*J80/AA80,0)*VLOOKUP(B80,'2-Kosten per locatie'!$A$14:$C$16,3,FALSE)</f>
        <v>0</v>
      </c>
      <c r="X80" s="296">
        <f>IF(L80="nio",0,IF(L80&gt;0,VLOOKUP(H80,'3-Productie normen'!A:M,VLOOKUP(L80,'3-Productie normen'!$B$34:$C$39,2,FALSE),FALSE)))</f>
        <v>0</v>
      </c>
      <c r="Y80" s="296">
        <f t="shared" si="6"/>
        <v>0</v>
      </c>
      <c r="Z80" s="296">
        <f t="shared" si="7"/>
        <v>0</v>
      </c>
      <c r="AA80" s="296">
        <f t="shared" si="8"/>
        <v>0</v>
      </c>
      <c r="AB80" s="297" t="str">
        <f>VLOOKUP(H80,'3-Productie normen'!A:P,12,FALSE)</f>
        <v>V</v>
      </c>
      <c r="AC80" s="297"/>
      <c r="AE80" s="298">
        <f t="shared" si="9"/>
        <v>636</v>
      </c>
    </row>
    <row r="81" spans="1:31" ht="14.1" hidden="1" customHeight="1">
      <c r="A81" s="432">
        <v>81</v>
      </c>
      <c r="B81" s="256" t="s">
        <v>238</v>
      </c>
      <c r="C81" s="256"/>
      <c r="D81" s="292" t="s">
        <v>249</v>
      </c>
      <c r="E81" s="293" t="s">
        <v>315</v>
      </c>
      <c r="F81" s="293"/>
      <c r="G81" s="62" t="s">
        <v>272</v>
      </c>
      <c r="H81" s="272" t="s">
        <v>46</v>
      </c>
      <c r="I81" s="62" t="s">
        <v>237</v>
      </c>
      <c r="J81" s="294">
        <v>356</v>
      </c>
      <c r="K81" s="295">
        <f t="shared" si="5"/>
        <v>156</v>
      </c>
      <c r="L81" s="224">
        <v>156</v>
      </c>
      <c r="M81" s="224"/>
      <c r="N81" s="224"/>
      <c r="O81" s="224"/>
      <c r="P81" s="224"/>
      <c r="Q81" s="224"/>
      <c r="R81" s="223" t="e">
        <f>IF(L81="nio",0,IF(L81&gt;0,L81*J81/X81,0))*VLOOKUP(B81,'2-Kosten per locatie'!$A$14:$C$16,3,FALSE)</f>
        <v>#DIV/0!</v>
      </c>
      <c r="S81" s="223">
        <f>IF(M81&gt;0,M81*J81/Y81,0)*VLOOKUP(B81,'2-Kosten per locatie'!$A$14:$C$16,3,FALSE)</f>
        <v>0</v>
      </c>
      <c r="T81" s="223">
        <f>IF(N81&gt;0,N81*J81/Z81,0)*VLOOKUP(B81,'2-Kosten per locatie'!$A$14:$C$16,3,FALSE)</f>
        <v>0</v>
      </c>
      <c r="U81" s="223">
        <f>IF(O81&gt;0,O81*J81/AA81,0)*VLOOKUP(B81,'2-Kosten per locatie'!$A$14:$C$16,3,FALSE)</f>
        <v>0</v>
      </c>
      <c r="V81" s="223">
        <f>IF(P81&gt;0,P81*J81/Z81,0)*VLOOKUP(B81,'2-Kosten per locatie'!$A$14:$C$16,3,FALSE)</f>
        <v>0</v>
      </c>
      <c r="W81" s="223">
        <f>IF(Q81&gt;0,Q81*J81/AA81,0)*VLOOKUP(B81,'2-Kosten per locatie'!$A$14:$C$16,3,FALSE)</f>
        <v>0</v>
      </c>
      <c r="X81" s="296">
        <f>IF(L81="nio",0,IF(L81&gt;0,VLOOKUP(H81,'3-Productie normen'!A:M,VLOOKUP(L81,'3-Productie normen'!$B$34:$C$39,2,FALSE),FALSE)))</f>
        <v>0</v>
      </c>
      <c r="Y81" s="296">
        <f t="shared" si="6"/>
        <v>0</v>
      </c>
      <c r="Z81" s="296">
        <f t="shared" si="7"/>
        <v>0</v>
      </c>
      <c r="AA81" s="296">
        <f t="shared" si="8"/>
        <v>0</v>
      </c>
      <c r="AB81" s="297" t="str">
        <f>VLOOKUP(H81,'3-Productie normen'!A:P,12,FALSE)</f>
        <v>B</v>
      </c>
      <c r="AC81" s="297"/>
      <c r="AE81" s="298">
        <f t="shared" si="9"/>
        <v>55536</v>
      </c>
    </row>
    <row r="82" spans="1:31" ht="14.1" hidden="1" customHeight="1">
      <c r="A82" s="432">
        <v>82</v>
      </c>
      <c r="B82" s="256" t="s">
        <v>238</v>
      </c>
      <c r="C82" s="256"/>
      <c r="D82" s="292" t="s">
        <v>249</v>
      </c>
      <c r="E82" s="293" t="s">
        <v>316</v>
      </c>
      <c r="F82" s="293"/>
      <c r="G82" s="62" t="s">
        <v>241</v>
      </c>
      <c r="H82" s="256" t="s">
        <v>727</v>
      </c>
      <c r="I82" s="62" t="s">
        <v>95</v>
      </c>
      <c r="J82" s="294">
        <v>20</v>
      </c>
      <c r="K82" s="295">
        <f t="shared" si="5"/>
        <v>255</v>
      </c>
      <c r="L82" s="224">
        <v>255</v>
      </c>
      <c r="M82" s="224"/>
      <c r="N82" s="224"/>
      <c r="O82" s="224"/>
      <c r="P82" s="224"/>
      <c r="Q82" s="224"/>
      <c r="R82" s="223" t="e">
        <f>IF(L82="nio",0,IF(L82&gt;0,L82*J82/X82,0))*VLOOKUP(B82,'2-Kosten per locatie'!$A$14:$C$16,3,FALSE)</f>
        <v>#DIV/0!</v>
      </c>
      <c r="S82" s="223">
        <f>IF(M82&gt;0,M82*J82/Y82,0)*VLOOKUP(B82,'2-Kosten per locatie'!$A$14:$C$16,3,FALSE)</f>
        <v>0</v>
      </c>
      <c r="T82" s="223">
        <f>IF(N82&gt;0,N82*J82/Z82,0)*VLOOKUP(B82,'2-Kosten per locatie'!$A$14:$C$16,3,FALSE)</f>
        <v>0</v>
      </c>
      <c r="U82" s="223">
        <f>IF(O82&gt;0,O82*J82/AA82,0)*VLOOKUP(B82,'2-Kosten per locatie'!$A$14:$C$16,3,FALSE)</f>
        <v>0</v>
      </c>
      <c r="V82" s="223">
        <f>IF(P82&gt;0,P82*J82/Z82,0)*VLOOKUP(B82,'2-Kosten per locatie'!$A$14:$C$16,3,FALSE)</f>
        <v>0</v>
      </c>
      <c r="W82" s="223">
        <f>IF(Q82&gt;0,Q82*J82/AA82,0)*VLOOKUP(B82,'2-Kosten per locatie'!$A$14:$C$16,3,FALSE)</f>
        <v>0</v>
      </c>
      <c r="X82" s="296">
        <f>IF(L82="nio",0,IF(L82&gt;0,VLOOKUP(H82,'3-Productie normen'!A:M,VLOOKUP(L82,'3-Productie normen'!$B$34:$C$39,2,FALSE),FALSE)))</f>
        <v>0</v>
      </c>
      <c r="Y82" s="296">
        <f t="shared" si="6"/>
        <v>0</v>
      </c>
      <c r="Z82" s="296">
        <f t="shared" si="7"/>
        <v>0</v>
      </c>
      <c r="AA82" s="296">
        <f t="shared" si="8"/>
        <v>0</v>
      </c>
      <c r="AB82" s="297" t="str">
        <f>VLOOKUP(H82,'3-Productie normen'!A:P,12,FALSE)</f>
        <v>V</v>
      </c>
      <c r="AC82" s="297"/>
      <c r="AE82" s="298">
        <f t="shared" si="9"/>
        <v>5100</v>
      </c>
    </row>
    <row r="83" spans="1:31" ht="14.1" hidden="1" customHeight="1">
      <c r="A83" s="432">
        <v>83</v>
      </c>
      <c r="B83" s="256" t="s">
        <v>238</v>
      </c>
      <c r="C83" s="256"/>
      <c r="D83" s="292" t="s">
        <v>249</v>
      </c>
      <c r="E83" s="293" t="s">
        <v>317</v>
      </c>
      <c r="F83" s="293"/>
      <c r="G83" s="62" t="s">
        <v>248</v>
      </c>
      <c r="H83" s="272" t="s">
        <v>58</v>
      </c>
      <c r="I83" s="62" t="s">
        <v>95</v>
      </c>
      <c r="J83" s="294">
        <v>5</v>
      </c>
      <c r="K83" s="295">
        <f t="shared" si="5"/>
        <v>156</v>
      </c>
      <c r="L83" s="224">
        <v>156</v>
      </c>
      <c r="M83" s="224"/>
      <c r="N83" s="224"/>
      <c r="O83" s="224"/>
      <c r="P83" s="224"/>
      <c r="Q83" s="224"/>
      <c r="R83" s="223" t="e">
        <f>IF(L83="nio",0,IF(L83&gt;0,L83*J83/X83,0))*VLOOKUP(B83,'2-Kosten per locatie'!$A$14:$C$16,3,FALSE)</f>
        <v>#DIV/0!</v>
      </c>
      <c r="S83" s="223">
        <f>IF(M83&gt;0,M83*J83/Y83,0)*VLOOKUP(B83,'2-Kosten per locatie'!$A$14:$C$16,3,FALSE)</f>
        <v>0</v>
      </c>
      <c r="T83" s="223">
        <f>IF(N83&gt;0,N83*J83/Z83,0)*VLOOKUP(B83,'2-Kosten per locatie'!$A$14:$C$16,3,FALSE)</f>
        <v>0</v>
      </c>
      <c r="U83" s="223">
        <f>IF(O83&gt;0,O83*J83/AA83,0)*VLOOKUP(B83,'2-Kosten per locatie'!$A$14:$C$16,3,FALSE)</f>
        <v>0</v>
      </c>
      <c r="V83" s="223">
        <f>IF(P83&gt;0,P83*J83/Z83,0)*VLOOKUP(B83,'2-Kosten per locatie'!$A$14:$C$16,3,FALSE)</f>
        <v>0</v>
      </c>
      <c r="W83" s="223">
        <f>IF(Q83&gt;0,Q83*J83/AA83,0)*VLOOKUP(B83,'2-Kosten per locatie'!$A$14:$C$16,3,FALSE)</f>
        <v>0</v>
      </c>
      <c r="X83" s="296">
        <f>IF(L83="nio",0,IF(L83&gt;0,VLOOKUP(H83,'3-Productie normen'!A:M,VLOOKUP(L83,'3-Productie normen'!$B$34:$C$39,2,FALSE),FALSE)))</f>
        <v>0</v>
      </c>
      <c r="Y83" s="296">
        <f t="shared" si="6"/>
        <v>0</v>
      </c>
      <c r="Z83" s="296">
        <f t="shared" si="7"/>
        <v>0</v>
      </c>
      <c r="AA83" s="296">
        <f t="shared" si="8"/>
        <v>0</v>
      </c>
      <c r="AB83" s="297" t="str">
        <f>VLOOKUP(H83,'3-Productie normen'!A:P,12,FALSE)</f>
        <v>V</v>
      </c>
      <c r="AC83" s="297"/>
      <c r="AE83" s="298">
        <f t="shared" si="9"/>
        <v>780</v>
      </c>
    </row>
    <row r="84" spans="1:31" ht="14.1" hidden="1" customHeight="1">
      <c r="A84" s="432">
        <v>84</v>
      </c>
      <c r="B84" s="256" t="s">
        <v>238</v>
      </c>
      <c r="C84" s="256"/>
      <c r="D84" s="292" t="s">
        <v>249</v>
      </c>
      <c r="E84" s="293" t="s">
        <v>318</v>
      </c>
      <c r="F84" s="293"/>
      <c r="G84" s="62" t="s">
        <v>265</v>
      </c>
      <c r="H84" s="272" t="s">
        <v>55</v>
      </c>
      <c r="I84" s="62" t="s">
        <v>237</v>
      </c>
      <c r="J84" s="294">
        <v>61</v>
      </c>
      <c r="K84" s="295">
        <f t="shared" si="5"/>
        <v>255</v>
      </c>
      <c r="L84" s="224">
        <v>255</v>
      </c>
      <c r="M84" s="224"/>
      <c r="N84" s="224"/>
      <c r="O84" s="224"/>
      <c r="P84" s="224"/>
      <c r="Q84" s="224"/>
      <c r="R84" s="223" t="e">
        <f>IF(L84="nio",0,IF(L84&gt;0,L84*J84/X84,0))*VLOOKUP(B84,'2-Kosten per locatie'!$A$14:$C$16,3,FALSE)</f>
        <v>#DIV/0!</v>
      </c>
      <c r="S84" s="223">
        <f>IF(M84&gt;0,M84*J84/Y84,0)*VLOOKUP(B84,'2-Kosten per locatie'!$A$14:$C$16,3,FALSE)</f>
        <v>0</v>
      </c>
      <c r="T84" s="223">
        <f>IF(N84&gt;0,N84*J84/Z84,0)*VLOOKUP(B84,'2-Kosten per locatie'!$A$14:$C$16,3,FALSE)</f>
        <v>0</v>
      </c>
      <c r="U84" s="223">
        <f>IF(O84&gt;0,O84*J84/AA84,0)*VLOOKUP(B84,'2-Kosten per locatie'!$A$14:$C$16,3,FALSE)</f>
        <v>0</v>
      </c>
      <c r="V84" s="223">
        <f>IF(P84&gt;0,P84*J84/Z84,0)*VLOOKUP(B84,'2-Kosten per locatie'!$A$14:$C$16,3,FALSE)</f>
        <v>0</v>
      </c>
      <c r="W84" s="223">
        <f>IF(Q84&gt;0,Q84*J84/AA84,0)*VLOOKUP(B84,'2-Kosten per locatie'!$A$14:$C$16,3,FALSE)</f>
        <v>0</v>
      </c>
      <c r="X84" s="296">
        <f>IF(L84="nio",0,IF(L84&gt;0,VLOOKUP(H84,'3-Productie normen'!A:M,VLOOKUP(L84,'3-Productie normen'!$B$34:$C$39,2,FALSE),FALSE)))</f>
        <v>0</v>
      </c>
      <c r="Y84" s="296">
        <f t="shared" si="6"/>
        <v>0</v>
      </c>
      <c r="Z84" s="296">
        <f t="shared" si="7"/>
        <v>0</v>
      </c>
      <c r="AA84" s="296">
        <f t="shared" si="8"/>
        <v>0</v>
      </c>
      <c r="AB84" s="297" t="str">
        <f>VLOOKUP(H84,'3-Productie normen'!A:P,12,FALSE)</f>
        <v>B</v>
      </c>
      <c r="AC84" s="297"/>
      <c r="AE84" s="298">
        <f t="shared" si="9"/>
        <v>15555</v>
      </c>
    </row>
    <row r="85" spans="1:31" ht="14.1" hidden="1" customHeight="1">
      <c r="A85" s="432">
        <v>85</v>
      </c>
      <c r="B85" s="256" t="s">
        <v>238</v>
      </c>
      <c r="C85" s="256"/>
      <c r="D85" s="292" t="s">
        <v>249</v>
      </c>
      <c r="E85" s="293" t="s">
        <v>319</v>
      </c>
      <c r="F85" s="293"/>
      <c r="G85" s="62" t="s">
        <v>285</v>
      </c>
      <c r="H85" s="272" t="s">
        <v>52</v>
      </c>
      <c r="I85" s="62" t="s">
        <v>95</v>
      </c>
      <c r="J85" s="294">
        <v>14</v>
      </c>
      <c r="K85" s="295">
        <f t="shared" si="5"/>
        <v>255</v>
      </c>
      <c r="L85" s="224">
        <v>255</v>
      </c>
      <c r="M85" s="224"/>
      <c r="N85" s="224"/>
      <c r="O85" s="224"/>
      <c r="P85" s="224"/>
      <c r="Q85" s="224"/>
      <c r="R85" s="223" t="e">
        <f>IF(L85="nio",0,IF(L85&gt;0,L85*J85/X85,0))*VLOOKUP(B85,'2-Kosten per locatie'!$A$14:$C$16,3,FALSE)</f>
        <v>#DIV/0!</v>
      </c>
      <c r="S85" s="223">
        <f>IF(M85&gt;0,M85*J85/Y85,0)*VLOOKUP(B85,'2-Kosten per locatie'!$A$14:$C$16,3,FALSE)</f>
        <v>0</v>
      </c>
      <c r="T85" s="223">
        <f>IF(N85&gt;0,N85*J85/Z85,0)*VLOOKUP(B85,'2-Kosten per locatie'!$A$14:$C$16,3,FALSE)</f>
        <v>0</v>
      </c>
      <c r="U85" s="223">
        <f>IF(O85&gt;0,O85*J85/AA85,0)*VLOOKUP(B85,'2-Kosten per locatie'!$A$14:$C$16,3,FALSE)</f>
        <v>0</v>
      </c>
      <c r="V85" s="223">
        <f>IF(P85&gt;0,P85*J85/Z85,0)*VLOOKUP(B85,'2-Kosten per locatie'!$A$14:$C$16,3,FALSE)</f>
        <v>0</v>
      </c>
      <c r="W85" s="223">
        <f>IF(Q85&gt;0,Q85*J85/AA85,0)*VLOOKUP(B85,'2-Kosten per locatie'!$A$14:$C$16,3,FALSE)</f>
        <v>0</v>
      </c>
      <c r="X85" s="296">
        <f>IF(L85="nio",0,IF(L85&gt;0,VLOOKUP(H85,'3-Productie normen'!A:M,VLOOKUP(L85,'3-Productie normen'!$B$34:$C$39,2,FALSE),FALSE)))</f>
        <v>0</v>
      </c>
      <c r="Y85" s="296">
        <f t="shared" si="6"/>
        <v>0</v>
      </c>
      <c r="Z85" s="296">
        <f t="shared" si="7"/>
        <v>0</v>
      </c>
      <c r="AA85" s="296">
        <f t="shared" si="8"/>
        <v>0</v>
      </c>
      <c r="AB85" s="297" t="str">
        <f>VLOOKUP(H85,'3-Productie normen'!A:P,12,FALSE)</f>
        <v>V</v>
      </c>
      <c r="AC85" s="297"/>
      <c r="AE85" s="298">
        <f t="shared" si="9"/>
        <v>3570</v>
      </c>
    </row>
    <row r="86" spans="1:31" ht="14.1" hidden="1" customHeight="1">
      <c r="A86" s="432">
        <v>86</v>
      </c>
      <c r="B86" s="256" t="s">
        <v>238</v>
      </c>
      <c r="C86" s="256"/>
      <c r="D86" s="292" t="s">
        <v>249</v>
      </c>
      <c r="E86" s="293" t="s">
        <v>320</v>
      </c>
      <c r="F86" s="293"/>
      <c r="G86" s="62" t="s">
        <v>241</v>
      </c>
      <c r="H86" s="256" t="s">
        <v>727</v>
      </c>
      <c r="I86" s="62" t="s">
        <v>237</v>
      </c>
      <c r="J86" s="294">
        <v>22</v>
      </c>
      <c r="K86" s="295">
        <f t="shared" si="5"/>
        <v>255</v>
      </c>
      <c r="L86" s="224">
        <v>255</v>
      </c>
      <c r="M86" s="224"/>
      <c r="N86" s="224"/>
      <c r="O86" s="224"/>
      <c r="P86" s="224"/>
      <c r="Q86" s="224"/>
      <c r="R86" s="223" t="e">
        <f>IF(L86="nio",0,IF(L86&gt;0,L86*J86/X86,0))*VLOOKUP(B86,'2-Kosten per locatie'!$A$14:$C$16,3,FALSE)</f>
        <v>#DIV/0!</v>
      </c>
      <c r="S86" s="223">
        <f>IF(M86&gt;0,M86*J86/Y86,0)*VLOOKUP(B86,'2-Kosten per locatie'!$A$14:$C$16,3,FALSE)</f>
        <v>0</v>
      </c>
      <c r="T86" s="223">
        <f>IF(N86&gt;0,N86*J86/Z86,0)*VLOOKUP(B86,'2-Kosten per locatie'!$A$14:$C$16,3,FALSE)</f>
        <v>0</v>
      </c>
      <c r="U86" s="223">
        <f>IF(O86&gt;0,O86*J86/AA86,0)*VLOOKUP(B86,'2-Kosten per locatie'!$A$14:$C$16,3,FALSE)</f>
        <v>0</v>
      </c>
      <c r="V86" s="223">
        <f>IF(P86&gt;0,P86*J86/Z86,0)*VLOOKUP(B86,'2-Kosten per locatie'!$A$14:$C$16,3,FALSE)</f>
        <v>0</v>
      </c>
      <c r="W86" s="223">
        <f>IF(Q86&gt;0,Q86*J86/AA86,0)*VLOOKUP(B86,'2-Kosten per locatie'!$A$14:$C$16,3,FALSE)</f>
        <v>0</v>
      </c>
      <c r="X86" s="296">
        <f>IF(L86="nio",0,IF(L86&gt;0,VLOOKUP(H86,'3-Productie normen'!A:M,VLOOKUP(L86,'3-Productie normen'!$B$34:$C$39,2,FALSE),FALSE)))</f>
        <v>0</v>
      </c>
      <c r="Y86" s="296">
        <f t="shared" si="6"/>
        <v>0</v>
      </c>
      <c r="Z86" s="296">
        <f t="shared" si="7"/>
        <v>0</v>
      </c>
      <c r="AA86" s="296">
        <f t="shared" si="8"/>
        <v>0</v>
      </c>
      <c r="AB86" s="297" t="str">
        <f>VLOOKUP(H86,'3-Productie normen'!A:P,12,FALSE)</f>
        <v>V</v>
      </c>
      <c r="AC86" s="297"/>
      <c r="AE86" s="298">
        <f t="shared" si="9"/>
        <v>5610</v>
      </c>
    </row>
    <row r="87" spans="1:31" ht="14.1" hidden="1" customHeight="1">
      <c r="A87" s="432">
        <v>87</v>
      </c>
      <c r="B87" s="256" t="s">
        <v>238</v>
      </c>
      <c r="C87" s="256"/>
      <c r="D87" s="292" t="s">
        <v>249</v>
      </c>
      <c r="E87" s="293" t="s">
        <v>321</v>
      </c>
      <c r="F87" s="293"/>
      <c r="G87" s="62" t="s">
        <v>272</v>
      </c>
      <c r="H87" s="272" t="s">
        <v>46</v>
      </c>
      <c r="I87" s="62" t="s">
        <v>237</v>
      </c>
      <c r="J87" s="294">
        <v>10</v>
      </c>
      <c r="K87" s="295">
        <f t="shared" si="5"/>
        <v>156</v>
      </c>
      <c r="L87" s="224">
        <v>156</v>
      </c>
      <c r="M87" s="224"/>
      <c r="N87" s="224"/>
      <c r="O87" s="224"/>
      <c r="P87" s="224"/>
      <c r="Q87" s="224"/>
      <c r="R87" s="223" t="e">
        <f>IF(L87="nio",0,IF(L87&gt;0,L87*J87/X87,0))*VLOOKUP(B87,'2-Kosten per locatie'!$A$14:$C$16,3,FALSE)</f>
        <v>#DIV/0!</v>
      </c>
      <c r="S87" s="223">
        <f>IF(M87&gt;0,M87*J87/Y87,0)*VLOOKUP(B87,'2-Kosten per locatie'!$A$14:$C$16,3,FALSE)</f>
        <v>0</v>
      </c>
      <c r="T87" s="223">
        <f>IF(N87&gt;0,N87*J87/Z87,0)*VLOOKUP(B87,'2-Kosten per locatie'!$A$14:$C$16,3,FALSE)</f>
        <v>0</v>
      </c>
      <c r="U87" s="223">
        <f>IF(O87&gt;0,O87*J87/AA87,0)*VLOOKUP(B87,'2-Kosten per locatie'!$A$14:$C$16,3,FALSE)</f>
        <v>0</v>
      </c>
      <c r="V87" s="223">
        <f>IF(P87&gt;0,P87*J87/Z87,0)*VLOOKUP(B87,'2-Kosten per locatie'!$A$14:$C$16,3,FALSE)</f>
        <v>0</v>
      </c>
      <c r="W87" s="223">
        <f>IF(Q87&gt;0,Q87*J87/AA87,0)*VLOOKUP(B87,'2-Kosten per locatie'!$A$14:$C$16,3,FALSE)</f>
        <v>0</v>
      </c>
      <c r="X87" s="296">
        <f>IF(L87="nio",0,IF(L87&gt;0,VLOOKUP(H87,'3-Productie normen'!A:M,VLOOKUP(L87,'3-Productie normen'!$B$34:$C$39,2,FALSE),FALSE)))</f>
        <v>0</v>
      </c>
      <c r="Y87" s="296">
        <f t="shared" si="6"/>
        <v>0</v>
      </c>
      <c r="Z87" s="296">
        <f t="shared" si="7"/>
        <v>0</v>
      </c>
      <c r="AA87" s="296">
        <f t="shared" si="8"/>
        <v>0</v>
      </c>
      <c r="AB87" s="297" t="str">
        <f>VLOOKUP(H87,'3-Productie normen'!A:P,12,FALSE)</f>
        <v>B</v>
      </c>
      <c r="AC87" s="297"/>
      <c r="AE87" s="298">
        <f t="shared" si="9"/>
        <v>1560</v>
      </c>
    </row>
    <row r="88" spans="1:31" ht="14.1" hidden="1" customHeight="1">
      <c r="A88" s="432">
        <v>88</v>
      </c>
      <c r="B88" s="256" t="s">
        <v>238</v>
      </c>
      <c r="C88" s="256"/>
      <c r="D88" s="292" t="s">
        <v>249</v>
      </c>
      <c r="E88" s="293" t="s">
        <v>322</v>
      </c>
      <c r="F88" s="293"/>
      <c r="G88" s="62" t="s">
        <v>265</v>
      </c>
      <c r="H88" s="272" t="s">
        <v>55</v>
      </c>
      <c r="I88" s="62" t="s">
        <v>237</v>
      </c>
      <c r="J88" s="294">
        <v>9</v>
      </c>
      <c r="K88" s="295">
        <f t="shared" si="5"/>
        <v>156</v>
      </c>
      <c r="L88" s="224">
        <v>156</v>
      </c>
      <c r="M88" s="224"/>
      <c r="N88" s="224"/>
      <c r="O88" s="224"/>
      <c r="P88" s="224"/>
      <c r="Q88" s="224"/>
      <c r="R88" s="223" t="e">
        <f>IF(L88="nio",0,IF(L88&gt;0,L88*J88/X88,0))*VLOOKUP(B88,'2-Kosten per locatie'!$A$14:$C$16,3,FALSE)</f>
        <v>#DIV/0!</v>
      </c>
      <c r="S88" s="223">
        <f>IF(M88&gt;0,M88*J88/Y88,0)*VLOOKUP(B88,'2-Kosten per locatie'!$A$14:$C$16,3,FALSE)</f>
        <v>0</v>
      </c>
      <c r="T88" s="223">
        <f>IF(N88&gt;0,N88*J88/Z88,0)*VLOOKUP(B88,'2-Kosten per locatie'!$A$14:$C$16,3,FALSE)</f>
        <v>0</v>
      </c>
      <c r="U88" s="223">
        <f>IF(O88&gt;0,O88*J88/AA88,0)*VLOOKUP(B88,'2-Kosten per locatie'!$A$14:$C$16,3,FALSE)</f>
        <v>0</v>
      </c>
      <c r="V88" s="223">
        <f>IF(P88&gt;0,P88*J88/Z88,0)*VLOOKUP(B88,'2-Kosten per locatie'!$A$14:$C$16,3,FALSE)</f>
        <v>0</v>
      </c>
      <c r="W88" s="223">
        <f>IF(Q88&gt;0,Q88*J88/AA88,0)*VLOOKUP(B88,'2-Kosten per locatie'!$A$14:$C$16,3,FALSE)</f>
        <v>0</v>
      </c>
      <c r="X88" s="296">
        <f>IF(L88="nio",0,IF(L88&gt;0,VLOOKUP(H88,'3-Productie normen'!A:M,VLOOKUP(L88,'3-Productie normen'!$B$34:$C$39,2,FALSE),FALSE)))</f>
        <v>0</v>
      </c>
      <c r="Y88" s="296">
        <f t="shared" si="6"/>
        <v>0</v>
      </c>
      <c r="Z88" s="296">
        <f t="shared" si="7"/>
        <v>0</v>
      </c>
      <c r="AA88" s="296">
        <f t="shared" si="8"/>
        <v>0</v>
      </c>
      <c r="AB88" s="297" t="str">
        <f>VLOOKUP(H88,'3-Productie normen'!A:P,12,FALSE)</f>
        <v>B</v>
      </c>
      <c r="AC88" s="297"/>
      <c r="AE88" s="298">
        <f t="shared" si="9"/>
        <v>1404</v>
      </c>
    </row>
    <row r="89" spans="1:31" ht="14.1" hidden="1" customHeight="1">
      <c r="A89" s="432">
        <v>89</v>
      </c>
      <c r="B89" s="256" t="s">
        <v>238</v>
      </c>
      <c r="C89" s="256"/>
      <c r="D89" s="292" t="s">
        <v>249</v>
      </c>
      <c r="E89" s="293" t="s">
        <v>323</v>
      </c>
      <c r="F89" s="293"/>
      <c r="G89" s="62" t="s">
        <v>265</v>
      </c>
      <c r="H89" s="272" t="s">
        <v>55</v>
      </c>
      <c r="I89" s="62" t="s">
        <v>237</v>
      </c>
      <c r="J89" s="294">
        <v>10</v>
      </c>
      <c r="K89" s="295">
        <f t="shared" si="5"/>
        <v>156</v>
      </c>
      <c r="L89" s="224">
        <v>156</v>
      </c>
      <c r="M89" s="224"/>
      <c r="N89" s="224"/>
      <c r="O89" s="224"/>
      <c r="P89" s="224"/>
      <c r="Q89" s="224"/>
      <c r="R89" s="223" t="e">
        <f>IF(L89="nio",0,IF(L89&gt;0,L89*J89/X89,0))*VLOOKUP(B89,'2-Kosten per locatie'!$A$14:$C$16,3,FALSE)</f>
        <v>#DIV/0!</v>
      </c>
      <c r="S89" s="223">
        <f>IF(M89&gt;0,M89*J89/Y89,0)*VLOOKUP(B89,'2-Kosten per locatie'!$A$14:$C$16,3,FALSE)</f>
        <v>0</v>
      </c>
      <c r="T89" s="223">
        <f>IF(N89&gt;0,N89*J89/Z89,0)*VLOOKUP(B89,'2-Kosten per locatie'!$A$14:$C$16,3,FALSE)</f>
        <v>0</v>
      </c>
      <c r="U89" s="223">
        <f>IF(O89&gt;0,O89*J89/AA89,0)*VLOOKUP(B89,'2-Kosten per locatie'!$A$14:$C$16,3,FALSE)</f>
        <v>0</v>
      </c>
      <c r="V89" s="223">
        <f>IF(P89&gt;0,P89*J89/Z89,0)*VLOOKUP(B89,'2-Kosten per locatie'!$A$14:$C$16,3,FALSE)</f>
        <v>0</v>
      </c>
      <c r="W89" s="223">
        <f>IF(Q89&gt;0,Q89*J89/AA89,0)*VLOOKUP(B89,'2-Kosten per locatie'!$A$14:$C$16,3,FALSE)</f>
        <v>0</v>
      </c>
      <c r="X89" s="296">
        <f>IF(L89="nio",0,IF(L89&gt;0,VLOOKUP(H89,'3-Productie normen'!A:M,VLOOKUP(L89,'3-Productie normen'!$B$34:$C$39,2,FALSE),FALSE)))</f>
        <v>0</v>
      </c>
      <c r="Y89" s="296">
        <f t="shared" si="6"/>
        <v>0</v>
      </c>
      <c r="Z89" s="296">
        <f t="shared" si="7"/>
        <v>0</v>
      </c>
      <c r="AA89" s="296">
        <f t="shared" si="8"/>
        <v>0</v>
      </c>
      <c r="AB89" s="297" t="str">
        <f>VLOOKUP(H89,'3-Productie normen'!A:P,12,FALSE)</f>
        <v>B</v>
      </c>
      <c r="AC89" s="297"/>
      <c r="AE89" s="298">
        <f t="shared" si="9"/>
        <v>1560</v>
      </c>
    </row>
    <row r="90" spans="1:31" ht="14.1" hidden="1" customHeight="1">
      <c r="A90" s="432">
        <v>90</v>
      </c>
      <c r="B90" s="256" t="s">
        <v>238</v>
      </c>
      <c r="C90" s="256"/>
      <c r="D90" s="292" t="s">
        <v>249</v>
      </c>
      <c r="E90" s="293" t="s">
        <v>324</v>
      </c>
      <c r="F90" s="293"/>
      <c r="G90" s="62" t="s">
        <v>265</v>
      </c>
      <c r="H90" s="272" t="s">
        <v>55</v>
      </c>
      <c r="I90" s="62" t="s">
        <v>237</v>
      </c>
      <c r="J90" s="294">
        <v>10</v>
      </c>
      <c r="K90" s="295">
        <f t="shared" si="5"/>
        <v>156</v>
      </c>
      <c r="L90" s="224">
        <v>156</v>
      </c>
      <c r="M90" s="224"/>
      <c r="N90" s="224"/>
      <c r="O90" s="224"/>
      <c r="P90" s="224"/>
      <c r="Q90" s="224"/>
      <c r="R90" s="223" t="e">
        <f>IF(L90="nio",0,IF(L90&gt;0,L90*J90/X90,0))*VLOOKUP(B90,'2-Kosten per locatie'!$A$14:$C$16,3,FALSE)</f>
        <v>#DIV/0!</v>
      </c>
      <c r="S90" s="223">
        <f>IF(M90&gt;0,M90*J90/Y90,0)*VLOOKUP(B90,'2-Kosten per locatie'!$A$14:$C$16,3,FALSE)</f>
        <v>0</v>
      </c>
      <c r="T90" s="223">
        <f>IF(N90&gt;0,N90*J90/Z90,0)*VLOOKUP(B90,'2-Kosten per locatie'!$A$14:$C$16,3,FALSE)</f>
        <v>0</v>
      </c>
      <c r="U90" s="223">
        <f>IF(O90&gt;0,O90*J90/AA90,0)*VLOOKUP(B90,'2-Kosten per locatie'!$A$14:$C$16,3,FALSE)</f>
        <v>0</v>
      </c>
      <c r="V90" s="223">
        <f>IF(P90&gt;0,P90*J90/Z90,0)*VLOOKUP(B90,'2-Kosten per locatie'!$A$14:$C$16,3,FALSE)</f>
        <v>0</v>
      </c>
      <c r="W90" s="223">
        <f>IF(Q90&gt;0,Q90*J90/AA90,0)*VLOOKUP(B90,'2-Kosten per locatie'!$A$14:$C$16,3,FALSE)</f>
        <v>0</v>
      </c>
      <c r="X90" s="296">
        <f>IF(L90="nio",0,IF(L90&gt;0,VLOOKUP(H90,'3-Productie normen'!A:M,VLOOKUP(L90,'3-Productie normen'!$B$34:$C$39,2,FALSE),FALSE)))</f>
        <v>0</v>
      </c>
      <c r="Y90" s="296">
        <f t="shared" si="6"/>
        <v>0</v>
      </c>
      <c r="Z90" s="296">
        <f t="shared" si="7"/>
        <v>0</v>
      </c>
      <c r="AA90" s="296">
        <f t="shared" si="8"/>
        <v>0</v>
      </c>
      <c r="AB90" s="297" t="str">
        <f>VLOOKUP(H90,'3-Productie normen'!A:P,12,FALSE)</f>
        <v>B</v>
      </c>
      <c r="AC90" s="297"/>
      <c r="AE90" s="298">
        <f t="shared" si="9"/>
        <v>1560</v>
      </c>
    </row>
    <row r="91" spans="1:31" ht="14.1" hidden="1" customHeight="1">
      <c r="A91" s="432">
        <v>91</v>
      </c>
      <c r="B91" s="256" t="s">
        <v>238</v>
      </c>
      <c r="C91" s="256"/>
      <c r="D91" s="292" t="s">
        <v>249</v>
      </c>
      <c r="E91" s="293" t="s">
        <v>325</v>
      </c>
      <c r="F91" s="293"/>
      <c r="G91" s="62" t="s">
        <v>265</v>
      </c>
      <c r="H91" s="272" t="s">
        <v>55</v>
      </c>
      <c r="I91" s="62" t="s">
        <v>237</v>
      </c>
      <c r="J91" s="294">
        <v>18</v>
      </c>
      <c r="K91" s="295">
        <f t="shared" si="5"/>
        <v>255</v>
      </c>
      <c r="L91" s="224">
        <v>255</v>
      </c>
      <c r="M91" s="224"/>
      <c r="N91" s="224"/>
      <c r="O91" s="224"/>
      <c r="P91" s="224"/>
      <c r="Q91" s="224"/>
      <c r="R91" s="223" t="e">
        <f>IF(L91="nio",0,IF(L91&gt;0,L91*J91/X91,0))*VLOOKUP(B91,'2-Kosten per locatie'!$A$14:$C$16,3,FALSE)</f>
        <v>#DIV/0!</v>
      </c>
      <c r="S91" s="223">
        <f>IF(M91&gt;0,M91*J91/Y91,0)*VLOOKUP(B91,'2-Kosten per locatie'!$A$14:$C$16,3,FALSE)</f>
        <v>0</v>
      </c>
      <c r="T91" s="223">
        <f>IF(N91&gt;0,N91*J91/Z91,0)*VLOOKUP(B91,'2-Kosten per locatie'!$A$14:$C$16,3,FALSE)</f>
        <v>0</v>
      </c>
      <c r="U91" s="223">
        <f>IF(O91&gt;0,O91*J91/AA91,0)*VLOOKUP(B91,'2-Kosten per locatie'!$A$14:$C$16,3,FALSE)</f>
        <v>0</v>
      </c>
      <c r="V91" s="223">
        <f>IF(P91&gt;0,P91*J91/Z91,0)*VLOOKUP(B91,'2-Kosten per locatie'!$A$14:$C$16,3,FALSE)</f>
        <v>0</v>
      </c>
      <c r="W91" s="223">
        <f>IF(Q91&gt;0,Q91*J91/AA91,0)*VLOOKUP(B91,'2-Kosten per locatie'!$A$14:$C$16,3,FALSE)</f>
        <v>0</v>
      </c>
      <c r="X91" s="296">
        <f>IF(L91="nio",0,IF(L91&gt;0,VLOOKUP(H91,'3-Productie normen'!A:M,VLOOKUP(L91,'3-Productie normen'!$B$34:$C$39,2,FALSE),FALSE)))</f>
        <v>0</v>
      </c>
      <c r="Y91" s="296">
        <f t="shared" si="6"/>
        <v>0</v>
      </c>
      <c r="Z91" s="296">
        <f t="shared" si="7"/>
        <v>0</v>
      </c>
      <c r="AA91" s="296">
        <f t="shared" si="8"/>
        <v>0</v>
      </c>
      <c r="AB91" s="297" t="str">
        <f>VLOOKUP(H91,'3-Productie normen'!A:P,12,FALSE)</f>
        <v>B</v>
      </c>
      <c r="AC91" s="297"/>
      <c r="AE91" s="298">
        <f t="shared" si="9"/>
        <v>4590</v>
      </c>
    </row>
    <row r="92" spans="1:31" ht="14.1" hidden="1" customHeight="1">
      <c r="A92" s="432">
        <v>92</v>
      </c>
      <c r="B92" s="256" t="s">
        <v>238</v>
      </c>
      <c r="C92" s="256"/>
      <c r="D92" s="292" t="s">
        <v>249</v>
      </c>
      <c r="E92" s="293" t="s">
        <v>326</v>
      </c>
      <c r="F92" s="293"/>
      <c r="G92" s="62" t="s">
        <v>327</v>
      </c>
      <c r="H92" s="272" t="s">
        <v>50</v>
      </c>
      <c r="I92" s="62" t="s">
        <v>261</v>
      </c>
      <c r="J92" s="294">
        <v>301</v>
      </c>
      <c r="K92" s="295">
        <f t="shared" si="5"/>
        <v>255</v>
      </c>
      <c r="L92" s="224">
        <v>255</v>
      </c>
      <c r="M92" s="224"/>
      <c r="N92" s="224"/>
      <c r="O92" s="224"/>
      <c r="P92" s="224"/>
      <c r="Q92" s="224"/>
      <c r="R92" s="223" t="e">
        <f>IF(L92="nio",0,IF(L92&gt;0,L92*J92/X92,0))*VLOOKUP(B92,'2-Kosten per locatie'!$A$14:$C$16,3,FALSE)</f>
        <v>#DIV/0!</v>
      </c>
      <c r="S92" s="223">
        <f>IF(M92&gt;0,M92*J92/Y92,0)*VLOOKUP(B92,'2-Kosten per locatie'!$A$14:$C$16,3,FALSE)</f>
        <v>0</v>
      </c>
      <c r="T92" s="223">
        <f>IF(N92&gt;0,N92*J92/Z92,0)*VLOOKUP(B92,'2-Kosten per locatie'!$A$14:$C$16,3,FALSE)</f>
        <v>0</v>
      </c>
      <c r="U92" s="223">
        <f>IF(O92&gt;0,O92*J92/AA92,0)*VLOOKUP(B92,'2-Kosten per locatie'!$A$14:$C$16,3,FALSE)</f>
        <v>0</v>
      </c>
      <c r="V92" s="223">
        <f>IF(P92&gt;0,P92*J92/Z92,0)*VLOOKUP(B92,'2-Kosten per locatie'!$A$14:$C$16,3,FALSE)</f>
        <v>0</v>
      </c>
      <c r="W92" s="223">
        <f>IF(Q92&gt;0,Q92*J92/AA92,0)*VLOOKUP(B92,'2-Kosten per locatie'!$A$14:$C$16,3,FALSE)</f>
        <v>0</v>
      </c>
      <c r="X92" s="296">
        <f>IF(L92="nio",0,IF(L92&gt;0,VLOOKUP(H92,'3-Productie normen'!A:M,VLOOKUP(L92,'3-Productie normen'!$B$34:$C$39,2,FALSE),FALSE)))</f>
        <v>0</v>
      </c>
      <c r="Y92" s="296">
        <f t="shared" si="6"/>
        <v>0</v>
      </c>
      <c r="Z92" s="296">
        <f t="shared" si="7"/>
        <v>0</v>
      </c>
      <c r="AA92" s="296">
        <f t="shared" si="8"/>
        <v>0</v>
      </c>
      <c r="AB92" s="297" t="str">
        <f>VLOOKUP(H92,'3-Productie normen'!A:P,12,FALSE)</f>
        <v>V</v>
      </c>
      <c r="AC92" s="297"/>
      <c r="AE92" s="298">
        <f t="shared" si="9"/>
        <v>76755</v>
      </c>
    </row>
    <row r="93" spans="1:31" ht="14.1" hidden="1" customHeight="1">
      <c r="A93" s="432">
        <v>93</v>
      </c>
      <c r="B93" s="256" t="s">
        <v>238</v>
      </c>
      <c r="C93" s="256"/>
      <c r="D93" s="292" t="s">
        <v>249</v>
      </c>
      <c r="E93" s="293" t="s">
        <v>328</v>
      </c>
      <c r="F93" s="293"/>
      <c r="G93" s="62" t="s">
        <v>57</v>
      </c>
      <c r="H93" s="74" t="s">
        <v>57</v>
      </c>
      <c r="I93" s="62" t="s">
        <v>329</v>
      </c>
      <c r="J93" s="294">
        <v>17</v>
      </c>
      <c r="K93" s="295">
        <f t="shared" si="5"/>
        <v>255</v>
      </c>
      <c r="L93" s="224">
        <v>255</v>
      </c>
      <c r="M93" s="224"/>
      <c r="N93" s="224"/>
      <c r="O93" s="224"/>
      <c r="P93" s="224"/>
      <c r="Q93" s="224"/>
      <c r="R93" s="223" t="e">
        <f>IF(L93="nio",0,IF(L93&gt;0,L93*J93/X93,0))*VLOOKUP(B93,'2-Kosten per locatie'!$A$14:$C$16,3,FALSE)</f>
        <v>#DIV/0!</v>
      </c>
      <c r="S93" s="223">
        <f>IF(M93&gt;0,M93*J93/Y93,0)*VLOOKUP(B93,'2-Kosten per locatie'!$A$14:$C$16,3,FALSE)</f>
        <v>0</v>
      </c>
      <c r="T93" s="223">
        <f>IF(N93&gt;0,N93*J93/Z93,0)*VLOOKUP(B93,'2-Kosten per locatie'!$A$14:$C$16,3,FALSE)</f>
        <v>0</v>
      </c>
      <c r="U93" s="223">
        <f>IF(O93&gt;0,O93*J93/AA93,0)*VLOOKUP(B93,'2-Kosten per locatie'!$A$14:$C$16,3,FALSE)</f>
        <v>0</v>
      </c>
      <c r="V93" s="223">
        <f>IF(P93&gt;0,P93*J93/Z93,0)*VLOOKUP(B93,'2-Kosten per locatie'!$A$14:$C$16,3,FALSE)</f>
        <v>0</v>
      </c>
      <c r="W93" s="223">
        <f>IF(Q93&gt;0,Q93*J93/AA93,0)*VLOOKUP(B93,'2-Kosten per locatie'!$A$14:$C$16,3,FALSE)</f>
        <v>0</v>
      </c>
      <c r="X93" s="296">
        <f>IF(L93="nio",0,IF(L93&gt;0,VLOOKUP(H93,'3-Productie normen'!A:M,VLOOKUP(L93,'3-Productie normen'!$B$34:$C$39,2,FALSE),FALSE)))</f>
        <v>0</v>
      </c>
      <c r="Y93" s="296">
        <f t="shared" si="6"/>
        <v>0</v>
      </c>
      <c r="Z93" s="296">
        <f t="shared" si="7"/>
        <v>0</v>
      </c>
      <c r="AA93" s="296">
        <f t="shared" si="8"/>
        <v>0</v>
      </c>
      <c r="AB93" s="297" t="str">
        <f>VLOOKUP(H93,'3-Productie normen'!A:P,12,FALSE)</f>
        <v>V</v>
      </c>
      <c r="AC93" s="297"/>
      <c r="AE93" s="298">
        <f t="shared" si="9"/>
        <v>4335</v>
      </c>
    </row>
    <row r="94" spans="1:31" ht="14.1" hidden="1" customHeight="1">
      <c r="A94" s="432">
        <v>94</v>
      </c>
      <c r="B94" s="256" t="s">
        <v>238</v>
      </c>
      <c r="C94" s="256"/>
      <c r="D94" s="292" t="s">
        <v>249</v>
      </c>
      <c r="E94" s="293" t="s">
        <v>330</v>
      </c>
      <c r="F94" s="293"/>
      <c r="G94" s="62" t="s">
        <v>741</v>
      </c>
      <c r="H94" s="276" t="s">
        <v>55</v>
      </c>
      <c r="I94" s="62" t="s">
        <v>331</v>
      </c>
      <c r="J94" s="294">
        <v>356</v>
      </c>
      <c r="K94" s="295">
        <f t="shared" si="5"/>
        <v>255</v>
      </c>
      <c r="L94" s="224">
        <v>255</v>
      </c>
      <c r="M94" s="224"/>
      <c r="N94" s="224"/>
      <c r="O94" s="224"/>
      <c r="P94" s="224"/>
      <c r="Q94" s="224"/>
      <c r="R94" s="223" t="e">
        <f>IF(L94="nio",0,IF(L94&gt;0,L94*J94/X94,0))*VLOOKUP(B94,'2-Kosten per locatie'!$A$14:$C$16,3,FALSE)</f>
        <v>#DIV/0!</v>
      </c>
      <c r="S94" s="223">
        <f>IF(M94&gt;0,M94*J94/Y94,0)*VLOOKUP(B94,'2-Kosten per locatie'!$A$14:$C$16,3,FALSE)</f>
        <v>0</v>
      </c>
      <c r="T94" s="223">
        <f>IF(N94&gt;0,N94*J94/Z94,0)*VLOOKUP(B94,'2-Kosten per locatie'!$A$14:$C$16,3,FALSE)</f>
        <v>0</v>
      </c>
      <c r="U94" s="223">
        <f>IF(O94&gt;0,O94*J94/AA94,0)*VLOOKUP(B94,'2-Kosten per locatie'!$A$14:$C$16,3,FALSE)</f>
        <v>0</v>
      </c>
      <c r="V94" s="223">
        <f>IF(P94&gt;0,P94*J94/Z94,0)*VLOOKUP(B94,'2-Kosten per locatie'!$A$14:$C$16,3,FALSE)</f>
        <v>0</v>
      </c>
      <c r="W94" s="223">
        <f>IF(Q94&gt;0,Q94*J94/AA94,0)*VLOOKUP(B94,'2-Kosten per locatie'!$A$14:$C$16,3,FALSE)</f>
        <v>0</v>
      </c>
      <c r="X94" s="296">
        <f>IF(L94="nio",0,IF(L94&gt;0,VLOOKUP(H94,'3-Productie normen'!A:M,VLOOKUP(L94,'3-Productie normen'!$B$34:$C$39,2,FALSE),FALSE)))</f>
        <v>0</v>
      </c>
      <c r="Y94" s="296">
        <f t="shared" si="6"/>
        <v>0</v>
      </c>
      <c r="Z94" s="296">
        <f t="shared" si="7"/>
        <v>0</v>
      </c>
      <c r="AA94" s="296">
        <f t="shared" si="8"/>
        <v>0</v>
      </c>
      <c r="AB94" s="297" t="str">
        <f>VLOOKUP(H94,'3-Productie normen'!A:P,12,FALSE)</f>
        <v>B</v>
      </c>
      <c r="AC94" s="297"/>
      <c r="AE94" s="298">
        <f t="shared" si="9"/>
        <v>90780</v>
      </c>
    </row>
    <row r="95" spans="1:31" ht="14.1" hidden="1" customHeight="1">
      <c r="A95" s="432">
        <v>95</v>
      </c>
      <c r="B95" s="256" t="s">
        <v>238</v>
      </c>
      <c r="C95" s="256"/>
      <c r="D95" s="292" t="s">
        <v>249</v>
      </c>
      <c r="E95" s="293" t="s">
        <v>330</v>
      </c>
      <c r="F95" s="293"/>
      <c r="G95" s="62" t="s">
        <v>778</v>
      </c>
      <c r="H95" s="276" t="s">
        <v>727</v>
      </c>
      <c r="I95" s="62" t="s">
        <v>263</v>
      </c>
      <c r="J95" s="294">
        <v>556</v>
      </c>
      <c r="K95" s="295">
        <f t="shared" si="5"/>
        <v>52</v>
      </c>
      <c r="L95" s="224">
        <v>52</v>
      </c>
      <c r="M95" s="224"/>
      <c r="N95" s="224"/>
      <c r="O95" s="224"/>
      <c r="P95" s="224"/>
      <c r="Q95" s="224"/>
      <c r="R95" s="223" t="e">
        <f>IF(L95="nio",0,IF(L95&gt;0,L95*J95/X95,0))*VLOOKUP(B95,'2-Kosten per locatie'!$A$14:$C$16,3,FALSE)</f>
        <v>#DIV/0!</v>
      </c>
      <c r="S95" s="223">
        <f>IF(M95&gt;0,M95*J95/Y95,0)*VLOOKUP(B95,'2-Kosten per locatie'!$A$14:$C$16,3,FALSE)</f>
        <v>0</v>
      </c>
      <c r="T95" s="223">
        <f>IF(N95&gt;0,N95*J95/Z95,0)*VLOOKUP(B95,'2-Kosten per locatie'!$A$14:$C$16,3,FALSE)</f>
        <v>0</v>
      </c>
      <c r="U95" s="223">
        <f>IF(O95&gt;0,O95*J95/AA95,0)*VLOOKUP(B95,'2-Kosten per locatie'!$A$14:$C$16,3,FALSE)</f>
        <v>0</v>
      </c>
      <c r="V95" s="223">
        <f>IF(P95&gt;0,P95*J95/Z95,0)*VLOOKUP(B95,'2-Kosten per locatie'!$A$14:$C$16,3,FALSE)</f>
        <v>0</v>
      </c>
      <c r="W95" s="223">
        <f>IF(Q95&gt;0,Q95*J95/AA95,0)*VLOOKUP(B95,'2-Kosten per locatie'!$A$14:$C$16,3,FALSE)</f>
        <v>0</v>
      </c>
      <c r="X95" s="296">
        <f>IF(L95="nio",0,IF(L95&gt;0,VLOOKUP(H95,'3-Productie normen'!A:M,VLOOKUP(L95,'3-Productie normen'!$B$34:$C$39,2,FALSE),FALSE)))</f>
        <v>0</v>
      </c>
      <c r="Y95" s="296">
        <f t="shared" si="6"/>
        <v>0</v>
      </c>
      <c r="Z95" s="296">
        <f t="shared" si="7"/>
        <v>0</v>
      </c>
      <c r="AA95" s="296">
        <f t="shared" si="8"/>
        <v>0</v>
      </c>
      <c r="AB95" s="297" t="str">
        <f>VLOOKUP(H95,'3-Productie normen'!A:P,12,FALSE)</f>
        <v>V</v>
      </c>
      <c r="AC95" s="297"/>
      <c r="AE95" s="298">
        <f t="shared" si="9"/>
        <v>28912</v>
      </c>
    </row>
    <row r="96" spans="1:31" ht="14.1" hidden="1" customHeight="1">
      <c r="A96" s="432">
        <v>96</v>
      </c>
      <c r="B96" s="256" t="s">
        <v>238</v>
      </c>
      <c r="C96" s="256"/>
      <c r="D96" s="292" t="s">
        <v>249</v>
      </c>
      <c r="E96" s="293" t="s">
        <v>332</v>
      </c>
      <c r="F96" s="293"/>
      <c r="G96" s="62" t="s">
        <v>56</v>
      </c>
      <c r="H96" s="256" t="s">
        <v>56</v>
      </c>
      <c r="I96" s="62" t="s">
        <v>261</v>
      </c>
      <c r="J96" s="294">
        <v>8</v>
      </c>
      <c r="K96" s="295">
        <f t="shared" si="5"/>
        <v>12</v>
      </c>
      <c r="L96" s="224">
        <v>12</v>
      </c>
      <c r="M96" s="224"/>
      <c r="N96" s="224"/>
      <c r="O96" s="224"/>
      <c r="P96" s="224"/>
      <c r="Q96" s="224"/>
      <c r="R96" s="223" t="e">
        <f>IF(L96="nio",0,IF(L96&gt;0,L96*J96/X96,0))*VLOOKUP(B96,'2-Kosten per locatie'!$A$14:$C$16,3,FALSE)</f>
        <v>#DIV/0!</v>
      </c>
      <c r="S96" s="223">
        <f>IF(M96&gt;0,M96*J96/Y96,0)*VLOOKUP(B96,'2-Kosten per locatie'!$A$14:$C$16,3,FALSE)</f>
        <v>0</v>
      </c>
      <c r="T96" s="223">
        <f>IF(N96&gt;0,N96*J96/Z96,0)*VLOOKUP(B96,'2-Kosten per locatie'!$A$14:$C$16,3,FALSE)</f>
        <v>0</v>
      </c>
      <c r="U96" s="223">
        <f>IF(O96&gt;0,O96*J96/AA96,0)*VLOOKUP(B96,'2-Kosten per locatie'!$A$14:$C$16,3,FALSE)</f>
        <v>0</v>
      </c>
      <c r="V96" s="223">
        <f>IF(P96&gt;0,P96*J96/Z96,0)*VLOOKUP(B96,'2-Kosten per locatie'!$A$14:$C$16,3,FALSE)</f>
        <v>0</v>
      </c>
      <c r="W96" s="223">
        <f>IF(Q96&gt;0,Q96*J96/AA96,0)*VLOOKUP(B96,'2-Kosten per locatie'!$A$14:$C$16,3,FALSE)</f>
        <v>0</v>
      </c>
      <c r="X96" s="296">
        <f>IF(L96="nio",0,IF(L96&gt;0,VLOOKUP(H96,'3-Productie normen'!A:M,VLOOKUP(L96,'3-Productie normen'!$B$34:$C$39,2,FALSE),FALSE)))</f>
        <v>0</v>
      </c>
      <c r="Y96" s="296">
        <f t="shared" si="6"/>
        <v>0</v>
      </c>
      <c r="Z96" s="296">
        <f t="shared" si="7"/>
        <v>0</v>
      </c>
      <c r="AA96" s="296">
        <f t="shared" si="8"/>
        <v>0</v>
      </c>
      <c r="AB96" s="297" t="str">
        <f>VLOOKUP(H96,'3-Productie normen'!A:P,12,FALSE)</f>
        <v>V</v>
      </c>
      <c r="AC96" s="297"/>
      <c r="AE96" s="298">
        <f t="shared" si="9"/>
        <v>96</v>
      </c>
    </row>
    <row r="97" spans="1:31" ht="14.1" customHeight="1">
      <c r="A97" s="432">
        <v>97</v>
      </c>
      <c r="B97" s="256" t="s">
        <v>238</v>
      </c>
      <c r="C97" s="256"/>
      <c r="D97" s="292" t="s">
        <v>249</v>
      </c>
      <c r="E97" s="293" t="s">
        <v>333</v>
      </c>
      <c r="F97" s="293"/>
      <c r="G97" s="62" t="s">
        <v>255</v>
      </c>
      <c r="H97" s="272" t="s">
        <v>48</v>
      </c>
      <c r="I97" s="62" t="s">
        <v>243</v>
      </c>
      <c r="J97" s="294">
        <v>7</v>
      </c>
      <c r="K97" s="295">
        <f t="shared" si="5"/>
        <v>510</v>
      </c>
      <c r="L97" s="224">
        <v>255</v>
      </c>
      <c r="M97" s="224">
        <v>255</v>
      </c>
      <c r="N97" s="224"/>
      <c r="O97" s="224"/>
      <c r="P97" s="224"/>
      <c r="Q97" s="224"/>
      <c r="R97" s="223" t="e">
        <f>IF(L97="nio",0,IF(L97&gt;0,L97*J97/X97,0))*VLOOKUP(B97,'2-Kosten per locatie'!$A$14:$C$16,3,FALSE)</f>
        <v>#DIV/0!</v>
      </c>
      <c r="S97" s="223" t="e">
        <f>IF(M97&gt;0,M97*J97/Y97,0)*VLOOKUP(B97,'2-Kosten per locatie'!$A$14:$C$16,3,FALSE)</f>
        <v>#DIV/0!</v>
      </c>
      <c r="T97" s="223">
        <f>IF(N97&gt;0,N97*J97/Z97,0)*VLOOKUP(B97,'2-Kosten per locatie'!$A$14:$C$16,3,FALSE)</f>
        <v>0</v>
      </c>
      <c r="U97" s="223">
        <f>IF(O97&gt;0,O97*J97/AA97,0)*VLOOKUP(B97,'2-Kosten per locatie'!$A$14:$C$16,3,FALSE)</f>
        <v>0</v>
      </c>
      <c r="V97" s="223">
        <f>IF(P97&gt;0,P97*J97/Z97,0)*VLOOKUP(B97,'2-Kosten per locatie'!$A$14:$C$16,3,FALSE)</f>
        <v>0</v>
      </c>
      <c r="W97" s="223">
        <f>IF(Q97&gt;0,Q97*J97/AA97,0)*VLOOKUP(B97,'2-Kosten per locatie'!$A$14:$C$16,3,FALSE)</f>
        <v>0</v>
      </c>
      <c r="X97" s="296">
        <f>IF(L97="nio",0,IF(L97&gt;0,VLOOKUP(H97,'3-Productie normen'!A:M,VLOOKUP(L97,'3-Productie normen'!$B$34:$C$39,2,FALSE),FALSE)))</f>
        <v>0</v>
      </c>
      <c r="Y97" s="296">
        <f t="shared" si="6"/>
        <v>0</v>
      </c>
      <c r="Z97" s="296">
        <f t="shared" si="7"/>
        <v>0</v>
      </c>
      <c r="AA97" s="296">
        <f t="shared" si="8"/>
        <v>0</v>
      </c>
      <c r="AB97" s="297" t="str">
        <f>VLOOKUP(H97,'3-Productie normen'!A:P,12,FALSE)</f>
        <v>S</v>
      </c>
      <c r="AC97" s="297"/>
      <c r="AE97" s="298">
        <f t="shared" si="9"/>
        <v>3570</v>
      </c>
    </row>
    <row r="98" spans="1:31" ht="14.1" customHeight="1">
      <c r="A98" s="432">
        <v>98</v>
      </c>
      <c r="B98" s="256" t="s">
        <v>238</v>
      </c>
      <c r="C98" s="256"/>
      <c r="D98" s="292" t="s">
        <v>249</v>
      </c>
      <c r="E98" s="293" t="s">
        <v>334</v>
      </c>
      <c r="F98" s="293"/>
      <c r="G98" s="62" t="s">
        <v>255</v>
      </c>
      <c r="H98" s="272" t="s">
        <v>48</v>
      </c>
      <c r="I98" s="62" t="s">
        <v>243</v>
      </c>
      <c r="J98" s="294">
        <v>4</v>
      </c>
      <c r="K98" s="295">
        <f t="shared" si="5"/>
        <v>510</v>
      </c>
      <c r="L98" s="224">
        <v>255</v>
      </c>
      <c r="M98" s="224">
        <v>255</v>
      </c>
      <c r="N98" s="224"/>
      <c r="O98" s="224"/>
      <c r="P98" s="224"/>
      <c r="Q98" s="224"/>
      <c r="R98" s="223" t="e">
        <f>IF(L98="nio",0,IF(L98&gt;0,L98*J98/X98,0))*VLOOKUP(B98,'2-Kosten per locatie'!$A$14:$C$16,3,FALSE)</f>
        <v>#DIV/0!</v>
      </c>
      <c r="S98" s="223" t="e">
        <f>IF(M98&gt;0,M98*J98/Y98,0)*VLOOKUP(B98,'2-Kosten per locatie'!$A$14:$C$16,3,FALSE)</f>
        <v>#DIV/0!</v>
      </c>
      <c r="T98" s="223">
        <f>IF(N98&gt;0,N98*J98/Z98,0)*VLOOKUP(B98,'2-Kosten per locatie'!$A$14:$C$16,3,FALSE)</f>
        <v>0</v>
      </c>
      <c r="U98" s="223">
        <f>IF(O98&gt;0,O98*J98/AA98,0)*VLOOKUP(B98,'2-Kosten per locatie'!$A$14:$C$16,3,FALSE)</f>
        <v>0</v>
      </c>
      <c r="V98" s="223">
        <f>IF(P98&gt;0,P98*J98/Z98,0)*VLOOKUP(B98,'2-Kosten per locatie'!$A$14:$C$16,3,FALSE)</f>
        <v>0</v>
      </c>
      <c r="W98" s="223">
        <f>IF(Q98&gt;0,Q98*J98/AA98,0)*VLOOKUP(B98,'2-Kosten per locatie'!$A$14:$C$16,3,FALSE)</f>
        <v>0</v>
      </c>
      <c r="X98" s="296">
        <f>IF(L98="nio",0,IF(L98&gt;0,VLOOKUP(H98,'3-Productie normen'!A:M,VLOOKUP(L98,'3-Productie normen'!$B$34:$C$39,2,FALSE),FALSE)))</f>
        <v>0</v>
      </c>
      <c r="Y98" s="296">
        <f t="shared" si="6"/>
        <v>0</v>
      </c>
      <c r="Z98" s="296">
        <f t="shared" si="7"/>
        <v>0</v>
      </c>
      <c r="AA98" s="296">
        <f t="shared" si="8"/>
        <v>0</v>
      </c>
      <c r="AB98" s="297" t="str">
        <f>VLOOKUP(H98,'3-Productie normen'!A:P,12,FALSE)</f>
        <v>S</v>
      </c>
      <c r="AC98" s="297"/>
      <c r="AE98" s="298">
        <f t="shared" si="9"/>
        <v>2040</v>
      </c>
    </row>
    <row r="99" spans="1:31" ht="14.1" customHeight="1">
      <c r="A99" s="432">
        <v>99</v>
      </c>
      <c r="B99" s="256" t="s">
        <v>238</v>
      </c>
      <c r="C99" s="256"/>
      <c r="D99" s="292" t="s">
        <v>249</v>
      </c>
      <c r="E99" s="293" t="s">
        <v>335</v>
      </c>
      <c r="F99" s="293"/>
      <c r="G99" s="62" t="s">
        <v>255</v>
      </c>
      <c r="H99" s="272" t="s">
        <v>48</v>
      </c>
      <c r="I99" s="62" t="s">
        <v>243</v>
      </c>
      <c r="J99" s="294">
        <v>7</v>
      </c>
      <c r="K99" s="295">
        <f t="shared" si="5"/>
        <v>510</v>
      </c>
      <c r="L99" s="224">
        <v>255</v>
      </c>
      <c r="M99" s="224">
        <v>255</v>
      </c>
      <c r="N99" s="224"/>
      <c r="O99" s="224"/>
      <c r="P99" s="224"/>
      <c r="Q99" s="224"/>
      <c r="R99" s="223" t="e">
        <f>IF(L99="nio",0,IF(L99&gt;0,L99*J99/X99,0))*VLOOKUP(B99,'2-Kosten per locatie'!$A$14:$C$16,3,FALSE)</f>
        <v>#DIV/0!</v>
      </c>
      <c r="S99" s="223" t="e">
        <f>IF(M99&gt;0,M99*J99/Y99,0)*VLOOKUP(B99,'2-Kosten per locatie'!$A$14:$C$16,3,FALSE)</f>
        <v>#DIV/0!</v>
      </c>
      <c r="T99" s="223">
        <f>IF(N99&gt;0,N99*J99/Z99,0)*VLOOKUP(B99,'2-Kosten per locatie'!$A$14:$C$16,3,FALSE)</f>
        <v>0</v>
      </c>
      <c r="U99" s="223">
        <f>IF(O99&gt;0,O99*J99/AA99,0)*VLOOKUP(B99,'2-Kosten per locatie'!$A$14:$C$16,3,FALSE)</f>
        <v>0</v>
      </c>
      <c r="V99" s="223">
        <f>IF(P99&gt;0,P99*J99/Z99,0)*VLOOKUP(B99,'2-Kosten per locatie'!$A$14:$C$16,3,FALSE)</f>
        <v>0</v>
      </c>
      <c r="W99" s="223">
        <f>IF(Q99&gt;0,Q99*J99/AA99,0)*VLOOKUP(B99,'2-Kosten per locatie'!$A$14:$C$16,3,FALSE)</f>
        <v>0</v>
      </c>
      <c r="X99" s="296">
        <f>IF(L99="nio",0,IF(L99&gt;0,VLOOKUP(H99,'3-Productie normen'!A:M,VLOOKUP(L99,'3-Productie normen'!$B$34:$C$39,2,FALSE),FALSE)))</f>
        <v>0</v>
      </c>
      <c r="Y99" s="296">
        <f t="shared" si="6"/>
        <v>0</v>
      </c>
      <c r="Z99" s="296">
        <f t="shared" si="7"/>
        <v>0</v>
      </c>
      <c r="AA99" s="296">
        <f t="shared" si="8"/>
        <v>0</v>
      </c>
      <c r="AB99" s="297" t="str">
        <f>VLOOKUP(H99,'3-Productie normen'!A:P,12,FALSE)</f>
        <v>S</v>
      </c>
      <c r="AC99" s="297"/>
      <c r="AE99" s="298">
        <f t="shared" si="9"/>
        <v>3570</v>
      </c>
    </row>
    <row r="100" spans="1:31" ht="14.1" hidden="1" customHeight="1">
      <c r="A100" s="432">
        <v>100</v>
      </c>
      <c r="B100" s="256" t="s">
        <v>238</v>
      </c>
      <c r="C100" s="256"/>
      <c r="D100" s="292" t="s">
        <v>249</v>
      </c>
      <c r="E100" s="293" t="s">
        <v>336</v>
      </c>
      <c r="F100" s="293"/>
      <c r="G100" s="62" t="s">
        <v>779</v>
      </c>
      <c r="H100" s="272" t="s">
        <v>55</v>
      </c>
      <c r="I100" s="62" t="s">
        <v>263</v>
      </c>
      <c r="J100" s="294">
        <v>117</v>
      </c>
      <c r="K100" s="295">
        <f t="shared" si="5"/>
        <v>255</v>
      </c>
      <c r="L100" s="224">
        <v>255</v>
      </c>
      <c r="M100" s="224"/>
      <c r="N100" s="224"/>
      <c r="O100" s="224"/>
      <c r="P100" s="224"/>
      <c r="Q100" s="224"/>
      <c r="R100" s="223" t="e">
        <f>IF(L100="nio",0,IF(L100&gt;0,L100*J100/X100,0))*VLOOKUP(B100,'2-Kosten per locatie'!$A$14:$C$16,3,FALSE)</f>
        <v>#DIV/0!</v>
      </c>
      <c r="S100" s="223">
        <f>IF(M100&gt;0,M100*J100/Y100,0)*VLOOKUP(B100,'2-Kosten per locatie'!$A$14:$C$16,3,FALSE)</f>
        <v>0</v>
      </c>
      <c r="T100" s="223">
        <f>IF(N100&gt;0,N100*J100/Z100,0)*VLOOKUP(B100,'2-Kosten per locatie'!$A$14:$C$16,3,FALSE)</f>
        <v>0</v>
      </c>
      <c r="U100" s="223">
        <f>IF(O100&gt;0,O100*J100/AA100,0)*VLOOKUP(B100,'2-Kosten per locatie'!$A$14:$C$16,3,FALSE)</f>
        <v>0</v>
      </c>
      <c r="V100" s="223">
        <f>IF(P100&gt;0,P100*J100/Z100,0)*VLOOKUP(B100,'2-Kosten per locatie'!$A$14:$C$16,3,FALSE)</f>
        <v>0</v>
      </c>
      <c r="W100" s="223">
        <f>IF(Q100&gt;0,Q100*J100/AA100,0)*VLOOKUP(B100,'2-Kosten per locatie'!$A$14:$C$16,3,FALSE)</f>
        <v>0</v>
      </c>
      <c r="X100" s="296">
        <f>IF(L100="nio",0,IF(L100&gt;0,VLOOKUP(H100,'3-Productie normen'!A:M,VLOOKUP(L100,'3-Productie normen'!$B$34:$C$39,2,FALSE),FALSE)))</f>
        <v>0</v>
      </c>
      <c r="Y100" s="296">
        <f t="shared" si="6"/>
        <v>0</v>
      </c>
      <c r="Z100" s="296">
        <f t="shared" si="7"/>
        <v>0</v>
      </c>
      <c r="AA100" s="296">
        <f t="shared" si="8"/>
        <v>0</v>
      </c>
      <c r="AB100" s="297" t="str">
        <f>VLOOKUP(H100,'3-Productie normen'!A:P,12,FALSE)</f>
        <v>B</v>
      </c>
      <c r="AC100" s="297"/>
      <c r="AE100" s="298">
        <f t="shared" si="9"/>
        <v>29835</v>
      </c>
    </row>
    <row r="101" spans="1:31" ht="14.1" hidden="1" customHeight="1">
      <c r="A101" s="432">
        <v>101</v>
      </c>
      <c r="B101" s="256" t="s">
        <v>238</v>
      </c>
      <c r="C101" s="256"/>
      <c r="D101" s="292" t="s">
        <v>249</v>
      </c>
      <c r="E101" s="293" t="s">
        <v>337</v>
      </c>
      <c r="F101" s="293"/>
      <c r="G101" s="62" t="s">
        <v>241</v>
      </c>
      <c r="H101" s="256" t="s">
        <v>727</v>
      </c>
      <c r="I101" s="62" t="s">
        <v>95</v>
      </c>
      <c r="J101" s="294">
        <v>112</v>
      </c>
      <c r="K101" s="295">
        <f t="shared" si="5"/>
        <v>255</v>
      </c>
      <c r="L101" s="224">
        <v>255</v>
      </c>
      <c r="M101" s="224"/>
      <c r="N101" s="224"/>
      <c r="O101" s="224"/>
      <c r="P101" s="224"/>
      <c r="Q101" s="224"/>
      <c r="R101" s="223" t="e">
        <f>IF(L101="nio",0,IF(L101&gt;0,L101*J101/X101,0))*VLOOKUP(B101,'2-Kosten per locatie'!$A$14:$C$16,3,FALSE)</f>
        <v>#DIV/0!</v>
      </c>
      <c r="S101" s="223">
        <f>IF(M101&gt;0,M101*J101/Y101,0)*VLOOKUP(B101,'2-Kosten per locatie'!$A$14:$C$16,3,FALSE)</f>
        <v>0</v>
      </c>
      <c r="T101" s="223">
        <f>IF(N101&gt;0,N101*J101/Z101,0)*VLOOKUP(B101,'2-Kosten per locatie'!$A$14:$C$16,3,FALSE)</f>
        <v>0</v>
      </c>
      <c r="U101" s="223">
        <f>IF(O101&gt;0,O101*J101/AA101,0)*VLOOKUP(B101,'2-Kosten per locatie'!$A$14:$C$16,3,FALSE)</f>
        <v>0</v>
      </c>
      <c r="V101" s="223">
        <f>IF(P101&gt;0,P101*J101/Z101,0)*VLOOKUP(B101,'2-Kosten per locatie'!$A$14:$C$16,3,FALSE)</f>
        <v>0</v>
      </c>
      <c r="W101" s="223">
        <f>IF(Q101&gt;0,Q101*J101/AA101,0)*VLOOKUP(B101,'2-Kosten per locatie'!$A$14:$C$16,3,FALSE)</f>
        <v>0</v>
      </c>
      <c r="X101" s="296">
        <f>IF(L101="nio",0,IF(L101&gt;0,VLOOKUP(H101,'3-Productie normen'!A:M,VLOOKUP(L101,'3-Productie normen'!$B$34:$C$39,2,FALSE),FALSE)))</f>
        <v>0</v>
      </c>
      <c r="Y101" s="296">
        <f t="shared" si="6"/>
        <v>0</v>
      </c>
      <c r="Z101" s="296">
        <f t="shared" si="7"/>
        <v>0</v>
      </c>
      <c r="AA101" s="296">
        <f t="shared" si="8"/>
        <v>0</v>
      </c>
      <c r="AB101" s="297" t="str">
        <f>VLOOKUP(H101,'3-Productie normen'!A:P,12,FALSE)</f>
        <v>V</v>
      </c>
      <c r="AC101" s="297"/>
      <c r="AE101" s="298">
        <f t="shared" si="9"/>
        <v>28560</v>
      </c>
    </row>
    <row r="102" spans="1:31" ht="14.1" hidden="1" customHeight="1">
      <c r="A102" s="432">
        <v>102</v>
      </c>
      <c r="B102" s="256" t="s">
        <v>238</v>
      </c>
      <c r="C102" s="256"/>
      <c r="D102" s="292" t="s">
        <v>249</v>
      </c>
      <c r="E102" s="293" t="s">
        <v>338</v>
      </c>
      <c r="F102" s="293"/>
      <c r="G102" s="62" t="s">
        <v>241</v>
      </c>
      <c r="H102" s="256" t="s">
        <v>727</v>
      </c>
      <c r="I102" s="62" t="s">
        <v>95</v>
      </c>
      <c r="J102" s="294">
        <v>10</v>
      </c>
      <c r="K102" s="295">
        <f t="shared" si="5"/>
        <v>255</v>
      </c>
      <c r="L102" s="224">
        <v>255</v>
      </c>
      <c r="M102" s="224"/>
      <c r="N102" s="224"/>
      <c r="O102" s="224"/>
      <c r="P102" s="224"/>
      <c r="Q102" s="224"/>
      <c r="R102" s="223" t="e">
        <f>IF(L102="nio",0,IF(L102&gt;0,L102*J102/X102,0))*VLOOKUP(B102,'2-Kosten per locatie'!$A$14:$C$16,3,FALSE)</f>
        <v>#DIV/0!</v>
      </c>
      <c r="S102" s="223">
        <f>IF(M102&gt;0,M102*J102/Y102,0)*VLOOKUP(B102,'2-Kosten per locatie'!$A$14:$C$16,3,FALSE)</f>
        <v>0</v>
      </c>
      <c r="T102" s="223">
        <f>IF(N102&gt;0,N102*J102/Z102,0)*VLOOKUP(B102,'2-Kosten per locatie'!$A$14:$C$16,3,FALSE)</f>
        <v>0</v>
      </c>
      <c r="U102" s="223">
        <f>IF(O102&gt;0,O102*J102/AA102,0)*VLOOKUP(B102,'2-Kosten per locatie'!$A$14:$C$16,3,FALSE)</f>
        <v>0</v>
      </c>
      <c r="V102" s="223">
        <f>IF(P102&gt;0,P102*J102/Z102,0)*VLOOKUP(B102,'2-Kosten per locatie'!$A$14:$C$16,3,FALSE)</f>
        <v>0</v>
      </c>
      <c r="W102" s="223">
        <f>IF(Q102&gt;0,Q102*J102/AA102,0)*VLOOKUP(B102,'2-Kosten per locatie'!$A$14:$C$16,3,FALSE)</f>
        <v>0</v>
      </c>
      <c r="X102" s="296">
        <f>IF(L102="nio",0,IF(L102&gt;0,VLOOKUP(H102,'3-Productie normen'!A:M,VLOOKUP(L102,'3-Productie normen'!$B$34:$C$39,2,FALSE),FALSE)))</f>
        <v>0</v>
      </c>
      <c r="Y102" s="296">
        <f t="shared" si="6"/>
        <v>0</v>
      </c>
      <c r="Z102" s="296">
        <f t="shared" si="7"/>
        <v>0</v>
      </c>
      <c r="AA102" s="296">
        <f t="shared" si="8"/>
        <v>0</v>
      </c>
      <c r="AB102" s="297" t="str">
        <f>VLOOKUP(H102,'3-Productie normen'!A:P,12,FALSE)</f>
        <v>V</v>
      </c>
      <c r="AC102" s="297"/>
      <c r="AE102" s="298">
        <f t="shared" si="9"/>
        <v>2550</v>
      </c>
    </row>
    <row r="103" spans="1:31" ht="14.1" hidden="1" customHeight="1">
      <c r="A103" s="432">
        <v>103</v>
      </c>
      <c r="B103" s="256" t="s">
        <v>238</v>
      </c>
      <c r="C103" s="256"/>
      <c r="D103" s="292" t="s">
        <v>249</v>
      </c>
      <c r="E103" s="293" t="s">
        <v>339</v>
      </c>
      <c r="F103" s="293"/>
      <c r="G103" s="62" t="s">
        <v>241</v>
      </c>
      <c r="H103" s="256" t="s">
        <v>727</v>
      </c>
      <c r="I103" s="62" t="s">
        <v>340</v>
      </c>
      <c r="J103" s="294">
        <v>6</v>
      </c>
      <c r="K103" s="295">
        <f t="shared" si="5"/>
        <v>255</v>
      </c>
      <c r="L103" s="224">
        <v>255</v>
      </c>
      <c r="M103" s="224"/>
      <c r="N103" s="224"/>
      <c r="O103" s="224"/>
      <c r="P103" s="224"/>
      <c r="Q103" s="224"/>
      <c r="R103" s="223" t="e">
        <f>IF(L103="nio",0,IF(L103&gt;0,L103*J103/X103,0))*VLOOKUP(B103,'2-Kosten per locatie'!$A$14:$C$16,3,FALSE)</f>
        <v>#DIV/0!</v>
      </c>
      <c r="S103" s="223">
        <f>IF(M103&gt;0,M103*J103/Y103,0)*VLOOKUP(B103,'2-Kosten per locatie'!$A$14:$C$16,3,FALSE)</f>
        <v>0</v>
      </c>
      <c r="T103" s="223">
        <f>IF(N103&gt;0,N103*J103/Z103,0)*VLOOKUP(B103,'2-Kosten per locatie'!$A$14:$C$16,3,FALSE)</f>
        <v>0</v>
      </c>
      <c r="U103" s="223">
        <f>IF(O103&gt;0,O103*J103/AA103,0)*VLOOKUP(B103,'2-Kosten per locatie'!$A$14:$C$16,3,FALSE)</f>
        <v>0</v>
      </c>
      <c r="V103" s="223">
        <f>IF(P103&gt;0,P103*J103/Z103,0)*VLOOKUP(B103,'2-Kosten per locatie'!$A$14:$C$16,3,FALSE)</f>
        <v>0</v>
      </c>
      <c r="W103" s="223">
        <f>IF(Q103&gt;0,Q103*J103/AA103,0)*VLOOKUP(B103,'2-Kosten per locatie'!$A$14:$C$16,3,FALSE)</f>
        <v>0</v>
      </c>
      <c r="X103" s="296">
        <f>IF(L103="nio",0,IF(L103&gt;0,VLOOKUP(H103,'3-Productie normen'!A:M,VLOOKUP(L103,'3-Productie normen'!$B$34:$C$39,2,FALSE),FALSE)))</f>
        <v>0</v>
      </c>
      <c r="Y103" s="296">
        <f t="shared" si="6"/>
        <v>0</v>
      </c>
      <c r="Z103" s="296">
        <f t="shared" si="7"/>
        <v>0</v>
      </c>
      <c r="AA103" s="296">
        <f t="shared" si="8"/>
        <v>0</v>
      </c>
      <c r="AB103" s="297" t="str">
        <f>VLOOKUP(H103,'3-Productie normen'!A:P,12,FALSE)</f>
        <v>V</v>
      </c>
      <c r="AC103" s="297"/>
      <c r="AE103" s="298">
        <f t="shared" si="9"/>
        <v>1530</v>
      </c>
    </row>
    <row r="104" spans="1:31" ht="14.1" hidden="1" customHeight="1">
      <c r="A104" s="432">
        <v>104</v>
      </c>
      <c r="B104" s="256" t="s">
        <v>238</v>
      </c>
      <c r="C104" s="256"/>
      <c r="D104" s="292" t="s">
        <v>249</v>
      </c>
      <c r="E104" s="293" t="s">
        <v>341</v>
      </c>
      <c r="F104" s="293"/>
      <c r="G104" s="62" t="s">
        <v>59</v>
      </c>
      <c r="H104" s="62" t="s">
        <v>59</v>
      </c>
      <c r="I104" s="62" t="s">
        <v>95</v>
      </c>
      <c r="J104" s="294">
        <v>7</v>
      </c>
      <c r="K104" s="295">
        <f t="shared" si="5"/>
        <v>255</v>
      </c>
      <c r="L104" s="224">
        <v>255</v>
      </c>
      <c r="M104" s="224"/>
      <c r="N104" s="224"/>
      <c r="O104" s="224"/>
      <c r="P104" s="224"/>
      <c r="Q104" s="224"/>
      <c r="R104" s="223" t="e">
        <f>IF(L104="nio",0,IF(L104&gt;0,L104*J104/X104,0))*VLOOKUP(B104,'2-Kosten per locatie'!$A$14:$C$16,3,FALSE)</f>
        <v>#DIV/0!</v>
      </c>
      <c r="S104" s="223">
        <f>IF(M104&gt;0,M104*J104/Y104,0)*VLOOKUP(B104,'2-Kosten per locatie'!$A$14:$C$16,3,FALSE)</f>
        <v>0</v>
      </c>
      <c r="T104" s="223">
        <f>IF(N104&gt;0,N104*J104/Z104,0)*VLOOKUP(B104,'2-Kosten per locatie'!$A$14:$C$16,3,FALSE)</f>
        <v>0</v>
      </c>
      <c r="U104" s="223">
        <f>IF(O104&gt;0,O104*J104/AA104,0)*VLOOKUP(B104,'2-Kosten per locatie'!$A$14:$C$16,3,FALSE)</f>
        <v>0</v>
      </c>
      <c r="V104" s="223">
        <f>IF(P104&gt;0,P104*J104/Z104,0)*VLOOKUP(B104,'2-Kosten per locatie'!$A$14:$C$16,3,FALSE)</f>
        <v>0</v>
      </c>
      <c r="W104" s="223">
        <f>IF(Q104&gt;0,Q104*J104/AA104,0)*VLOOKUP(B104,'2-Kosten per locatie'!$A$14:$C$16,3,FALSE)</f>
        <v>0</v>
      </c>
      <c r="X104" s="296">
        <f>IF(L104="nio",0,IF(L104&gt;0,VLOOKUP(H104,'3-Productie normen'!A:M,VLOOKUP(L104,'3-Productie normen'!$B$34:$C$39,2,FALSE),FALSE)))</f>
        <v>0</v>
      </c>
      <c r="Y104" s="296">
        <f t="shared" si="6"/>
        <v>0</v>
      </c>
      <c r="Z104" s="296">
        <f t="shared" si="7"/>
        <v>0</v>
      </c>
      <c r="AA104" s="296">
        <f t="shared" si="8"/>
        <v>0</v>
      </c>
      <c r="AB104" s="297" t="str">
        <f>VLOOKUP(H104,'3-Productie normen'!A:P,12,FALSE)</f>
        <v>V</v>
      </c>
      <c r="AC104" s="297"/>
      <c r="AE104" s="298">
        <f t="shared" si="9"/>
        <v>1785</v>
      </c>
    </row>
    <row r="105" spans="1:31" ht="14.1" hidden="1" customHeight="1">
      <c r="A105" s="432">
        <v>105</v>
      </c>
      <c r="B105" s="256" t="s">
        <v>238</v>
      </c>
      <c r="C105" s="256"/>
      <c r="D105" s="292" t="s">
        <v>249</v>
      </c>
      <c r="E105" s="293" t="s">
        <v>342</v>
      </c>
      <c r="F105" s="293"/>
      <c r="G105" s="62" t="s">
        <v>241</v>
      </c>
      <c r="H105" s="256" t="s">
        <v>727</v>
      </c>
      <c r="I105" s="62" t="s">
        <v>95</v>
      </c>
      <c r="J105" s="294">
        <v>8</v>
      </c>
      <c r="K105" s="295">
        <f t="shared" si="5"/>
        <v>255</v>
      </c>
      <c r="L105" s="224">
        <v>255</v>
      </c>
      <c r="M105" s="224"/>
      <c r="N105" s="224"/>
      <c r="O105" s="224"/>
      <c r="P105" s="224"/>
      <c r="Q105" s="224"/>
      <c r="R105" s="223" t="e">
        <f>IF(L105="nio",0,IF(L105&gt;0,L105*J105/X105,0))*VLOOKUP(B105,'2-Kosten per locatie'!$A$14:$C$16,3,FALSE)</f>
        <v>#DIV/0!</v>
      </c>
      <c r="S105" s="223">
        <f>IF(M105&gt;0,M105*J105/Y105,0)*VLOOKUP(B105,'2-Kosten per locatie'!$A$14:$C$16,3,FALSE)</f>
        <v>0</v>
      </c>
      <c r="T105" s="223">
        <f>IF(N105&gt;0,N105*J105/Z105,0)*VLOOKUP(B105,'2-Kosten per locatie'!$A$14:$C$16,3,FALSE)</f>
        <v>0</v>
      </c>
      <c r="U105" s="223">
        <f>IF(O105&gt;0,O105*J105/AA105,0)*VLOOKUP(B105,'2-Kosten per locatie'!$A$14:$C$16,3,FALSE)</f>
        <v>0</v>
      </c>
      <c r="V105" s="223">
        <f>IF(P105&gt;0,P105*J105/Z105,0)*VLOOKUP(B105,'2-Kosten per locatie'!$A$14:$C$16,3,FALSE)</f>
        <v>0</v>
      </c>
      <c r="W105" s="223">
        <f>IF(Q105&gt;0,Q105*J105/AA105,0)*VLOOKUP(B105,'2-Kosten per locatie'!$A$14:$C$16,3,FALSE)</f>
        <v>0</v>
      </c>
      <c r="X105" s="296">
        <f>IF(L105="nio",0,IF(L105&gt;0,VLOOKUP(H105,'3-Productie normen'!A:M,VLOOKUP(L105,'3-Productie normen'!$B$34:$C$39,2,FALSE),FALSE)))</f>
        <v>0</v>
      </c>
      <c r="Y105" s="296">
        <f t="shared" si="6"/>
        <v>0</v>
      </c>
      <c r="Z105" s="296">
        <f t="shared" si="7"/>
        <v>0</v>
      </c>
      <c r="AA105" s="296">
        <f t="shared" si="8"/>
        <v>0</v>
      </c>
      <c r="AB105" s="297" t="str">
        <f>VLOOKUP(H105,'3-Productie normen'!A:P,12,FALSE)</f>
        <v>V</v>
      </c>
      <c r="AC105" s="297"/>
      <c r="AE105" s="298">
        <f t="shared" si="9"/>
        <v>2040</v>
      </c>
    </row>
    <row r="106" spans="1:31" ht="14.1" hidden="1" customHeight="1">
      <c r="A106" s="432">
        <v>106</v>
      </c>
      <c r="B106" s="256" t="s">
        <v>238</v>
      </c>
      <c r="C106" s="256"/>
      <c r="D106" s="292" t="s">
        <v>249</v>
      </c>
      <c r="E106" s="293" t="s">
        <v>343</v>
      </c>
      <c r="F106" s="293"/>
      <c r="G106" s="62" t="s">
        <v>241</v>
      </c>
      <c r="H106" s="256" t="s">
        <v>727</v>
      </c>
      <c r="I106" s="62" t="s">
        <v>95</v>
      </c>
      <c r="J106" s="294">
        <v>4</v>
      </c>
      <c r="K106" s="295">
        <f t="shared" si="5"/>
        <v>255</v>
      </c>
      <c r="L106" s="224">
        <v>255</v>
      </c>
      <c r="M106" s="224"/>
      <c r="N106" s="224"/>
      <c r="O106" s="224"/>
      <c r="P106" s="224"/>
      <c r="Q106" s="224"/>
      <c r="R106" s="223" t="e">
        <f>IF(L106="nio",0,IF(L106&gt;0,L106*J106/X106,0))*VLOOKUP(B106,'2-Kosten per locatie'!$A$14:$C$16,3,FALSE)</f>
        <v>#DIV/0!</v>
      </c>
      <c r="S106" s="223">
        <f>IF(M106&gt;0,M106*J106/Y106,0)*VLOOKUP(B106,'2-Kosten per locatie'!$A$14:$C$16,3,FALSE)</f>
        <v>0</v>
      </c>
      <c r="T106" s="223">
        <f>IF(N106&gt;0,N106*J106/Z106,0)*VLOOKUP(B106,'2-Kosten per locatie'!$A$14:$C$16,3,FALSE)</f>
        <v>0</v>
      </c>
      <c r="U106" s="223">
        <f>IF(O106&gt;0,O106*J106/AA106,0)*VLOOKUP(B106,'2-Kosten per locatie'!$A$14:$C$16,3,FALSE)</f>
        <v>0</v>
      </c>
      <c r="V106" s="223">
        <f>IF(P106&gt;0,P106*J106/Z106,0)*VLOOKUP(B106,'2-Kosten per locatie'!$A$14:$C$16,3,FALSE)</f>
        <v>0</v>
      </c>
      <c r="W106" s="223">
        <f>IF(Q106&gt;0,Q106*J106/AA106,0)*VLOOKUP(B106,'2-Kosten per locatie'!$A$14:$C$16,3,FALSE)</f>
        <v>0</v>
      </c>
      <c r="X106" s="296">
        <f>IF(L106="nio",0,IF(L106&gt;0,VLOOKUP(H106,'3-Productie normen'!A:M,VLOOKUP(L106,'3-Productie normen'!$B$34:$C$39,2,FALSE),FALSE)))</f>
        <v>0</v>
      </c>
      <c r="Y106" s="296">
        <f t="shared" si="6"/>
        <v>0</v>
      </c>
      <c r="Z106" s="296">
        <f t="shared" si="7"/>
        <v>0</v>
      </c>
      <c r="AA106" s="296">
        <f t="shared" si="8"/>
        <v>0</v>
      </c>
      <c r="AB106" s="297" t="str">
        <f>VLOOKUP(H106,'3-Productie normen'!A:P,12,FALSE)</f>
        <v>V</v>
      </c>
      <c r="AC106" s="297"/>
      <c r="AE106" s="298">
        <f t="shared" si="9"/>
        <v>1020</v>
      </c>
    </row>
    <row r="107" spans="1:31" ht="14.1" hidden="1" customHeight="1">
      <c r="A107" s="432">
        <v>107</v>
      </c>
      <c r="B107" s="256" t="s">
        <v>238</v>
      </c>
      <c r="C107" s="256"/>
      <c r="D107" s="292" t="s">
        <v>249</v>
      </c>
      <c r="E107" s="293" t="s">
        <v>344</v>
      </c>
      <c r="F107" s="293"/>
      <c r="G107" s="62" t="s">
        <v>265</v>
      </c>
      <c r="H107" s="272" t="s">
        <v>55</v>
      </c>
      <c r="I107" s="62" t="s">
        <v>95</v>
      </c>
      <c r="J107" s="294">
        <v>233</v>
      </c>
      <c r="K107" s="295">
        <f t="shared" si="5"/>
        <v>255</v>
      </c>
      <c r="L107" s="224">
        <v>255</v>
      </c>
      <c r="M107" s="224"/>
      <c r="N107" s="224"/>
      <c r="O107" s="224"/>
      <c r="P107" s="224"/>
      <c r="Q107" s="224"/>
      <c r="R107" s="223" t="e">
        <f>IF(L107="nio",0,IF(L107&gt;0,L107*J107/X107,0))*VLOOKUP(B107,'2-Kosten per locatie'!$A$14:$C$16,3,FALSE)</f>
        <v>#DIV/0!</v>
      </c>
      <c r="S107" s="223">
        <f>IF(M107&gt;0,M107*J107/Y107,0)*VLOOKUP(B107,'2-Kosten per locatie'!$A$14:$C$16,3,FALSE)</f>
        <v>0</v>
      </c>
      <c r="T107" s="223">
        <f>IF(N107&gt;0,N107*J107/Z107,0)*VLOOKUP(B107,'2-Kosten per locatie'!$A$14:$C$16,3,FALSE)</f>
        <v>0</v>
      </c>
      <c r="U107" s="223">
        <f>IF(O107&gt;0,O107*J107/AA107,0)*VLOOKUP(B107,'2-Kosten per locatie'!$A$14:$C$16,3,FALSE)</f>
        <v>0</v>
      </c>
      <c r="V107" s="223">
        <f>IF(P107&gt;0,P107*J107/Z107,0)*VLOOKUP(B107,'2-Kosten per locatie'!$A$14:$C$16,3,FALSE)</f>
        <v>0</v>
      </c>
      <c r="W107" s="223">
        <f>IF(Q107&gt;0,Q107*J107/AA107,0)*VLOOKUP(B107,'2-Kosten per locatie'!$A$14:$C$16,3,FALSE)</f>
        <v>0</v>
      </c>
      <c r="X107" s="296">
        <f>IF(L107="nio",0,IF(L107&gt;0,VLOOKUP(H107,'3-Productie normen'!A:M,VLOOKUP(L107,'3-Productie normen'!$B$34:$C$39,2,FALSE),FALSE)))</f>
        <v>0</v>
      </c>
      <c r="Y107" s="296">
        <f t="shared" si="6"/>
        <v>0</v>
      </c>
      <c r="Z107" s="296">
        <f t="shared" si="7"/>
        <v>0</v>
      </c>
      <c r="AA107" s="296">
        <f t="shared" si="8"/>
        <v>0</v>
      </c>
      <c r="AB107" s="297" t="str">
        <f>VLOOKUP(H107,'3-Productie normen'!A:P,12,FALSE)</f>
        <v>B</v>
      </c>
      <c r="AC107" s="297"/>
      <c r="AE107" s="298">
        <f t="shared" si="9"/>
        <v>59415</v>
      </c>
    </row>
    <row r="108" spans="1:31" ht="14.1" hidden="1" customHeight="1">
      <c r="A108" s="432">
        <v>108</v>
      </c>
      <c r="B108" s="256" t="s">
        <v>238</v>
      </c>
      <c r="C108" s="256"/>
      <c r="D108" s="292" t="s">
        <v>249</v>
      </c>
      <c r="E108" s="293" t="s">
        <v>345</v>
      </c>
      <c r="F108" s="293"/>
      <c r="G108" s="62" t="s">
        <v>57</v>
      </c>
      <c r="H108" s="74" t="s">
        <v>57</v>
      </c>
      <c r="I108" s="62" t="s">
        <v>243</v>
      </c>
      <c r="J108" s="294">
        <v>59</v>
      </c>
      <c r="K108" s="295">
        <f t="shared" si="5"/>
        <v>255</v>
      </c>
      <c r="L108" s="224">
        <v>255</v>
      </c>
      <c r="M108" s="224"/>
      <c r="N108" s="224"/>
      <c r="O108" s="224"/>
      <c r="P108" s="224"/>
      <c r="Q108" s="224"/>
      <c r="R108" s="223" t="e">
        <f>IF(L108="nio",0,IF(L108&gt;0,L108*J108/X108,0))*VLOOKUP(B108,'2-Kosten per locatie'!$A$14:$C$16,3,FALSE)</f>
        <v>#DIV/0!</v>
      </c>
      <c r="S108" s="223">
        <f>IF(M108&gt;0,M108*J108/Y108,0)*VLOOKUP(B108,'2-Kosten per locatie'!$A$14:$C$16,3,FALSE)</f>
        <v>0</v>
      </c>
      <c r="T108" s="223">
        <f>IF(N108&gt;0,N108*J108/Z108,0)*VLOOKUP(B108,'2-Kosten per locatie'!$A$14:$C$16,3,FALSE)</f>
        <v>0</v>
      </c>
      <c r="U108" s="223">
        <f>IF(O108&gt;0,O108*J108/AA108,0)*VLOOKUP(B108,'2-Kosten per locatie'!$A$14:$C$16,3,FALSE)</f>
        <v>0</v>
      </c>
      <c r="V108" s="223">
        <f>IF(P108&gt;0,P108*J108/Z108,0)*VLOOKUP(B108,'2-Kosten per locatie'!$A$14:$C$16,3,FALSE)</f>
        <v>0</v>
      </c>
      <c r="W108" s="223">
        <f>IF(Q108&gt;0,Q108*J108/AA108,0)*VLOOKUP(B108,'2-Kosten per locatie'!$A$14:$C$16,3,FALSE)</f>
        <v>0</v>
      </c>
      <c r="X108" s="296">
        <f>IF(L108="nio",0,IF(L108&gt;0,VLOOKUP(H108,'3-Productie normen'!A:M,VLOOKUP(L108,'3-Productie normen'!$B$34:$C$39,2,FALSE),FALSE)))</f>
        <v>0</v>
      </c>
      <c r="Y108" s="296">
        <f t="shared" si="6"/>
        <v>0</v>
      </c>
      <c r="Z108" s="296">
        <f t="shared" si="7"/>
        <v>0</v>
      </c>
      <c r="AA108" s="296">
        <f t="shared" si="8"/>
        <v>0</v>
      </c>
      <c r="AB108" s="297" t="str">
        <f>VLOOKUP(H108,'3-Productie normen'!A:P,12,FALSE)</f>
        <v>V</v>
      </c>
      <c r="AC108" s="297"/>
      <c r="AE108" s="298">
        <f t="shared" si="9"/>
        <v>15045</v>
      </c>
    </row>
    <row r="109" spans="1:31" ht="14.1" hidden="1" customHeight="1">
      <c r="A109" s="432">
        <v>109</v>
      </c>
      <c r="B109" s="256" t="s">
        <v>238</v>
      </c>
      <c r="C109" s="256"/>
      <c r="D109" s="292" t="s">
        <v>249</v>
      </c>
      <c r="E109" s="293" t="s">
        <v>346</v>
      </c>
      <c r="F109" s="293"/>
      <c r="G109" s="62" t="s">
        <v>265</v>
      </c>
      <c r="H109" s="272" t="s">
        <v>55</v>
      </c>
      <c r="I109" s="62" t="s">
        <v>237</v>
      </c>
      <c r="J109" s="294">
        <v>103</v>
      </c>
      <c r="K109" s="295">
        <f t="shared" si="5"/>
        <v>255</v>
      </c>
      <c r="L109" s="224">
        <v>255</v>
      </c>
      <c r="M109" s="224"/>
      <c r="N109" s="224"/>
      <c r="O109" s="224"/>
      <c r="P109" s="224"/>
      <c r="Q109" s="224"/>
      <c r="R109" s="223" t="e">
        <f>IF(L109="nio",0,IF(L109&gt;0,L109*J109/X109,0))*VLOOKUP(B109,'2-Kosten per locatie'!$A$14:$C$16,3,FALSE)</f>
        <v>#DIV/0!</v>
      </c>
      <c r="S109" s="223">
        <f>IF(M109&gt;0,M109*J109/Y109,0)*VLOOKUP(B109,'2-Kosten per locatie'!$A$14:$C$16,3,FALSE)</f>
        <v>0</v>
      </c>
      <c r="T109" s="223">
        <f>IF(N109&gt;0,N109*J109/Z109,0)*VLOOKUP(B109,'2-Kosten per locatie'!$A$14:$C$16,3,FALSE)</f>
        <v>0</v>
      </c>
      <c r="U109" s="223">
        <f>IF(O109&gt;0,O109*J109/AA109,0)*VLOOKUP(B109,'2-Kosten per locatie'!$A$14:$C$16,3,FALSE)</f>
        <v>0</v>
      </c>
      <c r="V109" s="223">
        <f>IF(P109&gt;0,P109*J109/Z109,0)*VLOOKUP(B109,'2-Kosten per locatie'!$A$14:$C$16,3,FALSE)</f>
        <v>0</v>
      </c>
      <c r="W109" s="223">
        <f>IF(Q109&gt;0,Q109*J109/AA109,0)*VLOOKUP(B109,'2-Kosten per locatie'!$A$14:$C$16,3,FALSE)</f>
        <v>0</v>
      </c>
      <c r="X109" s="296">
        <f>IF(L109="nio",0,IF(L109&gt;0,VLOOKUP(H109,'3-Productie normen'!A:M,VLOOKUP(L109,'3-Productie normen'!$B$34:$C$39,2,FALSE),FALSE)))</f>
        <v>0</v>
      </c>
      <c r="Y109" s="296">
        <f t="shared" si="6"/>
        <v>0</v>
      </c>
      <c r="Z109" s="296">
        <f t="shared" si="7"/>
        <v>0</v>
      </c>
      <c r="AA109" s="296">
        <f t="shared" si="8"/>
        <v>0</v>
      </c>
      <c r="AB109" s="297" t="str">
        <f>VLOOKUP(H109,'3-Productie normen'!A:P,12,FALSE)</f>
        <v>B</v>
      </c>
      <c r="AC109" s="297"/>
      <c r="AE109" s="298">
        <f t="shared" si="9"/>
        <v>26265</v>
      </c>
    </row>
    <row r="110" spans="1:31" ht="14.1" hidden="1" customHeight="1">
      <c r="A110" s="432">
        <v>110</v>
      </c>
      <c r="B110" s="256" t="s">
        <v>238</v>
      </c>
      <c r="C110" s="256"/>
      <c r="D110" s="292" t="s">
        <v>249</v>
      </c>
      <c r="E110" s="293" t="s">
        <v>347</v>
      </c>
      <c r="F110" s="293"/>
      <c r="G110" s="62" t="s">
        <v>348</v>
      </c>
      <c r="H110" s="272" t="s">
        <v>46</v>
      </c>
      <c r="I110" s="62" t="s">
        <v>95</v>
      </c>
      <c r="J110" s="294">
        <v>4</v>
      </c>
      <c r="K110" s="295">
        <f t="shared" si="5"/>
        <v>156</v>
      </c>
      <c r="L110" s="224">
        <v>156</v>
      </c>
      <c r="M110" s="224"/>
      <c r="N110" s="224"/>
      <c r="O110" s="224"/>
      <c r="P110" s="224"/>
      <c r="Q110" s="224"/>
      <c r="R110" s="223" t="e">
        <f>IF(L110="nio",0,IF(L110&gt;0,L110*J110/X110,0))*VLOOKUP(B110,'2-Kosten per locatie'!$A$14:$C$16,3,FALSE)</f>
        <v>#DIV/0!</v>
      </c>
      <c r="S110" s="223">
        <f>IF(M110&gt;0,M110*J110/Y110,0)*VLOOKUP(B110,'2-Kosten per locatie'!$A$14:$C$16,3,FALSE)</f>
        <v>0</v>
      </c>
      <c r="T110" s="223">
        <f>IF(N110&gt;0,N110*J110/Z110,0)*VLOOKUP(B110,'2-Kosten per locatie'!$A$14:$C$16,3,FALSE)</f>
        <v>0</v>
      </c>
      <c r="U110" s="223">
        <f>IF(O110&gt;0,O110*J110/AA110,0)*VLOOKUP(B110,'2-Kosten per locatie'!$A$14:$C$16,3,FALSE)</f>
        <v>0</v>
      </c>
      <c r="V110" s="223">
        <f>IF(P110&gt;0,P110*J110/Z110,0)*VLOOKUP(B110,'2-Kosten per locatie'!$A$14:$C$16,3,FALSE)</f>
        <v>0</v>
      </c>
      <c r="W110" s="223">
        <f>IF(Q110&gt;0,Q110*J110/AA110,0)*VLOOKUP(B110,'2-Kosten per locatie'!$A$14:$C$16,3,FALSE)</f>
        <v>0</v>
      </c>
      <c r="X110" s="296">
        <f>IF(L110="nio",0,IF(L110&gt;0,VLOOKUP(H110,'3-Productie normen'!A:M,VLOOKUP(L110,'3-Productie normen'!$B$34:$C$39,2,FALSE),FALSE)))</f>
        <v>0</v>
      </c>
      <c r="Y110" s="296">
        <f t="shared" si="6"/>
        <v>0</v>
      </c>
      <c r="Z110" s="296">
        <f t="shared" si="7"/>
        <v>0</v>
      </c>
      <c r="AA110" s="296">
        <f t="shared" si="8"/>
        <v>0</v>
      </c>
      <c r="AB110" s="297" t="str">
        <f>VLOOKUP(H110,'3-Productie normen'!A:P,12,FALSE)</f>
        <v>B</v>
      </c>
      <c r="AC110" s="297"/>
      <c r="AE110" s="298">
        <f t="shared" si="9"/>
        <v>624</v>
      </c>
    </row>
    <row r="111" spans="1:31" ht="14.1" hidden="1" customHeight="1">
      <c r="A111" s="432">
        <v>111</v>
      </c>
      <c r="B111" s="256" t="s">
        <v>238</v>
      </c>
      <c r="C111" s="256"/>
      <c r="D111" s="292" t="s">
        <v>249</v>
      </c>
      <c r="E111" s="293" t="s">
        <v>349</v>
      </c>
      <c r="F111" s="293"/>
      <c r="G111" s="62" t="s">
        <v>274</v>
      </c>
      <c r="H111" s="276" t="s">
        <v>770</v>
      </c>
      <c r="I111" s="62" t="s">
        <v>95</v>
      </c>
      <c r="J111" s="294">
        <v>12</v>
      </c>
      <c r="K111" s="295">
        <f t="shared" si="5"/>
        <v>0</v>
      </c>
      <c r="L111" s="224" t="s">
        <v>717</v>
      </c>
      <c r="M111" s="224"/>
      <c r="N111" s="224"/>
      <c r="O111" s="224"/>
      <c r="P111" s="224"/>
      <c r="Q111" s="224"/>
      <c r="R111" s="223">
        <f>IF(L111="nio",0,IF(L111&gt;0,L111*J111/X111,0))*VLOOKUP(B111,'2-Kosten per locatie'!$A$14:$C$16,3,FALSE)</f>
        <v>0</v>
      </c>
      <c r="S111" s="223">
        <f>IF(M111&gt;0,M111*J111/Y111,0)*VLOOKUP(B111,'2-Kosten per locatie'!$A$14:$C$16,3,FALSE)</f>
        <v>0</v>
      </c>
      <c r="T111" s="223">
        <f>IF(N111&gt;0,N111*J111/Z111,0)*VLOOKUP(B111,'2-Kosten per locatie'!$A$14:$C$16,3,FALSE)</f>
        <v>0</v>
      </c>
      <c r="U111" s="223">
        <f>IF(O111&gt;0,O111*J111/AA111,0)*VLOOKUP(B111,'2-Kosten per locatie'!$A$14:$C$16,3,FALSE)</f>
        <v>0</v>
      </c>
      <c r="V111" s="223">
        <f>IF(P111&gt;0,P111*J111/Z111,0)*VLOOKUP(B111,'2-Kosten per locatie'!$A$14:$C$16,3,FALSE)</f>
        <v>0</v>
      </c>
      <c r="W111" s="223">
        <f>IF(Q111&gt;0,Q111*J111/AA111,0)*VLOOKUP(B111,'2-Kosten per locatie'!$A$14:$C$16,3,FALSE)</f>
        <v>0</v>
      </c>
      <c r="X111" s="296">
        <f>IF(L111="nio",0,IF(L111&gt;0,VLOOKUP(H111,'3-Productie normen'!A:M,VLOOKUP(L111,'3-Productie normen'!$B$34:$C$39,2,FALSE),FALSE)))</f>
        <v>0</v>
      </c>
      <c r="Y111" s="296">
        <f t="shared" si="6"/>
        <v>0</v>
      </c>
      <c r="Z111" s="296">
        <f t="shared" si="7"/>
        <v>0</v>
      </c>
      <c r="AA111" s="296">
        <f t="shared" si="8"/>
        <v>0</v>
      </c>
      <c r="AB111" s="297">
        <f>VLOOKUP(H111,'3-Productie normen'!A:P,12,FALSE)</f>
        <v>0</v>
      </c>
      <c r="AC111" s="297"/>
      <c r="AE111" s="298">
        <f t="shared" si="9"/>
        <v>0</v>
      </c>
    </row>
    <row r="112" spans="1:31" ht="14.1" hidden="1" customHeight="1">
      <c r="A112" s="432">
        <v>112</v>
      </c>
      <c r="B112" s="256" t="s">
        <v>238</v>
      </c>
      <c r="C112" s="256"/>
      <c r="D112" s="292" t="s">
        <v>249</v>
      </c>
      <c r="E112" s="293" t="s">
        <v>350</v>
      </c>
      <c r="F112" s="293"/>
      <c r="G112" s="62" t="s">
        <v>272</v>
      </c>
      <c r="H112" s="272" t="s">
        <v>46</v>
      </c>
      <c r="I112" s="62" t="s">
        <v>237</v>
      </c>
      <c r="J112" s="294">
        <v>21</v>
      </c>
      <c r="K112" s="295">
        <f t="shared" si="5"/>
        <v>156</v>
      </c>
      <c r="L112" s="224">
        <v>156</v>
      </c>
      <c r="M112" s="224"/>
      <c r="N112" s="224"/>
      <c r="O112" s="224"/>
      <c r="P112" s="224"/>
      <c r="Q112" s="224"/>
      <c r="R112" s="223" t="e">
        <f>IF(L112="nio",0,IF(L112&gt;0,L112*J112/X112,0))*VLOOKUP(B112,'2-Kosten per locatie'!$A$14:$C$16,3,FALSE)</f>
        <v>#DIV/0!</v>
      </c>
      <c r="S112" s="223">
        <f>IF(M112&gt;0,M112*J112/Y112,0)*VLOOKUP(B112,'2-Kosten per locatie'!$A$14:$C$16,3,FALSE)</f>
        <v>0</v>
      </c>
      <c r="T112" s="223">
        <f>IF(N112&gt;0,N112*J112/Z112,0)*VLOOKUP(B112,'2-Kosten per locatie'!$A$14:$C$16,3,FALSE)</f>
        <v>0</v>
      </c>
      <c r="U112" s="223">
        <f>IF(O112&gt;0,O112*J112/AA112,0)*VLOOKUP(B112,'2-Kosten per locatie'!$A$14:$C$16,3,FALSE)</f>
        <v>0</v>
      </c>
      <c r="V112" s="223">
        <f>IF(P112&gt;0,P112*J112/Z112,0)*VLOOKUP(B112,'2-Kosten per locatie'!$A$14:$C$16,3,FALSE)</f>
        <v>0</v>
      </c>
      <c r="W112" s="223">
        <f>IF(Q112&gt;0,Q112*J112/AA112,0)*VLOOKUP(B112,'2-Kosten per locatie'!$A$14:$C$16,3,FALSE)</f>
        <v>0</v>
      </c>
      <c r="X112" s="296">
        <f>IF(L112="nio",0,IF(L112&gt;0,VLOOKUP(H112,'3-Productie normen'!A:M,VLOOKUP(L112,'3-Productie normen'!$B$34:$C$39,2,FALSE),FALSE)))</f>
        <v>0</v>
      </c>
      <c r="Y112" s="296">
        <f t="shared" si="6"/>
        <v>0</v>
      </c>
      <c r="Z112" s="296">
        <f t="shared" si="7"/>
        <v>0</v>
      </c>
      <c r="AA112" s="296">
        <f t="shared" si="8"/>
        <v>0</v>
      </c>
      <c r="AB112" s="297" t="str">
        <f>VLOOKUP(H112,'3-Productie normen'!A:P,12,FALSE)</f>
        <v>B</v>
      </c>
      <c r="AC112" s="297"/>
      <c r="AE112" s="298">
        <f t="shared" si="9"/>
        <v>3276</v>
      </c>
    </row>
    <row r="113" spans="1:31" ht="14.1" hidden="1" customHeight="1">
      <c r="A113" s="432">
        <v>113</v>
      </c>
      <c r="B113" s="256" t="s">
        <v>238</v>
      </c>
      <c r="C113" s="256"/>
      <c r="D113" s="292" t="s">
        <v>249</v>
      </c>
      <c r="E113" s="293" t="s">
        <v>351</v>
      </c>
      <c r="F113" s="293"/>
      <c r="G113" s="62" t="s">
        <v>272</v>
      </c>
      <c r="H113" s="272" t="s">
        <v>46</v>
      </c>
      <c r="I113" s="62" t="s">
        <v>237</v>
      </c>
      <c r="J113" s="294">
        <v>39</v>
      </c>
      <c r="K113" s="295">
        <f t="shared" si="5"/>
        <v>156</v>
      </c>
      <c r="L113" s="224">
        <v>156</v>
      </c>
      <c r="M113" s="224"/>
      <c r="N113" s="224"/>
      <c r="O113" s="224"/>
      <c r="P113" s="224"/>
      <c r="Q113" s="224"/>
      <c r="R113" s="223" t="e">
        <f>IF(L113="nio",0,IF(L113&gt;0,L113*J113/X113,0))*VLOOKUP(B113,'2-Kosten per locatie'!$A$14:$C$16,3,FALSE)</f>
        <v>#DIV/0!</v>
      </c>
      <c r="S113" s="223">
        <f>IF(M113&gt;0,M113*J113/Y113,0)*VLOOKUP(B113,'2-Kosten per locatie'!$A$14:$C$16,3,FALSE)</f>
        <v>0</v>
      </c>
      <c r="T113" s="223">
        <f>IF(N113&gt;0,N113*J113/Z113,0)*VLOOKUP(B113,'2-Kosten per locatie'!$A$14:$C$16,3,FALSE)</f>
        <v>0</v>
      </c>
      <c r="U113" s="223">
        <f>IF(O113&gt;0,O113*J113/AA113,0)*VLOOKUP(B113,'2-Kosten per locatie'!$A$14:$C$16,3,FALSE)</f>
        <v>0</v>
      </c>
      <c r="V113" s="223">
        <f>IF(P113&gt;0,P113*J113/Z113,0)*VLOOKUP(B113,'2-Kosten per locatie'!$A$14:$C$16,3,FALSE)</f>
        <v>0</v>
      </c>
      <c r="W113" s="223">
        <f>IF(Q113&gt;0,Q113*J113/AA113,0)*VLOOKUP(B113,'2-Kosten per locatie'!$A$14:$C$16,3,FALSE)</f>
        <v>0</v>
      </c>
      <c r="X113" s="296">
        <f>IF(L113="nio",0,IF(L113&gt;0,VLOOKUP(H113,'3-Productie normen'!A:M,VLOOKUP(L113,'3-Productie normen'!$B$34:$C$39,2,FALSE),FALSE)))</f>
        <v>0</v>
      </c>
      <c r="Y113" s="296">
        <f t="shared" si="6"/>
        <v>0</v>
      </c>
      <c r="Z113" s="296">
        <f t="shared" si="7"/>
        <v>0</v>
      </c>
      <c r="AA113" s="296">
        <f t="shared" si="8"/>
        <v>0</v>
      </c>
      <c r="AB113" s="297" t="str">
        <f>VLOOKUP(H113,'3-Productie normen'!A:P,12,FALSE)</f>
        <v>B</v>
      </c>
      <c r="AC113" s="297"/>
      <c r="AE113" s="298">
        <f t="shared" si="9"/>
        <v>6084</v>
      </c>
    </row>
    <row r="114" spans="1:31" ht="14.1" hidden="1" customHeight="1">
      <c r="A114" s="432">
        <v>114</v>
      </c>
      <c r="B114" s="256" t="s">
        <v>238</v>
      </c>
      <c r="C114" s="256"/>
      <c r="D114" s="292" t="s">
        <v>249</v>
      </c>
      <c r="E114" s="293" t="s">
        <v>352</v>
      </c>
      <c r="F114" s="293"/>
      <c r="G114" s="62" t="s">
        <v>272</v>
      </c>
      <c r="H114" s="272" t="s">
        <v>46</v>
      </c>
      <c r="I114" s="62" t="s">
        <v>237</v>
      </c>
      <c r="J114" s="294">
        <v>41</v>
      </c>
      <c r="K114" s="295">
        <f t="shared" si="5"/>
        <v>156</v>
      </c>
      <c r="L114" s="224">
        <v>156</v>
      </c>
      <c r="M114" s="224"/>
      <c r="N114" s="224"/>
      <c r="O114" s="224"/>
      <c r="P114" s="224"/>
      <c r="Q114" s="224"/>
      <c r="R114" s="223" t="e">
        <f>IF(L114="nio",0,IF(L114&gt;0,L114*J114/X114,0))*VLOOKUP(B114,'2-Kosten per locatie'!$A$14:$C$16,3,FALSE)</f>
        <v>#DIV/0!</v>
      </c>
      <c r="S114" s="223">
        <f>IF(M114&gt;0,M114*J114/Y114,0)*VLOOKUP(B114,'2-Kosten per locatie'!$A$14:$C$16,3,FALSE)</f>
        <v>0</v>
      </c>
      <c r="T114" s="223">
        <f>IF(N114&gt;0,N114*J114/Z114,0)*VLOOKUP(B114,'2-Kosten per locatie'!$A$14:$C$16,3,FALSE)</f>
        <v>0</v>
      </c>
      <c r="U114" s="223">
        <f>IF(O114&gt;0,O114*J114/AA114,0)*VLOOKUP(B114,'2-Kosten per locatie'!$A$14:$C$16,3,FALSE)</f>
        <v>0</v>
      </c>
      <c r="V114" s="223">
        <f>IF(P114&gt;0,P114*J114/Z114,0)*VLOOKUP(B114,'2-Kosten per locatie'!$A$14:$C$16,3,FALSE)</f>
        <v>0</v>
      </c>
      <c r="W114" s="223">
        <f>IF(Q114&gt;0,Q114*J114/AA114,0)*VLOOKUP(B114,'2-Kosten per locatie'!$A$14:$C$16,3,FALSE)</f>
        <v>0</v>
      </c>
      <c r="X114" s="296">
        <f>IF(L114="nio",0,IF(L114&gt;0,VLOOKUP(H114,'3-Productie normen'!A:M,VLOOKUP(L114,'3-Productie normen'!$B$34:$C$39,2,FALSE),FALSE)))</f>
        <v>0</v>
      </c>
      <c r="Y114" s="296">
        <f t="shared" si="6"/>
        <v>0</v>
      </c>
      <c r="Z114" s="296">
        <f t="shared" si="7"/>
        <v>0</v>
      </c>
      <c r="AA114" s="296">
        <f t="shared" si="8"/>
        <v>0</v>
      </c>
      <c r="AB114" s="297" t="str">
        <f>VLOOKUP(H114,'3-Productie normen'!A:P,12,FALSE)</f>
        <v>B</v>
      </c>
      <c r="AC114" s="297"/>
      <c r="AE114" s="298">
        <f t="shared" si="9"/>
        <v>6396</v>
      </c>
    </row>
    <row r="115" spans="1:31" ht="14.1" hidden="1" customHeight="1">
      <c r="A115" s="432">
        <v>115</v>
      </c>
      <c r="B115" s="256" t="s">
        <v>238</v>
      </c>
      <c r="C115" s="256"/>
      <c r="D115" s="292" t="s">
        <v>249</v>
      </c>
      <c r="E115" s="293" t="s">
        <v>353</v>
      </c>
      <c r="F115" s="293"/>
      <c r="G115" s="62" t="s">
        <v>241</v>
      </c>
      <c r="H115" s="256" t="s">
        <v>727</v>
      </c>
      <c r="I115" s="62" t="s">
        <v>95</v>
      </c>
      <c r="J115" s="294">
        <v>164</v>
      </c>
      <c r="K115" s="295">
        <f t="shared" si="5"/>
        <v>255</v>
      </c>
      <c r="L115" s="224">
        <v>255</v>
      </c>
      <c r="M115" s="224"/>
      <c r="N115" s="224"/>
      <c r="O115" s="224"/>
      <c r="P115" s="224"/>
      <c r="Q115" s="224"/>
      <c r="R115" s="223" t="e">
        <f>IF(L115="nio",0,IF(L115&gt;0,L115*J115/X115,0))*VLOOKUP(B115,'2-Kosten per locatie'!$A$14:$C$16,3,FALSE)</f>
        <v>#DIV/0!</v>
      </c>
      <c r="S115" s="223">
        <f>IF(M115&gt;0,M115*J115/Y115,0)*VLOOKUP(B115,'2-Kosten per locatie'!$A$14:$C$16,3,FALSE)</f>
        <v>0</v>
      </c>
      <c r="T115" s="223">
        <f>IF(N115&gt;0,N115*J115/Z115,0)*VLOOKUP(B115,'2-Kosten per locatie'!$A$14:$C$16,3,FALSE)</f>
        <v>0</v>
      </c>
      <c r="U115" s="223">
        <f>IF(O115&gt;0,O115*J115/AA115,0)*VLOOKUP(B115,'2-Kosten per locatie'!$A$14:$C$16,3,FALSE)</f>
        <v>0</v>
      </c>
      <c r="V115" s="223">
        <f>IF(P115&gt;0,P115*J115/Z115,0)*VLOOKUP(B115,'2-Kosten per locatie'!$A$14:$C$16,3,FALSE)</f>
        <v>0</v>
      </c>
      <c r="W115" s="223">
        <f>IF(Q115&gt;0,Q115*J115/AA115,0)*VLOOKUP(B115,'2-Kosten per locatie'!$A$14:$C$16,3,FALSE)</f>
        <v>0</v>
      </c>
      <c r="X115" s="296">
        <f>IF(L115="nio",0,IF(L115&gt;0,VLOOKUP(H115,'3-Productie normen'!A:M,VLOOKUP(L115,'3-Productie normen'!$B$34:$C$39,2,FALSE),FALSE)))</f>
        <v>0</v>
      </c>
      <c r="Y115" s="296">
        <f t="shared" si="6"/>
        <v>0</v>
      </c>
      <c r="Z115" s="296">
        <f t="shared" si="7"/>
        <v>0</v>
      </c>
      <c r="AA115" s="296">
        <f t="shared" si="8"/>
        <v>0</v>
      </c>
      <c r="AB115" s="297" t="str">
        <f>VLOOKUP(H115,'3-Productie normen'!A:P,12,FALSE)</f>
        <v>V</v>
      </c>
      <c r="AC115" s="297"/>
      <c r="AE115" s="298">
        <f t="shared" si="9"/>
        <v>41820</v>
      </c>
    </row>
    <row r="116" spans="1:31" ht="14.1" hidden="1" customHeight="1">
      <c r="A116" s="432">
        <v>116</v>
      </c>
      <c r="B116" s="256" t="s">
        <v>238</v>
      </c>
      <c r="C116" s="256"/>
      <c r="D116" s="292" t="s">
        <v>249</v>
      </c>
      <c r="E116" s="293" t="s">
        <v>354</v>
      </c>
      <c r="F116" s="293"/>
      <c r="G116" s="62" t="s">
        <v>56</v>
      </c>
      <c r="H116" s="256" t="s">
        <v>56</v>
      </c>
      <c r="I116" s="62" t="s">
        <v>95</v>
      </c>
      <c r="J116" s="294">
        <v>23</v>
      </c>
      <c r="K116" s="295">
        <f t="shared" si="5"/>
        <v>12</v>
      </c>
      <c r="L116" s="224">
        <v>12</v>
      </c>
      <c r="M116" s="224"/>
      <c r="N116" s="224"/>
      <c r="O116" s="224"/>
      <c r="P116" s="224"/>
      <c r="Q116" s="224"/>
      <c r="R116" s="223" t="e">
        <f>IF(L116="nio",0,IF(L116&gt;0,L116*J116/X116,0))*VLOOKUP(B116,'2-Kosten per locatie'!$A$14:$C$16,3,FALSE)</f>
        <v>#DIV/0!</v>
      </c>
      <c r="S116" s="223">
        <f>IF(M116&gt;0,M116*J116/Y116,0)*VLOOKUP(B116,'2-Kosten per locatie'!$A$14:$C$16,3,FALSE)</f>
        <v>0</v>
      </c>
      <c r="T116" s="223">
        <f>IF(N116&gt;0,N116*J116/Z116,0)*VLOOKUP(B116,'2-Kosten per locatie'!$A$14:$C$16,3,FALSE)</f>
        <v>0</v>
      </c>
      <c r="U116" s="223">
        <f>IF(O116&gt;0,O116*J116/AA116,0)*VLOOKUP(B116,'2-Kosten per locatie'!$A$14:$C$16,3,FALSE)</f>
        <v>0</v>
      </c>
      <c r="V116" s="223">
        <f>IF(P116&gt;0,P116*J116/Z116,0)*VLOOKUP(B116,'2-Kosten per locatie'!$A$14:$C$16,3,FALSE)</f>
        <v>0</v>
      </c>
      <c r="W116" s="223">
        <f>IF(Q116&gt;0,Q116*J116/AA116,0)*VLOOKUP(B116,'2-Kosten per locatie'!$A$14:$C$16,3,FALSE)</f>
        <v>0</v>
      </c>
      <c r="X116" s="296">
        <f>IF(L116="nio",0,IF(L116&gt;0,VLOOKUP(H116,'3-Productie normen'!A:M,VLOOKUP(L116,'3-Productie normen'!$B$34:$C$39,2,FALSE),FALSE)))</f>
        <v>0</v>
      </c>
      <c r="Y116" s="296">
        <f t="shared" si="6"/>
        <v>0</v>
      </c>
      <c r="Z116" s="296">
        <f t="shared" si="7"/>
        <v>0</v>
      </c>
      <c r="AA116" s="296">
        <f t="shared" si="8"/>
        <v>0</v>
      </c>
      <c r="AB116" s="297" t="str">
        <f>VLOOKUP(H116,'3-Productie normen'!A:P,12,FALSE)</f>
        <v>V</v>
      </c>
      <c r="AC116" s="297"/>
      <c r="AE116" s="298">
        <f t="shared" si="9"/>
        <v>276</v>
      </c>
    </row>
    <row r="117" spans="1:31" ht="14.1" hidden="1" customHeight="1">
      <c r="A117" s="432">
        <v>117</v>
      </c>
      <c r="B117" s="256" t="s">
        <v>238</v>
      </c>
      <c r="C117" s="256"/>
      <c r="D117" s="292" t="s">
        <v>249</v>
      </c>
      <c r="E117" s="293" t="s">
        <v>355</v>
      </c>
      <c r="F117" s="293"/>
      <c r="G117" s="62" t="s">
        <v>241</v>
      </c>
      <c r="H117" s="256" t="s">
        <v>727</v>
      </c>
      <c r="I117" s="62" t="s">
        <v>95</v>
      </c>
      <c r="J117" s="294">
        <v>6</v>
      </c>
      <c r="K117" s="295">
        <f t="shared" si="5"/>
        <v>255</v>
      </c>
      <c r="L117" s="224">
        <v>255</v>
      </c>
      <c r="M117" s="224"/>
      <c r="N117" s="224"/>
      <c r="O117" s="224"/>
      <c r="P117" s="224"/>
      <c r="Q117" s="224"/>
      <c r="R117" s="223" t="e">
        <f>IF(L117="nio",0,IF(L117&gt;0,L117*J117/X117,0))*VLOOKUP(B117,'2-Kosten per locatie'!$A$14:$C$16,3,FALSE)</f>
        <v>#DIV/0!</v>
      </c>
      <c r="S117" s="223">
        <f>IF(M117&gt;0,M117*J117/Y117,0)*VLOOKUP(B117,'2-Kosten per locatie'!$A$14:$C$16,3,FALSE)</f>
        <v>0</v>
      </c>
      <c r="T117" s="223">
        <f>IF(N117&gt;0,N117*J117/Z117,0)*VLOOKUP(B117,'2-Kosten per locatie'!$A$14:$C$16,3,FALSE)</f>
        <v>0</v>
      </c>
      <c r="U117" s="223">
        <f>IF(O117&gt;0,O117*J117/AA117,0)*VLOOKUP(B117,'2-Kosten per locatie'!$A$14:$C$16,3,FALSE)</f>
        <v>0</v>
      </c>
      <c r="V117" s="223">
        <f>IF(P117&gt;0,P117*J117/Z117,0)*VLOOKUP(B117,'2-Kosten per locatie'!$A$14:$C$16,3,FALSE)</f>
        <v>0</v>
      </c>
      <c r="W117" s="223">
        <f>IF(Q117&gt;0,Q117*J117/AA117,0)*VLOOKUP(B117,'2-Kosten per locatie'!$A$14:$C$16,3,FALSE)</f>
        <v>0</v>
      </c>
      <c r="X117" s="296">
        <f>IF(L117="nio",0,IF(L117&gt;0,VLOOKUP(H117,'3-Productie normen'!A:M,VLOOKUP(L117,'3-Productie normen'!$B$34:$C$39,2,FALSE),FALSE)))</f>
        <v>0</v>
      </c>
      <c r="Y117" s="296">
        <f t="shared" si="6"/>
        <v>0</v>
      </c>
      <c r="Z117" s="296">
        <f t="shared" si="7"/>
        <v>0</v>
      </c>
      <c r="AA117" s="296">
        <f t="shared" si="8"/>
        <v>0</v>
      </c>
      <c r="AB117" s="297" t="str">
        <f>VLOOKUP(H117,'3-Productie normen'!A:P,12,FALSE)</f>
        <v>V</v>
      </c>
      <c r="AC117" s="297"/>
      <c r="AE117" s="298">
        <f t="shared" si="9"/>
        <v>1530</v>
      </c>
    </row>
    <row r="118" spans="1:31" ht="14.1" hidden="1" customHeight="1">
      <c r="A118" s="432">
        <v>118</v>
      </c>
      <c r="B118" s="256" t="s">
        <v>238</v>
      </c>
      <c r="C118" s="256"/>
      <c r="D118" s="292" t="s">
        <v>249</v>
      </c>
      <c r="E118" s="293" t="s">
        <v>356</v>
      </c>
      <c r="F118" s="293"/>
      <c r="G118" s="62" t="s">
        <v>59</v>
      </c>
      <c r="H118" s="62" t="s">
        <v>59</v>
      </c>
      <c r="I118" s="62" t="s">
        <v>95</v>
      </c>
      <c r="J118" s="302">
        <v>3</v>
      </c>
      <c r="K118" s="295">
        <f t="shared" si="5"/>
        <v>255</v>
      </c>
      <c r="L118" s="224">
        <v>255</v>
      </c>
      <c r="M118" s="224"/>
      <c r="N118" s="224"/>
      <c r="O118" s="224"/>
      <c r="P118" s="224"/>
      <c r="Q118" s="224"/>
      <c r="R118" s="223" t="e">
        <f>IF(L118="nio",0,IF(L118&gt;0,L118*J118/X118,0))*VLOOKUP(B118,'2-Kosten per locatie'!$A$14:$C$16,3,FALSE)</f>
        <v>#DIV/0!</v>
      </c>
      <c r="S118" s="223">
        <f>IF(M118&gt;0,M118*J118/Y118,0)*VLOOKUP(B118,'2-Kosten per locatie'!$A$14:$C$16,3,FALSE)</f>
        <v>0</v>
      </c>
      <c r="T118" s="223">
        <f>IF(N118&gt;0,N118*J118/Z118,0)*VLOOKUP(B118,'2-Kosten per locatie'!$A$14:$C$16,3,FALSE)</f>
        <v>0</v>
      </c>
      <c r="U118" s="223">
        <f>IF(O118&gt;0,O118*J118/AA118,0)*VLOOKUP(B118,'2-Kosten per locatie'!$A$14:$C$16,3,FALSE)</f>
        <v>0</v>
      </c>
      <c r="V118" s="223">
        <f>IF(P118&gt;0,P118*J118/Z118,0)*VLOOKUP(B118,'2-Kosten per locatie'!$A$14:$C$16,3,FALSE)</f>
        <v>0</v>
      </c>
      <c r="W118" s="223">
        <f>IF(Q118&gt;0,Q118*J118/AA118,0)*VLOOKUP(B118,'2-Kosten per locatie'!$A$14:$C$16,3,FALSE)</f>
        <v>0</v>
      </c>
      <c r="X118" s="296">
        <f>IF(L118="nio",0,IF(L118&gt;0,VLOOKUP(H118,'3-Productie normen'!A:M,VLOOKUP(L118,'3-Productie normen'!$B$34:$C$39,2,FALSE),FALSE)))</f>
        <v>0</v>
      </c>
      <c r="Y118" s="296">
        <f t="shared" si="6"/>
        <v>0</v>
      </c>
      <c r="Z118" s="296">
        <f t="shared" si="7"/>
        <v>0</v>
      </c>
      <c r="AA118" s="296">
        <f t="shared" si="8"/>
        <v>0</v>
      </c>
      <c r="AB118" s="297" t="str">
        <f>VLOOKUP(H118,'3-Productie normen'!A:P,12,FALSE)</f>
        <v>V</v>
      </c>
      <c r="AC118" s="297"/>
      <c r="AE118" s="298">
        <f t="shared" si="9"/>
        <v>765</v>
      </c>
    </row>
    <row r="119" spans="1:31" ht="14.1" hidden="1" customHeight="1">
      <c r="A119" s="432">
        <v>119</v>
      </c>
      <c r="B119" s="256" t="s">
        <v>238</v>
      </c>
      <c r="C119" s="256"/>
      <c r="D119" s="75" t="s">
        <v>249</v>
      </c>
      <c r="E119" s="219" t="s">
        <v>357</v>
      </c>
      <c r="F119" s="219"/>
      <c r="G119" s="74" t="s">
        <v>248</v>
      </c>
      <c r="H119" s="272" t="s">
        <v>58</v>
      </c>
      <c r="I119" s="74" t="s">
        <v>95</v>
      </c>
      <c r="J119" s="294">
        <v>22</v>
      </c>
      <c r="K119" s="295">
        <f t="shared" si="5"/>
        <v>156</v>
      </c>
      <c r="L119" s="224">
        <v>156</v>
      </c>
      <c r="M119" s="224"/>
      <c r="N119" s="224"/>
      <c r="O119" s="224"/>
      <c r="P119" s="224"/>
      <c r="Q119" s="224"/>
      <c r="R119" s="223" t="e">
        <f>IF(L119="nio",0,IF(L119&gt;0,L119*J119/X119,0))*VLOOKUP(B119,'2-Kosten per locatie'!$A$14:$C$16,3,FALSE)</f>
        <v>#DIV/0!</v>
      </c>
      <c r="S119" s="223">
        <f>IF(M119&gt;0,M119*J119/Y119,0)*VLOOKUP(B119,'2-Kosten per locatie'!$A$14:$C$16,3,FALSE)</f>
        <v>0</v>
      </c>
      <c r="T119" s="223">
        <f>IF(N119&gt;0,N119*J119/Z119,0)*VLOOKUP(B119,'2-Kosten per locatie'!$A$14:$C$16,3,FALSE)</f>
        <v>0</v>
      </c>
      <c r="U119" s="223">
        <f>IF(O119&gt;0,O119*J119/AA119,0)*VLOOKUP(B119,'2-Kosten per locatie'!$A$14:$C$16,3,FALSE)</f>
        <v>0</v>
      </c>
      <c r="V119" s="223">
        <f>IF(P119&gt;0,P119*J119/Z119,0)*VLOOKUP(B119,'2-Kosten per locatie'!$A$14:$C$16,3,FALSE)</f>
        <v>0</v>
      </c>
      <c r="W119" s="223">
        <f>IF(Q119&gt;0,Q119*J119/AA119,0)*VLOOKUP(B119,'2-Kosten per locatie'!$A$14:$C$16,3,FALSE)</f>
        <v>0</v>
      </c>
      <c r="X119" s="296">
        <f>IF(L119="nio",0,IF(L119&gt;0,VLOOKUP(H119,'3-Productie normen'!A:M,VLOOKUP(L119,'3-Productie normen'!$B$34:$C$39,2,FALSE),FALSE)))</f>
        <v>0</v>
      </c>
      <c r="Y119" s="296">
        <f t="shared" si="6"/>
        <v>0</v>
      </c>
      <c r="Z119" s="296">
        <f t="shared" si="7"/>
        <v>0</v>
      </c>
      <c r="AA119" s="296">
        <f t="shared" si="8"/>
        <v>0</v>
      </c>
      <c r="AB119" s="297" t="str">
        <f>VLOOKUP(H119,'3-Productie normen'!A:P,12,FALSE)</f>
        <v>V</v>
      </c>
      <c r="AC119" s="297"/>
      <c r="AE119" s="298">
        <f t="shared" si="9"/>
        <v>3432</v>
      </c>
    </row>
    <row r="120" spans="1:31" ht="14.1" hidden="1" customHeight="1">
      <c r="A120" s="432">
        <v>120</v>
      </c>
      <c r="B120" s="256" t="s">
        <v>238</v>
      </c>
      <c r="C120" s="256"/>
      <c r="D120" s="292" t="s">
        <v>249</v>
      </c>
      <c r="E120" s="293" t="s">
        <v>358</v>
      </c>
      <c r="F120" s="293"/>
      <c r="G120" s="62" t="s">
        <v>780</v>
      </c>
      <c r="H120" s="272" t="s">
        <v>55</v>
      </c>
      <c r="I120" s="62" t="s">
        <v>263</v>
      </c>
      <c r="J120" s="294">
        <v>119</v>
      </c>
      <c r="K120" s="295">
        <f t="shared" si="5"/>
        <v>255</v>
      </c>
      <c r="L120" s="224">
        <v>255</v>
      </c>
      <c r="M120" s="224"/>
      <c r="N120" s="224"/>
      <c r="O120" s="224"/>
      <c r="P120" s="224"/>
      <c r="Q120" s="224"/>
      <c r="R120" s="223" t="e">
        <f>IF(L120="nio",0,IF(L120&gt;0,L120*J120/X120,0))*VLOOKUP(B120,'2-Kosten per locatie'!$A$14:$C$16,3,FALSE)</f>
        <v>#DIV/0!</v>
      </c>
      <c r="S120" s="223">
        <f>IF(M120&gt;0,M120*J120/Y120,0)*VLOOKUP(B120,'2-Kosten per locatie'!$A$14:$C$16,3,FALSE)</f>
        <v>0</v>
      </c>
      <c r="T120" s="223">
        <f>IF(N120&gt;0,N120*J120/Z120,0)*VLOOKUP(B120,'2-Kosten per locatie'!$A$14:$C$16,3,FALSE)</f>
        <v>0</v>
      </c>
      <c r="U120" s="223">
        <f>IF(O120&gt;0,O120*J120/AA120,0)*VLOOKUP(B120,'2-Kosten per locatie'!$A$14:$C$16,3,FALSE)</f>
        <v>0</v>
      </c>
      <c r="V120" s="223">
        <f>IF(P120&gt;0,P120*J120/Z120,0)*VLOOKUP(B120,'2-Kosten per locatie'!$A$14:$C$16,3,FALSE)</f>
        <v>0</v>
      </c>
      <c r="W120" s="223">
        <f>IF(Q120&gt;0,Q120*J120/AA120,0)*VLOOKUP(B120,'2-Kosten per locatie'!$A$14:$C$16,3,FALSE)</f>
        <v>0</v>
      </c>
      <c r="X120" s="296">
        <f>IF(L120="nio",0,IF(L120&gt;0,VLOOKUP(H120,'3-Productie normen'!A:M,VLOOKUP(L120,'3-Productie normen'!$B$34:$C$39,2,FALSE),FALSE)))</f>
        <v>0</v>
      </c>
      <c r="Y120" s="296">
        <f t="shared" si="6"/>
        <v>0</v>
      </c>
      <c r="Z120" s="296">
        <f t="shared" si="7"/>
        <v>0</v>
      </c>
      <c r="AA120" s="296">
        <f t="shared" si="8"/>
        <v>0</v>
      </c>
      <c r="AB120" s="297" t="str">
        <f>VLOOKUP(H120,'3-Productie normen'!A:P,12,FALSE)</f>
        <v>B</v>
      </c>
      <c r="AC120" s="297"/>
      <c r="AE120" s="298">
        <f t="shared" si="9"/>
        <v>30345</v>
      </c>
    </row>
    <row r="121" spans="1:31" ht="14.1" hidden="1" customHeight="1">
      <c r="A121" s="432">
        <v>121</v>
      </c>
      <c r="B121" s="256" t="s">
        <v>238</v>
      </c>
      <c r="C121" s="256"/>
      <c r="D121" s="292" t="s">
        <v>249</v>
      </c>
      <c r="E121" s="293" t="s">
        <v>359</v>
      </c>
      <c r="F121" s="293"/>
      <c r="G121" s="62" t="s">
        <v>56</v>
      </c>
      <c r="H121" s="256" t="s">
        <v>56</v>
      </c>
      <c r="I121" s="62" t="s">
        <v>95</v>
      </c>
      <c r="J121" s="294">
        <v>25</v>
      </c>
      <c r="K121" s="295">
        <f t="shared" si="5"/>
        <v>12</v>
      </c>
      <c r="L121" s="224">
        <v>12</v>
      </c>
      <c r="M121" s="224"/>
      <c r="N121" s="224"/>
      <c r="O121" s="224"/>
      <c r="P121" s="224"/>
      <c r="Q121" s="224"/>
      <c r="R121" s="223" t="e">
        <f>IF(L121="nio",0,IF(L121&gt;0,L121*J121/X121,0))*VLOOKUP(B121,'2-Kosten per locatie'!$A$14:$C$16,3,FALSE)</f>
        <v>#DIV/0!</v>
      </c>
      <c r="S121" s="223">
        <f>IF(M121&gt;0,M121*J121/Y121,0)*VLOOKUP(B121,'2-Kosten per locatie'!$A$14:$C$16,3,FALSE)</f>
        <v>0</v>
      </c>
      <c r="T121" s="223">
        <f>IF(N121&gt;0,N121*J121/Z121,0)*VLOOKUP(B121,'2-Kosten per locatie'!$A$14:$C$16,3,FALSE)</f>
        <v>0</v>
      </c>
      <c r="U121" s="223">
        <f>IF(O121&gt;0,O121*J121/AA121,0)*VLOOKUP(B121,'2-Kosten per locatie'!$A$14:$C$16,3,FALSE)</f>
        <v>0</v>
      </c>
      <c r="V121" s="223">
        <f>IF(P121&gt;0,P121*J121/Z121,0)*VLOOKUP(B121,'2-Kosten per locatie'!$A$14:$C$16,3,FALSE)</f>
        <v>0</v>
      </c>
      <c r="W121" s="223">
        <f>IF(Q121&gt;0,Q121*J121/AA121,0)*VLOOKUP(B121,'2-Kosten per locatie'!$A$14:$C$16,3,FALSE)</f>
        <v>0</v>
      </c>
      <c r="X121" s="296">
        <f>IF(L121="nio",0,IF(L121&gt;0,VLOOKUP(H121,'3-Productie normen'!A:M,VLOOKUP(L121,'3-Productie normen'!$B$34:$C$39,2,FALSE),FALSE)))</f>
        <v>0</v>
      </c>
      <c r="Y121" s="296">
        <f t="shared" si="6"/>
        <v>0</v>
      </c>
      <c r="Z121" s="296">
        <f t="shared" si="7"/>
        <v>0</v>
      </c>
      <c r="AA121" s="296">
        <f t="shared" si="8"/>
        <v>0</v>
      </c>
      <c r="AB121" s="297" t="str">
        <f>VLOOKUP(H121,'3-Productie normen'!A:P,12,FALSE)</f>
        <v>V</v>
      </c>
      <c r="AC121" s="297"/>
      <c r="AE121" s="298">
        <f t="shared" si="9"/>
        <v>300</v>
      </c>
    </row>
    <row r="122" spans="1:31" ht="14.1" hidden="1" customHeight="1">
      <c r="A122" s="432">
        <v>122</v>
      </c>
      <c r="B122" s="256" t="s">
        <v>238</v>
      </c>
      <c r="C122" s="256"/>
      <c r="D122" s="292" t="s">
        <v>249</v>
      </c>
      <c r="E122" s="293" t="s">
        <v>360</v>
      </c>
      <c r="F122" s="293"/>
      <c r="G122" s="62" t="s">
        <v>56</v>
      </c>
      <c r="H122" s="256" t="s">
        <v>56</v>
      </c>
      <c r="I122" s="62" t="s">
        <v>95</v>
      </c>
      <c r="J122" s="294">
        <v>8</v>
      </c>
      <c r="K122" s="295">
        <f t="shared" si="5"/>
        <v>12</v>
      </c>
      <c r="L122" s="224">
        <v>12</v>
      </c>
      <c r="M122" s="224"/>
      <c r="N122" s="224"/>
      <c r="O122" s="224"/>
      <c r="P122" s="224"/>
      <c r="Q122" s="224"/>
      <c r="R122" s="223" t="e">
        <f>IF(L122="nio",0,IF(L122&gt;0,L122*J122/X122,0))*VLOOKUP(B122,'2-Kosten per locatie'!$A$14:$C$16,3,FALSE)</f>
        <v>#DIV/0!</v>
      </c>
      <c r="S122" s="223">
        <f>IF(M122&gt;0,M122*J122/Y122,0)*VLOOKUP(B122,'2-Kosten per locatie'!$A$14:$C$16,3,FALSE)</f>
        <v>0</v>
      </c>
      <c r="T122" s="223">
        <f>IF(N122&gt;0,N122*J122/Z122,0)*VLOOKUP(B122,'2-Kosten per locatie'!$A$14:$C$16,3,FALSE)</f>
        <v>0</v>
      </c>
      <c r="U122" s="223">
        <f>IF(O122&gt;0,O122*J122/AA122,0)*VLOOKUP(B122,'2-Kosten per locatie'!$A$14:$C$16,3,FALSE)</f>
        <v>0</v>
      </c>
      <c r="V122" s="223">
        <f>IF(P122&gt;0,P122*J122/Z122,0)*VLOOKUP(B122,'2-Kosten per locatie'!$A$14:$C$16,3,FALSE)</f>
        <v>0</v>
      </c>
      <c r="W122" s="223">
        <f>IF(Q122&gt;0,Q122*J122/AA122,0)*VLOOKUP(B122,'2-Kosten per locatie'!$A$14:$C$16,3,FALSE)</f>
        <v>0</v>
      </c>
      <c r="X122" s="296">
        <f>IF(L122="nio",0,IF(L122&gt;0,VLOOKUP(H122,'3-Productie normen'!A:M,VLOOKUP(L122,'3-Productie normen'!$B$34:$C$39,2,FALSE),FALSE)))</f>
        <v>0</v>
      </c>
      <c r="Y122" s="296">
        <f t="shared" si="6"/>
        <v>0</v>
      </c>
      <c r="Z122" s="296">
        <f t="shared" si="7"/>
        <v>0</v>
      </c>
      <c r="AA122" s="296">
        <f t="shared" si="8"/>
        <v>0</v>
      </c>
      <c r="AB122" s="297" t="str">
        <f>VLOOKUP(H122,'3-Productie normen'!A:P,12,FALSE)</f>
        <v>V</v>
      </c>
      <c r="AC122" s="297"/>
      <c r="AE122" s="298">
        <f t="shared" si="9"/>
        <v>96</v>
      </c>
    </row>
    <row r="123" spans="1:31" ht="14.1" customHeight="1">
      <c r="A123" s="432">
        <v>123</v>
      </c>
      <c r="B123" s="256" t="s">
        <v>238</v>
      </c>
      <c r="C123" s="256"/>
      <c r="D123" s="292" t="s">
        <v>249</v>
      </c>
      <c r="E123" s="293" t="s">
        <v>361</v>
      </c>
      <c r="F123" s="293"/>
      <c r="G123" s="62" t="s">
        <v>255</v>
      </c>
      <c r="H123" s="272" t="s">
        <v>48</v>
      </c>
      <c r="I123" s="62" t="s">
        <v>243</v>
      </c>
      <c r="J123" s="294">
        <v>8</v>
      </c>
      <c r="K123" s="295">
        <f t="shared" si="5"/>
        <v>510</v>
      </c>
      <c r="L123" s="224">
        <v>255</v>
      </c>
      <c r="M123" s="224">
        <v>255</v>
      </c>
      <c r="N123" s="224"/>
      <c r="O123" s="224"/>
      <c r="P123" s="224"/>
      <c r="Q123" s="224"/>
      <c r="R123" s="223" t="e">
        <f>IF(L123="nio",0,IF(L123&gt;0,L123*J123/X123,0))*VLOOKUP(B123,'2-Kosten per locatie'!$A$14:$C$16,3,FALSE)</f>
        <v>#DIV/0!</v>
      </c>
      <c r="S123" s="223" t="e">
        <f>IF(M123&gt;0,M123*J123/Y123,0)*VLOOKUP(B123,'2-Kosten per locatie'!$A$14:$C$16,3,FALSE)</f>
        <v>#DIV/0!</v>
      </c>
      <c r="T123" s="223">
        <f>IF(N123&gt;0,N123*J123/Z123,0)*VLOOKUP(B123,'2-Kosten per locatie'!$A$14:$C$16,3,FALSE)</f>
        <v>0</v>
      </c>
      <c r="U123" s="223">
        <f>IF(O123&gt;0,O123*J123/AA123,0)*VLOOKUP(B123,'2-Kosten per locatie'!$A$14:$C$16,3,FALSE)</f>
        <v>0</v>
      </c>
      <c r="V123" s="223">
        <f>IF(P123&gt;0,P123*J123/Z123,0)*VLOOKUP(B123,'2-Kosten per locatie'!$A$14:$C$16,3,FALSE)</f>
        <v>0</v>
      </c>
      <c r="W123" s="223">
        <f>IF(Q123&gt;0,Q123*J123/AA123,0)*VLOOKUP(B123,'2-Kosten per locatie'!$A$14:$C$16,3,FALSE)</f>
        <v>0</v>
      </c>
      <c r="X123" s="296">
        <f>IF(L123="nio",0,IF(L123&gt;0,VLOOKUP(H123,'3-Productie normen'!A:M,VLOOKUP(L123,'3-Productie normen'!$B$34:$C$39,2,FALSE),FALSE)))</f>
        <v>0</v>
      </c>
      <c r="Y123" s="296">
        <f t="shared" si="6"/>
        <v>0</v>
      </c>
      <c r="Z123" s="296">
        <f t="shared" si="7"/>
        <v>0</v>
      </c>
      <c r="AA123" s="296">
        <f t="shared" si="8"/>
        <v>0</v>
      </c>
      <c r="AB123" s="297" t="str">
        <f>VLOOKUP(H123,'3-Productie normen'!A:P,12,FALSE)</f>
        <v>S</v>
      </c>
      <c r="AC123" s="297"/>
      <c r="AE123" s="298">
        <f t="shared" si="9"/>
        <v>4080</v>
      </c>
    </row>
    <row r="124" spans="1:31" ht="14.1" customHeight="1">
      <c r="A124" s="432">
        <v>124</v>
      </c>
      <c r="B124" s="256" t="s">
        <v>238</v>
      </c>
      <c r="C124" s="256"/>
      <c r="D124" s="292" t="s">
        <v>249</v>
      </c>
      <c r="E124" s="293" t="s">
        <v>362</v>
      </c>
      <c r="F124" s="293"/>
      <c r="G124" s="62" t="s">
        <v>255</v>
      </c>
      <c r="H124" s="272" t="s">
        <v>48</v>
      </c>
      <c r="I124" s="62" t="s">
        <v>243</v>
      </c>
      <c r="J124" s="294">
        <v>8</v>
      </c>
      <c r="K124" s="295">
        <f t="shared" si="5"/>
        <v>510</v>
      </c>
      <c r="L124" s="224">
        <v>255</v>
      </c>
      <c r="M124" s="224">
        <v>255</v>
      </c>
      <c r="N124" s="224"/>
      <c r="O124" s="224"/>
      <c r="P124" s="224"/>
      <c r="Q124" s="224"/>
      <c r="R124" s="223" t="e">
        <f>IF(L124="nio",0,IF(L124&gt;0,L124*J124/X124,0))*VLOOKUP(B124,'2-Kosten per locatie'!$A$14:$C$16,3,FALSE)</f>
        <v>#DIV/0!</v>
      </c>
      <c r="S124" s="223" t="e">
        <f>IF(M124&gt;0,M124*J124/Y124,0)*VLOOKUP(B124,'2-Kosten per locatie'!$A$14:$C$16,3,FALSE)</f>
        <v>#DIV/0!</v>
      </c>
      <c r="T124" s="223">
        <f>IF(N124&gt;0,N124*J124/Z124,0)*VLOOKUP(B124,'2-Kosten per locatie'!$A$14:$C$16,3,FALSE)</f>
        <v>0</v>
      </c>
      <c r="U124" s="223">
        <f>IF(O124&gt;0,O124*J124/AA124,0)*VLOOKUP(B124,'2-Kosten per locatie'!$A$14:$C$16,3,FALSE)</f>
        <v>0</v>
      </c>
      <c r="V124" s="223">
        <f>IF(P124&gt;0,P124*J124/Z124,0)*VLOOKUP(B124,'2-Kosten per locatie'!$A$14:$C$16,3,FALSE)</f>
        <v>0</v>
      </c>
      <c r="W124" s="223">
        <f>IF(Q124&gt;0,Q124*J124/AA124,0)*VLOOKUP(B124,'2-Kosten per locatie'!$A$14:$C$16,3,FALSE)</f>
        <v>0</v>
      </c>
      <c r="X124" s="296">
        <f>IF(L124="nio",0,IF(L124&gt;0,VLOOKUP(H124,'3-Productie normen'!A:M,VLOOKUP(L124,'3-Productie normen'!$B$34:$C$39,2,FALSE),FALSE)))</f>
        <v>0</v>
      </c>
      <c r="Y124" s="296">
        <f t="shared" si="6"/>
        <v>0</v>
      </c>
      <c r="Z124" s="296">
        <f t="shared" si="7"/>
        <v>0</v>
      </c>
      <c r="AA124" s="296">
        <f t="shared" si="8"/>
        <v>0</v>
      </c>
      <c r="AB124" s="297" t="str">
        <f>VLOOKUP(H124,'3-Productie normen'!A:P,12,FALSE)</f>
        <v>S</v>
      </c>
      <c r="AC124" s="297"/>
      <c r="AE124" s="298">
        <f t="shared" si="9"/>
        <v>4080</v>
      </c>
    </row>
    <row r="125" spans="1:31" ht="14.1" hidden="1" customHeight="1">
      <c r="A125" s="432">
        <v>125</v>
      </c>
      <c r="B125" s="256" t="s">
        <v>238</v>
      </c>
      <c r="C125" s="256"/>
      <c r="D125" s="292" t="s">
        <v>249</v>
      </c>
      <c r="E125" s="293" t="s">
        <v>363</v>
      </c>
      <c r="F125" s="293"/>
      <c r="G125" s="62" t="s">
        <v>57</v>
      </c>
      <c r="H125" s="74" t="s">
        <v>57</v>
      </c>
      <c r="I125" s="62" t="s">
        <v>329</v>
      </c>
      <c r="J125" s="294">
        <v>17</v>
      </c>
      <c r="K125" s="295">
        <f t="shared" si="5"/>
        <v>255</v>
      </c>
      <c r="L125" s="224">
        <v>255</v>
      </c>
      <c r="M125" s="224"/>
      <c r="N125" s="224"/>
      <c r="O125" s="224"/>
      <c r="P125" s="224"/>
      <c r="Q125" s="224"/>
      <c r="R125" s="223" t="e">
        <f>IF(L125="nio",0,IF(L125&gt;0,L125*J125/X125,0))*VLOOKUP(B125,'2-Kosten per locatie'!$A$14:$C$16,3,FALSE)</f>
        <v>#DIV/0!</v>
      </c>
      <c r="S125" s="223">
        <f>IF(M125&gt;0,M125*J125/Y125,0)*VLOOKUP(B125,'2-Kosten per locatie'!$A$14:$C$16,3,FALSE)</f>
        <v>0</v>
      </c>
      <c r="T125" s="223">
        <f>IF(N125&gt;0,N125*J125/Z125,0)*VLOOKUP(B125,'2-Kosten per locatie'!$A$14:$C$16,3,FALSE)</f>
        <v>0</v>
      </c>
      <c r="U125" s="223">
        <f>IF(O125&gt;0,O125*J125/AA125,0)*VLOOKUP(B125,'2-Kosten per locatie'!$A$14:$C$16,3,FALSE)</f>
        <v>0</v>
      </c>
      <c r="V125" s="223">
        <f>IF(P125&gt;0,P125*J125/Z125,0)*VLOOKUP(B125,'2-Kosten per locatie'!$A$14:$C$16,3,FALSE)</f>
        <v>0</v>
      </c>
      <c r="W125" s="223">
        <f>IF(Q125&gt;0,Q125*J125/AA125,0)*VLOOKUP(B125,'2-Kosten per locatie'!$A$14:$C$16,3,FALSE)</f>
        <v>0</v>
      </c>
      <c r="X125" s="296">
        <f>IF(L125="nio",0,IF(L125&gt;0,VLOOKUP(H125,'3-Productie normen'!A:M,VLOOKUP(L125,'3-Productie normen'!$B$34:$C$39,2,FALSE),FALSE)))</f>
        <v>0</v>
      </c>
      <c r="Y125" s="296">
        <f t="shared" si="6"/>
        <v>0</v>
      </c>
      <c r="Z125" s="296">
        <f t="shared" si="7"/>
        <v>0</v>
      </c>
      <c r="AA125" s="296">
        <f t="shared" si="8"/>
        <v>0</v>
      </c>
      <c r="AB125" s="297" t="str">
        <f>VLOOKUP(H125,'3-Productie normen'!A:P,12,FALSE)</f>
        <v>V</v>
      </c>
      <c r="AC125" s="297"/>
      <c r="AE125" s="298">
        <f t="shared" si="9"/>
        <v>4335</v>
      </c>
    </row>
    <row r="126" spans="1:31" ht="14.1" hidden="1" customHeight="1">
      <c r="A126" s="432">
        <v>126</v>
      </c>
      <c r="B126" s="256" t="s">
        <v>238</v>
      </c>
      <c r="C126" s="256"/>
      <c r="D126" s="292" t="s">
        <v>364</v>
      </c>
      <c r="E126" s="293" t="s">
        <v>365</v>
      </c>
      <c r="F126" s="293"/>
      <c r="G126" s="62" t="s">
        <v>241</v>
      </c>
      <c r="H126" s="256" t="s">
        <v>727</v>
      </c>
      <c r="I126" s="62" t="s">
        <v>95</v>
      </c>
      <c r="J126" s="294">
        <v>23</v>
      </c>
      <c r="K126" s="295">
        <f t="shared" si="5"/>
        <v>156</v>
      </c>
      <c r="L126" s="224">
        <v>156</v>
      </c>
      <c r="M126" s="224"/>
      <c r="N126" s="224"/>
      <c r="O126" s="224"/>
      <c r="P126" s="224"/>
      <c r="Q126" s="224"/>
      <c r="R126" s="223" t="e">
        <f>IF(L126="nio",0,IF(L126&gt;0,L126*J126/X126,0))*VLOOKUP(B126,'2-Kosten per locatie'!$A$14:$C$16,3,FALSE)</f>
        <v>#DIV/0!</v>
      </c>
      <c r="S126" s="223">
        <f>IF(M126&gt;0,M126*J126/Y126,0)*VLOOKUP(B126,'2-Kosten per locatie'!$A$14:$C$16,3,FALSE)</f>
        <v>0</v>
      </c>
      <c r="T126" s="223">
        <f>IF(N126&gt;0,N126*J126/Z126,0)*VLOOKUP(B126,'2-Kosten per locatie'!$A$14:$C$16,3,FALSE)</f>
        <v>0</v>
      </c>
      <c r="U126" s="223">
        <f>IF(O126&gt;0,O126*J126/AA126,0)*VLOOKUP(B126,'2-Kosten per locatie'!$A$14:$C$16,3,FALSE)</f>
        <v>0</v>
      </c>
      <c r="V126" s="223">
        <f>IF(P126&gt;0,P126*J126/Z126,0)*VLOOKUP(B126,'2-Kosten per locatie'!$A$14:$C$16,3,FALSE)</f>
        <v>0</v>
      </c>
      <c r="W126" s="223">
        <f>IF(Q126&gt;0,Q126*J126/AA126,0)*VLOOKUP(B126,'2-Kosten per locatie'!$A$14:$C$16,3,FALSE)</f>
        <v>0</v>
      </c>
      <c r="X126" s="296">
        <f>IF(L126="nio",0,IF(L126&gt;0,VLOOKUP(H126,'3-Productie normen'!A:M,VLOOKUP(L126,'3-Productie normen'!$B$34:$C$39,2,FALSE),FALSE)))</f>
        <v>0</v>
      </c>
      <c r="Y126" s="296">
        <f t="shared" si="6"/>
        <v>0</v>
      </c>
      <c r="Z126" s="296">
        <f t="shared" si="7"/>
        <v>0</v>
      </c>
      <c r="AA126" s="296">
        <f t="shared" si="8"/>
        <v>0</v>
      </c>
      <c r="AB126" s="297" t="str">
        <f>VLOOKUP(H126,'3-Productie normen'!A:P,12,FALSE)</f>
        <v>V</v>
      </c>
      <c r="AC126" s="297"/>
      <c r="AE126" s="298">
        <f t="shared" si="9"/>
        <v>3588</v>
      </c>
    </row>
    <row r="127" spans="1:31" ht="14.1" hidden="1" customHeight="1">
      <c r="A127" s="432">
        <v>127</v>
      </c>
      <c r="B127" s="256" t="s">
        <v>238</v>
      </c>
      <c r="C127" s="256"/>
      <c r="D127" s="292" t="s">
        <v>364</v>
      </c>
      <c r="E127" s="293" t="s">
        <v>366</v>
      </c>
      <c r="F127" s="293"/>
      <c r="G127" s="62" t="s">
        <v>248</v>
      </c>
      <c r="H127" s="272" t="s">
        <v>58</v>
      </c>
      <c r="I127" s="62" t="s">
        <v>95</v>
      </c>
      <c r="J127" s="294">
        <v>10</v>
      </c>
      <c r="K127" s="295">
        <f t="shared" si="5"/>
        <v>156</v>
      </c>
      <c r="L127" s="224">
        <v>156</v>
      </c>
      <c r="M127" s="224"/>
      <c r="N127" s="224"/>
      <c r="O127" s="224"/>
      <c r="P127" s="224"/>
      <c r="Q127" s="224"/>
      <c r="R127" s="223" t="e">
        <f>IF(L127="nio",0,IF(L127&gt;0,L127*J127/X127,0))*VLOOKUP(B127,'2-Kosten per locatie'!$A$14:$C$16,3,FALSE)</f>
        <v>#DIV/0!</v>
      </c>
      <c r="S127" s="223">
        <f>IF(M127&gt;0,M127*J127/Y127,0)*VLOOKUP(B127,'2-Kosten per locatie'!$A$14:$C$16,3,FALSE)</f>
        <v>0</v>
      </c>
      <c r="T127" s="223">
        <f>IF(N127&gt;0,N127*J127/Z127,0)*VLOOKUP(B127,'2-Kosten per locatie'!$A$14:$C$16,3,FALSE)</f>
        <v>0</v>
      </c>
      <c r="U127" s="223">
        <f>IF(O127&gt;0,O127*J127/AA127,0)*VLOOKUP(B127,'2-Kosten per locatie'!$A$14:$C$16,3,FALSE)</f>
        <v>0</v>
      </c>
      <c r="V127" s="223">
        <f>IF(P127&gt;0,P127*J127/Z127,0)*VLOOKUP(B127,'2-Kosten per locatie'!$A$14:$C$16,3,FALSE)</f>
        <v>0</v>
      </c>
      <c r="W127" s="223">
        <f>IF(Q127&gt;0,Q127*J127/AA127,0)*VLOOKUP(B127,'2-Kosten per locatie'!$A$14:$C$16,3,FALSE)</f>
        <v>0</v>
      </c>
      <c r="X127" s="296">
        <f>IF(L127="nio",0,IF(L127&gt;0,VLOOKUP(H127,'3-Productie normen'!A:M,VLOOKUP(L127,'3-Productie normen'!$B$34:$C$39,2,FALSE),FALSE)))</f>
        <v>0</v>
      </c>
      <c r="Y127" s="296">
        <f t="shared" si="6"/>
        <v>0</v>
      </c>
      <c r="Z127" s="296">
        <f t="shared" si="7"/>
        <v>0</v>
      </c>
      <c r="AA127" s="296">
        <f t="shared" si="8"/>
        <v>0</v>
      </c>
      <c r="AB127" s="297" t="str">
        <f>VLOOKUP(H127,'3-Productie normen'!A:P,12,FALSE)</f>
        <v>V</v>
      </c>
      <c r="AC127" s="297"/>
      <c r="AE127" s="298">
        <f t="shared" si="9"/>
        <v>1560</v>
      </c>
    </row>
    <row r="128" spans="1:31" ht="14.1" hidden="1" customHeight="1">
      <c r="A128" s="432">
        <v>128</v>
      </c>
      <c r="B128" s="256" t="s">
        <v>238</v>
      </c>
      <c r="C128" s="256"/>
      <c r="D128" s="292" t="s">
        <v>364</v>
      </c>
      <c r="E128" s="293" t="s">
        <v>367</v>
      </c>
      <c r="F128" s="293"/>
      <c r="G128" s="62" t="s">
        <v>59</v>
      </c>
      <c r="H128" s="276" t="s">
        <v>770</v>
      </c>
      <c r="I128" s="62" t="s">
        <v>95</v>
      </c>
      <c r="J128" s="294">
        <v>5</v>
      </c>
      <c r="K128" s="295">
        <f t="shared" si="5"/>
        <v>0</v>
      </c>
      <c r="L128" s="224" t="s">
        <v>717</v>
      </c>
      <c r="M128" s="224"/>
      <c r="N128" s="224"/>
      <c r="O128" s="224"/>
      <c r="P128" s="224"/>
      <c r="Q128" s="224"/>
      <c r="R128" s="223">
        <f>IF(L128="nio",0,IF(L128&gt;0,L128*J128/X128,0))*VLOOKUP(B128,'2-Kosten per locatie'!$A$14:$C$16,3,FALSE)</f>
        <v>0</v>
      </c>
      <c r="S128" s="223">
        <f>IF(M128&gt;0,M128*J128/Y128,0)*VLOOKUP(B128,'2-Kosten per locatie'!$A$14:$C$16,3,FALSE)</f>
        <v>0</v>
      </c>
      <c r="T128" s="223">
        <f>IF(N128&gt;0,N128*J128/Z128,0)*VLOOKUP(B128,'2-Kosten per locatie'!$A$14:$C$16,3,FALSE)</f>
        <v>0</v>
      </c>
      <c r="U128" s="223">
        <f>IF(O128&gt;0,O128*J128/AA128,0)*VLOOKUP(B128,'2-Kosten per locatie'!$A$14:$C$16,3,FALSE)</f>
        <v>0</v>
      </c>
      <c r="V128" s="223">
        <f>IF(P128&gt;0,P128*J128/Z128,0)*VLOOKUP(B128,'2-Kosten per locatie'!$A$14:$C$16,3,FALSE)</f>
        <v>0</v>
      </c>
      <c r="W128" s="223">
        <f>IF(Q128&gt;0,Q128*J128/AA128,0)*VLOOKUP(B128,'2-Kosten per locatie'!$A$14:$C$16,3,FALSE)</f>
        <v>0</v>
      </c>
      <c r="X128" s="296">
        <f>IF(L128="nio",0,IF(L128&gt;0,VLOOKUP(H128,'3-Productie normen'!A:M,VLOOKUP(L128,'3-Productie normen'!$B$34:$C$39,2,FALSE),FALSE)))</f>
        <v>0</v>
      </c>
      <c r="Y128" s="296">
        <f t="shared" si="6"/>
        <v>0</v>
      </c>
      <c r="Z128" s="296">
        <f t="shared" si="7"/>
        <v>0</v>
      </c>
      <c r="AA128" s="296">
        <f t="shared" si="8"/>
        <v>0</v>
      </c>
      <c r="AB128" s="297">
        <f>VLOOKUP(H128,'3-Productie normen'!A:P,12,FALSE)</f>
        <v>0</v>
      </c>
      <c r="AC128" s="297"/>
      <c r="AE128" s="298">
        <f t="shared" si="9"/>
        <v>0</v>
      </c>
    </row>
    <row r="129" spans="1:31" ht="14.1" hidden="1" customHeight="1">
      <c r="A129" s="432">
        <v>129</v>
      </c>
      <c r="B129" s="256" t="s">
        <v>238</v>
      </c>
      <c r="C129" s="256"/>
      <c r="D129" s="292" t="s">
        <v>364</v>
      </c>
      <c r="E129" s="293" t="s">
        <v>368</v>
      </c>
      <c r="F129" s="293"/>
      <c r="G129" s="62" t="s">
        <v>59</v>
      </c>
      <c r="H129" s="276" t="s">
        <v>770</v>
      </c>
      <c r="I129" s="62" t="s">
        <v>95</v>
      </c>
      <c r="J129" s="294">
        <v>6</v>
      </c>
      <c r="K129" s="295">
        <f t="shared" si="5"/>
        <v>0</v>
      </c>
      <c r="L129" s="224" t="s">
        <v>717</v>
      </c>
      <c r="M129" s="224"/>
      <c r="N129" s="224"/>
      <c r="O129" s="224"/>
      <c r="P129" s="224"/>
      <c r="Q129" s="224"/>
      <c r="R129" s="223">
        <f>IF(L129="nio",0,IF(L129&gt;0,L129*J129/X129,0))*VLOOKUP(B129,'2-Kosten per locatie'!$A$14:$C$16,3,FALSE)</f>
        <v>0</v>
      </c>
      <c r="S129" s="223">
        <f>IF(M129&gt;0,M129*J129/Y129,0)*VLOOKUP(B129,'2-Kosten per locatie'!$A$14:$C$16,3,FALSE)</f>
        <v>0</v>
      </c>
      <c r="T129" s="223">
        <f>IF(N129&gt;0,N129*J129/Z129,0)*VLOOKUP(B129,'2-Kosten per locatie'!$A$14:$C$16,3,FALSE)</f>
        <v>0</v>
      </c>
      <c r="U129" s="223">
        <f>IF(O129&gt;0,O129*J129/AA129,0)*VLOOKUP(B129,'2-Kosten per locatie'!$A$14:$C$16,3,FALSE)</f>
        <v>0</v>
      </c>
      <c r="V129" s="223">
        <f>IF(P129&gt;0,P129*J129/Z129,0)*VLOOKUP(B129,'2-Kosten per locatie'!$A$14:$C$16,3,FALSE)</f>
        <v>0</v>
      </c>
      <c r="W129" s="223">
        <f>IF(Q129&gt;0,Q129*J129/AA129,0)*VLOOKUP(B129,'2-Kosten per locatie'!$A$14:$C$16,3,FALSE)</f>
        <v>0</v>
      </c>
      <c r="X129" s="296">
        <f>IF(L129="nio",0,IF(L129&gt;0,VLOOKUP(H129,'3-Productie normen'!A:M,VLOOKUP(L129,'3-Productie normen'!$B$34:$C$39,2,FALSE),FALSE)))</f>
        <v>0</v>
      </c>
      <c r="Y129" s="296">
        <f t="shared" si="6"/>
        <v>0</v>
      </c>
      <c r="Z129" s="296">
        <f t="shared" si="7"/>
        <v>0</v>
      </c>
      <c r="AA129" s="296">
        <f t="shared" si="8"/>
        <v>0</v>
      </c>
      <c r="AB129" s="297">
        <f>VLOOKUP(H129,'3-Productie normen'!A:P,12,FALSE)</f>
        <v>0</v>
      </c>
      <c r="AC129" s="297"/>
      <c r="AE129" s="298">
        <f t="shared" si="9"/>
        <v>0</v>
      </c>
    </row>
    <row r="130" spans="1:31" ht="14.1" customHeight="1">
      <c r="A130" s="432">
        <v>130</v>
      </c>
      <c r="B130" s="256" t="s">
        <v>238</v>
      </c>
      <c r="C130" s="256"/>
      <c r="D130" s="292" t="s">
        <v>364</v>
      </c>
      <c r="E130" s="293" t="s">
        <v>369</v>
      </c>
      <c r="F130" s="293"/>
      <c r="G130" s="62" t="s">
        <v>255</v>
      </c>
      <c r="H130" s="272" t="s">
        <v>48</v>
      </c>
      <c r="I130" s="62" t="s">
        <v>243</v>
      </c>
      <c r="J130" s="294">
        <v>4</v>
      </c>
      <c r="K130" s="295">
        <f t="shared" si="5"/>
        <v>255</v>
      </c>
      <c r="L130" s="224">
        <v>255</v>
      </c>
      <c r="M130" s="224"/>
      <c r="N130" s="224"/>
      <c r="O130" s="224"/>
      <c r="P130" s="224"/>
      <c r="Q130" s="224"/>
      <c r="R130" s="223" t="e">
        <f>IF(L130="nio",0,IF(L130&gt;0,L130*J130/X130,0))*VLOOKUP(B130,'2-Kosten per locatie'!$A$14:$C$16,3,FALSE)</f>
        <v>#DIV/0!</v>
      </c>
      <c r="S130" s="223">
        <f>IF(M130&gt;0,M130*J130/Y130,0)*VLOOKUP(B130,'2-Kosten per locatie'!$A$14:$C$16,3,FALSE)</f>
        <v>0</v>
      </c>
      <c r="T130" s="223">
        <f>IF(N130&gt;0,N130*J130/Z130,0)*VLOOKUP(B130,'2-Kosten per locatie'!$A$14:$C$16,3,FALSE)</f>
        <v>0</v>
      </c>
      <c r="U130" s="223">
        <f>IF(O130&gt;0,O130*J130/AA130,0)*VLOOKUP(B130,'2-Kosten per locatie'!$A$14:$C$16,3,FALSE)</f>
        <v>0</v>
      </c>
      <c r="V130" s="223">
        <f>IF(P130&gt;0,P130*J130/Z130,0)*VLOOKUP(B130,'2-Kosten per locatie'!$A$14:$C$16,3,FALSE)</f>
        <v>0</v>
      </c>
      <c r="W130" s="223">
        <f>IF(Q130&gt;0,Q130*J130/AA130,0)*VLOOKUP(B130,'2-Kosten per locatie'!$A$14:$C$16,3,FALSE)</f>
        <v>0</v>
      </c>
      <c r="X130" s="296">
        <f>IF(L130="nio",0,IF(L130&gt;0,VLOOKUP(H130,'3-Productie normen'!A:M,VLOOKUP(L130,'3-Productie normen'!$B$34:$C$39,2,FALSE),FALSE)))</f>
        <v>0</v>
      </c>
      <c r="Y130" s="296">
        <f t="shared" si="6"/>
        <v>0</v>
      </c>
      <c r="Z130" s="296">
        <f t="shared" si="7"/>
        <v>0</v>
      </c>
      <c r="AA130" s="296">
        <f t="shared" si="8"/>
        <v>0</v>
      </c>
      <c r="AB130" s="297" t="str">
        <f>VLOOKUP(H130,'3-Productie normen'!A:P,12,FALSE)</f>
        <v>S</v>
      </c>
      <c r="AC130" s="297"/>
      <c r="AE130" s="298">
        <f t="shared" si="9"/>
        <v>1020</v>
      </c>
    </row>
    <row r="131" spans="1:31" ht="14.1" customHeight="1">
      <c r="A131" s="432">
        <v>131</v>
      </c>
      <c r="B131" s="256" t="s">
        <v>238</v>
      </c>
      <c r="C131" s="256"/>
      <c r="D131" s="292" t="s">
        <v>364</v>
      </c>
      <c r="E131" s="293" t="s">
        <v>370</v>
      </c>
      <c r="F131" s="293"/>
      <c r="G131" s="62" t="s">
        <v>255</v>
      </c>
      <c r="H131" s="272" t="s">
        <v>48</v>
      </c>
      <c r="I131" s="62" t="s">
        <v>243</v>
      </c>
      <c r="J131" s="294">
        <v>13</v>
      </c>
      <c r="K131" s="295">
        <f t="shared" si="5"/>
        <v>255</v>
      </c>
      <c r="L131" s="224">
        <v>255</v>
      </c>
      <c r="M131" s="224"/>
      <c r="N131" s="224"/>
      <c r="O131" s="224"/>
      <c r="P131" s="224"/>
      <c r="Q131" s="224"/>
      <c r="R131" s="223" t="e">
        <f>IF(L131="nio",0,IF(L131&gt;0,L131*J131/X131,0))*VLOOKUP(B131,'2-Kosten per locatie'!$A$14:$C$16,3,FALSE)</f>
        <v>#DIV/0!</v>
      </c>
      <c r="S131" s="223">
        <f>IF(M131&gt;0,M131*J131/Y131,0)*VLOOKUP(B131,'2-Kosten per locatie'!$A$14:$C$16,3,FALSE)</f>
        <v>0</v>
      </c>
      <c r="T131" s="223">
        <f>IF(N131&gt;0,N131*J131/Z131,0)*VLOOKUP(B131,'2-Kosten per locatie'!$A$14:$C$16,3,FALSE)</f>
        <v>0</v>
      </c>
      <c r="U131" s="223">
        <f>IF(O131&gt;0,O131*J131/AA131,0)*VLOOKUP(B131,'2-Kosten per locatie'!$A$14:$C$16,3,FALSE)</f>
        <v>0</v>
      </c>
      <c r="V131" s="223">
        <f>IF(P131&gt;0,P131*J131/Z131,0)*VLOOKUP(B131,'2-Kosten per locatie'!$A$14:$C$16,3,FALSE)</f>
        <v>0</v>
      </c>
      <c r="W131" s="223">
        <f>IF(Q131&gt;0,Q131*J131/AA131,0)*VLOOKUP(B131,'2-Kosten per locatie'!$A$14:$C$16,3,FALSE)</f>
        <v>0</v>
      </c>
      <c r="X131" s="296">
        <f>IF(L131="nio",0,IF(L131&gt;0,VLOOKUP(H131,'3-Productie normen'!A:M,VLOOKUP(L131,'3-Productie normen'!$B$34:$C$39,2,FALSE),FALSE)))</f>
        <v>0</v>
      </c>
      <c r="Y131" s="296">
        <f t="shared" si="6"/>
        <v>0</v>
      </c>
      <c r="Z131" s="296">
        <f t="shared" si="7"/>
        <v>0</v>
      </c>
      <c r="AA131" s="296">
        <f t="shared" si="8"/>
        <v>0</v>
      </c>
      <c r="AB131" s="297" t="str">
        <f>VLOOKUP(H131,'3-Productie normen'!A:P,12,FALSE)</f>
        <v>S</v>
      </c>
      <c r="AC131" s="297"/>
      <c r="AE131" s="298">
        <f t="shared" si="9"/>
        <v>3315</v>
      </c>
    </row>
    <row r="132" spans="1:31" ht="14.1" customHeight="1">
      <c r="A132" s="432">
        <v>132</v>
      </c>
      <c r="B132" s="256" t="s">
        <v>238</v>
      </c>
      <c r="C132" s="256"/>
      <c r="D132" s="292" t="s">
        <v>364</v>
      </c>
      <c r="E132" s="293" t="s">
        <v>371</v>
      </c>
      <c r="F132" s="293"/>
      <c r="G132" s="62" t="s">
        <v>255</v>
      </c>
      <c r="H132" s="272" t="s">
        <v>48</v>
      </c>
      <c r="I132" s="62" t="s">
        <v>243</v>
      </c>
      <c r="J132" s="294">
        <v>14</v>
      </c>
      <c r="K132" s="295">
        <f t="shared" si="5"/>
        <v>255</v>
      </c>
      <c r="L132" s="224">
        <v>255</v>
      </c>
      <c r="M132" s="224"/>
      <c r="N132" s="224"/>
      <c r="O132" s="224"/>
      <c r="P132" s="224"/>
      <c r="Q132" s="224"/>
      <c r="R132" s="223" t="e">
        <f>IF(L132="nio",0,IF(L132&gt;0,L132*J132/X132,0))*VLOOKUP(B132,'2-Kosten per locatie'!$A$14:$C$16,3,FALSE)</f>
        <v>#DIV/0!</v>
      </c>
      <c r="S132" s="223">
        <f>IF(M132&gt;0,M132*J132/Y132,0)*VLOOKUP(B132,'2-Kosten per locatie'!$A$14:$C$16,3,FALSE)</f>
        <v>0</v>
      </c>
      <c r="T132" s="223">
        <f>IF(N132&gt;0,N132*J132/Z132,0)*VLOOKUP(B132,'2-Kosten per locatie'!$A$14:$C$16,3,FALSE)</f>
        <v>0</v>
      </c>
      <c r="U132" s="223">
        <f>IF(O132&gt;0,O132*J132/AA132,0)*VLOOKUP(B132,'2-Kosten per locatie'!$A$14:$C$16,3,FALSE)</f>
        <v>0</v>
      </c>
      <c r="V132" s="223">
        <f>IF(P132&gt;0,P132*J132/Z132,0)*VLOOKUP(B132,'2-Kosten per locatie'!$A$14:$C$16,3,FALSE)</f>
        <v>0</v>
      </c>
      <c r="W132" s="223">
        <f>IF(Q132&gt;0,Q132*J132/AA132,0)*VLOOKUP(B132,'2-Kosten per locatie'!$A$14:$C$16,3,FALSE)</f>
        <v>0</v>
      </c>
      <c r="X132" s="296">
        <f>IF(L132="nio",0,IF(L132&gt;0,VLOOKUP(H132,'3-Productie normen'!A:M,VLOOKUP(L132,'3-Productie normen'!$B$34:$C$39,2,FALSE),FALSE)))</f>
        <v>0</v>
      </c>
      <c r="Y132" s="296">
        <f t="shared" si="6"/>
        <v>0</v>
      </c>
      <c r="Z132" s="296">
        <f t="shared" si="7"/>
        <v>0</v>
      </c>
      <c r="AA132" s="296">
        <f t="shared" si="8"/>
        <v>0</v>
      </c>
      <c r="AB132" s="297" t="str">
        <f>VLOOKUP(H132,'3-Productie normen'!A:P,12,FALSE)</f>
        <v>S</v>
      </c>
      <c r="AC132" s="297"/>
      <c r="AE132" s="298">
        <f t="shared" si="9"/>
        <v>3570</v>
      </c>
    </row>
    <row r="133" spans="1:31" ht="14.1" hidden="1" customHeight="1">
      <c r="A133" s="432">
        <v>133</v>
      </c>
      <c r="B133" s="256" t="s">
        <v>238</v>
      </c>
      <c r="C133" s="256"/>
      <c r="D133" s="292" t="s">
        <v>364</v>
      </c>
      <c r="E133" s="293" t="s">
        <v>372</v>
      </c>
      <c r="F133" s="293"/>
      <c r="G133" s="62" t="s">
        <v>259</v>
      </c>
      <c r="H133" s="276" t="s">
        <v>770</v>
      </c>
      <c r="I133" s="62" t="s">
        <v>243</v>
      </c>
      <c r="J133" s="294">
        <v>0</v>
      </c>
      <c r="K133" s="295">
        <f t="shared" si="5"/>
        <v>0</v>
      </c>
      <c r="L133" s="224" t="s">
        <v>717</v>
      </c>
      <c r="M133" s="224"/>
      <c r="N133" s="224"/>
      <c r="O133" s="224"/>
      <c r="P133" s="224"/>
      <c r="Q133" s="224"/>
      <c r="R133" s="223">
        <f>IF(L133="nio",0,IF(L133&gt;0,L133*J133/X133,0))*VLOOKUP(B133,'2-Kosten per locatie'!$A$14:$C$16,3,FALSE)</f>
        <v>0</v>
      </c>
      <c r="S133" s="223">
        <f>IF(M133&gt;0,M133*J133/Y133,0)*VLOOKUP(B133,'2-Kosten per locatie'!$A$14:$C$16,3,FALSE)</f>
        <v>0</v>
      </c>
      <c r="T133" s="223">
        <f>IF(N133&gt;0,N133*J133/Z133,0)*VLOOKUP(B133,'2-Kosten per locatie'!$A$14:$C$16,3,FALSE)</f>
        <v>0</v>
      </c>
      <c r="U133" s="223">
        <f>IF(O133&gt;0,O133*J133/AA133,0)*VLOOKUP(B133,'2-Kosten per locatie'!$A$14:$C$16,3,FALSE)</f>
        <v>0</v>
      </c>
      <c r="V133" s="223">
        <f>IF(P133&gt;0,P133*J133/Z133,0)*VLOOKUP(B133,'2-Kosten per locatie'!$A$14:$C$16,3,FALSE)</f>
        <v>0</v>
      </c>
      <c r="W133" s="223">
        <f>IF(Q133&gt;0,Q133*J133/AA133,0)*VLOOKUP(B133,'2-Kosten per locatie'!$A$14:$C$16,3,FALSE)</f>
        <v>0</v>
      </c>
      <c r="X133" s="296">
        <f>IF(L133="nio",0,IF(L133&gt;0,VLOOKUP(H133,'3-Productie normen'!A:M,VLOOKUP(L133,'3-Productie normen'!$B$34:$C$39,2,FALSE),FALSE)))</f>
        <v>0</v>
      </c>
      <c r="Y133" s="296">
        <f t="shared" si="6"/>
        <v>0</v>
      </c>
      <c r="Z133" s="296">
        <f t="shared" si="7"/>
        <v>0</v>
      </c>
      <c r="AA133" s="296">
        <f t="shared" si="8"/>
        <v>0</v>
      </c>
      <c r="AB133" s="297">
        <f>VLOOKUP(H133,'3-Productie normen'!A:P,12,FALSE)</f>
        <v>0</v>
      </c>
      <c r="AC133" s="297"/>
      <c r="AE133" s="298">
        <f t="shared" si="9"/>
        <v>0</v>
      </c>
    </row>
    <row r="134" spans="1:31" ht="14.1" hidden="1" customHeight="1">
      <c r="A134" s="432">
        <v>134</v>
      </c>
      <c r="B134" s="256" t="s">
        <v>238</v>
      </c>
      <c r="C134" s="256"/>
      <c r="D134" s="292" t="s">
        <v>364</v>
      </c>
      <c r="E134" s="293" t="s">
        <v>373</v>
      </c>
      <c r="F134" s="293"/>
      <c r="G134" s="62" t="s">
        <v>265</v>
      </c>
      <c r="H134" s="272" t="s">
        <v>55</v>
      </c>
      <c r="I134" s="62" t="s">
        <v>237</v>
      </c>
      <c r="J134" s="294">
        <v>40</v>
      </c>
      <c r="K134" s="295">
        <f t="shared" si="5"/>
        <v>255</v>
      </c>
      <c r="L134" s="224">
        <v>255</v>
      </c>
      <c r="M134" s="224"/>
      <c r="N134" s="224"/>
      <c r="O134" s="224"/>
      <c r="P134" s="224"/>
      <c r="Q134" s="224"/>
      <c r="R134" s="223" t="e">
        <f>IF(L134="nio",0,IF(L134&gt;0,L134*J134/X134,0))*VLOOKUP(B134,'2-Kosten per locatie'!$A$14:$C$16,3,FALSE)</f>
        <v>#DIV/0!</v>
      </c>
      <c r="S134" s="223">
        <f>IF(M134&gt;0,M134*J134/Y134,0)*VLOOKUP(B134,'2-Kosten per locatie'!$A$14:$C$16,3,FALSE)</f>
        <v>0</v>
      </c>
      <c r="T134" s="223">
        <f>IF(N134&gt;0,N134*J134/Z134,0)*VLOOKUP(B134,'2-Kosten per locatie'!$A$14:$C$16,3,FALSE)</f>
        <v>0</v>
      </c>
      <c r="U134" s="223">
        <f>IF(O134&gt;0,O134*J134/AA134,0)*VLOOKUP(B134,'2-Kosten per locatie'!$A$14:$C$16,3,FALSE)</f>
        <v>0</v>
      </c>
      <c r="V134" s="223">
        <f>IF(P134&gt;0,P134*J134/Z134,0)*VLOOKUP(B134,'2-Kosten per locatie'!$A$14:$C$16,3,FALSE)</f>
        <v>0</v>
      </c>
      <c r="W134" s="223">
        <f>IF(Q134&gt;0,Q134*J134/AA134,0)*VLOOKUP(B134,'2-Kosten per locatie'!$A$14:$C$16,3,FALSE)</f>
        <v>0</v>
      </c>
      <c r="X134" s="296">
        <f>IF(L134="nio",0,IF(L134&gt;0,VLOOKUP(H134,'3-Productie normen'!A:M,VLOOKUP(L134,'3-Productie normen'!$B$34:$C$39,2,FALSE),FALSE)))</f>
        <v>0</v>
      </c>
      <c r="Y134" s="296">
        <f t="shared" si="6"/>
        <v>0</v>
      </c>
      <c r="Z134" s="296">
        <f t="shared" si="7"/>
        <v>0</v>
      </c>
      <c r="AA134" s="296">
        <f t="shared" si="8"/>
        <v>0</v>
      </c>
      <c r="AB134" s="297" t="str">
        <f>VLOOKUP(H134,'3-Productie normen'!A:P,12,FALSE)</f>
        <v>B</v>
      </c>
      <c r="AC134" s="297"/>
      <c r="AE134" s="298">
        <f t="shared" si="9"/>
        <v>10200</v>
      </c>
    </row>
    <row r="135" spans="1:31" ht="14.1" hidden="1" customHeight="1">
      <c r="A135" s="432">
        <v>135</v>
      </c>
      <c r="B135" s="256" t="s">
        <v>238</v>
      </c>
      <c r="C135" s="256"/>
      <c r="D135" s="292" t="s">
        <v>364</v>
      </c>
      <c r="E135" s="293" t="s">
        <v>374</v>
      </c>
      <c r="F135" s="293"/>
      <c r="G135" s="62" t="s">
        <v>265</v>
      </c>
      <c r="H135" s="272" t="s">
        <v>55</v>
      </c>
      <c r="I135" s="62" t="s">
        <v>237</v>
      </c>
      <c r="J135" s="294">
        <v>23</v>
      </c>
      <c r="K135" s="295">
        <f t="shared" si="5"/>
        <v>255</v>
      </c>
      <c r="L135" s="224">
        <v>255</v>
      </c>
      <c r="M135" s="224"/>
      <c r="N135" s="224"/>
      <c r="O135" s="224"/>
      <c r="P135" s="224"/>
      <c r="Q135" s="224"/>
      <c r="R135" s="223" t="e">
        <f>IF(L135="nio",0,IF(L135&gt;0,L135*J135/X135,0))*VLOOKUP(B135,'2-Kosten per locatie'!$A$14:$C$16,3,FALSE)</f>
        <v>#DIV/0!</v>
      </c>
      <c r="S135" s="223">
        <f>IF(M135&gt;0,M135*J135/Y135,0)*VLOOKUP(B135,'2-Kosten per locatie'!$A$14:$C$16,3,FALSE)</f>
        <v>0</v>
      </c>
      <c r="T135" s="223">
        <f>IF(N135&gt;0,N135*J135/Z135,0)*VLOOKUP(B135,'2-Kosten per locatie'!$A$14:$C$16,3,FALSE)</f>
        <v>0</v>
      </c>
      <c r="U135" s="223">
        <f>IF(O135&gt;0,O135*J135/AA135,0)*VLOOKUP(B135,'2-Kosten per locatie'!$A$14:$C$16,3,FALSE)</f>
        <v>0</v>
      </c>
      <c r="V135" s="223">
        <f>IF(P135&gt;0,P135*J135/Z135,0)*VLOOKUP(B135,'2-Kosten per locatie'!$A$14:$C$16,3,FALSE)</f>
        <v>0</v>
      </c>
      <c r="W135" s="223">
        <f>IF(Q135&gt;0,Q135*J135/AA135,0)*VLOOKUP(B135,'2-Kosten per locatie'!$A$14:$C$16,3,FALSE)</f>
        <v>0</v>
      </c>
      <c r="X135" s="296">
        <f>IF(L135="nio",0,IF(L135&gt;0,VLOOKUP(H135,'3-Productie normen'!A:M,VLOOKUP(L135,'3-Productie normen'!$B$34:$C$39,2,FALSE),FALSE)))</f>
        <v>0</v>
      </c>
      <c r="Y135" s="296">
        <f t="shared" si="6"/>
        <v>0</v>
      </c>
      <c r="Z135" s="296">
        <f t="shared" si="7"/>
        <v>0</v>
      </c>
      <c r="AA135" s="296">
        <f t="shared" si="8"/>
        <v>0</v>
      </c>
      <c r="AB135" s="297" t="str">
        <f>VLOOKUP(H135,'3-Productie normen'!A:P,12,FALSE)</f>
        <v>B</v>
      </c>
      <c r="AC135" s="297"/>
      <c r="AE135" s="298">
        <f t="shared" si="9"/>
        <v>5865</v>
      </c>
    </row>
    <row r="136" spans="1:31" ht="14.1" hidden="1" customHeight="1">
      <c r="A136" s="432">
        <v>136</v>
      </c>
      <c r="B136" s="256" t="s">
        <v>238</v>
      </c>
      <c r="C136" s="256"/>
      <c r="D136" s="292" t="s">
        <v>364</v>
      </c>
      <c r="E136" s="293" t="s">
        <v>375</v>
      </c>
      <c r="F136" s="293"/>
      <c r="G136" s="62" t="s">
        <v>265</v>
      </c>
      <c r="H136" s="272" t="s">
        <v>55</v>
      </c>
      <c r="I136" s="62" t="s">
        <v>237</v>
      </c>
      <c r="J136" s="294">
        <v>23</v>
      </c>
      <c r="K136" s="295">
        <f t="shared" si="5"/>
        <v>255</v>
      </c>
      <c r="L136" s="224">
        <v>255</v>
      </c>
      <c r="M136" s="224"/>
      <c r="N136" s="224"/>
      <c r="O136" s="224"/>
      <c r="P136" s="224"/>
      <c r="Q136" s="224"/>
      <c r="R136" s="223" t="e">
        <f>IF(L136="nio",0,IF(L136&gt;0,L136*J136/X136,0))*VLOOKUP(B136,'2-Kosten per locatie'!$A$14:$C$16,3,FALSE)</f>
        <v>#DIV/0!</v>
      </c>
      <c r="S136" s="223">
        <f>IF(M136&gt;0,M136*J136/Y136,0)*VLOOKUP(B136,'2-Kosten per locatie'!$A$14:$C$16,3,FALSE)</f>
        <v>0</v>
      </c>
      <c r="T136" s="223">
        <f>IF(N136&gt;0,N136*J136/Z136,0)*VLOOKUP(B136,'2-Kosten per locatie'!$A$14:$C$16,3,FALSE)</f>
        <v>0</v>
      </c>
      <c r="U136" s="223">
        <f>IF(O136&gt;0,O136*J136/AA136,0)*VLOOKUP(B136,'2-Kosten per locatie'!$A$14:$C$16,3,FALSE)</f>
        <v>0</v>
      </c>
      <c r="V136" s="223">
        <f>IF(P136&gt;0,P136*J136/Z136,0)*VLOOKUP(B136,'2-Kosten per locatie'!$A$14:$C$16,3,FALSE)</f>
        <v>0</v>
      </c>
      <c r="W136" s="223">
        <f>IF(Q136&gt;0,Q136*J136/AA136,0)*VLOOKUP(B136,'2-Kosten per locatie'!$A$14:$C$16,3,FALSE)</f>
        <v>0</v>
      </c>
      <c r="X136" s="296">
        <f>IF(L136="nio",0,IF(L136&gt;0,VLOOKUP(H136,'3-Productie normen'!A:M,VLOOKUP(L136,'3-Productie normen'!$B$34:$C$39,2,FALSE),FALSE)))</f>
        <v>0</v>
      </c>
      <c r="Y136" s="296">
        <f t="shared" si="6"/>
        <v>0</v>
      </c>
      <c r="Z136" s="296">
        <f t="shared" si="7"/>
        <v>0</v>
      </c>
      <c r="AA136" s="296">
        <f t="shared" si="8"/>
        <v>0</v>
      </c>
      <c r="AB136" s="297" t="str">
        <f>VLOOKUP(H136,'3-Productie normen'!A:P,12,FALSE)</f>
        <v>B</v>
      </c>
      <c r="AC136" s="297"/>
      <c r="AE136" s="298">
        <f t="shared" si="9"/>
        <v>5865</v>
      </c>
    </row>
    <row r="137" spans="1:31" ht="14.1" hidden="1" customHeight="1">
      <c r="A137" s="432">
        <v>137</v>
      </c>
      <c r="B137" s="256" t="s">
        <v>238</v>
      </c>
      <c r="C137" s="256"/>
      <c r="D137" s="292" t="s">
        <v>364</v>
      </c>
      <c r="E137" s="293" t="s">
        <v>376</v>
      </c>
      <c r="F137" s="293"/>
      <c r="G137" s="62" t="s">
        <v>265</v>
      </c>
      <c r="H137" s="272" t="s">
        <v>55</v>
      </c>
      <c r="I137" s="62" t="s">
        <v>237</v>
      </c>
      <c r="J137" s="294">
        <v>23</v>
      </c>
      <c r="K137" s="295">
        <f t="shared" si="5"/>
        <v>255</v>
      </c>
      <c r="L137" s="224">
        <v>255</v>
      </c>
      <c r="M137" s="224"/>
      <c r="N137" s="224"/>
      <c r="O137" s="224"/>
      <c r="P137" s="224"/>
      <c r="Q137" s="224"/>
      <c r="R137" s="223" t="e">
        <f>IF(L137="nio",0,IF(L137&gt;0,L137*J137/X137,0))*VLOOKUP(B137,'2-Kosten per locatie'!$A$14:$C$16,3,FALSE)</f>
        <v>#DIV/0!</v>
      </c>
      <c r="S137" s="223">
        <f>IF(M137&gt;0,M137*J137/Y137,0)*VLOOKUP(B137,'2-Kosten per locatie'!$A$14:$C$16,3,FALSE)</f>
        <v>0</v>
      </c>
      <c r="T137" s="223">
        <f>IF(N137&gt;0,N137*J137/Z137,0)*VLOOKUP(B137,'2-Kosten per locatie'!$A$14:$C$16,3,FALSE)</f>
        <v>0</v>
      </c>
      <c r="U137" s="223">
        <f>IF(O137&gt;0,O137*J137/AA137,0)*VLOOKUP(B137,'2-Kosten per locatie'!$A$14:$C$16,3,FALSE)</f>
        <v>0</v>
      </c>
      <c r="V137" s="223">
        <f>IF(P137&gt;0,P137*J137/Z137,0)*VLOOKUP(B137,'2-Kosten per locatie'!$A$14:$C$16,3,FALSE)</f>
        <v>0</v>
      </c>
      <c r="W137" s="223">
        <f>IF(Q137&gt;0,Q137*J137/AA137,0)*VLOOKUP(B137,'2-Kosten per locatie'!$A$14:$C$16,3,FALSE)</f>
        <v>0</v>
      </c>
      <c r="X137" s="296">
        <f>IF(L137="nio",0,IF(L137&gt;0,VLOOKUP(H137,'3-Productie normen'!A:M,VLOOKUP(L137,'3-Productie normen'!$B$34:$C$39,2,FALSE),FALSE)))</f>
        <v>0</v>
      </c>
      <c r="Y137" s="296">
        <f t="shared" si="6"/>
        <v>0</v>
      </c>
      <c r="Z137" s="296">
        <f t="shared" si="7"/>
        <v>0</v>
      </c>
      <c r="AA137" s="296">
        <f t="shared" si="8"/>
        <v>0</v>
      </c>
      <c r="AB137" s="297" t="str">
        <f>VLOOKUP(H137,'3-Productie normen'!A:P,12,FALSE)</f>
        <v>B</v>
      </c>
      <c r="AC137" s="297"/>
      <c r="AE137" s="298">
        <f t="shared" si="9"/>
        <v>5865</v>
      </c>
    </row>
    <row r="138" spans="1:31" ht="14.1" hidden="1" customHeight="1">
      <c r="A138" s="432">
        <v>138</v>
      </c>
      <c r="B138" s="256" t="s">
        <v>238</v>
      </c>
      <c r="C138" s="256"/>
      <c r="D138" s="292" t="s">
        <v>364</v>
      </c>
      <c r="E138" s="293" t="s">
        <v>377</v>
      </c>
      <c r="F138" s="293"/>
      <c r="G138" s="62" t="s">
        <v>265</v>
      </c>
      <c r="H138" s="272" t="s">
        <v>55</v>
      </c>
      <c r="I138" s="62" t="s">
        <v>237</v>
      </c>
      <c r="J138" s="294">
        <v>23</v>
      </c>
      <c r="K138" s="295">
        <f t="shared" ref="K138:K201" si="10">SUM(L138:Q138)</f>
        <v>255</v>
      </c>
      <c r="L138" s="224">
        <v>255</v>
      </c>
      <c r="M138" s="224"/>
      <c r="N138" s="224"/>
      <c r="O138" s="224"/>
      <c r="P138" s="224"/>
      <c r="Q138" s="224"/>
      <c r="R138" s="223" t="e">
        <f>IF(L138="nio",0,IF(L138&gt;0,L138*J138/X138,0))*VLOOKUP(B138,'2-Kosten per locatie'!$A$14:$C$16,3,FALSE)</f>
        <v>#DIV/0!</v>
      </c>
      <c r="S138" s="223">
        <f>IF(M138&gt;0,M138*J138/Y138,0)*VLOOKUP(B138,'2-Kosten per locatie'!$A$14:$C$16,3,FALSE)</f>
        <v>0</v>
      </c>
      <c r="T138" s="223">
        <f>IF(N138&gt;0,N138*J138/Z138,0)*VLOOKUP(B138,'2-Kosten per locatie'!$A$14:$C$16,3,FALSE)</f>
        <v>0</v>
      </c>
      <c r="U138" s="223">
        <f>IF(O138&gt;0,O138*J138/AA138,0)*VLOOKUP(B138,'2-Kosten per locatie'!$A$14:$C$16,3,FALSE)</f>
        <v>0</v>
      </c>
      <c r="V138" s="223">
        <f>IF(P138&gt;0,P138*J138/Z138,0)*VLOOKUP(B138,'2-Kosten per locatie'!$A$14:$C$16,3,FALSE)</f>
        <v>0</v>
      </c>
      <c r="W138" s="223">
        <f>IF(Q138&gt;0,Q138*J138/AA138,0)*VLOOKUP(B138,'2-Kosten per locatie'!$A$14:$C$16,3,FALSE)</f>
        <v>0</v>
      </c>
      <c r="X138" s="296">
        <f>IF(L138="nio",0,IF(L138&gt;0,VLOOKUP(H138,'3-Productie normen'!A:M,VLOOKUP(L138,'3-Productie normen'!$B$34:$C$39,2,FALSE),FALSE)))</f>
        <v>0</v>
      </c>
      <c r="Y138" s="296">
        <f t="shared" ref="Y138:Y201" si="11">IF(M138&gt;0,X138*$Y$8,0)</f>
        <v>0</v>
      </c>
      <c r="Z138" s="296">
        <f t="shared" ref="Z138:Z201" si="12">IF((OR(N138&gt;0,P138&gt;0)),X138*$Z$8,0)</f>
        <v>0</v>
      </c>
      <c r="AA138" s="296">
        <f t="shared" ref="AA138:AA201" si="13">IF((OR(O138&gt;0,Q138&gt;0)),X138*$AA$8,0)</f>
        <v>0</v>
      </c>
      <c r="AB138" s="297" t="str">
        <f>VLOOKUP(H138,'3-Productie normen'!A:P,12,FALSE)</f>
        <v>B</v>
      </c>
      <c r="AC138" s="297"/>
      <c r="AE138" s="298">
        <f t="shared" ref="AE138:AE201" si="14">K138*J138</f>
        <v>5865</v>
      </c>
    </row>
    <row r="139" spans="1:31" ht="14.1" hidden="1" customHeight="1">
      <c r="A139" s="432">
        <v>139</v>
      </c>
      <c r="B139" s="256" t="s">
        <v>238</v>
      </c>
      <c r="C139" s="256"/>
      <c r="D139" s="292" t="s">
        <v>364</v>
      </c>
      <c r="E139" s="293" t="s">
        <v>378</v>
      </c>
      <c r="F139" s="293"/>
      <c r="G139" s="62" t="s">
        <v>265</v>
      </c>
      <c r="H139" s="272" t="s">
        <v>55</v>
      </c>
      <c r="I139" s="62" t="s">
        <v>237</v>
      </c>
      <c r="J139" s="294">
        <v>60</v>
      </c>
      <c r="K139" s="295">
        <f t="shared" si="10"/>
        <v>255</v>
      </c>
      <c r="L139" s="224">
        <v>255</v>
      </c>
      <c r="M139" s="224"/>
      <c r="N139" s="224"/>
      <c r="O139" s="224"/>
      <c r="P139" s="224"/>
      <c r="Q139" s="224"/>
      <c r="R139" s="223" t="e">
        <f>IF(L139="nio",0,IF(L139&gt;0,L139*J139/X139,0))*VLOOKUP(B139,'2-Kosten per locatie'!$A$14:$C$16,3,FALSE)</f>
        <v>#DIV/0!</v>
      </c>
      <c r="S139" s="223">
        <f>IF(M139&gt;0,M139*J139/Y139,0)*VLOOKUP(B139,'2-Kosten per locatie'!$A$14:$C$16,3,FALSE)</f>
        <v>0</v>
      </c>
      <c r="T139" s="223">
        <f>IF(N139&gt;0,N139*J139/Z139,0)*VLOOKUP(B139,'2-Kosten per locatie'!$A$14:$C$16,3,FALSE)</f>
        <v>0</v>
      </c>
      <c r="U139" s="223">
        <f>IF(O139&gt;0,O139*J139/AA139,0)*VLOOKUP(B139,'2-Kosten per locatie'!$A$14:$C$16,3,FALSE)</f>
        <v>0</v>
      </c>
      <c r="V139" s="223">
        <f>IF(P139&gt;0,P139*J139/Z139,0)*VLOOKUP(B139,'2-Kosten per locatie'!$A$14:$C$16,3,FALSE)</f>
        <v>0</v>
      </c>
      <c r="W139" s="223">
        <f>IF(Q139&gt;0,Q139*J139/AA139,0)*VLOOKUP(B139,'2-Kosten per locatie'!$A$14:$C$16,3,FALSE)</f>
        <v>0</v>
      </c>
      <c r="X139" s="296">
        <f>IF(L139="nio",0,IF(L139&gt;0,VLOOKUP(H139,'3-Productie normen'!A:M,VLOOKUP(L139,'3-Productie normen'!$B$34:$C$39,2,FALSE),FALSE)))</f>
        <v>0</v>
      </c>
      <c r="Y139" s="296">
        <f t="shared" si="11"/>
        <v>0</v>
      </c>
      <c r="Z139" s="296">
        <f t="shared" si="12"/>
        <v>0</v>
      </c>
      <c r="AA139" s="296">
        <f t="shared" si="13"/>
        <v>0</v>
      </c>
      <c r="AB139" s="297" t="str">
        <f>VLOOKUP(H139,'3-Productie normen'!A:P,12,FALSE)</f>
        <v>B</v>
      </c>
      <c r="AC139" s="297"/>
      <c r="AE139" s="298">
        <f t="shared" si="14"/>
        <v>15300</v>
      </c>
    </row>
    <row r="140" spans="1:31" ht="14.1" hidden="1" customHeight="1">
      <c r="A140" s="432">
        <v>140</v>
      </c>
      <c r="B140" s="256" t="s">
        <v>238</v>
      </c>
      <c r="C140" s="256"/>
      <c r="D140" s="292" t="s">
        <v>364</v>
      </c>
      <c r="E140" s="293" t="s">
        <v>379</v>
      </c>
      <c r="F140" s="293"/>
      <c r="G140" s="62" t="s">
        <v>241</v>
      </c>
      <c r="H140" s="256" t="s">
        <v>727</v>
      </c>
      <c r="I140" s="62" t="s">
        <v>95</v>
      </c>
      <c r="J140" s="294">
        <v>50</v>
      </c>
      <c r="K140" s="295">
        <f t="shared" si="10"/>
        <v>156</v>
      </c>
      <c r="L140" s="224">
        <v>156</v>
      </c>
      <c r="M140" s="224"/>
      <c r="N140" s="224"/>
      <c r="O140" s="224"/>
      <c r="P140" s="224"/>
      <c r="Q140" s="224"/>
      <c r="R140" s="223" t="e">
        <f>IF(L140="nio",0,IF(L140&gt;0,L140*J140/X140,0))*VLOOKUP(B140,'2-Kosten per locatie'!$A$14:$C$16,3,FALSE)</f>
        <v>#DIV/0!</v>
      </c>
      <c r="S140" s="223">
        <f>IF(M140&gt;0,M140*J140/Y140,0)*VLOOKUP(B140,'2-Kosten per locatie'!$A$14:$C$16,3,FALSE)</f>
        <v>0</v>
      </c>
      <c r="T140" s="223">
        <f>IF(N140&gt;0,N140*J140/Z140,0)*VLOOKUP(B140,'2-Kosten per locatie'!$A$14:$C$16,3,FALSE)</f>
        <v>0</v>
      </c>
      <c r="U140" s="223">
        <f>IF(O140&gt;0,O140*J140/AA140,0)*VLOOKUP(B140,'2-Kosten per locatie'!$A$14:$C$16,3,FALSE)</f>
        <v>0</v>
      </c>
      <c r="V140" s="223">
        <f>IF(P140&gt;0,P140*J140/Z140,0)*VLOOKUP(B140,'2-Kosten per locatie'!$A$14:$C$16,3,FALSE)</f>
        <v>0</v>
      </c>
      <c r="W140" s="223">
        <f>IF(Q140&gt;0,Q140*J140/AA140,0)*VLOOKUP(B140,'2-Kosten per locatie'!$A$14:$C$16,3,FALSE)</f>
        <v>0</v>
      </c>
      <c r="X140" s="296">
        <f>IF(L140="nio",0,IF(L140&gt;0,VLOOKUP(H140,'3-Productie normen'!A:M,VLOOKUP(L140,'3-Productie normen'!$B$34:$C$39,2,FALSE),FALSE)))</f>
        <v>0</v>
      </c>
      <c r="Y140" s="296">
        <f t="shared" si="11"/>
        <v>0</v>
      </c>
      <c r="Z140" s="296">
        <f t="shared" si="12"/>
        <v>0</v>
      </c>
      <c r="AA140" s="296">
        <f t="shared" si="13"/>
        <v>0</v>
      </c>
      <c r="AB140" s="297" t="str">
        <f>VLOOKUP(H140,'3-Productie normen'!A:P,12,FALSE)</f>
        <v>V</v>
      </c>
      <c r="AC140" s="297"/>
      <c r="AE140" s="298">
        <f t="shared" si="14"/>
        <v>7800</v>
      </c>
    </row>
    <row r="141" spans="1:31" ht="14.1" hidden="1" customHeight="1">
      <c r="A141" s="432">
        <v>141</v>
      </c>
      <c r="B141" s="256" t="s">
        <v>238</v>
      </c>
      <c r="C141" s="256"/>
      <c r="D141" s="292" t="s">
        <v>364</v>
      </c>
      <c r="E141" s="293" t="s">
        <v>380</v>
      </c>
      <c r="F141" s="293"/>
      <c r="G141" s="62" t="s">
        <v>248</v>
      </c>
      <c r="H141" s="272" t="s">
        <v>58</v>
      </c>
      <c r="I141" s="62" t="s">
        <v>263</v>
      </c>
      <c r="J141" s="294">
        <v>10</v>
      </c>
      <c r="K141" s="295">
        <f t="shared" si="10"/>
        <v>156</v>
      </c>
      <c r="L141" s="224">
        <v>156</v>
      </c>
      <c r="M141" s="224"/>
      <c r="N141" s="224"/>
      <c r="O141" s="224"/>
      <c r="P141" s="224"/>
      <c r="Q141" s="224"/>
      <c r="R141" s="223" t="e">
        <f>IF(L141="nio",0,IF(L141&gt;0,L141*J141/X141,0))*VLOOKUP(B141,'2-Kosten per locatie'!$A$14:$C$16,3,FALSE)</f>
        <v>#DIV/0!</v>
      </c>
      <c r="S141" s="223">
        <f>IF(M141&gt;0,M141*J141/Y141,0)*VLOOKUP(B141,'2-Kosten per locatie'!$A$14:$C$16,3,FALSE)</f>
        <v>0</v>
      </c>
      <c r="T141" s="223">
        <f>IF(N141&gt;0,N141*J141/Z141,0)*VLOOKUP(B141,'2-Kosten per locatie'!$A$14:$C$16,3,FALSE)</f>
        <v>0</v>
      </c>
      <c r="U141" s="223">
        <f>IF(O141&gt;0,O141*J141/AA141,0)*VLOOKUP(B141,'2-Kosten per locatie'!$A$14:$C$16,3,FALSE)</f>
        <v>0</v>
      </c>
      <c r="V141" s="223">
        <f>IF(P141&gt;0,P141*J141/Z141,0)*VLOOKUP(B141,'2-Kosten per locatie'!$A$14:$C$16,3,FALSE)</f>
        <v>0</v>
      </c>
      <c r="W141" s="223">
        <f>IF(Q141&gt;0,Q141*J141/AA141,0)*VLOOKUP(B141,'2-Kosten per locatie'!$A$14:$C$16,3,FALSE)</f>
        <v>0</v>
      </c>
      <c r="X141" s="296">
        <f>IF(L141="nio",0,IF(L141&gt;0,VLOOKUP(H141,'3-Productie normen'!A:M,VLOOKUP(L141,'3-Productie normen'!$B$34:$C$39,2,FALSE),FALSE)))</f>
        <v>0</v>
      </c>
      <c r="Y141" s="296">
        <f t="shared" si="11"/>
        <v>0</v>
      </c>
      <c r="Z141" s="296">
        <f t="shared" si="12"/>
        <v>0</v>
      </c>
      <c r="AA141" s="296">
        <f t="shared" si="13"/>
        <v>0</v>
      </c>
      <c r="AB141" s="297" t="str">
        <f>VLOOKUP(H141,'3-Productie normen'!A:P,12,FALSE)</f>
        <v>V</v>
      </c>
      <c r="AC141" s="297"/>
      <c r="AE141" s="298">
        <f t="shared" si="14"/>
        <v>1560</v>
      </c>
    </row>
    <row r="142" spans="1:31" ht="14.1" hidden="1" customHeight="1">
      <c r="A142" s="432">
        <v>142</v>
      </c>
      <c r="B142" s="256" t="s">
        <v>238</v>
      </c>
      <c r="C142" s="256"/>
      <c r="D142" s="292" t="s">
        <v>364</v>
      </c>
      <c r="E142" s="293" t="s">
        <v>381</v>
      </c>
      <c r="F142" s="293"/>
      <c r="G142" s="62" t="s">
        <v>265</v>
      </c>
      <c r="H142" s="272" t="s">
        <v>55</v>
      </c>
      <c r="I142" s="62" t="s">
        <v>237</v>
      </c>
      <c r="J142" s="294">
        <v>49</v>
      </c>
      <c r="K142" s="295">
        <f t="shared" si="10"/>
        <v>255</v>
      </c>
      <c r="L142" s="224">
        <v>255</v>
      </c>
      <c r="M142" s="224"/>
      <c r="N142" s="224"/>
      <c r="O142" s="224"/>
      <c r="P142" s="224"/>
      <c r="Q142" s="224"/>
      <c r="R142" s="223" t="e">
        <f>IF(L142="nio",0,IF(L142&gt;0,L142*J142/X142,0))*VLOOKUP(B142,'2-Kosten per locatie'!$A$14:$C$16,3,FALSE)</f>
        <v>#DIV/0!</v>
      </c>
      <c r="S142" s="223">
        <f>IF(M142&gt;0,M142*J142/Y142,0)*VLOOKUP(B142,'2-Kosten per locatie'!$A$14:$C$16,3,FALSE)</f>
        <v>0</v>
      </c>
      <c r="T142" s="223">
        <f>IF(N142&gt;0,N142*J142/Z142,0)*VLOOKUP(B142,'2-Kosten per locatie'!$A$14:$C$16,3,FALSE)</f>
        <v>0</v>
      </c>
      <c r="U142" s="223">
        <f>IF(O142&gt;0,O142*J142/AA142,0)*VLOOKUP(B142,'2-Kosten per locatie'!$A$14:$C$16,3,FALSE)</f>
        <v>0</v>
      </c>
      <c r="V142" s="223">
        <f>IF(P142&gt;0,P142*J142/Z142,0)*VLOOKUP(B142,'2-Kosten per locatie'!$A$14:$C$16,3,FALSE)</f>
        <v>0</v>
      </c>
      <c r="W142" s="223">
        <f>IF(Q142&gt;0,Q142*J142/AA142,0)*VLOOKUP(B142,'2-Kosten per locatie'!$A$14:$C$16,3,FALSE)</f>
        <v>0</v>
      </c>
      <c r="X142" s="296">
        <f>IF(L142="nio",0,IF(L142&gt;0,VLOOKUP(H142,'3-Productie normen'!A:M,VLOOKUP(L142,'3-Productie normen'!$B$34:$C$39,2,FALSE),FALSE)))</f>
        <v>0</v>
      </c>
      <c r="Y142" s="296">
        <f t="shared" si="11"/>
        <v>0</v>
      </c>
      <c r="Z142" s="296">
        <f t="shared" si="12"/>
        <v>0</v>
      </c>
      <c r="AA142" s="296">
        <f t="shared" si="13"/>
        <v>0</v>
      </c>
      <c r="AB142" s="297" t="str">
        <f>VLOOKUP(H142,'3-Productie normen'!A:P,12,FALSE)</f>
        <v>B</v>
      </c>
      <c r="AC142" s="297"/>
      <c r="AE142" s="298">
        <f t="shared" si="14"/>
        <v>12495</v>
      </c>
    </row>
    <row r="143" spans="1:31" ht="14.1" hidden="1" customHeight="1">
      <c r="A143" s="432">
        <v>143</v>
      </c>
      <c r="B143" s="256" t="s">
        <v>238</v>
      </c>
      <c r="C143" s="256"/>
      <c r="D143" s="292" t="s">
        <v>364</v>
      </c>
      <c r="E143" s="293" t="s">
        <v>382</v>
      </c>
      <c r="F143" s="293"/>
      <c r="G143" s="256" t="s">
        <v>734</v>
      </c>
      <c r="H143" s="272" t="s">
        <v>46</v>
      </c>
      <c r="I143" s="62" t="s">
        <v>237</v>
      </c>
      <c r="J143" s="294">
        <v>48</v>
      </c>
      <c r="K143" s="295">
        <f t="shared" si="10"/>
        <v>255</v>
      </c>
      <c r="L143" s="224">
        <v>255</v>
      </c>
      <c r="M143" s="224"/>
      <c r="N143" s="224"/>
      <c r="O143" s="224"/>
      <c r="P143" s="224"/>
      <c r="Q143" s="224"/>
      <c r="R143" s="223" t="e">
        <f>IF(L143="nio",0,IF(L143&gt;0,L143*J143/X143,0))*VLOOKUP(B143,'2-Kosten per locatie'!$A$14:$C$16,3,FALSE)</f>
        <v>#DIV/0!</v>
      </c>
      <c r="S143" s="223">
        <f>IF(M143&gt;0,M143*J143/Y143,0)*VLOOKUP(B143,'2-Kosten per locatie'!$A$14:$C$16,3,FALSE)</f>
        <v>0</v>
      </c>
      <c r="T143" s="223">
        <f>IF(N143&gt;0,N143*J143/Z143,0)*VLOOKUP(B143,'2-Kosten per locatie'!$A$14:$C$16,3,FALSE)</f>
        <v>0</v>
      </c>
      <c r="U143" s="223">
        <f>IF(O143&gt;0,O143*J143/AA143,0)*VLOOKUP(B143,'2-Kosten per locatie'!$A$14:$C$16,3,FALSE)</f>
        <v>0</v>
      </c>
      <c r="V143" s="223">
        <f>IF(P143&gt;0,P143*J143/Z143,0)*VLOOKUP(B143,'2-Kosten per locatie'!$A$14:$C$16,3,FALSE)</f>
        <v>0</v>
      </c>
      <c r="W143" s="223">
        <f>IF(Q143&gt;0,Q143*J143/AA143,0)*VLOOKUP(B143,'2-Kosten per locatie'!$A$14:$C$16,3,FALSE)</f>
        <v>0</v>
      </c>
      <c r="X143" s="296">
        <f>IF(L143="nio",0,IF(L143&gt;0,VLOOKUP(H143,'3-Productie normen'!A:M,VLOOKUP(L143,'3-Productie normen'!$B$34:$C$39,2,FALSE),FALSE)))</f>
        <v>0</v>
      </c>
      <c r="Y143" s="296">
        <f t="shared" si="11"/>
        <v>0</v>
      </c>
      <c r="Z143" s="296">
        <f t="shared" si="12"/>
        <v>0</v>
      </c>
      <c r="AA143" s="296">
        <f t="shared" si="13"/>
        <v>0</v>
      </c>
      <c r="AB143" s="297" t="str">
        <f>VLOOKUP(H143,'3-Productie normen'!A:P,12,FALSE)</f>
        <v>B</v>
      </c>
      <c r="AC143" s="297"/>
      <c r="AE143" s="298">
        <f t="shared" si="14"/>
        <v>12240</v>
      </c>
    </row>
    <row r="144" spans="1:31" ht="14.1" hidden="1" customHeight="1">
      <c r="A144" s="432">
        <v>144</v>
      </c>
      <c r="B144" s="256" t="s">
        <v>238</v>
      </c>
      <c r="C144" s="256"/>
      <c r="D144" s="292" t="s">
        <v>364</v>
      </c>
      <c r="E144" s="293" t="s">
        <v>383</v>
      </c>
      <c r="F144" s="293"/>
      <c r="G144" s="256" t="s">
        <v>56</v>
      </c>
      <c r="H144" s="256" t="s">
        <v>56</v>
      </c>
      <c r="I144" s="62" t="s">
        <v>243</v>
      </c>
      <c r="J144" s="294">
        <v>1</v>
      </c>
      <c r="K144" s="295">
        <f t="shared" si="10"/>
        <v>12</v>
      </c>
      <c r="L144" s="224">
        <v>12</v>
      </c>
      <c r="M144" s="224"/>
      <c r="N144" s="224"/>
      <c r="O144" s="224"/>
      <c r="P144" s="224"/>
      <c r="Q144" s="224"/>
      <c r="R144" s="223" t="e">
        <f>IF(L144="nio",0,IF(L144&gt;0,L144*J144/X144,0))*VLOOKUP(B144,'2-Kosten per locatie'!$A$14:$C$16,3,FALSE)</f>
        <v>#DIV/0!</v>
      </c>
      <c r="S144" s="223">
        <f>IF(M144&gt;0,M144*J144/Y144,0)*VLOOKUP(B144,'2-Kosten per locatie'!$A$14:$C$16,3,FALSE)</f>
        <v>0</v>
      </c>
      <c r="T144" s="223">
        <f>IF(N144&gt;0,N144*J144/Z144,0)*VLOOKUP(B144,'2-Kosten per locatie'!$A$14:$C$16,3,FALSE)</f>
        <v>0</v>
      </c>
      <c r="U144" s="223">
        <f>IF(O144&gt;0,O144*J144/AA144,0)*VLOOKUP(B144,'2-Kosten per locatie'!$A$14:$C$16,3,FALSE)</f>
        <v>0</v>
      </c>
      <c r="V144" s="223">
        <f>IF(P144&gt;0,P144*J144/Z144,0)*VLOOKUP(B144,'2-Kosten per locatie'!$A$14:$C$16,3,FALSE)</f>
        <v>0</v>
      </c>
      <c r="W144" s="223">
        <f>IF(Q144&gt;0,Q144*J144/AA144,0)*VLOOKUP(B144,'2-Kosten per locatie'!$A$14:$C$16,3,FALSE)</f>
        <v>0</v>
      </c>
      <c r="X144" s="296">
        <f>IF(L144="nio",0,IF(L144&gt;0,VLOOKUP(H144,'3-Productie normen'!A:M,VLOOKUP(L144,'3-Productie normen'!$B$34:$C$39,2,FALSE),FALSE)))</f>
        <v>0</v>
      </c>
      <c r="Y144" s="296">
        <f t="shared" si="11"/>
        <v>0</v>
      </c>
      <c r="Z144" s="296">
        <f t="shared" si="12"/>
        <v>0</v>
      </c>
      <c r="AA144" s="296">
        <f t="shared" si="13"/>
        <v>0</v>
      </c>
      <c r="AB144" s="297" t="str">
        <f>VLOOKUP(H144,'3-Productie normen'!A:P,12,FALSE)</f>
        <v>V</v>
      </c>
      <c r="AC144" s="297"/>
      <c r="AE144" s="298">
        <f t="shared" si="14"/>
        <v>12</v>
      </c>
    </row>
    <row r="145" spans="1:31" ht="14.1" hidden="1" customHeight="1">
      <c r="A145" s="432">
        <v>145</v>
      </c>
      <c r="B145" s="256" t="s">
        <v>238</v>
      </c>
      <c r="C145" s="256"/>
      <c r="D145" s="292" t="s">
        <v>364</v>
      </c>
      <c r="E145" s="293" t="s">
        <v>384</v>
      </c>
      <c r="F145" s="293"/>
      <c r="G145" s="256" t="s">
        <v>56</v>
      </c>
      <c r="H145" s="256" t="s">
        <v>56</v>
      </c>
      <c r="I145" s="62" t="s">
        <v>243</v>
      </c>
      <c r="J145" s="294">
        <v>2</v>
      </c>
      <c r="K145" s="295">
        <f t="shared" si="10"/>
        <v>12</v>
      </c>
      <c r="L145" s="224">
        <v>12</v>
      </c>
      <c r="M145" s="224"/>
      <c r="N145" s="224"/>
      <c r="O145" s="224"/>
      <c r="P145" s="224"/>
      <c r="Q145" s="224"/>
      <c r="R145" s="223" t="e">
        <f>IF(L145="nio",0,IF(L145&gt;0,L145*J145/X145,0))*VLOOKUP(B145,'2-Kosten per locatie'!$A$14:$C$16,3,FALSE)</f>
        <v>#DIV/0!</v>
      </c>
      <c r="S145" s="223">
        <f>IF(M145&gt;0,M145*J145/Y145,0)*VLOOKUP(B145,'2-Kosten per locatie'!$A$14:$C$16,3,FALSE)</f>
        <v>0</v>
      </c>
      <c r="T145" s="223">
        <f>IF(N145&gt;0,N145*J145/Z145,0)*VLOOKUP(B145,'2-Kosten per locatie'!$A$14:$C$16,3,FALSE)</f>
        <v>0</v>
      </c>
      <c r="U145" s="223">
        <f>IF(O145&gt;0,O145*J145/AA145,0)*VLOOKUP(B145,'2-Kosten per locatie'!$A$14:$C$16,3,FALSE)</f>
        <v>0</v>
      </c>
      <c r="V145" s="223">
        <f>IF(P145&gt;0,P145*J145/Z145,0)*VLOOKUP(B145,'2-Kosten per locatie'!$A$14:$C$16,3,FALSE)</f>
        <v>0</v>
      </c>
      <c r="W145" s="223">
        <f>IF(Q145&gt;0,Q145*J145/AA145,0)*VLOOKUP(B145,'2-Kosten per locatie'!$A$14:$C$16,3,FALSE)</f>
        <v>0</v>
      </c>
      <c r="X145" s="296">
        <f>IF(L145="nio",0,IF(L145&gt;0,VLOOKUP(H145,'3-Productie normen'!A:M,VLOOKUP(L145,'3-Productie normen'!$B$34:$C$39,2,FALSE),FALSE)))</f>
        <v>0</v>
      </c>
      <c r="Y145" s="296">
        <f t="shared" si="11"/>
        <v>0</v>
      </c>
      <c r="Z145" s="296">
        <f t="shared" si="12"/>
        <v>0</v>
      </c>
      <c r="AA145" s="296">
        <f t="shared" si="13"/>
        <v>0</v>
      </c>
      <c r="AB145" s="297" t="str">
        <f>VLOOKUP(H145,'3-Productie normen'!A:P,12,FALSE)</f>
        <v>V</v>
      </c>
      <c r="AC145" s="297"/>
      <c r="AE145" s="298">
        <f t="shared" si="14"/>
        <v>24</v>
      </c>
    </row>
    <row r="146" spans="1:31" ht="14.1" hidden="1" customHeight="1">
      <c r="A146" s="432">
        <v>146</v>
      </c>
      <c r="B146" s="256" t="s">
        <v>238</v>
      </c>
      <c r="C146" s="256"/>
      <c r="D146" s="292" t="s">
        <v>364</v>
      </c>
      <c r="E146" s="293" t="s">
        <v>385</v>
      </c>
      <c r="F146" s="293"/>
      <c r="G146" s="62" t="s">
        <v>56</v>
      </c>
      <c r="H146" s="256" t="s">
        <v>56</v>
      </c>
      <c r="I146" s="62" t="s">
        <v>243</v>
      </c>
      <c r="J146" s="294">
        <v>1</v>
      </c>
      <c r="K146" s="295">
        <f t="shared" si="10"/>
        <v>12</v>
      </c>
      <c r="L146" s="224">
        <v>12</v>
      </c>
      <c r="M146" s="224"/>
      <c r="N146" s="224"/>
      <c r="O146" s="224"/>
      <c r="P146" s="224"/>
      <c r="Q146" s="224"/>
      <c r="R146" s="223" t="e">
        <f>IF(L146="nio",0,IF(L146&gt;0,L146*J146/X146,0))*VLOOKUP(B146,'2-Kosten per locatie'!$A$14:$C$16,3,FALSE)</f>
        <v>#DIV/0!</v>
      </c>
      <c r="S146" s="223">
        <f>IF(M146&gt;0,M146*J146/Y146,0)*VLOOKUP(B146,'2-Kosten per locatie'!$A$14:$C$16,3,FALSE)</f>
        <v>0</v>
      </c>
      <c r="T146" s="223">
        <f>IF(N146&gt;0,N146*J146/Z146,0)*VLOOKUP(B146,'2-Kosten per locatie'!$A$14:$C$16,3,FALSE)</f>
        <v>0</v>
      </c>
      <c r="U146" s="223">
        <f>IF(O146&gt;0,O146*J146/AA146,0)*VLOOKUP(B146,'2-Kosten per locatie'!$A$14:$C$16,3,FALSE)</f>
        <v>0</v>
      </c>
      <c r="V146" s="223">
        <f>IF(P146&gt;0,P146*J146/Z146,0)*VLOOKUP(B146,'2-Kosten per locatie'!$A$14:$C$16,3,FALSE)</f>
        <v>0</v>
      </c>
      <c r="W146" s="223">
        <f>IF(Q146&gt;0,Q146*J146/AA146,0)*VLOOKUP(B146,'2-Kosten per locatie'!$A$14:$C$16,3,FALSE)</f>
        <v>0</v>
      </c>
      <c r="X146" s="296">
        <f>IF(L146="nio",0,IF(L146&gt;0,VLOOKUP(H146,'3-Productie normen'!A:M,VLOOKUP(L146,'3-Productie normen'!$B$34:$C$39,2,FALSE),FALSE)))</f>
        <v>0</v>
      </c>
      <c r="Y146" s="296">
        <f t="shared" si="11"/>
        <v>0</v>
      </c>
      <c r="Z146" s="296">
        <f t="shared" si="12"/>
        <v>0</v>
      </c>
      <c r="AA146" s="296">
        <f t="shared" si="13"/>
        <v>0</v>
      </c>
      <c r="AB146" s="297" t="str">
        <f>VLOOKUP(H146,'3-Productie normen'!A:P,12,FALSE)</f>
        <v>V</v>
      </c>
      <c r="AC146" s="297"/>
      <c r="AE146" s="298">
        <f t="shared" si="14"/>
        <v>12</v>
      </c>
    </row>
    <row r="147" spans="1:31" ht="14.1" hidden="1" customHeight="1">
      <c r="A147" s="432">
        <v>147</v>
      </c>
      <c r="B147" s="256" t="s">
        <v>238</v>
      </c>
      <c r="C147" s="256"/>
      <c r="D147" s="292" t="s">
        <v>364</v>
      </c>
      <c r="E147" s="293" t="s">
        <v>386</v>
      </c>
      <c r="F147" s="293" t="s">
        <v>740</v>
      </c>
      <c r="G147" s="62" t="s">
        <v>265</v>
      </c>
      <c r="H147" s="272" t="s">
        <v>55</v>
      </c>
      <c r="I147" s="62" t="s">
        <v>263</v>
      </c>
      <c r="J147" s="294">
        <v>339</v>
      </c>
      <c r="K147" s="295">
        <f t="shared" si="10"/>
        <v>255</v>
      </c>
      <c r="L147" s="224">
        <v>255</v>
      </c>
      <c r="M147" s="224"/>
      <c r="N147" s="224"/>
      <c r="O147" s="224"/>
      <c r="P147" s="224"/>
      <c r="Q147" s="224"/>
      <c r="R147" s="223" t="e">
        <f>IF(L147="nio",0,IF(L147&gt;0,L147*J147/X147,0))*VLOOKUP(B147,'2-Kosten per locatie'!$A$14:$C$16,3,FALSE)</f>
        <v>#DIV/0!</v>
      </c>
      <c r="S147" s="223">
        <f>IF(M147&gt;0,M147*J147/Y147,0)*VLOOKUP(B147,'2-Kosten per locatie'!$A$14:$C$16,3,FALSE)</f>
        <v>0</v>
      </c>
      <c r="T147" s="223">
        <f>IF(N147&gt;0,N147*J147/Z147,0)*VLOOKUP(B147,'2-Kosten per locatie'!$A$14:$C$16,3,FALSE)</f>
        <v>0</v>
      </c>
      <c r="U147" s="223">
        <f>IF(O147&gt;0,O147*J147/AA147,0)*VLOOKUP(B147,'2-Kosten per locatie'!$A$14:$C$16,3,FALSE)</f>
        <v>0</v>
      </c>
      <c r="V147" s="223">
        <f>IF(P147&gt;0,P147*J147/Z147,0)*VLOOKUP(B147,'2-Kosten per locatie'!$A$14:$C$16,3,FALSE)</f>
        <v>0</v>
      </c>
      <c r="W147" s="223">
        <f>IF(Q147&gt;0,Q147*J147/AA147,0)*VLOOKUP(B147,'2-Kosten per locatie'!$A$14:$C$16,3,FALSE)</f>
        <v>0</v>
      </c>
      <c r="X147" s="296">
        <f>IF(L147="nio",0,IF(L147&gt;0,VLOOKUP(H147,'3-Productie normen'!A:M,VLOOKUP(L147,'3-Productie normen'!$B$34:$C$39,2,FALSE),FALSE)))</f>
        <v>0</v>
      </c>
      <c r="Y147" s="296">
        <f t="shared" si="11"/>
        <v>0</v>
      </c>
      <c r="Z147" s="296">
        <f t="shared" si="12"/>
        <v>0</v>
      </c>
      <c r="AA147" s="296">
        <f t="shared" si="13"/>
        <v>0</v>
      </c>
      <c r="AB147" s="297" t="str">
        <f>VLOOKUP(H147,'3-Productie normen'!A:P,12,FALSE)</f>
        <v>B</v>
      </c>
      <c r="AC147" s="297"/>
      <c r="AE147" s="298">
        <f t="shared" si="14"/>
        <v>86445</v>
      </c>
    </row>
    <row r="148" spans="1:31" ht="14.1" hidden="1" customHeight="1">
      <c r="A148" s="432">
        <v>148</v>
      </c>
      <c r="B148" s="256" t="s">
        <v>238</v>
      </c>
      <c r="C148" s="256"/>
      <c r="D148" s="292" t="s">
        <v>364</v>
      </c>
      <c r="E148" s="293" t="s">
        <v>387</v>
      </c>
      <c r="F148" s="293"/>
      <c r="G148" s="62" t="s">
        <v>388</v>
      </c>
      <c r="H148" s="276" t="s">
        <v>53</v>
      </c>
      <c r="I148" s="62" t="s">
        <v>389</v>
      </c>
      <c r="J148" s="294">
        <v>684</v>
      </c>
      <c r="K148" s="295">
        <f t="shared" si="10"/>
        <v>208</v>
      </c>
      <c r="L148" s="224">
        <v>208</v>
      </c>
      <c r="M148" s="224"/>
      <c r="N148" s="224"/>
      <c r="O148" s="224"/>
      <c r="P148" s="224"/>
      <c r="Q148" s="224"/>
      <c r="R148" s="223" t="e">
        <f>IF(L148="nio",0,IF(L148&gt;0,L148*J148/X148,0))*VLOOKUP(B148,'2-Kosten per locatie'!$A$14:$C$16,3,FALSE)</f>
        <v>#DIV/0!</v>
      </c>
      <c r="S148" s="223">
        <f>IF(M148&gt;0,M148*J148/Y148,0)*VLOOKUP(B148,'2-Kosten per locatie'!$A$14:$C$16,3,FALSE)</f>
        <v>0</v>
      </c>
      <c r="T148" s="223">
        <f>IF(N148&gt;0,N148*J148/Z148,0)*VLOOKUP(B148,'2-Kosten per locatie'!$A$14:$C$16,3,FALSE)</f>
        <v>0</v>
      </c>
      <c r="U148" s="223">
        <f>IF(O148&gt;0,O148*J148/AA148,0)*VLOOKUP(B148,'2-Kosten per locatie'!$A$14:$C$16,3,FALSE)</f>
        <v>0</v>
      </c>
      <c r="V148" s="223">
        <f>IF(P148&gt;0,P148*J148/Z148,0)*VLOOKUP(B148,'2-Kosten per locatie'!$A$14:$C$16,3,FALSE)</f>
        <v>0</v>
      </c>
      <c r="W148" s="223">
        <f>IF(Q148&gt;0,Q148*J148/AA148,0)*VLOOKUP(B148,'2-Kosten per locatie'!$A$14:$C$16,3,FALSE)</f>
        <v>0</v>
      </c>
      <c r="X148" s="296">
        <f>IF(L148="nio",0,IF(L148&gt;0,VLOOKUP(H148,'3-Productie normen'!A:M,VLOOKUP(L148,'3-Productie normen'!$B$34:$C$39,2,FALSE),FALSE)))</f>
        <v>0</v>
      </c>
      <c r="Y148" s="296">
        <f t="shared" si="11"/>
        <v>0</v>
      </c>
      <c r="Z148" s="296">
        <f t="shared" si="12"/>
        <v>0</v>
      </c>
      <c r="AA148" s="296">
        <f t="shared" si="13"/>
        <v>0</v>
      </c>
      <c r="AB148" s="297" t="str">
        <f>VLOOKUP(H148,'3-Productie normen'!A:P,12,FALSE)</f>
        <v>V</v>
      </c>
      <c r="AC148" s="297"/>
      <c r="AE148" s="298">
        <f t="shared" si="14"/>
        <v>142272</v>
      </c>
    </row>
    <row r="149" spans="1:31" ht="14.1" hidden="1" customHeight="1">
      <c r="A149" s="432">
        <v>149</v>
      </c>
      <c r="B149" s="256" t="s">
        <v>238</v>
      </c>
      <c r="C149" s="256"/>
      <c r="D149" s="292" t="s">
        <v>364</v>
      </c>
      <c r="E149" s="293" t="s">
        <v>390</v>
      </c>
      <c r="F149" s="293"/>
      <c r="G149" s="62" t="s">
        <v>391</v>
      </c>
      <c r="H149" s="276" t="s">
        <v>770</v>
      </c>
      <c r="I149" s="62" t="s">
        <v>243</v>
      </c>
      <c r="J149" s="294">
        <v>0</v>
      </c>
      <c r="K149" s="295">
        <f t="shared" si="10"/>
        <v>0</v>
      </c>
      <c r="L149" s="224" t="s">
        <v>717</v>
      </c>
      <c r="M149" s="224"/>
      <c r="N149" s="224"/>
      <c r="O149" s="224"/>
      <c r="P149" s="224"/>
      <c r="Q149" s="224"/>
      <c r="R149" s="223">
        <f>IF(L149="nio",0,IF(L149&gt;0,L149*J149/X149,0))*VLOOKUP(B149,'2-Kosten per locatie'!$A$14:$C$16,3,FALSE)</f>
        <v>0</v>
      </c>
      <c r="S149" s="223">
        <f>IF(M149&gt;0,M149*J149/Y149,0)*VLOOKUP(B149,'2-Kosten per locatie'!$A$14:$C$16,3,FALSE)</f>
        <v>0</v>
      </c>
      <c r="T149" s="223">
        <f>IF(N149&gt;0,N149*J149/Z149,0)*VLOOKUP(B149,'2-Kosten per locatie'!$A$14:$C$16,3,FALSE)</f>
        <v>0</v>
      </c>
      <c r="U149" s="223">
        <f>IF(O149&gt;0,O149*J149/AA149,0)*VLOOKUP(B149,'2-Kosten per locatie'!$A$14:$C$16,3,FALSE)</f>
        <v>0</v>
      </c>
      <c r="V149" s="223">
        <f>IF(P149&gt;0,P149*J149/Z149,0)*VLOOKUP(B149,'2-Kosten per locatie'!$A$14:$C$16,3,FALSE)</f>
        <v>0</v>
      </c>
      <c r="W149" s="223">
        <f>IF(Q149&gt;0,Q149*J149/AA149,0)*VLOOKUP(B149,'2-Kosten per locatie'!$A$14:$C$16,3,FALSE)</f>
        <v>0</v>
      </c>
      <c r="X149" s="296">
        <f>IF(L149="nio",0,IF(L149&gt;0,VLOOKUP(H149,'3-Productie normen'!A:M,VLOOKUP(L149,'3-Productie normen'!$B$34:$C$39,2,FALSE),FALSE)))</f>
        <v>0</v>
      </c>
      <c r="Y149" s="296">
        <f t="shared" si="11"/>
        <v>0</v>
      </c>
      <c r="Z149" s="296">
        <f t="shared" si="12"/>
        <v>0</v>
      </c>
      <c r="AA149" s="296">
        <f t="shared" si="13"/>
        <v>0</v>
      </c>
      <c r="AB149" s="297">
        <f>VLOOKUP(H149,'3-Productie normen'!A:P,12,FALSE)</f>
        <v>0</v>
      </c>
      <c r="AC149" s="297"/>
      <c r="AE149" s="298">
        <f t="shared" si="14"/>
        <v>0</v>
      </c>
    </row>
    <row r="150" spans="1:31" ht="14.1" hidden="1" customHeight="1">
      <c r="A150" s="432">
        <v>150</v>
      </c>
      <c r="B150" s="256" t="s">
        <v>238</v>
      </c>
      <c r="C150" s="256"/>
      <c r="D150" s="292" t="s">
        <v>364</v>
      </c>
      <c r="E150" s="293" t="s">
        <v>392</v>
      </c>
      <c r="F150" s="428"/>
      <c r="G150" s="301" t="s">
        <v>241</v>
      </c>
      <c r="H150" s="256" t="s">
        <v>727</v>
      </c>
      <c r="I150" s="62" t="s">
        <v>95</v>
      </c>
      <c r="J150" s="294">
        <v>23</v>
      </c>
      <c r="K150" s="295">
        <f t="shared" si="10"/>
        <v>156</v>
      </c>
      <c r="L150" s="224">
        <v>156</v>
      </c>
      <c r="M150" s="224"/>
      <c r="N150" s="224"/>
      <c r="O150" s="224"/>
      <c r="P150" s="224"/>
      <c r="Q150" s="224"/>
      <c r="R150" s="223" t="e">
        <f>IF(L150="nio",0,IF(L150&gt;0,L150*J150/X150,0))*VLOOKUP(B150,'2-Kosten per locatie'!$A$14:$C$16,3,FALSE)</f>
        <v>#DIV/0!</v>
      </c>
      <c r="S150" s="223">
        <f>IF(M150&gt;0,M150*J150/Y150,0)*VLOOKUP(B150,'2-Kosten per locatie'!$A$14:$C$16,3,FALSE)</f>
        <v>0</v>
      </c>
      <c r="T150" s="223">
        <f>IF(N150&gt;0,N150*J150/Z150,0)*VLOOKUP(B150,'2-Kosten per locatie'!$A$14:$C$16,3,FALSE)</f>
        <v>0</v>
      </c>
      <c r="U150" s="223">
        <f>IF(O150&gt;0,O150*J150/AA150,0)*VLOOKUP(B150,'2-Kosten per locatie'!$A$14:$C$16,3,FALSE)</f>
        <v>0</v>
      </c>
      <c r="V150" s="223">
        <f>IF(P150&gt;0,P150*J150/Z150,0)*VLOOKUP(B150,'2-Kosten per locatie'!$A$14:$C$16,3,FALSE)</f>
        <v>0</v>
      </c>
      <c r="W150" s="223">
        <f>IF(Q150&gt;0,Q150*J150/AA150,0)*VLOOKUP(B150,'2-Kosten per locatie'!$A$14:$C$16,3,FALSE)</f>
        <v>0</v>
      </c>
      <c r="X150" s="296">
        <f>IF(L150="nio",0,IF(L150&gt;0,VLOOKUP(H150,'3-Productie normen'!A:M,VLOOKUP(L150,'3-Productie normen'!$B$34:$C$39,2,FALSE),FALSE)))</f>
        <v>0</v>
      </c>
      <c r="Y150" s="296">
        <f t="shared" si="11"/>
        <v>0</v>
      </c>
      <c r="Z150" s="296">
        <f t="shared" si="12"/>
        <v>0</v>
      </c>
      <c r="AA150" s="296">
        <f t="shared" si="13"/>
        <v>0</v>
      </c>
      <c r="AB150" s="297" t="str">
        <f>VLOOKUP(H150,'3-Productie normen'!A:P,12,FALSE)</f>
        <v>V</v>
      </c>
      <c r="AC150" s="297"/>
      <c r="AE150" s="298">
        <f t="shared" si="14"/>
        <v>3588</v>
      </c>
    </row>
    <row r="151" spans="1:31" ht="14.1" hidden="1" customHeight="1">
      <c r="A151" s="432">
        <v>151</v>
      </c>
      <c r="B151" s="256" t="s">
        <v>238</v>
      </c>
      <c r="C151" s="256"/>
      <c r="D151" s="292" t="s">
        <v>364</v>
      </c>
      <c r="E151" s="293" t="s">
        <v>393</v>
      </c>
      <c r="F151" s="293"/>
      <c r="G151" s="62" t="s">
        <v>248</v>
      </c>
      <c r="H151" s="272" t="s">
        <v>58</v>
      </c>
      <c r="I151" s="299" t="s">
        <v>95</v>
      </c>
      <c r="J151" s="294">
        <v>10</v>
      </c>
      <c r="K151" s="295">
        <f t="shared" si="10"/>
        <v>156</v>
      </c>
      <c r="L151" s="224">
        <v>156</v>
      </c>
      <c r="M151" s="224"/>
      <c r="N151" s="224"/>
      <c r="O151" s="224"/>
      <c r="P151" s="224"/>
      <c r="Q151" s="224"/>
      <c r="R151" s="223" t="e">
        <f>IF(L151="nio",0,IF(L151&gt;0,L151*J151/X151,0))*VLOOKUP(B151,'2-Kosten per locatie'!$A$14:$C$16,3,FALSE)</f>
        <v>#DIV/0!</v>
      </c>
      <c r="S151" s="223">
        <f>IF(M151&gt;0,M151*J151/Y151,0)*VLOOKUP(B151,'2-Kosten per locatie'!$A$14:$C$16,3,FALSE)</f>
        <v>0</v>
      </c>
      <c r="T151" s="223">
        <f>IF(N151&gt;0,N151*J151/Z151,0)*VLOOKUP(B151,'2-Kosten per locatie'!$A$14:$C$16,3,FALSE)</f>
        <v>0</v>
      </c>
      <c r="U151" s="223">
        <f>IF(O151&gt;0,O151*J151/AA151,0)*VLOOKUP(B151,'2-Kosten per locatie'!$A$14:$C$16,3,FALSE)</f>
        <v>0</v>
      </c>
      <c r="V151" s="223">
        <f>IF(P151&gt;0,P151*J151/Z151,0)*VLOOKUP(B151,'2-Kosten per locatie'!$A$14:$C$16,3,FALSE)</f>
        <v>0</v>
      </c>
      <c r="W151" s="223">
        <f>IF(Q151&gt;0,Q151*J151/AA151,0)*VLOOKUP(B151,'2-Kosten per locatie'!$A$14:$C$16,3,FALSE)</f>
        <v>0</v>
      </c>
      <c r="X151" s="296">
        <f>IF(L151="nio",0,IF(L151&gt;0,VLOOKUP(H151,'3-Productie normen'!A:M,VLOOKUP(L151,'3-Productie normen'!$B$34:$C$39,2,FALSE),FALSE)))</f>
        <v>0</v>
      </c>
      <c r="Y151" s="296">
        <f t="shared" si="11"/>
        <v>0</v>
      </c>
      <c r="Z151" s="296">
        <f t="shared" si="12"/>
        <v>0</v>
      </c>
      <c r="AA151" s="296">
        <f t="shared" si="13"/>
        <v>0</v>
      </c>
      <c r="AB151" s="297" t="str">
        <f>VLOOKUP(H151,'3-Productie normen'!A:P,12,FALSE)</f>
        <v>V</v>
      </c>
      <c r="AC151" s="297"/>
      <c r="AE151" s="298">
        <f t="shared" si="14"/>
        <v>1560</v>
      </c>
    </row>
    <row r="152" spans="1:31" ht="14.1" hidden="1" customHeight="1">
      <c r="A152" s="432">
        <v>152</v>
      </c>
      <c r="B152" s="256" t="s">
        <v>238</v>
      </c>
      <c r="C152" s="256"/>
      <c r="D152" s="75" t="s">
        <v>364</v>
      </c>
      <c r="E152" s="219" t="s">
        <v>394</v>
      </c>
      <c r="F152" s="219"/>
      <c r="G152" s="74" t="s">
        <v>59</v>
      </c>
      <c r="H152" s="276" t="s">
        <v>770</v>
      </c>
      <c r="I152" s="62" t="s">
        <v>95</v>
      </c>
      <c r="J152" s="294">
        <v>5</v>
      </c>
      <c r="K152" s="295">
        <f t="shared" si="10"/>
        <v>0</v>
      </c>
      <c r="L152" s="224" t="s">
        <v>717</v>
      </c>
      <c r="M152" s="224"/>
      <c r="N152" s="224"/>
      <c r="O152" s="224"/>
      <c r="P152" s="224"/>
      <c r="Q152" s="224"/>
      <c r="R152" s="223">
        <f>IF(L152="nio",0,IF(L152&gt;0,L152*J152/X152,0))*VLOOKUP(B152,'2-Kosten per locatie'!$A$14:$C$16,3,FALSE)</f>
        <v>0</v>
      </c>
      <c r="S152" s="223">
        <f>IF(M152&gt;0,M152*J152/Y152,0)*VLOOKUP(B152,'2-Kosten per locatie'!$A$14:$C$16,3,FALSE)</f>
        <v>0</v>
      </c>
      <c r="T152" s="223">
        <f>IF(N152&gt;0,N152*J152/Z152,0)*VLOOKUP(B152,'2-Kosten per locatie'!$A$14:$C$16,3,FALSE)</f>
        <v>0</v>
      </c>
      <c r="U152" s="223">
        <f>IF(O152&gt;0,O152*J152/AA152,0)*VLOOKUP(B152,'2-Kosten per locatie'!$A$14:$C$16,3,FALSE)</f>
        <v>0</v>
      </c>
      <c r="V152" s="223">
        <f>IF(P152&gt;0,P152*J152/Z152,0)*VLOOKUP(B152,'2-Kosten per locatie'!$A$14:$C$16,3,FALSE)</f>
        <v>0</v>
      </c>
      <c r="W152" s="223">
        <f>IF(Q152&gt;0,Q152*J152/AA152,0)*VLOOKUP(B152,'2-Kosten per locatie'!$A$14:$C$16,3,FALSE)</f>
        <v>0</v>
      </c>
      <c r="X152" s="296">
        <f>IF(L152="nio",0,IF(L152&gt;0,VLOOKUP(H152,'3-Productie normen'!A:M,VLOOKUP(L152,'3-Productie normen'!$B$34:$C$39,2,FALSE),FALSE)))</f>
        <v>0</v>
      </c>
      <c r="Y152" s="296">
        <f t="shared" si="11"/>
        <v>0</v>
      </c>
      <c r="Z152" s="296">
        <f t="shared" si="12"/>
        <v>0</v>
      </c>
      <c r="AA152" s="296">
        <f t="shared" si="13"/>
        <v>0</v>
      </c>
      <c r="AB152" s="297">
        <f>VLOOKUP(H152,'3-Productie normen'!A:P,12,FALSE)</f>
        <v>0</v>
      </c>
      <c r="AC152" s="297"/>
      <c r="AE152" s="298">
        <f t="shared" si="14"/>
        <v>0</v>
      </c>
    </row>
    <row r="153" spans="1:31" ht="14.1" hidden="1" customHeight="1">
      <c r="A153" s="432">
        <v>153</v>
      </c>
      <c r="B153" s="256" t="s">
        <v>238</v>
      </c>
      <c r="C153" s="256"/>
      <c r="D153" s="292" t="s">
        <v>364</v>
      </c>
      <c r="E153" s="293" t="s">
        <v>395</v>
      </c>
      <c r="F153" s="293"/>
      <c r="G153" s="62" t="s">
        <v>59</v>
      </c>
      <c r="H153" s="276" t="s">
        <v>770</v>
      </c>
      <c r="I153" s="62" t="s">
        <v>95</v>
      </c>
      <c r="J153" s="294">
        <v>6</v>
      </c>
      <c r="K153" s="295">
        <f t="shared" si="10"/>
        <v>0</v>
      </c>
      <c r="L153" s="224" t="s">
        <v>717</v>
      </c>
      <c r="M153" s="224"/>
      <c r="N153" s="224"/>
      <c r="O153" s="224"/>
      <c r="P153" s="224"/>
      <c r="Q153" s="224"/>
      <c r="R153" s="223">
        <f>IF(L153="nio",0,IF(L153&gt;0,L153*J153/X153,0))*VLOOKUP(B153,'2-Kosten per locatie'!$A$14:$C$16,3,FALSE)</f>
        <v>0</v>
      </c>
      <c r="S153" s="223">
        <f>IF(M153&gt;0,M153*J153/Y153,0)*VLOOKUP(B153,'2-Kosten per locatie'!$A$14:$C$16,3,FALSE)</f>
        <v>0</v>
      </c>
      <c r="T153" s="223">
        <f>IF(N153&gt;0,N153*J153/Z153,0)*VLOOKUP(B153,'2-Kosten per locatie'!$A$14:$C$16,3,FALSE)</f>
        <v>0</v>
      </c>
      <c r="U153" s="223">
        <f>IF(O153&gt;0,O153*J153/AA153,0)*VLOOKUP(B153,'2-Kosten per locatie'!$A$14:$C$16,3,FALSE)</f>
        <v>0</v>
      </c>
      <c r="V153" s="223">
        <f>IF(P153&gt;0,P153*J153/Z153,0)*VLOOKUP(B153,'2-Kosten per locatie'!$A$14:$C$16,3,FALSE)</f>
        <v>0</v>
      </c>
      <c r="W153" s="223">
        <f>IF(Q153&gt;0,Q153*J153/AA153,0)*VLOOKUP(B153,'2-Kosten per locatie'!$A$14:$C$16,3,FALSE)</f>
        <v>0</v>
      </c>
      <c r="X153" s="296">
        <f>IF(L153="nio",0,IF(L153&gt;0,VLOOKUP(H153,'3-Productie normen'!A:M,VLOOKUP(L153,'3-Productie normen'!$B$34:$C$39,2,FALSE),FALSE)))</f>
        <v>0</v>
      </c>
      <c r="Y153" s="296">
        <f t="shared" si="11"/>
        <v>0</v>
      </c>
      <c r="Z153" s="296">
        <f t="shared" si="12"/>
        <v>0</v>
      </c>
      <c r="AA153" s="296">
        <f t="shared" si="13"/>
        <v>0</v>
      </c>
      <c r="AB153" s="297">
        <f>VLOOKUP(H153,'3-Productie normen'!A:P,12,FALSE)</f>
        <v>0</v>
      </c>
      <c r="AC153" s="297"/>
      <c r="AE153" s="298">
        <f t="shared" si="14"/>
        <v>0</v>
      </c>
    </row>
    <row r="154" spans="1:31" ht="14.1" hidden="1" customHeight="1">
      <c r="A154" s="432">
        <v>154</v>
      </c>
      <c r="B154" s="256" t="s">
        <v>238</v>
      </c>
      <c r="C154" s="256"/>
      <c r="D154" s="292" t="s">
        <v>364</v>
      </c>
      <c r="E154" s="293" t="s">
        <v>396</v>
      </c>
      <c r="F154" s="293"/>
      <c r="G154" s="62" t="s">
        <v>309</v>
      </c>
      <c r="H154" s="276" t="s">
        <v>770</v>
      </c>
      <c r="I154" s="62" t="s">
        <v>243</v>
      </c>
      <c r="J154" s="294">
        <v>4</v>
      </c>
      <c r="K154" s="295">
        <f t="shared" si="10"/>
        <v>0</v>
      </c>
      <c r="L154" s="224" t="s">
        <v>717</v>
      </c>
      <c r="M154" s="224"/>
      <c r="N154" s="224"/>
      <c r="O154" s="224"/>
      <c r="P154" s="224"/>
      <c r="Q154" s="224"/>
      <c r="R154" s="223">
        <f>IF(L154="nio",0,IF(L154&gt;0,L154*J154/X154,0))*VLOOKUP(B154,'2-Kosten per locatie'!$A$14:$C$16,3,FALSE)</f>
        <v>0</v>
      </c>
      <c r="S154" s="223">
        <f>IF(M154&gt;0,M154*J154/Y154,0)*VLOOKUP(B154,'2-Kosten per locatie'!$A$14:$C$16,3,FALSE)</f>
        <v>0</v>
      </c>
      <c r="T154" s="223">
        <f>IF(N154&gt;0,N154*J154/Z154,0)*VLOOKUP(B154,'2-Kosten per locatie'!$A$14:$C$16,3,FALSE)</f>
        <v>0</v>
      </c>
      <c r="U154" s="223">
        <f>IF(O154&gt;0,O154*J154/AA154,0)*VLOOKUP(B154,'2-Kosten per locatie'!$A$14:$C$16,3,FALSE)</f>
        <v>0</v>
      </c>
      <c r="V154" s="223">
        <f>IF(P154&gt;0,P154*J154/Z154,0)*VLOOKUP(B154,'2-Kosten per locatie'!$A$14:$C$16,3,FALSE)</f>
        <v>0</v>
      </c>
      <c r="W154" s="223">
        <f>IF(Q154&gt;0,Q154*J154/AA154,0)*VLOOKUP(B154,'2-Kosten per locatie'!$A$14:$C$16,3,FALSE)</f>
        <v>0</v>
      </c>
      <c r="X154" s="296">
        <f>IF(L154="nio",0,IF(L154&gt;0,VLOOKUP(H154,'3-Productie normen'!A:M,VLOOKUP(L154,'3-Productie normen'!$B$34:$C$39,2,FALSE),FALSE)))</f>
        <v>0</v>
      </c>
      <c r="Y154" s="296">
        <f t="shared" si="11"/>
        <v>0</v>
      </c>
      <c r="Z154" s="296">
        <f t="shared" si="12"/>
        <v>0</v>
      </c>
      <c r="AA154" s="296">
        <f t="shared" si="13"/>
        <v>0</v>
      </c>
      <c r="AB154" s="297">
        <f>VLOOKUP(H154,'3-Productie normen'!A:P,12,FALSE)</f>
        <v>0</v>
      </c>
      <c r="AC154" s="297"/>
      <c r="AE154" s="298">
        <f t="shared" si="14"/>
        <v>0</v>
      </c>
    </row>
    <row r="155" spans="1:31" ht="14.1" customHeight="1">
      <c r="A155" s="432">
        <v>155</v>
      </c>
      <c r="B155" s="256" t="s">
        <v>238</v>
      </c>
      <c r="C155" s="256"/>
      <c r="D155" s="292" t="s">
        <v>364</v>
      </c>
      <c r="E155" s="293" t="s">
        <v>397</v>
      </c>
      <c r="F155" s="293"/>
      <c r="G155" s="62" t="s">
        <v>255</v>
      </c>
      <c r="H155" s="272" t="s">
        <v>48</v>
      </c>
      <c r="I155" s="62" t="s">
        <v>243</v>
      </c>
      <c r="J155" s="294">
        <v>13</v>
      </c>
      <c r="K155" s="295">
        <f t="shared" si="10"/>
        <v>255</v>
      </c>
      <c r="L155" s="224">
        <v>255</v>
      </c>
      <c r="M155" s="224"/>
      <c r="N155" s="224"/>
      <c r="O155" s="224"/>
      <c r="P155" s="224"/>
      <c r="Q155" s="224"/>
      <c r="R155" s="223" t="e">
        <f>IF(L155="nio",0,IF(L155&gt;0,L155*J155/X155,0))*VLOOKUP(B155,'2-Kosten per locatie'!$A$14:$C$16,3,FALSE)</f>
        <v>#DIV/0!</v>
      </c>
      <c r="S155" s="223">
        <f>IF(M155&gt;0,M155*J155/Y155,0)*VLOOKUP(B155,'2-Kosten per locatie'!$A$14:$C$16,3,FALSE)</f>
        <v>0</v>
      </c>
      <c r="T155" s="223">
        <f>IF(N155&gt;0,N155*J155/Z155,0)*VLOOKUP(B155,'2-Kosten per locatie'!$A$14:$C$16,3,FALSE)</f>
        <v>0</v>
      </c>
      <c r="U155" s="223">
        <f>IF(O155&gt;0,O155*J155/AA155,0)*VLOOKUP(B155,'2-Kosten per locatie'!$A$14:$C$16,3,FALSE)</f>
        <v>0</v>
      </c>
      <c r="V155" s="223">
        <f>IF(P155&gt;0,P155*J155/Z155,0)*VLOOKUP(B155,'2-Kosten per locatie'!$A$14:$C$16,3,FALSE)</f>
        <v>0</v>
      </c>
      <c r="W155" s="223">
        <f>IF(Q155&gt;0,Q155*J155/AA155,0)*VLOOKUP(B155,'2-Kosten per locatie'!$A$14:$C$16,3,FALSE)</f>
        <v>0</v>
      </c>
      <c r="X155" s="296">
        <f>IF(L155="nio",0,IF(L155&gt;0,VLOOKUP(H155,'3-Productie normen'!A:M,VLOOKUP(L155,'3-Productie normen'!$B$34:$C$39,2,FALSE),FALSE)))</f>
        <v>0</v>
      </c>
      <c r="Y155" s="296">
        <f t="shared" si="11"/>
        <v>0</v>
      </c>
      <c r="Z155" s="296">
        <f t="shared" si="12"/>
        <v>0</v>
      </c>
      <c r="AA155" s="296">
        <f t="shared" si="13"/>
        <v>0</v>
      </c>
      <c r="AB155" s="297" t="str">
        <f>VLOOKUP(H155,'3-Productie normen'!A:P,12,FALSE)</f>
        <v>S</v>
      </c>
      <c r="AC155" s="297"/>
      <c r="AE155" s="298">
        <f t="shared" si="14"/>
        <v>3315</v>
      </c>
    </row>
    <row r="156" spans="1:31" ht="14.1" customHeight="1">
      <c r="A156" s="432">
        <v>156</v>
      </c>
      <c r="B156" s="256" t="s">
        <v>238</v>
      </c>
      <c r="C156" s="256"/>
      <c r="D156" s="292" t="s">
        <v>364</v>
      </c>
      <c r="E156" s="293" t="s">
        <v>398</v>
      </c>
      <c r="F156" s="293"/>
      <c r="G156" s="62" t="s">
        <v>255</v>
      </c>
      <c r="H156" s="272" t="s">
        <v>48</v>
      </c>
      <c r="I156" s="62" t="s">
        <v>243</v>
      </c>
      <c r="J156" s="294">
        <v>14</v>
      </c>
      <c r="K156" s="295">
        <f t="shared" si="10"/>
        <v>255</v>
      </c>
      <c r="L156" s="224">
        <v>255</v>
      </c>
      <c r="M156" s="224"/>
      <c r="N156" s="224"/>
      <c r="O156" s="224"/>
      <c r="P156" s="224"/>
      <c r="Q156" s="224"/>
      <c r="R156" s="223" t="e">
        <f>IF(L156="nio",0,IF(L156&gt;0,L156*J156/X156,0))*VLOOKUP(B156,'2-Kosten per locatie'!$A$14:$C$16,3,FALSE)</f>
        <v>#DIV/0!</v>
      </c>
      <c r="S156" s="223">
        <f>IF(M156&gt;0,M156*J156/Y156,0)*VLOOKUP(B156,'2-Kosten per locatie'!$A$14:$C$16,3,FALSE)</f>
        <v>0</v>
      </c>
      <c r="T156" s="223">
        <f>IF(N156&gt;0,N156*J156/Z156,0)*VLOOKUP(B156,'2-Kosten per locatie'!$A$14:$C$16,3,FALSE)</f>
        <v>0</v>
      </c>
      <c r="U156" s="223">
        <f>IF(O156&gt;0,O156*J156/AA156,0)*VLOOKUP(B156,'2-Kosten per locatie'!$A$14:$C$16,3,FALSE)</f>
        <v>0</v>
      </c>
      <c r="V156" s="223">
        <f>IF(P156&gt;0,P156*J156/Z156,0)*VLOOKUP(B156,'2-Kosten per locatie'!$A$14:$C$16,3,FALSE)</f>
        <v>0</v>
      </c>
      <c r="W156" s="223">
        <f>IF(Q156&gt;0,Q156*J156/AA156,0)*VLOOKUP(B156,'2-Kosten per locatie'!$A$14:$C$16,3,FALSE)</f>
        <v>0</v>
      </c>
      <c r="X156" s="296">
        <f>IF(L156="nio",0,IF(L156&gt;0,VLOOKUP(H156,'3-Productie normen'!A:M,VLOOKUP(L156,'3-Productie normen'!$B$34:$C$39,2,FALSE),FALSE)))</f>
        <v>0</v>
      </c>
      <c r="Y156" s="296">
        <f t="shared" si="11"/>
        <v>0</v>
      </c>
      <c r="Z156" s="296">
        <f t="shared" si="12"/>
        <v>0</v>
      </c>
      <c r="AA156" s="296">
        <f t="shared" si="13"/>
        <v>0</v>
      </c>
      <c r="AB156" s="297" t="str">
        <f>VLOOKUP(H156,'3-Productie normen'!A:P,12,FALSE)</f>
        <v>S</v>
      </c>
      <c r="AC156" s="297"/>
      <c r="AE156" s="298">
        <f t="shared" si="14"/>
        <v>3570</v>
      </c>
    </row>
    <row r="157" spans="1:31" ht="14.1" hidden="1" customHeight="1">
      <c r="A157" s="432">
        <v>157</v>
      </c>
      <c r="B157" s="256" t="s">
        <v>238</v>
      </c>
      <c r="C157" s="256"/>
      <c r="D157" s="292" t="s">
        <v>364</v>
      </c>
      <c r="E157" s="293" t="s">
        <v>399</v>
      </c>
      <c r="F157" s="293"/>
      <c r="G157" s="62" t="s">
        <v>259</v>
      </c>
      <c r="H157" s="276" t="s">
        <v>770</v>
      </c>
      <c r="I157" s="62" t="s">
        <v>243</v>
      </c>
      <c r="J157" s="294">
        <v>0</v>
      </c>
      <c r="K157" s="295">
        <f t="shared" si="10"/>
        <v>0</v>
      </c>
      <c r="L157" s="224" t="s">
        <v>717</v>
      </c>
      <c r="M157" s="224"/>
      <c r="N157" s="224"/>
      <c r="O157" s="224"/>
      <c r="P157" s="224"/>
      <c r="Q157" s="224"/>
      <c r="R157" s="223">
        <f>IF(L157="nio",0,IF(L157&gt;0,L157*J157/X157,0))*VLOOKUP(B157,'2-Kosten per locatie'!$A$14:$C$16,3,FALSE)</f>
        <v>0</v>
      </c>
      <c r="S157" s="223">
        <f>IF(M157&gt;0,M157*J157/Y157,0)*VLOOKUP(B157,'2-Kosten per locatie'!$A$14:$C$16,3,FALSE)</f>
        <v>0</v>
      </c>
      <c r="T157" s="223">
        <f>IF(N157&gt;0,N157*J157/Z157,0)*VLOOKUP(B157,'2-Kosten per locatie'!$A$14:$C$16,3,FALSE)</f>
        <v>0</v>
      </c>
      <c r="U157" s="223">
        <f>IF(O157&gt;0,O157*J157/AA157,0)*VLOOKUP(B157,'2-Kosten per locatie'!$A$14:$C$16,3,FALSE)</f>
        <v>0</v>
      </c>
      <c r="V157" s="223">
        <f>IF(P157&gt;0,P157*J157/Z157,0)*VLOOKUP(B157,'2-Kosten per locatie'!$A$14:$C$16,3,FALSE)</f>
        <v>0</v>
      </c>
      <c r="W157" s="223">
        <f>IF(Q157&gt;0,Q157*J157/AA157,0)*VLOOKUP(B157,'2-Kosten per locatie'!$A$14:$C$16,3,FALSE)</f>
        <v>0</v>
      </c>
      <c r="X157" s="296">
        <f>IF(L157="nio",0,IF(L157&gt;0,VLOOKUP(H157,'3-Productie normen'!A:M,VLOOKUP(L157,'3-Productie normen'!$B$34:$C$39,2,FALSE),FALSE)))</f>
        <v>0</v>
      </c>
      <c r="Y157" s="296">
        <f t="shared" si="11"/>
        <v>0</v>
      </c>
      <c r="Z157" s="296">
        <f t="shared" si="12"/>
        <v>0</v>
      </c>
      <c r="AA157" s="296">
        <f t="shared" si="13"/>
        <v>0</v>
      </c>
      <c r="AB157" s="297">
        <f>VLOOKUP(H157,'3-Productie normen'!A:P,12,FALSE)</f>
        <v>0</v>
      </c>
      <c r="AC157" s="297"/>
      <c r="AE157" s="298">
        <f t="shared" si="14"/>
        <v>0</v>
      </c>
    </row>
    <row r="158" spans="1:31" ht="14.1" hidden="1" customHeight="1">
      <c r="A158" s="432">
        <v>158</v>
      </c>
      <c r="B158" s="256" t="s">
        <v>238</v>
      </c>
      <c r="C158" s="256"/>
      <c r="D158" s="292" t="s">
        <v>364</v>
      </c>
      <c r="E158" s="293" t="s">
        <v>400</v>
      </c>
      <c r="F158" s="293"/>
      <c r="G158" s="256" t="s">
        <v>265</v>
      </c>
      <c r="H158" s="272" t="s">
        <v>55</v>
      </c>
      <c r="I158" s="62" t="s">
        <v>237</v>
      </c>
      <c r="J158" s="294">
        <v>71</v>
      </c>
      <c r="K158" s="295">
        <f t="shared" si="10"/>
        <v>255</v>
      </c>
      <c r="L158" s="224">
        <v>255</v>
      </c>
      <c r="M158" s="224"/>
      <c r="N158" s="224"/>
      <c r="O158" s="224"/>
      <c r="P158" s="224"/>
      <c r="Q158" s="224"/>
      <c r="R158" s="223" t="e">
        <f>IF(L158="nio",0,IF(L158&gt;0,L158*J158/X158,0))*VLOOKUP(B158,'2-Kosten per locatie'!$A$14:$C$16,3,FALSE)</f>
        <v>#DIV/0!</v>
      </c>
      <c r="S158" s="223">
        <f>IF(M158&gt;0,M158*J158/Y158,0)*VLOOKUP(B158,'2-Kosten per locatie'!$A$14:$C$16,3,FALSE)</f>
        <v>0</v>
      </c>
      <c r="T158" s="223">
        <f>IF(N158&gt;0,N158*J158/Z158,0)*VLOOKUP(B158,'2-Kosten per locatie'!$A$14:$C$16,3,FALSE)</f>
        <v>0</v>
      </c>
      <c r="U158" s="223">
        <f>IF(O158&gt;0,O158*J158/AA158,0)*VLOOKUP(B158,'2-Kosten per locatie'!$A$14:$C$16,3,FALSE)</f>
        <v>0</v>
      </c>
      <c r="V158" s="223">
        <f>IF(P158&gt;0,P158*J158/Z158,0)*VLOOKUP(B158,'2-Kosten per locatie'!$A$14:$C$16,3,FALSE)</f>
        <v>0</v>
      </c>
      <c r="W158" s="223">
        <f>IF(Q158&gt;0,Q158*J158/AA158,0)*VLOOKUP(B158,'2-Kosten per locatie'!$A$14:$C$16,3,FALSE)</f>
        <v>0</v>
      </c>
      <c r="X158" s="296">
        <f>IF(L158="nio",0,IF(L158&gt;0,VLOOKUP(H158,'3-Productie normen'!A:M,VLOOKUP(L158,'3-Productie normen'!$B$34:$C$39,2,FALSE),FALSE)))</f>
        <v>0</v>
      </c>
      <c r="Y158" s="296">
        <f t="shared" si="11"/>
        <v>0</v>
      </c>
      <c r="Z158" s="296">
        <f t="shared" si="12"/>
        <v>0</v>
      </c>
      <c r="AA158" s="296">
        <f t="shared" si="13"/>
        <v>0</v>
      </c>
      <c r="AB158" s="297" t="str">
        <f>VLOOKUP(H158,'3-Productie normen'!A:P,12,FALSE)</f>
        <v>B</v>
      </c>
      <c r="AC158" s="297"/>
      <c r="AE158" s="298">
        <f t="shared" si="14"/>
        <v>18105</v>
      </c>
    </row>
    <row r="159" spans="1:31" ht="14.1" hidden="1" customHeight="1">
      <c r="A159" s="432">
        <v>159</v>
      </c>
      <c r="B159" s="256" t="s">
        <v>238</v>
      </c>
      <c r="C159" s="256"/>
      <c r="D159" s="292" t="s">
        <v>364</v>
      </c>
      <c r="E159" s="293" t="s">
        <v>401</v>
      </c>
      <c r="F159" s="293"/>
      <c r="G159" s="256" t="s">
        <v>265</v>
      </c>
      <c r="H159" s="272" t="s">
        <v>55</v>
      </c>
      <c r="I159" s="62" t="s">
        <v>237</v>
      </c>
      <c r="J159" s="294">
        <v>23</v>
      </c>
      <c r="K159" s="295">
        <f t="shared" si="10"/>
        <v>255</v>
      </c>
      <c r="L159" s="224">
        <v>255</v>
      </c>
      <c r="M159" s="224"/>
      <c r="N159" s="224"/>
      <c r="O159" s="224"/>
      <c r="P159" s="224"/>
      <c r="Q159" s="224"/>
      <c r="R159" s="223" t="e">
        <f>IF(L159="nio",0,IF(L159&gt;0,L159*J159/X159,0))*VLOOKUP(B159,'2-Kosten per locatie'!$A$14:$C$16,3,FALSE)</f>
        <v>#DIV/0!</v>
      </c>
      <c r="S159" s="223">
        <f>IF(M159&gt;0,M159*J159/Y159,0)*VLOOKUP(B159,'2-Kosten per locatie'!$A$14:$C$16,3,FALSE)</f>
        <v>0</v>
      </c>
      <c r="T159" s="223">
        <f>IF(N159&gt;0,N159*J159/Z159,0)*VLOOKUP(B159,'2-Kosten per locatie'!$A$14:$C$16,3,FALSE)</f>
        <v>0</v>
      </c>
      <c r="U159" s="223">
        <f>IF(O159&gt;0,O159*J159/AA159,0)*VLOOKUP(B159,'2-Kosten per locatie'!$A$14:$C$16,3,FALSE)</f>
        <v>0</v>
      </c>
      <c r="V159" s="223">
        <f>IF(P159&gt;0,P159*J159/Z159,0)*VLOOKUP(B159,'2-Kosten per locatie'!$A$14:$C$16,3,FALSE)</f>
        <v>0</v>
      </c>
      <c r="W159" s="223">
        <f>IF(Q159&gt;0,Q159*J159/AA159,0)*VLOOKUP(B159,'2-Kosten per locatie'!$A$14:$C$16,3,FALSE)</f>
        <v>0</v>
      </c>
      <c r="X159" s="296">
        <f>IF(L159="nio",0,IF(L159&gt;0,VLOOKUP(H159,'3-Productie normen'!A:M,VLOOKUP(L159,'3-Productie normen'!$B$34:$C$39,2,FALSE),FALSE)))</f>
        <v>0</v>
      </c>
      <c r="Y159" s="296">
        <f t="shared" si="11"/>
        <v>0</v>
      </c>
      <c r="Z159" s="296">
        <f t="shared" si="12"/>
        <v>0</v>
      </c>
      <c r="AA159" s="296">
        <f t="shared" si="13"/>
        <v>0</v>
      </c>
      <c r="AB159" s="297" t="str">
        <f>VLOOKUP(H159,'3-Productie normen'!A:P,12,FALSE)</f>
        <v>B</v>
      </c>
      <c r="AC159" s="297"/>
      <c r="AE159" s="298">
        <f t="shared" si="14"/>
        <v>5865</v>
      </c>
    </row>
    <row r="160" spans="1:31" ht="14.1" hidden="1" customHeight="1">
      <c r="A160" s="432">
        <v>160</v>
      </c>
      <c r="B160" s="256" t="s">
        <v>238</v>
      </c>
      <c r="C160" s="256"/>
      <c r="D160" s="292" t="s">
        <v>364</v>
      </c>
      <c r="E160" s="293" t="s">
        <v>402</v>
      </c>
      <c r="F160" s="293"/>
      <c r="G160" s="256" t="s">
        <v>265</v>
      </c>
      <c r="H160" s="272" t="s">
        <v>55</v>
      </c>
      <c r="I160" s="62" t="s">
        <v>237</v>
      </c>
      <c r="J160" s="294">
        <v>23</v>
      </c>
      <c r="K160" s="295">
        <f t="shared" si="10"/>
        <v>255</v>
      </c>
      <c r="L160" s="224">
        <v>255</v>
      </c>
      <c r="M160" s="224"/>
      <c r="N160" s="224"/>
      <c r="O160" s="224"/>
      <c r="P160" s="224"/>
      <c r="Q160" s="224"/>
      <c r="R160" s="223" t="e">
        <f>IF(L160="nio",0,IF(L160&gt;0,L160*J160/X160,0))*VLOOKUP(B160,'2-Kosten per locatie'!$A$14:$C$16,3,FALSE)</f>
        <v>#DIV/0!</v>
      </c>
      <c r="S160" s="223">
        <f>IF(M160&gt;0,M160*J160/Y160,0)*VLOOKUP(B160,'2-Kosten per locatie'!$A$14:$C$16,3,FALSE)</f>
        <v>0</v>
      </c>
      <c r="T160" s="223">
        <f>IF(N160&gt;0,N160*J160/Z160,0)*VLOOKUP(B160,'2-Kosten per locatie'!$A$14:$C$16,3,FALSE)</f>
        <v>0</v>
      </c>
      <c r="U160" s="223">
        <f>IF(O160&gt;0,O160*J160/AA160,0)*VLOOKUP(B160,'2-Kosten per locatie'!$A$14:$C$16,3,FALSE)</f>
        <v>0</v>
      </c>
      <c r="V160" s="223">
        <f>IF(P160&gt;0,P160*J160/Z160,0)*VLOOKUP(B160,'2-Kosten per locatie'!$A$14:$C$16,3,FALSE)</f>
        <v>0</v>
      </c>
      <c r="W160" s="223">
        <f>IF(Q160&gt;0,Q160*J160/AA160,0)*VLOOKUP(B160,'2-Kosten per locatie'!$A$14:$C$16,3,FALSE)</f>
        <v>0</v>
      </c>
      <c r="X160" s="296">
        <f>IF(L160="nio",0,IF(L160&gt;0,VLOOKUP(H160,'3-Productie normen'!A:M,VLOOKUP(L160,'3-Productie normen'!$B$34:$C$39,2,FALSE),FALSE)))</f>
        <v>0</v>
      </c>
      <c r="Y160" s="296">
        <f t="shared" si="11"/>
        <v>0</v>
      </c>
      <c r="Z160" s="296">
        <f t="shared" si="12"/>
        <v>0</v>
      </c>
      <c r="AA160" s="296">
        <f t="shared" si="13"/>
        <v>0</v>
      </c>
      <c r="AB160" s="297" t="str">
        <f>VLOOKUP(H160,'3-Productie normen'!A:P,12,FALSE)</f>
        <v>B</v>
      </c>
      <c r="AC160" s="297"/>
      <c r="AE160" s="298">
        <f t="shared" si="14"/>
        <v>5865</v>
      </c>
    </row>
    <row r="161" spans="1:31" ht="14.1" hidden="1" customHeight="1">
      <c r="A161" s="432">
        <v>161</v>
      </c>
      <c r="B161" s="256" t="s">
        <v>238</v>
      </c>
      <c r="C161" s="256"/>
      <c r="D161" s="292" t="s">
        <v>364</v>
      </c>
      <c r="E161" s="293" t="s">
        <v>403</v>
      </c>
      <c r="F161" s="293"/>
      <c r="G161" s="62" t="s">
        <v>265</v>
      </c>
      <c r="H161" s="272" t="s">
        <v>55</v>
      </c>
      <c r="I161" s="62" t="s">
        <v>237</v>
      </c>
      <c r="J161" s="294">
        <v>23</v>
      </c>
      <c r="K161" s="295">
        <f t="shared" si="10"/>
        <v>255</v>
      </c>
      <c r="L161" s="224">
        <v>255</v>
      </c>
      <c r="M161" s="224"/>
      <c r="N161" s="224"/>
      <c r="O161" s="224"/>
      <c r="P161" s="224"/>
      <c r="Q161" s="224"/>
      <c r="R161" s="223" t="e">
        <f>IF(L161="nio",0,IF(L161&gt;0,L161*J161/X161,0))*VLOOKUP(B161,'2-Kosten per locatie'!$A$14:$C$16,3,FALSE)</f>
        <v>#DIV/0!</v>
      </c>
      <c r="S161" s="223">
        <f>IF(M161&gt;0,M161*J161/Y161,0)*VLOOKUP(B161,'2-Kosten per locatie'!$A$14:$C$16,3,FALSE)</f>
        <v>0</v>
      </c>
      <c r="T161" s="223">
        <f>IF(N161&gt;0,N161*J161/Z161,0)*VLOOKUP(B161,'2-Kosten per locatie'!$A$14:$C$16,3,FALSE)</f>
        <v>0</v>
      </c>
      <c r="U161" s="223">
        <f>IF(O161&gt;0,O161*J161/AA161,0)*VLOOKUP(B161,'2-Kosten per locatie'!$A$14:$C$16,3,FALSE)</f>
        <v>0</v>
      </c>
      <c r="V161" s="223">
        <f>IF(P161&gt;0,P161*J161/Z161,0)*VLOOKUP(B161,'2-Kosten per locatie'!$A$14:$C$16,3,FALSE)</f>
        <v>0</v>
      </c>
      <c r="W161" s="223">
        <f>IF(Q161&gt;0,Q161*J161/AA161,0)*VLOOKUP(B161,'2-Kosten per locatie'!$A$14:$C$16,3,FALSE)</f>
        <v>0</v>
      </c>
      <c r="X161" s="296">
        <f>IF(L161="nio",0,IF(L161&gt;0,VLOOKUP(H161,'3-Productie normen'!A:M,VLOOKUP(L161,'3-Productie normen'!$B$34:$C$39,2,FALSE),FALSE)))</f>
        <v>0</v>
      </c>
      <c r="Y161" s="296">
        <f t="shared" si="11"/>
        <v>0</v>
      </c>
      <c r="Z161" s="296">
        <f t="shared" si="12"/>
        <v>0</v>
      </c>
      <c r="AA161" s="296">
        <f t="shared" si="13"/>
        <v>0</v>
      </c>
      <c r="AB161" s="297" t="str">
        <f>VLOOKUP(H161,'3-Productie normen'!A:P,12,FALSE)</f>
        <v>B</v>
      </c>
      <c r="AC161" s="297"/>
      <c r="AE161" s="298">
        <f t="shared" si="14"/>
        <v>5865</v>
      </c>
    </row>
    <row r="162" spans="1:31" ht="14.1" hidden="1" customHeight="1">
      <c r="A162" s="432">
        <v>162</v>
      </c>
      <c r="B162" s="256" t="s">
        <v>238</v>
      </c>
      <c r="C162" s="256"/>
      <c r="D162" s="292" t="s">
        <v>364</v>
      </c>
      <c r="E162" s="293" t="s">
        <v>404</v>
      </c>
      <c r="F162" s="293"/>
      <c r="G162" s="62" t="s">
        <v>265</v>
      </c>
      <c r="H162" s="272" t="s">
        <v>55</v>
      </c>
      <c r="I162" s="62" t="s">
        <v>237</v>
      </c>
      <c r="J162" s="294">
        <v>23</v>
      </c>
      <c r="K162" s="295">
        <f t="shared" si="10"/>
        <v>255</v>
      </c>
      <c r="L162" s="224">
        <v>255</v>
      </c>
      <c r="M162" s="224"/>
      <c r="N162" s="224"/>
      <c r="O162" s="224"/>
      <c r="P162" s="224"/>
      <c r="Q162" s="224"/>
      <c r="R162" s="223" t="e">
        <f>IF(L162="nio",0,IF(L162&gt;0,L162*J162/X162,0))*VLOOKUP(B162,'2-Kosten per locatie'!$A$14:$C$16,3,FALSE)</f>
        <v>#DIV/0!</v>
      </c>
      <c r="S162" s="223">
        <f>IF(M162&gt;0,M162*J162/Y162,0)*VLOOKUP(B162,'2-Kosten per locatie'!$A$14:$C$16,3,FALSE)</f>
        <v>0</v>
      </c>
      <c r="T162" s="223">
        <f>IF(N162&gt;0,N162*J162/Z162,0)*VLOOKUP(B162,'2-Kosten per locatie'!$A$14:$C$16,3,FALSE)</f>
        <v>0</v>
      </c>
      <c r="U162" s="223">
        <f>IF(O162&gt;0,O162*J162/AA162,0)*VLOOKUP(B162,'2-Kosten per locatie'!$A$14:$C$16,3,FALSE)</f>
        <v>0</v>
      </c>
      <c r="V162" s="223">
        <f>IF(P162&gt;0,P162*J162/Z162,0)*VLOOKUP(B162,'2-Kosten per locatie'!$A$14:$C$16,3,FALSE)</f>
        <v>0</v>
      </c>
      <c r="W162" s="223">
        <f>IF(Q162&gt;0,Q162*J162/AA162,0)*VLOOKUP(B162,'2-Kosten per locatie'!$A$14:$C$16,3,FALSE)</f>
        <v>0</v>
      </c>
      <c r="X162" s="296">
        <f>IF(L162="nio",0,IF(L162&gt;0,VLOOKUP(H162,'3-Productie normen'!A:M,VLOOKUP(L162,'3-Productie normen'!$B$34:$C$39,2,FALSE),FALSE)))</f>
        <v>0</v>
      </c>
      <c r="Y162" s="296">
        <f t="shared" si="11"/>
        <v>0</v>
      </c>
      <c r="Z162" s="296">
        <f t="shared" si="12"/>
        <v>0</v>
      </c>
      <c r="AA162" s="296">
        <f t="shared" si="13"/>
        <v>0</v>
      </c>
      <c r="AB162" s="297" t="str">
        <f>VLOOKUP(H162,'3-Productie normen'!A:P,12,FALSE)</f>
        <v>B</v>
      </c>
      <c r="AC162" s="297"/>
      <c r="AE162" s="298">
        <f t="shared" si="14"/>
        <v>5865</v>
      </c>
    </row>
    <row r="163" spans="1:31" ht="14.1" hidden="1" customHeight="1">
      <c r="A163" s="432">
        <v>163</v>
      </c>
      <c r="B163" s="256" t="s">
        <v>238</v>
      </c>
      <c r="C163" s="256"/>
      <c r="D163" s="292" t="s">
        <v>364</v>
      </c>
      <c r="E163" s="293" t="s">
        <v>405</v>
      </c>
      <c r="F163" s="293"/>
      <c r="G163" s="62" t="s">
        <v>265</v>
      </c>
      <c r="H163" s="272" t="s">
        <v>55</v>
      </c>
      <c r="I163" s="62" t="s">
        <v>237</v>
      </c>
      <c r="J163" s="294">
        <v>36</v>
      </c>
      <c r="K163" s="295">
        <f t="shared" si="10"/>
        <v>255</v>
      </c>
      <c r="L163" s="224">
        <v>255</v>
      </c>
      <c r="M163" s="224"/>
      <c r="N163" s="224"/>
      <c r="O163" s="224"/>
      <c r="P163" s="224"/>
      <c r="Q163" s="224"/>
      <c r="R163" s="223" t="e">
        <f>IF(L163="nio",0,IF(L163&gt;0,L163*J163/X163,0))*VLOOKUP(B163,'2-Kosten per locatie'!$A$14:$C$16,3,FALSE)</f>
        <v>#DIV/0!</v>
      </c>
      <c r="S163" s="223">
        <f>IF(M163&gt;0,M163*J163/Y163,0)*VLOOKUP(B163,'2-Kosten per locatie'!$A$14:$C$16,3,FALSE)</f>
        <v>0</v>
      </c>
      <c r="T163" s="223">
        <f>IF(N163&gt;0,N163*J163/Z163,0)*VLOOKUP(B163,'2-Kosten per locatie'!$A$14:$C$16,3,FALSE)</f>
        <v>0</v>
      </c>
      <c r="U163" s="223">
        <f>IF(O163&gt;0,O163*J163/AA163,0)*VLOOKUP(B163,'2-Kosten per locatie'!$A$14:$C$16,3,FALSE)</f>
        <v>0</v>
      </c>
      <c r="V163" s="223">
        <f>IF(P163&gt;0,P163*J163/Z163,0)*VLOOKUP(B163,'2-Kosten per locatie'!$A$14:$C$16,3,FALSE)</f>
        <v>0</v>
      </c>
      <c r="W163" s="223">
        <f>IF(Q163&gt;0,Q163*J163/AA163,0)*VLOOKUP(B163,'2-Kosten per locatie'!$A$14:$C$16,3,FALSE)</f>
        <v>0</v>
      </c>
      <c r="X163" s="296">
        <f>IF(L163="nio",0,IF(L163&gt;0,VLOOKUP(H163,'3-Productie normen'!A:M,VLOOKUP(L163,'3-Productie normen'!$B$34:$C$39,2,FALSE),FALSE)))</f>
        <v>0</v>
      </c>
      <c r="Y163" s="296">
        <f t="shared" si="11"/>
        <v>0</v>
      </c>
      <c r="Z163" s="296">
        <f t="shared" si="12"/>
        <v>0</v>
      </c>
      <c r="AA163" s="296">
        <f t="shared" si="13"/>
        <v>0</v>
      </c>
      <c r="AB163" s="297" t="str">
        <f>VLOOKUP(H163,'3-Productie normen'!A:P,12,FALSE)</f>
        <v>B</v>
      </c>
      <c r="AC163" s="297"/>
      <c r="AE163" s="298">
        <f t="shared" si="14"/>
        <v>9180</v>
      </c>
    </row>
    <row r="164" spans="1:31" ht="14.1" hidden="1" customHeight="1">
      <c r="A164" s="432">
        <v>164</v>
      </c>
      <c r="B164" s="256" t="s">
        <v>238</v>
      </c>
      <c r="C164" s="256"/>
      <c r="D164" s="292" t="s">
        <v>364</v>
      </c>
      <c r="E164" s="293" t="s">
        <v>406</v>
      </c>
      <c r="F164" s="293"/>
      <c r="G164" s="62" t="s">
        <v>56</v>
      </c>
      <c r="H164" s="256" t="s">
        <v>56</v>
      </c>
      <c r="I164" s="62" t="s">
        <v>95</v>
      </c>
      <c r="J164" s="294">
        <v>1</v>
      </c>
      <c r="K164" s="295">
        <f t="shared" si="10"/>
        <v>12</v>
      </c>
      <c r="L164" s="224">
        <v>12</v>
      </c>
      <c r="M164" s="224"/>
      <c r="N164" s="224"/>
      <c r="O164" s="224"/>
      <c r="P164" s="224"/>
      <c r="Q164" s="224"/>
      <c r="R164" s="223" t="e">
        <f>IF(L164="nio",0,IF(L164&gt;0,L164*J164/X164,0))*VLOOKUP(B164,'2-Kosten per locatie'!$A$14:$C$16,3,FALSE)</f>
        <v>#DIV/0!</v>
      </c>
      <c r="S164" s="223">
        <f>IF(M164&gt;0,M164*J164/Y164,0)*VLOOKUP(B164,'2-Kosten per locatie'!$A$14:$C$16,3,FALSE)</f>
        <v>0</v>
      </c>
      <c r="T164" s="223">
        <f>IF(N164&gt;0,N164*J164/Z164,0)*VLOOKUP(B164,'2-Kosten per locatie'!$A$14:$C$16,3,FALSE)</f>
        <v>0</v>
      </c>
      <c r="U164" s="223">
        <f>IF(O164&gt;0,O164*J164/AA164,0)*VLOOKUP(B164,'2-Kosten per locatie'!$A$14:$C$16,3,FALSE)</f>
        <v>0</v>
      </c>
      <c r="V164" s="223">
        <f>IF(P164&gt;0,P164*J164/Z164,0)*VLOOKUP(B164,'2-Kosten per locatie'!$A$14:$C$16,3,FALSE)</f>
        <v>0</v>
      </c>
      <c r="W164" s="223">
        <f>IF(Q164&gt;0,Q164*J164/AA164,0)*VLOOKUP(B164,'2-Kosten per locatie'!$A$14:$C$16,3,FALSE)</f>
        <v>0</v>
      </c>
      <c r="X164" s="296">
        <f>IF(L164="nio",0,IF(L164&gt;0,VLOOKUP(H164,'3-Productie normen'!A:M,VLOOKUP(L164,'3-Productie normen'!$B$34:$C$39,2,FALSE),FALSE)))</f>
        <v>0</v>
      </c>
      <c r="Y164" s="296">
        <f t="shared" si="11"/>
        <v>0</v>
      </c>
      <c r="Z164" s="296">
        <f t="shared" si="12"/>
        <v>0</v>
      </c>
      <c r="AA164" s="296">
        <f t="shared" si="13"/>
        <v>0</v>
      </c>
      <c r="AB164" s="297" t="str">
        <f>VLOOKUP(H164,'3-Productie normen'!A:P,12,FALSE)</f>
        <v>V</v>
      </c>
      <c r="AC164" s="297"/>
      <c r="AE164" s="298">
        <f t="shared" si="14"/>
        <v>12</v>
      </c>
    </row>
    <row r="165" spans="1:31" ht="14.1" hidden="1" customHeight="1">
      <c r="A165" s="432">
        <v>165</v>
      </c>
      <c r="B165" s="256" t="s">
        <v>238</v>
      </c>
      <c r="C165" s="256"/>
      <c r="D165" s="292" t="s">
        <v>364</v>
      </c>
      <c r="E165" s="293" t="s">
        <v>407</v>
      </c>
      <c r="F165" s="428"/>
      <c r="G165" s="301" t="s">
        <v>272</v>
      </c>
      <c r="H165" s="272" t="s">
        <v>46</v>
      </c>
      <c r="I165" s="62" t="s">
        <v>95</v>
      </c>
      <c r="J165" s="294">
        <v>8</v>
      </c>
      <c r="K165" s="295">
        <f t="shared" si="10"/>
        <v>156</v>
      </c>
      <c r="L165" s="224">
        <v>156</v>
      </c>
      <c r="M165" s="224"/>
      <c r="N165" s="224"/>
      <c r="O165" s="224"/>
      <c r="P165" s="224"/>
      <c r="Q165" s="224"/>
      <c r="R165" s="223" t="e">
        <f>IF(L165="nio",0,IF(L165&gt;0,L165*J165/X165,0))*VLOOKUP(B165,'2-Kosten per locatie'!$A$14:$C$16,3,FALSE)</f>
        <v>#DIV/0!</v>
      </c>
      <c r="S165" s="223">
        <f>IF(M165&gt;0,M165*J165/Y165,0)*VLOOKUP(B165,'2-Kosten per locatie'!$A$14:$C$16,3,FALSE)</f>
        <v>0</v>
      </c>
      <c r="T165" s="223">
        <f>IF(N165&gt;0,N165*J165/Z165,0)*VLOOKUP(B165,'2-Kosten per locatie'!$A$14:$C$16,3,FALSE)</f>
        <v>0</v>
      </c>
      <c r="U165" s="223">
        <f>IF(O165&gt;0,O165*J165/AA165,0)*VLOOKUP(B165,'2-Kosten per locatie'!$A$14:$C$16,3,FALSE)</f>
        <v>0</v>
      </c>
      <c r="V165" s="223">
        <f>IF(P165&gt;0,P165*J165/Z165,0)*VLOOKUP(B165,'2-Kosten per locatie'!$A$14:$C$16,3,FALSE)</f>
        <v>0</v>
      </c>
      <c r="W165" s="223">
        <f>IF(Q165&gt;0,Q165*J165/AA165,0)*VLOOKUP(B165,'2-Kosten per locatie'!$A$14:$C$16,3,FALSE)</f>
        <v>0</v>
      </c>
      <c r="X165" s="296">
        <f>IF(L165="nio",0,IF(L165&gt;0,VLOOKUP(H165,'3-Productie normen'!A:M,VLOOKUP(L165,'3-Productie normen'!$B$34:$C$39,2,FALSE),FALSE)))</f>
        <v>0</v>
      </c>
      <c r="Y165" s="296">
        <f t="shared" si="11"/>
        <v>0</v>
      </c>
      <c r="Z165" s="296">
        <f t="shared" si="12"/>
        <v>0</v>
      </c>
      <c r="AA165" s="296">
        <f t="shared" si="13"/>
        <v>0</v>
      </c>
      <c r="AB165" s="297" t="str">
        <f>VLOOKUP(H165,'3-Productie normen'!A:P,12,FALSE)</f>
        <v>B</v>
      </c>
      <c r="AC165" s="297"/>
      <c r="AE165" s="298">
        <f t="shared" si="14"/>
        <v>1248</v>
      </c>
    </row>
    <row r="166" spans="1:31" ht="14.1" hidden="1" customHeight="1">
      <c r="A166" s="432">
        <v>166</v>
      </c>
      <c r="B166" s="256" t="s">
        <v>238</v>
      </c>
      <c r="C166" s="256"/>
      <c r="D166" s="292" t="s">
        <v>364</v>
      </c>
      <c r="E166" s="293" t="s">
        <v>408</v>
      </c>
      <c r="F166" s="293"/>
      <c r="G166" s="62" t="s">
        <v>241</v>
      </c>
      <c r="H166" s="256" t="s">
        <v>727</v>
      </c>
      <c r="I166" s="299" t="s">
        <v>95</v>
      </c>
      <c r="J166" s="294">
        <v>41</v>
      </c>
      <c r="K166" s="295">
        <f t="shared" si="10"/>
        <v>156</v>
      </c>
      <c r="L166" s="224">
        <v>156</v>
      </c>
      <c r="M166" s="224"/>
      <c r="N166" s="224"/>
      <c r="O166" s="224"/>
      <c r="P166" s="224"/>
      <c r="Q166" s="224"/>
      <c r="R166" s="223" t="e">
        <f>IF(L166="nio",0,IF(L166&gt;0,L166*J166/X166,0))*VLOOKUP(B166,'2-Kosten per locatie'!$A$14:$C$16,3,FALSE)</f>
        <v>#DIV/0!</v>
      </c>
      <c r="S166" s="223">
        <f>IF(M166&gt;0,M166*J166/Y166,0)*VLOOKUP(B166,'2-Kosten per locatie'!$A$14:$C$16,3,FALSE)</f>
        <v>0</v>
      </c>
      <c r="T166" s="223">
        <f>IF(N166&gt;0,N166*J166/Z166,0)*VLOOKUP(B166,'2-Kosten per locatie'!$A$14:$C$16,3,FALSE)</f>
        <v>0</v>
      </c>
      <c r="U166" s="223">
        <f>IF(O166&gt;0,O166*J166/AA166,0)*VLOOKUP(B166,'2-Kosten per locatie'!$A$14:$C$16,3,FALSE)</f>
        <v>0</v>
      </c>
      <c r="V166" s="223">
        <f>IF(P166&gt;0,P166*J166/Z166,0)*VLOOKUP(B166,'2-Kosten per locatie'!$A$14:$C$16,3,FALSE)</f>
        <v>0</v>
      </c>
      <c r="W166" s="223">
        <f>IF(Q166&gt;0,Q166*J166/AA166,0)*VLOOKUP(B166,'2-Kosten per locatie'!$A$14:$C$16,3,FALSE)</f>
        <v>0</v>
      </c>
      <c r="X166" s="296">
        <f>IF(L166="nio",0,IF(L166&gt;0,VLOOKUP(H166,'3-Productie normen'!A:M,VLOOKUP(L166,'3-Productie normen'!$B$34:$C$39,2,FALSE),FALSE)))</f>
        <v>0</v>
      </c>
      <c r="Y166" s="296">
        <f t="shared" si="11"/>
        <v>0</v>
      </c>
      <c r="Z166" s="296">
        <f t="shared" si="12"/>
        <v>0</v>
      </c>
      <c r="AA166" s="296">
        <f t="shared" si="13"/>
        <v>0</v>
      </c>
      <c r="AB166" s="297" t="str">
        <f>VLOOKUP(H166,'3-Productie normen'!A:P,12,FALSE)</f>
        <v>V</v>
      </c>
      <c r="AC166" s="297"/>
      <c r="AE166" s="298">
        <f t="shared" si="14"/>
        <v>6396</v>
      </c>
    </row>
    <row r="167" spans="1:31" ht="14.1" hidden="1" customHeight="1">
      <c r="A167" s="432">
        <v>167</v>
      </c>
      <c r="B167" s="256" t="s">
        <v>238</v>
      </c>
      <c r="C167" s="256"/>
      <c r="D167" s="75" t="s">
        <v>364</v>
      </c>
      <c r="E167" s="219" t="s">
        <v>409</v>
      </c>
      <c r="F167" s="219"/>
      <c r="G167" s="74" t="s">
        <v>248</v>
      </c>
      <c r="H167" s="272" t="s">
        <v>58</v>
      </c>
      <c r="I167" s="62" t="s">
        <v>95</v>
      </c>
      <c r="J167" s="294">
        <v>10</v>
      </c>
      <c r="K167" s="295">
        <f t="shared" si="10"/>
        <v>156</v>
      </c>
      <c r="L167" s="224">
        <v>156</v>
      </c>
      <c r="M167" s="224"/>
      <c r="N167" s="224"/>
      <c r="O167" s="224"/>
      <c r="P167" s="224"/>
      <c r="Q167" s="224"/>
      <c r="R167" s="223" t="e">
        <f>IF(L167="nio",0,IF(L167&gt;0,L167*J167/X167,0))*VLOOKUP(B167,'2-Kosten per locatie'!$A$14:$C$16,3,FALSE)</f>
        <v>#DIV/0!</v>
      </c>
      <c r="S167" s="223">
        <f>IF(M167&gt;0,M167*J167/Y167,0)*VLOOKUP(B167,'2-Kosten per locatie'!$A$14:$C$16,3,FALSE)</f>
        <v>0</v>
      </c>
      <c r="T167" s="223">
        <f>IF(N167&gt;0,N167*J167/Z167,0)*VLOOKUP(B167,'2-Kosten per locatie'!$A$14:$C$16,3,FALSE)</f>
        <v>0</v>
      </c>
      <c r="U167" s="223">
        <f>IF(O167&gt;0,O167*J167/AA167,0)*VLOOKUP(B167,'2-Kosten per locatie'!$A$14:$C$16,3,FALSE)</f>
        <v>0</v>
      </c>
      <c r="V167" s="223">
        <f>IF(P167&gt;0,P167*J167/Z167,0)*VLOOKUP(B167,'2-Kosten per locatie'!$A$14:$C$16,3,FALSE)</f>
        <v>0</v>
      </c>
      <c r="W167" s="223">
        <f>IF(Q167&gt;0,Q167*J167/AA167,0)*VLOOKUP(B167,'2-Kosten per locatie'!$A$14:$C$16,3,FALSE)</f>
        <v>0</v>
      </c>
      <c r="X167" s="296">
        <f>IF(L167="nio",0,IF(L167&gt;0,VLOOKUP(H167,'3-Productie normen'!A:M,VLOOKUP(L167,'3-Productie normen'!$B$34:$C$39,2,FALSE),FALSE)))</f>
        <v>0</v>
      </c>
      <c r="Y167" s="296">
        <f t="shared" si="11"/>
        <v>0</v>
      </c>
      <c r="Z167" s="296">
        <f t="shared" si="12"/>
        <v>0</v>
      </c>
      <c r="AA167" s="296">
        <f t="shared" si="13"/>
        <v>0</v>
      </c>
      <c r="AB167" s="297" t="str">
        <f>VLOOKUP(H167,'3-Productie normen'!A:P,12,FALSE)</f>
        <v>V</v>
      </c>
      <c r="AC167" s="297"/>
      <c r="AE167" s="298">
        <f t="shared" si="14"/>
        <v>1560</v>
      </c>
    </row>
    <row r="168" spans="1:31" ht="14.1" hidden="1" customHeight="1">
      <c r="A168" s="432">
        <v>168</v>
      </c>
      <c r="B168" s="256" t="s">
        <v>238</v>
      </c>
      <c r="C168" s="256"/>
      <c r="D168" s="292" t="s">
        <v>364</v>
      </c>
      <c r="E168" s="293" t="s">
        <v>410</v>
      </c>
      <c r="F168" s="293"/>
      <c r="G168" s="62" t="s">
        <v>272</v>
      </c>
      <c r="H168" s="272" t="s">
        <v>46</v>
      </c>
      <c r="I168" s="62" t="s">
        <v>237</v>
      </c>
      <c r="J168" s="294">
        <v>98</v>
      </c>
      <c r="K168" s="295">
        <f t="shared" si="10"/>
        <v>156</v>
      </c>
      <c r="L168" s="224">
        <v>156</v>
      </c>
      <c r="M168" s="224"/>
      <c r="N168" s="224"/>
      <c r="O168" s="224"/>
      <c r="P168" s="224"/>
      <c r="Q168" s="224"/>
      <c r="R168" s="223" t="e">
        <f>IF(L168="nio",0,IF(L168&gt;0,L168*J168/X168,0))*VLOOKUP(B168,'2-Kosten per locatie'!$A$14:$C$16,3,FALSE)</f>
        <v>#DIV/0!</v>
      </c>
      <c r="S168" s="223">
        <f>IF(M168&gt;0,M168*J168/Y168,0)*VLOOKUP(B168,'2-Kosten per locatie'!$A$14:$C$16,3,FALSE)</f>
        <v>0</v>
      </c>
      <c r="T168" s="223">
        <f>IF(N168&gt;0,N168*J168/Z168,0)*VLOOKUP(B168,'2-Kosten per locatie'!$A$14:$C$16,3,FALSE)</f>
        <v>0</v>
      </c>
      <c r="U168" s="223">
        <f>IF(O168&gt;0,O168*J168/AA168,0)*VLOOKUP(B168,'2-Kosten per locatie'!$A$14:$C$16,3,FALSE)</f>
        <v>0</v>
      </c>
      <c r="V168" s="223">
        <f>IF(P168&gt;0,P168*J168/Z168,0)*VLOOKUP(B168,'2-Kosten per locatie'!$A$14:$C$16,3,FALSE)</f>
        <v>0</v>
      </c>
      <c r="W168" s="223">
        <f>IF(Q168&gt;0,Q168*J168/AA168,0)*VLOOKUP(B168,'2-Kosten per locatie'!$A$14:$C$16,3,FALSE)</f>
        <v>0</v>
      </c>
      <c r="X168" s="296">
        <f>IF(L168="nio",0,IF(L168&gt;0,VLOOKUP(H168,'3-Productie normen'!A:M,VLOOKUP(L168,'3-Productie normen'!$B$34:$C$39,2,FALSE),FALSE)))</f>
        <v>0</v>
      </c>
      <c r="Y168" s="296">
        <f t="shared" si="11"/>
        <v>0</v>
      </c>
      <c r="Z168" s="296">
        <f t="shared" si="12"/>
        <v>0</v>
      </c>
      <c r="AA168" s="296">
        <f t="shared" si="13"/>
        <v>0</v>
      </c>
      <c r="AB168" s="297" t="str">
        <f>VLOOKUP(H168,'3-Productie normen'!A:P,12,FALSE)</f>
        <v>B</v>
      </c>
      <c r="AC168" s="297"/>
      <c r="AE168" s="298">
        <f t="shared" si="14"/>
        <v>15288</v>
      </c>
    </row>
    <row r="169" spans="1:31" ht="14.1" hidden="1" customHeight="1">
      <c r="A169" s="432">
        <v>169</v>
      </c>
      <c r="B169" s="256" t="s">
        <v>238</v>
      </c>
      <c r="C169" s="256"/>
      <c r="D169" s="292" t="s">
        <v>364</v>
      </c>
      <c r="E169" s="293" t="s">
        <v>410</v>
      </c>
      <c r="F169" s="293"/>
      <c r="G169" s="62" t="s">
        <v>248</v>
      </c>
      <c r="H169" s="272" t="s">
        <v>58</v>
      </c>
      <c r="I169" s="62" t="s">
        <v>95</v>
      </c>
      <c r="J169" s="294">
        <v>10</v>
      </c>
      <c r="K169" s="295">
        <f t="shared" si="10"/>
        <v>156</v>
      </c>
      <c r="L169" s="224">
        <v>156</v>
      </c>
      <c r="M169" s="224"/>
      <c r="N169" s="224"/>
      <c r="O169" s="224"/>
      <c r="P169" s="224"/>
      <c r="Q169" s="224"/>
      <c r="R169" s="223" t="e">
        <f>IF(L169="nio",0,IF(L169&gt;0,L169*J169/X169,0))*VLOOKUP(B169,'2-Kosten per locatie'!$A$14:$C$16,3,FALSE)</f>
        <v>#DIV/0!</v>
      </c>
      <c r="S169" s="223">
        <f>IF(M169&gt;0,M169*J169/Y169,0)*VLOOKUP(B169,'2-Kosten per locatie'!$A$14:$C$16,3,FALSE)</f>
        <v>0</v>
      </c>
      <c r="T169" s="223">
        <f>IF(N169&gt;0,N169*J169/Z169,0)*VLOOKUP(B169,'2-Kosten per locatie'!$A$14:$C$16,3,FALSE)</f>
        <v>0</v>
      </c>
      <c r="U169" s="223">
        <f>IF(O169&gt;0,O169*J169/AA169,0)*VLOOKUP(B169,'2-Kosten per locatie'!$A$14:$C$16,3,FALSE)</f>
        <v>0</v>
      </c>
      <c r="V169" s="223">
        <f>IF(P169&gt;0,P169*J169/Z169,0)*VLOOKUP(B169,'2-Kosten per locatie'!$A$14:$C$16,3,FALSE)</f>
        <v>0</v>
      </c>
      <c r="W169" s="223">
        <f>IF(Q169&gt;0,Q169*J169/AA169,0)*VLOOKUP(B169,'2-Kosten per locatie'!$A$14:$C$16,3,FALSE)</f>
        <v>0</v>
      </c>
      <c r="X169" s="296">
        <f>IF(L169="nio",0,IF(L169&gt;0,VLOOKUP(H169,'3-Productie normen'!A:M,VLOOKUP(L169,'3-Productie normen'!$B$34:$C$39,2,FALSE),FALSE)))</f>
        <v>0</v>
      </c>
      <c r="Y169" s="296">
        <f t="shared" si="11"/>
        <v>0</v>
      </c>
      <c r="Z169" s="296">
        <f t="shared" si="12"/>
        <v>0</v>
      </c>
      <c r="AA169" s="296">
        <f t="shared" si="13"/>
        <v>0</v>
      </c>
      <c r="AB169" s="297" t="str">
        <f>VLOOKUP(H169,'3-Productie normen'!A:P,12,FALSE)</f>
        <v>V</v>
      </c>
      <c r="AC169" s="297"/>
      <c r="AE169" s="298">
        <f t="shared" si="14"/>
        <v>1560</v>
      </c>
    </row>
    <row r="170" spans="1:31" ht="14.1" hidden="1" customHeight="1">
      <c r="A170" s="432">
        <v>170</v>
      </c>
      <c r="B170" s="256" t="s">
        <v>238</v>
      </c>
      <c r="C170" s="256"/>
      <c r="D170" s="292" t="s">
        <v>364</v>
      </c>
      <c r="E170" s="293" t="s">
        <v>411</v>
      </c>
      <c r="F170" s="293"/>
      <c r="G170" s="62" t="s">
        <v>265</v>
      </c>
      <c r="H170" s="272" t="s">
        <v>55</v>
      </c>
      <c r="I170" s="62" t="s">
        <v>263</v>
      </c>
      <c r="J170" s="294">
        <v>339</v>
      </c>
      <c r="K170" s="295">
        <f t="shared" si="10"/>
        <v>255</v>
      </c>
      <c r="L170" s="224">
        <v>255</v>
      </c>
      <c r="M170" s="224"/>
      <c r="N170" s="224"/>
      <c r="O170" s="224"/>
      <c r="P170" s="224"/>
      <c r="Q170" s="224"/>
      <c r="R170" s="223" t="e">
        <f>IF(L170="nio",0,IF(L170&gt;0,L170*J170/X170,0))*VLOOKUP(B170,'2-Kosten per locatie'!$A$14:$C$16,3,FALSE)</f>
        <v>#DIV/0!</v>
      </c>
      <c r="S170" s="223">
        <f>IF(M170&gt;0,M170*J170/Y170,0)*VLOOKUP(B170,'2-Kosten per locatie'!$A$14:$C$16,3,FALSE)</f>
        <v>0</v>
      </c>
      <c r="T170" s="223">
        <f>IF(N170&gt;0,N170*J170/Z170,0)*VLOOKUP(B170,'2-Kosten per locatie'!$A$14:$C$16,3,FALSE)</f>
        <v>0</v>
      </c>
      <c r="U170" s="223">
        <f>IF(O170&gt;0,O170*J170/AA170,0)*VLOOKUP(B170,'2-Kosten per locatie'!$A$14:$C$16,3,FALSE)</f>
        <v>0</v>
      </c>
      <c r="V170" s="223">
        <f>IF(P170&gt;0,P170*J170/Z170,0)*VLOOKUP(B170,'2-Kosten per locatie'!$A$14:$C$16,3,FALSE)</f>
        <v>0</v>
      </c>
      <c r="W170" s="223">
        <f>IF(Q170&gt;0,Q170*J170/AA170,0)*VLOOKUP(B170,'2-Kosten per locatie'!$A$14:$C$16,3,FALSE)</f>
        <v>0</v>
      </c>
      <c r="X170" s="296">
        <f>IF(L170="nio",0,IF(L170&gt;0,VLOOKUP(H170,'3-Productie normen'!A:M,VLOOKUP(L170,'3-Productie normen'!$B$34:$C$39,2,FALSE),FALSE)))</f>
        <v>0</v>
      </c>
      <c r="Y170" s="296">
        <f t="shared" si="11"/>
        <v>0</v>
      </c>
      <c r="Z170" s="296">
        <f t="shared" si="12"/>
        <v>0</v>
      </c>
      <c r="AA170" s="296">
        <f t="shared" si="13"/>
        <v>0</v>
      </c>
      <c r="AB170" s="297" t="str">
        <f>VLOOKUP(H170,'3-Productie normen'!A:P,12,FALSE)</f>
        <v>B</v>
      </c>
      <c r="AC170" s="297"/>
      <c r="AE170" s="298">
        <f t="shared" si="14"/>
        <v>86445</v>
      </c>
    </row>
    <row r="171" spans="1:31" ht="14.1" hidden="1" customHeight="1">
      <c r="A171" s="432">
        <v>171</v>
      </c>
      <c r="B171" s="256" t="s">
        <v>238</v>
      </c>
      <c r="C171" s="256"/>
      <c r="D171" s="292" t="s">
        <v>364</v>
      </c>
      <c r="E171" s="293" t="s">
        <v>412</v>
      </c>
      <c r="F171" s="293"/>
      <c r="G171" s="62" t="s">
        <v>241</v>
      </c>
      <c r="H171" s="256" t="s">
        <v>727</v>
      </c>
      <c r="I171" s="62" t="s">
        <v>263</v>
      </c>
      <c r="J171" s="294">
        <v>54</v>
      </c>
      <c r="K171" s="295">
        <f t="shared" si="10"/>
        <v>156</v>
      </c>
      <c r="L171" s="224">
        <v>156</v>
      </c>
      <c r="M171" s="224"/>
      <c r="N171" s="224"/>
      <c r="O171" s="224"/>
      <c r="P171" s="224"/>
      <c r="Q171" s="224"/>
      <c r="R171" s="223" t="e">
        <f>IF(L171="nio",0,IF(L171&gt;0,L171*J171/X171,0))*VLOOKUP(B171,'2-Kosten per locatie'!$A$14:$C$16,3,FALSE)</f>
        <v>#DIV/0!</v>
      </c>
      <c r="S171" s="223">
        <f>IF(M171&gt;0,M171*J171/Y171,0)*VLOOKUP(B171,'2-Kosten per locatie'!$A$14:$C$16,3,FALSE)</f>
        <v>0</v>
      </c>
      <c r="T171" s="223">
        <f>IF(N171&gt;0,N171*J171/Z171,0)*VLOOKUP(B171,'2-Kosten per locatie'!$A$14:$C$16,3,FALSE)</f>
        <v>0</v>
      </c>
      <c r="U171" s="223">
        <f>IF(O171&gt;0,O171*J171/AA171,0)*VLOOKUP(B171,'2-Kosten per locatie'!$A$14:$C$16,3,FALSE)</f>
        <v>0</v>
      </c>
      <c r="V171" s="223">
        <f>IF(P171&gt;0,P171*J171/Z171,0)*VLOOKUP(B171,'2-Kosten per locatie'!$A$14:$C$16,3,FALSE)</f>
        <v>0</v>
      </c>
      <c r="W171" s="223">
        <f>IF(Q171&gt;0,Q171*J171/AA171,0)*VLOOKUP(B171,'2-Kosten per locatie'!$A$14:$C$16,3,FALSE)</f>
        <v>0</v>
      </c>
      <c r="X171" s="296">
        <f>IF(L171="nio",0,IF(L171&gt;0,VLOOKUP(H171,'3-Productie normen'!A:M,VLOOKUP(L171,'3-Productie normen'!$B$34:$C$39,2,FALSE),FALSE)))</f>
        <v>0</v>
      </c>
      <c r="Y171" s="296">
        <f t="shared" si="11"/>
        <v>0</v>
      </c>
      <c r="Z171" s="296">
        <f t="shared" si="12"/>
        <v>0</v>
      </c>
      <c r="AA171" s="296">
        <f t="shared" si="13"/>
        <v>0</v>
      </c>
      <c r="AB171" s="297" t="str">
        <f>VLOOKUP(H171,'3-Productie normen'!A:P,12,FALSE)</f>
        <v>V</v>
      </c>
      <c r="AC171" s="297"/>
      <c r="AE171" s="298">
        <f t="shared" si="14"/>
        <v>8424</v>
      </c>
    </row>
    <row r="172" spans="1:31" ht="14.1" hidden="1" customHeight="1">
      <c r="A172" s="432">
        <v>172</v>
      </c>
      <c r="B172" s="256" t="s">
        <v>238</v>
      </c>
      <c r="C172" s="256"/>
      <c r="D172" s="292" t="s">
        <v>364</v>
      </c>
      <c r="E172" s="293" t="s">
        <v>413</v>
      </c>
      <c r="F172" s="293"/>
      <c r="G172" s="62" t="s">
        <v>241</v>
      </c>
      <c r="H172" s="256" t="s">
        <v>727</v>
      </c>
      <c r="I172" s="62" t="s">
        <v>263</v>
      </c>
      <c r="J172" s="294">
        <v>265</v>
      </c>
      <c r="K172" s="295">
        <f t="shared" si="10"/>
        <v>156</v>
      </c>
      <c r="L172" s="224">
        <v>156</v>
      </c>
      <c r="M172" s="224"/>
      <c r="N172" s="224"/>
      <c r="O172" s="224"/>
      <c r="P172" s="224"/>
      <c r="Q172" s="224"/>
      <c r="R172" s="223" t="e">
        <f>IF(L172="nio",0,IF(L172&gt;0,L172*J172/X172,0))*VLOOKUP(B172,'2-Kosten per locatie'!$A$14:$C$16,3,FALSE)</f>
        <v>#DIV/0!</v>
      </c>
      <c r="S172" s="223">
        <f>IF(M172&gt;0,M172*J172/Y172,0)*VLOOKUP(B172,'2-Kosten per locatie'!$A$14:$C$16,3,FALSE)</f>
        <v>0</v>
      </c>
      <c r="T172" s="223">
        <f>IF(N172&gt;0,N172*J172/Z172,0)*VLOOKUP(B172,'2-Kosten per locatie'!$A$14:$C$16,3,FALSE)</f>
        <v>0</v>
      </c>
      <c r="U172" s="223">
        <f>IF(O172&gt;0,O172*J172/AA172,0)*VLOOKUP(B172,'2-Kosten per locatie'!$A$14:$C$16,3,FALSE)</f>
        <v>0</v>
      </c>
      <c r="V172" s="223">
        <f>IF(P172&gt;0,P172*J172/Z172,0)*VLOOKUP(B172,'2-Kosten per locatie'!$A$14:$C$16,3,FALSE)</f>
        <v>0</v>
      </c>
      <c r="W172" s="223">
        <f>IF(Q172&gt;0,Q172*J172/AA172,0)*VLOOKUP(B172,'2-Kosten per locatie'!$A$14:$C$16,3,FALSE)</f>
        <v>0</v>
      </c>
      <c r="X172" s="296">
        <f>IF(L172="nio",0,IF(L172&gt;0,VLOOKUP(H172,'3-Productie normen'!A:M,VLOOKUP(L172,'3-Productie normen'!$B$34:$C$39,2,FALSE),FALSE)))</f>
        <v>0</v>
      </c>
      <c r="Y172" s="296">
        <f t="shared" si="11"/>
        <v>0</v>
      </c>
      <c r="Z172" s="296">
        <f t="shared" si="12"/>
        <v>0</v>
      </c>
      <c r="AA172" s="296">
        <f t="shared" si="13"/>
        <v>0</v>
      </c>
      <c r="AB172" s="297" t="str">
        <f>VLOOKUP(H172,'3-Productie normen'!A:P,12,FALSE)</f>
        <v>V</v>
      </c>
      <c r="AC172" s="297"/>
      <c r="AE172" s="298">
        <f t="shared" si="14"/>
        <v>41340</v>
      </c>
    </row>
    <row r="173" spans="1:31" ht="14.1" hidden="1" customHeight="1">
      <c r="A173" s="432">
        <v>173</v>
      </c>
      <c r="B173" s="256" t="s">
        <v>238</v>
      </c>
      <c r="C173" s="256"/>
      <c r="D173" s="292" t="s">
        <v>364</v>
      </c>
      <c r="E173" s="293" t="s">
        <v>414</v>
      </c>
      <c r="F173" s="293"/>
      <c r="G173" s="256" t="s">
        <v>241</v>
      </c>
      <c r="H173" s="256" t="s">
        <v>727</v>
      </c>
      <c r="I173" s="62" t="s">
        <v>263</v>
      </c>
      <c r="J173" s="294">
        <v>3</v>
      </c>
      <c r="K173" s="295">
        <f t="shared" si="10"/>
        <v>156</v>
      </c>
      <c r="L173" s="224">
        <v>156</v>
      </c>
      <c r="M173" s="224"/>
      <c r="N173" s="224"/>
      <c r="O173" s="224"/>
      <c r="P173" s="224"/>
      <c r="Q173" s="224"/>
      <c r="R173" s="223" t="e">
        <f>IF(L173="nio",0,IF(L173&gt;0,L173*J173/X173,0))*VLOOKUP(B173,'2-Kosten per locatie'!$A$14:$C$16,3,FALSE)</f>
        <v>#DIV/0!</v>
      </c>
      <c r="S173" s="223">
        <f>IF(M173&gt;0,M173*J173/Y173,0)*VLOOKUP(B173,'2-Kosten per locatie'!$A$14:$C$16,3,FALSE)</f>
        <v>0</v>
      </c>
      <c r="T173" s="223">
        <f>IF(N173&gt;0,N173*J173/Z173,0)*VLOOKUP(B173,'2-Kosten per locatie'!$A$14:$C$16,3,FALSE)</f>
        <v>0</v>
      </c>
      <c r="U173" s="223">
        <f>IF(O173&gt;0,O173*J173/AA173,0)*VLOOKUP(B173,'2-Kosten per locatie'!$A$14:$C$16,3,FALSE)</f>
        <v>0</v>
      </c>
      <c r="V173" s="223">
        <f>IF(P173&gt;0,P173*J173/Z173,0)*VLOOKUP(B173,'2-Kosten per locatie'!$A$14:$C$16,3,FALSE)</f>
        <v>0</v>
      </c>
      <c r="W173" s="223">
        <f>IF(Q173&gt;0,Q173*J173/AA173,0)*VLOOKUP(B173,'2-Kosten per locatie'!$A$14:$C$16,3,FALSE)</f>
        <v>0</v>
      </c>
      <c r="X173" s="296">
        <f>IF(L173="nio",0,IF(L173&gt;0,VLOOKUP(H173,'3-Productie normen'!A:M,VLOOKUP(L173,'3-Productie normen'!$B$34:$C$39,2,FALSE),FALSE)))</f>
        <v>0</v>
      </c>
      <c r="Y173" s="296">
        <f t="shared" si="11"/>
        <v>0</v>
      </c>
      <c r="Z173" s="296">
        <f t="shared" si="12"/>
        <v>0</v>
      </c>
      <c r="AA173" s="296">
        <f t="shared" si="13"/>
        <v>0</v>
      </c>
      <c r="AB173" s="297" t="str">
        <f>VLOOKUP(H173,'3-Productie normen'!A:P,12,FALSE)</f>
        <v>V</v>
      </c>
      <c r="AC173" s="297"/>
      <c r="AE173" s="298">
        <f t="shared" si="14"/>
        <v>468</v>
      </c>
    </row>
    <row r="174" spans="1:31" ht="14.1" hidden="1" customHeight="1">
      <c r="A174" s="432">
        <v>174</v>
      </c>
      <c r="B174" s="256" t="s">
        <v>238</v>
      </c>
      <c r="C174" s="256"/>
      <c r="D174" s="292" t="s">
        <v>364</v>
      </c>
      <c r="E174" s="293" t="s">
        <v>415</v>
      </c>
      <c r="F174" s="293"/>
      <c r="G174" s="256" t="s">
        <v>241</v>
      </c>
      <c r="H174" s="256" t="s">
        <v>727</v>
      </c>
      <c r="I174" s="62" t="s">
        <v>263</v>
      </c>
      <c r="J174" s="294">
        <v>54</v>
      </c>
      <c r="K174" s="295">
        <f t="shared" si="10"/>
        <v>156</v>
      </c>
      <c r="L174" s="224">
        <v>156</v>
      </c>
      <c r="M174" s="224"/>
      <c r="N174" s="224"/>
      <c r="O174" s="224"/>
      <c r="P174" s="224"/>
      <c r="Q174" s="224"/>
      <c r="R174" s="223" t="e">
        <f>IF(L174="nio",0,IF(L174&gt;0,L174*J174/X174,0))*VLOOKUP(B174,'2-Kosten per locatie'!$A$14:$C$16,3,FALSE)</f>
        <v>#DIV/0!</v>
      </c>
      <c r="S174" s="223">
        <f>IF(M174&gt;0,M174*J174/Y174,0)*VLOOKUP(B174,'2-Kosten per locatie'!$A$14:$C$16,3,FALSE)</f>
        <v>0</v>
      </c>
      <c r="T174" s="223">
        <f>IF(N174&gt;0,N174*J174/Z174,0)*VLOOKUP(B174,'2-Kosten per locatie'!$A$14:$C$16,3,FALSE)</f>
        <v>0</v>
      </c>
      <c r="U174" s="223">
        <f>IF(O174&gt;0,O174*J174/AA174,0)*VLOOKUP(B174,'2-Kosten per locatie'!$A$14:$C$16,3,FALSE)</f>
        <v>0</v>
      </c>
      <c r="V174" s="223">
        <f>IF(P174&gt;0,P174*J174/Z174,0)*VLOOKUP(B174,'2-Kosten per locatie'!$A$14:$C$16,3,FALSE)</f>
        <v>0</v>
      </c>
      <c r="W174" s="223">
        <f>IF(Q174&gt;0,Q174*J174/AA174,0)*VLOOKUP(B174,'2-Kosten per locatie'!$A$14:$C$16,3,FALSE)</f>
        <v>0</v>
      </c>
      <c r="X174" s="296">
        <f>IF(L174="nio",0,IF(L174&gt;0,VLOOKUP(H174,'3-Productie normen'!A:M,VLOOKUP(L174,'3-Productie normen'!$B$34:$C$39,2,FALSE),FALSE)))</f>
        <v>0</v>
      </c>
      <c r="Y174" s="296">
        <f t="shared" si="11"/>
        <v>0</v>
      </c>
      <c r="Z174" s="296">
        <f t="shared" si="12"/>
        <v>0</v>
      </c>
      <c r="AA174" s="296">
        <f t="shared" si="13"/>
        <v>0</v>
      </c>
      <c r="AB174" s="297" t="str">
        <f>VLOOKUP(H174,'3-Productie normen'!A:P,12,FALSE)</f>
        <v>V</v>
      </c>
      <c r="AC174" s="297"/>
      <c r="AE174" s="298">
        <f t="shared" si="14"/>
        <v>8424</v>
      </c>
    </row>
    <row r="175" spans="1:31" ht="14.1" hidden="1" customHeight="1">
      <c r="A175" s="432">
        <v>175</v>
      </c>
      <c r="B175" s="256" t="s">
        <v>238</v>
      </c>
      <c r="C175" s="256"/>
      <c r="D175" s="292" t="s">
        <v>364</v>
      </c>
      <c r="E175" s="293" t="s">
        <v>416</v>
      </c>
      <c r="F175" s="293"/>
      <c r="G175" s="256" t="s">
        <v>241</v>
      </c>
      <c r="H175" s="256" t="s">
        <v>727</v>
      </c>
      <c r="I175" s="62" t="s">
        <v>95</v>
      </c>
      <c r="J175" s="294">
        <v>15</v>
      </c>
      <c r="K175" s="295">
        <f t="shared" si="10"/>
        <v>156</v>
      </c>
      <c r="L175" s="224">
        <v>156</v>
      </c>
      <c r="M175" s="224"/>
      <c r="N175" s="224"/>
      <c r="O175" s="224"/>
      <c r="P175" s="224"/>
      <c r="Q175" s="224"/>
      <c r="R175" s="223" t="e">
        <f>IF(L175="nio",0,IF(L175&gt;0,L175*J175/X175,0))*VLOOKUP(B175,'2-Kosten per locatie'!$A$14:$C$16,3,FALSE)</f>
        <v>#DIV/0!</v>
      </c>
      <c r="S175" s="223">
        <f>IF(M175&gt;0,M175*J175/Y175,0)*VLOOKUP(B175,'2-Kosten per locatie'!$A$14:$C$16,3,FALSE)</f>
        <v>0</v>
      </c>
      <c r="T175" s="223">
        <f>IF(N175&gt;0,N175*J175/Z175,0)*VLOOKUP(B175,'2-Kosten per locatie'!$A$14:$C$16,3,FALSE)</f>
        <v>0</v>
      </c>
      <c r="U175" s="223">
        <f>IF(O175&gt;0,O175*J175/AA175,0)*VLOOKUP(B175,'2-Kosten per locatie'!$A$14:$C$16,3,FALSE)</f>
        <v>0</v>
      </c>
      <c r="V175" s="223">
        <f>IF(P175&gt;0,P175*J175/Z175,0)*VLOOKUP(B175,'2-Kosten per locatie'!$A$14:$C$16,3,FALSE)</f>
        <v>0</v>
      </c>
      <c r="W175" s="223">
        <f>IF(Q175&gt;0,Q175*J175/AA175,0)*VLOOKUP(B175,'2-Kosten per locatie'!$A$14:$C$16,3,FALSE)</f>
        <v>0</v>
      </c>
      <c r="X175" s="296">
        <f>IF(L175="nio",0,IF(L175&gt;0,VLOOKUP(H175,'3-Productie normen'!A:M,VLOOKUP(L175,'3-Productie normen'!$B$34:$C$39,2,FALSE),FALSE)))</f>
        <v>0</v>
      </c>
      <c r="Y175" s="296">
        <f t="shared" si="11"/>
        <v>0</v>
      </c>
      <c r="Z175" s="296">
        <f t="shared" si="12"/>
        <v>0</v>
      </c>
      <c r="AA175" s="296">
        <f t="shared" si="13"/>
        <v>0</v>
      </c>
      <c r="AB175" s="297" t="str">
        <f>VLOOKUP(H175,'3-Productie normen'!A:P,12,FALSE)</f>
        <v>V</v>
      </c>
      <c r="AC175" s="297"/>
      <c r="AE175" s="298">
        <f t="shared" si="14"/>
        <v>2340</v>
      </c>
    </row>
    <row r="176" spans="1:31" ht="14.1" hidden="1" customHeight="1">
      <c r="A176" s="432">
        <v>176</v>
      </c>
      <c r="B176" s="256" t="s">
        <v>238</v>
      </c>
      <c r="C176" s="256"/>
      <c r="D176" s="292" t="s">
        <v>364</v>
      </c>
      <c r="E176" s="293" t="s">
        <v>417</v>
      </c>
      <c r="F176" s="293"/>
      <c r="G176" s="62" t="s">
        <v>248</v>
      </c>
      <c r="H176" s="272" t="s">
        <v>58</v>
      </c>
      <c r="I176" s="62" t="s">
        <v>95</v>
      </c>
      <c r="J176" s="294">
        <v>11</v>
      </c>
      <c r="K176" s="295">
        <f t="shared" si="10"/>
        <v>156</v>
      </c>
      <c r="L176" s="224">
        <v>156</v>
      </c>
      <c r="M176" s="224"/>
      <c r="N176" s="224"/>
      <c r="O176" s="224"/>
      <c r="P176" s="224"/>
      <c r="Q176" s="224"/>
      <c r="R176" s="223" t="e">
        <f>IF(L176="nio",0,IF(L176&gt;0,L176*J176/X176,0))*VLOOKUP(B176,'2-Kosten per locatie'!$A$14:$C$16,3,FALSE)</f>
        <v>#DIV/0!</v>
      </c>
      <c r="S176" s="223">
        <f>IF(M176&gt;0,M176*J176/Y176,0)*VLOOKUP(B176,'2-Kosten per locatie'!$A$14:$C$16,3,FALSE)</f>
        <v>0</v>
      </c>
      <c r="T176" s="223">
        <f>IF(N176&gt;0,N176*J176/Z176,0)*VLOOKUP(B176,'2-Kosten per locatie'!$A$14:$C$16,3,FALSE)</f>
        <v>0</v>
      </c>
      <c r="U176" s="223">
        <f>IF(O176&gt;0,O176*J176/AA176,0)*VLOOKUP(B176,'2-Kosten per locatie'!$A$14:$C$16,3,FALSE)</f>
        <v>0</v>
      </c>
      <c r="V176" s="223">
        <f>IF(P176&gt;0,P176*J176/Z176,0)*VLOOKUP(B176,'2-Kosten per locatie'!$A$14:$C$16,3,FALSE)</f>
        <v>0</v>
      </c>
      <c r="W176" s="223">
        <f>IF(Q176&gt;0,Q176*J176/AA176,0)*VLOOKUP(B176,'2-Kosten per locatie'!$A$14:$C$16,3,FALSE)</f>
        <v>0</v>
      </c>
      <c r="X176" s="296">
        <f>IF(L176="nio",0,IF(L176&gt;0,VLOOKUP(H176,'3-Productie normen'!A:M,VLOOKUP(L176,'3-Productie normen'!$B$34:$C$39,2,FALSE),FALSE)))</f>
        <v>0</v>
      </c>
      <c r="Y176" s="296">
        <f t="shared" si="11"/>
        <v>0</v>
      </c>
      <c r="Z176" s="296">
        <f t="shared" si="12"/>
        <v>0</v>
      </c>
      <c r="AA176" s="296">
        <f t="shared" si="13"/>
        <v>0</v>
      </c>
      <c r="AB176" s="297" t="str">
        <f>VLOOKUP(H176,'3-Productie normen'!A:P,12,FALSE)</f>
        <v>V</v>
      </c>
      <c r="AC176" s="297"/>
      <c r="AE176" s="298">
        <f t="shared" si="14"/>
        <v>1716</v>
      </c>
    </row>
    <row r="177" spans="1:31" ht="14.1" hidden="1" customHeight="1">
      <c r="A177" s="432">
        <v>177</v>
      </c>
      <c r="B177" s="256" t="s">
        <v>238</v>
      </c>
      <c r="C177" s="256"/>
      <c r="D177" s="292" t="s">
        <v>364</v>
      </c>
      <c r="E177" s="293" t="s">
        <v>418</v>
      </c>
      <c r="F177" s="293"/>
      <c r="G177" s="62" t="s">
        <v>56</v>
      </c>
      <c r="H177" s="256" t="s">
        <v>56</v>
      </c>
      <c r="I177" s="62" t="s">
        <v>95</v>
      </c>
      <c r="J177" s="294">
        <v>6</v>
      </c>
      <c r="K177" s="295">
        <f t="shared" si="10"/>
        <v>12</v>
      </c>
      <c r="L177" s="224">
        <v>12</v>
      </c>
      <c r="M177" s="224"/>
      <c r="N177" s="224"/>
      <c r="O177" s="224"/>
      <c r="P177" s="224"/>
      <c r="Q177" s="224"/>
      <c r="R177" s="223" t="e">
        <f>IF(L177="nio",0,IF(L177&gt;0,L177*J177/X177,0))*VLOOKUP(B177,'2-Kosten per locatie'!$A$14:$C$16,3,FALSE)</f>
        <v>#DIV/0!</v>
      </c>
      <c r="S177" s="223">
        <f>IF(M177&gt;0,M177*J177/Y177,0)*VLOOKUP(B177,'2-Kosten per locatie'!$A$14:$C$16,3,FALSE)</f>
        <v>0</v>
      </c>
      <c r="T177" s="223">
        <f>IF(N177&gt;0,N177*J177/Z177,0)*VLOOKUP(B177,'2-Kosten per locatie'!$A$14:$C$16,3,FALSE)</f>
        <v>0</v>
      </c>
      <c r="U177" s="223">
        <f>IF(O177&gt;0,O177*J177/AA177,0)*VLOOKUP(B177,'2-Kosten per locatie'!$A$14:$C$16,3,FALSE)</f>
        <v>0</v>
      </c>
      <c r="V177" s="223">
        <f>IF(P177&gt;0,P177*J177/Z177,0)*VLOOKUP(B177,'2-Kosten per locatie'!$A$14:$C$16,3,FALSE)</f>
        <v>0</v>
      </c>
      <c r="W177" s="223">
        <f>IF(Q177&gt;0,Q177*J177/AA177,0)*VLOOKUP(B177,'2-Kosten per locatie'!$A$14:$C$16,3,FALSE)</f>
        <v>0</v>
      </c>
      <c r="X177" s="296">
        <f>IF(L177="nio",0,IF(L177&gt;0,VLOOKUP(H177,'3-Productie normen'!A:M,VLOOKUP(L177,'3-Productie normen'!$B$34:$C$39,2,FALSE),FALSE)))</f>
        <v>0</v>
      </c>
      <c r="Y177" s="296">
        <f t="shared" si="11"/>
        <v>0</v>
      </c>
      <c r="Z177" s="296">
        <f t="shared" si="12"/>
        <v>0</v>
      </c>
      <c r="AA177" s="296">
        <f t="shared" si="13"/>
        <v>0</v>
      </c>
      <c r="AB177" s="297" t="str">
        <f>VLOOKUP(H177,'3-Productie normen'!A:P,12,FALSE)</f>
        <v>V</v>
      </c>
      <c r="AC177" s="297"/>
      <c r="AE177" s="298">
        <f t="shared" si="14"/>
        <v>72</v>
      </c>
    </row>
    <row r="178" spans="1:31" ht="14.1" hidden="1" customHeight="1">
      <c r="A178" s="432">
        <v>178</v>
      </c>
      <c r="B178" s="256" t="s">
        <v>238</v>
      </c>
      <c r="C178" s="256"/>
      <c r="D178" s="292" t="s">
        <v>364</v>
      </c>
      <c r="E178" s="293" t="s">
        <v>419</v>
      </c>
      <c r="F178" s="293"/>
      <c r="G178" s="62" t="s">
        <v>59</v>
      </c>
      <c r="H178" s="276" t="s">
        <v>770</v>
      </c>
      <c r="I178" s="62" t="s">
        <v>95</v>
      </c>
      <c r="J178" s="294">
        <v>7</v>
      </c>
      <c r="K178" s="295">
        <f t="shared" si="10"/>
        <v>0</v>
      </c>
      <c r="L178" s="224" t="s">
        <v>717</v>
      </c>
      <c r="M178" s="224"/>
      <c r="N178" s="224"/>
      <c r="O178" s="224"/>
      <c r="P178" s="224"/>
      <c r="Q178" s="224"/>
      <c r="R178" s="223">
        <f>IF(L178="nio",0,IF(L178&gt;0,L178*J178/X178,0))*VLOOKUP(B178,'2-Kosten per locatie'!$A$14:$C$16,3,FALSE)</f>
        <v>0</v>
      </c>
      <c r="S178" s="223">
        <f>IF(M178&gt;0,M178*J178/Y178,0)*VLOOKUP(B178,'2-Kosten per locatie'!$A$14:$C$16,3,FALSE)</f>
        <v>0</v>
      </c>
      <c r="T178" s="223">
        <f>IF(N178&gt;0,N178*J178/Z178,0)*VLOOKUP(B178,'2-Kosten per locatie'!$A$14:$C$16,3,FALSE)</f>
        <v>0</v>
      </c>
      <c r="U178" s="223">
        <f>IF(O178&gt;0,O178*J178/AA178,0)*VLOOKUP(B178,'2-Kosten per locatie'!$A$14:$C$16,3,FALSE)</f>
        <v>0</v>
      </c>
      <c r="V178" s="223">
        <f>IF(P178&gt;0,P178*J178/Z178,0)*VLOOKUP(B178,'2-Kosten per locatie'!$A$14:$C$16,3,FALSE)</f>
        <v>0</v>
      </c>
      <c r="W178" s="223">
        <f>IF(Q178&gt;0,Q178*J178/AA178,0)*VLOOKUP(B178,'2-Kosten per locatie'!$A$14:$C$16,3,FALSE)</f>
        <v>0</v>
      </c>
      <c r="X178" s="296">
        <f>IF(L178="nio",0,IF(L178&gt;0,VLOOKUP(H178,'3-Productie normen'!A:M,VLOOKUP(L178,'3-Productie normen'!$B$34:$C$39,2,FALSE),FALSE)))</f>
        <v>0</v>
      </c>
      <c r="Y178" s="296">
        <f t="shared" si="11"/>
        <v>0</v>
      </c>
      <c r="Z178" s="296">
        <f t="shared" si="12"/>
        <v>0</v>
      </c>
      <c r="AA178" s="296">
        <f t="shared" si="13"/>
        <v>0</v>
      </c>
      <c r="AB178" s="297">
        <f>VLOOKUP(H178,'3-Productie normen'!A:P,12,FALSE)</f>
        <v>0</v>
      </c>
      <c r="AC178" s="297"/>
      <c r="AE178" s="298">
        <f t="shared" si="14"/>
        <v>0</v>
      </c>
    </row>
    <row r="179" spans="1:31" ht="14.1" hidden="1" customHeight="1">
      <c r="A179" s="432">
        <v>179</v>
      </c>
      <c r="B179" s="256" t="s">
        <v>238</v>
      </c>
      <c r="C179" s="256"/>
      <c r="D179" s="292" t="s">
        <v>364</v>
      </c>
      <c r="E179" s="293" t="s">
        <v>420</v>
      </c>
      <c r="F179" s="293"/>
      <c r="G179" s="62" t="s">
        <v>241</v>
      </c>
      <c r="H179" s="256" t="s">
        <v>727</v>
      </c>
      <c r="I179" s="62" t="s">
        <v>263</v>
      </c>
      <c r="J179" s="294">
        <v>48</v>
      </c>
      <c r="K179" s="295">
        <f t="shared" si="10"/>
        <v>156</v>
      </c>
      <c r="L179" s="224">
        <v>156</v>
      </c>
      <c r="M179" s="224"/>
      <c r="N179" s="224"/>
      <c r="O179" s="224"/>
      <c r="P179" s="224"/>
      <c r="Q179" s="224"/>
      <c r="R179" s="223" t="e">
        <f>IF(L179="nio",0,IF(L179&gt;0,L179*J179/X179,0))*VLOOKUP(B179,'2-Kosten per locatie'!$A$14:$C$16,3,FALSE)</f>
        <v>#DIV/0!</v>
      </c>
      <c r="S179" s="223">
        <f>IF(M179&gt;0,M179*J179/Y179,0)*VLOOKUP(B179,'2-Kosten per locatie'!$A$14:$C$16,3,FALSE)</f>
        <v>0</v>
      </c>
      <c r="T179" s="223">
        <f>IF(N179&gt;0,N179*J179/Z179,0)*VLOOKUP(B179,'2-Kosten per locatie'!$A$14:$C$16,3,FALSE)</f>
        <v>0</v>
      </c>
      <c r="U179" s="223">
        <f>IF(O179&gt;0,O179*J179/AA179,0)*VLOOKUP(B179,'2-Kosten per locatie'!$A$14:$C$16,3,FALSE)</f>
        <v>0</v>
      </c>
      <c r="V179" s="223">
        <f>IF(P179&gt;0,P179*J179/Z179,0)*VLOOKUP(B179,'2-Kosten per locatie'!$A$14:$C$16,3,FALSE)</f>
        <v>0</v>
      </c>
      <c r="W179" s="223">
        <f>IF(Q179&gt;0,Q179*J179/AA179,0)*VLOOKUP(B179,'2-Kosten per locatie'!$A$14:$C$16,3,FALSE)</f>
        <v>0</v>
      </c>
      <c r="X179" s="296">
        <f>IF(L179="nio",0,IF(L179&gt;0,VLOOKUP(H179,'3-Productie normen'!A:M,VLOOKUP(L179,'3-Productie normen'!$B$34:$C$39,2,FALSE),FALSE)))</f>
        <v>0</v>
      </c>
      <c r="Y179" s="296">
        <f t="shared" si="11"/>
        <v>0</v>
      </c>
      <c r="Z179" s="296">
        <f t="shared" si="12"/>
        <v>0</v>
      </c>
      <c r="AA179" s="296">
        <f t="shared" si="13"/>
        <v>0</v>
      </c>
      <c r="AB179" s="297" t="str">
        <f>VLOOKUP(H179,'3-Productie normen'!A:P,12,FALSE)</f>
        <v>V</v>
      </c>
      <c r="AC179" s="297"/>
      <c r="AE179" s="298">
        <f t="shared" si="14"/>
        <v>7488</v>
      </c>
    </row>
    <row r="180" spans="1:31" ht="14.1" hidden="1" customHeight="1">
      <c r="A180" s="432">
        <v>180</v>
      </c>
      <c r="B180" s="256" t="s">
        <v>238</v>
      </c>
      <c r="C180" s="256"/>
      <c r="D180" s="292" t="s">
        <v>364</v>
      </c>
      <c r="E180" s="293" t="s">
        <v>421</v>
      </c>
      <c r="F180" s="428"/>
      <c r="G180" s="301" t="s">
        <v>248</v>
      </c>
      <c r="H180" s="272" t="s">
        <v>58</v>
      </c>
      <c r="I180" s="62" t="s">
        <v>263</v>
      </c>
      <c r="J180" s="294">
        <v>10</v>
      </c>
      <c r="K180" s="295">
        <f t="shared" si="10"/>
        <v>156</v>
      </c>
      <c r="L180" s="224">
        <v>156</v>
      </c>
      <c r="M180" s="224"/>
      <c r="N180" s="224"/>
      <c r="O180" s="224"/>
      <c r="P180" s="224"/>
      <c r="Q180" s="224"/>
      <c r="R180" s="223" t="e">
        <f>IF(L180="nio",0,IF(L180&gt;0,L180*J180/X180,0))*VLOOKUP(B180,'2-Kosten per locatie'!$A$14:$C$16,3,FALSE)</f>
        <v>#DIV/0!</v>
      </c>
      <c r="S180" s="223">
        <f>IF(M180&gt;0,M180*J180/Y180,0)*VLOOKUP(B180,'2-Kosten per locatie'!$A$14:$C$16,3,FALSE)</f>
        <v>0</v>
      </c>
      <c r="T180" s="223">
        <f>IF(N180&gt;0,N180*J180/Z180,0)*VLOOKUP(B180,'2-Kosten per locatie'!$A$14:$C$16,3,FALSE)</f>
        <v>0</v>
      </c>
      <c r="U180" s="223">
        <f>IF(O180&gt;0,O180*J180/AA180,0)*VLOOKUP(B180,'2-Kosten per locatie'!$A$14:$C$16,3,FALSE)</f>
        <v>0</v>
      </c>
      <c r="V180" s="223">
        <f>IF(P180&gt;0,P180*J180/Z180,0)*VLOOKUP(B180,'2-Kosten per locatie'!$A$14:$C$16,3,FALSE)</f>
        <v>0</v>
      </c>
      <c r="W180" s="223">
        <f>IF(Q180&gt;0,Q180*J180/AA180,0)*VLOOKUP(B180,'2-Kosten per locatie'!$A$14:$C$16,3,FALSE)</f>
        <v>0</v>
      </c>
      <c r="X180" s="296">
        <f>IF(L180="nio",0,IF(L180&gt;0,VLOOKUP(H180,'3-Productie normen'!A:M,VLOOKUP(L180,'3-Productie normen'!$B$34:$C$39,2,FALSE),FALSE)))</f>
        <v>0</v>
      </c>
      <c r="Y180" s="296">
        <f t="shared" si="11"/>
        <v>0</v>
      </c>
      <c r="Z180" s="296">
        <f t="shared" si="12"/>
        <v>0</v>
      </c>
      <c r="AA180" s="296">
        <f t="shared" si="13"/>
        <v>0</v>
      </c>
      <c r="AB180" s="297" t="str">
        <f>VLOOKUP(H180,'3-Productie normen'!A:P,12,FALSE)</f>
        <v>V</v>
      </c>
      <c r="AC180" s="297"/>
      <c r="AE180" s="298">
        <f t="shared" si="14"/>
        <v>1560</v>
      </c>
    </row>
    <row r="181" spans="1:31" ht="14.1" hidden="1" customHeight="1">
      <c r="A181" s="432">
        <v>181</v>
      </c>
      <c r="B181" s="256" t="s">
        <v>238</v>
      </c>
      <c r="C181" s="256"/>
      <c r="D181" s="292" t="s">
        <v>364</v>
      </c>
      <c r="E181" s="293" t="s">
        <v>422</v>
      </c>
      <c r="F181" s="293"/>
      <c r="G181" s="62" t="s">
        <v>248</v>
      </c>
      <c r="H181" s="272" t="s">
        <v>58</v>
      </c>
      <c r="I181" s="299" t="s">
        <v>263</v>
      </c>
      <c r="J181" s="294">
        <v>10</v>
      </c>
      <c r="K181" s="295">
        <f t="shared" si="10"/>
        <v>156</v>
      </c>
      <c r="L181" s="224">
        <v>156</v>
      </c>
      <c r="M181" s="224"/>
      <c r="N181" s="224"/>
      <c r="O181" s="224"/>
      <c r="P181" s="224"/>
      <c r="Q181" s="224"/>
      <c r="R181" s="223" t="e">
        <f>IF(L181="nio",0,IF(L181&gt;0,L181*J181/X181,0))*VLOOKUP(B181,'2-Kosten per locatie'!$A$14:$C$16,3,FALSE)</f>
        <v>#DIV/0!</v>
      </c>
      <c r="S181" s="223">
        <f>IF(M181&gt;0,M181*J181/Y181,0)*VLOOKUP(B181,'2-Kosten per locatie'!$A$14:$C$16,3,FALSE)</f>
        <v>0</v>
      </c>
      <c r="T181" s="223">
        <f>IF(N181&gt;0,N181*J181/Z181,0)*VLOOKUP(B181,'2-Kosten per locatie'!$A$14:$C$16,3,FALSE)</f>
        <v>0</v>
      </c>
      <c r="U181" s="223">
        <f>IF(O181&gt;0,O181*J181/AA181,0)*VLOOKUP(B181,'2-Kosten per locatie'!$A$14:$C$16,3,FALSE)</f>
        <v>0</v>
      </c>
      <c r="V181" s="223">
        <f>IF(P181&gt;0,P181*J181/Z181,0)*VLOOKUP(B181,'2-Kosten per locatie'!$A$14:$C$16,3,FALSE)</f>
        <v>0</v>
      </c>
      <c r="W181" s="223">
        <f>IF(Q181&gt;0,Q181*J181/AA181,0)*VLOOKUP(B181,'2-Kosten per locatie'!$A$14:$C$16,3,FALSE)</f>
        <v>0</v>
      </c>
      <c r="X181" s="296">
        <f>IF(L181="nio",0,IF(L181&gt;0,VLOOKUP(H181,'3-Productie normen'!A:M,VLOOKUP(L181,'3-Productie normen'!$B$34:$C$39,2,FALSE),FALSE)))</f>
        <v>0</v>
      </c>
      <c r="Y181" s="296">
        <f t="shared" si="11"/>
        <v>0</v>
      </c>
      <c r="Z181" s="296">
        <f t="shared" si="12"/>
        <v>0</v>
      </c>
      <c r="AA181" s="296">
        <f t="shared" si="13"/>
        <v>0</v>
      </c>
      <c r="AB181" s="297" t="str">
        <f>VLOOKUP(H181,'3-Productie normen'!A:P,12,FALSE)</f>
        <v>V</v>
      </c>
      <c r="AC181" s="297"/>
      <c r="AE181" s="298">
        <f t="shared" si="14"/>
        <v>1560</v>
      </c>
    </row>
    <row r="182" spans="1:31" ht="14.1" hidden="1" customHeight="1">
      <c r="A182" s="432">
        <v>182</v>
      </c>
      <c r="B182" s="256" t="s">
        <v>238</v>
      </c>
      <c r="C182" s="256"/>
      <c r="D182" s="292" t="s">
        <v>364</v>
      </c>
      <c r="E182" s="219" t="s">
        <v>423</v>
      </c>
      <c r="F182" s="219"/>
      <c r="G182" s="74" t="s">
        <v>272</v>
      </c>
      <c r="H182" s="272" t="s">
        <v>46</v>
      </c>
      <c r="I182" s="62" t="s">
        <v>237</v>
      </c>
      <c r="J182" s="294">
        <v>19</v>
      </c>
      <c r="K182" s="295">
        <f t="shared" si="10"/>
        <v>156</v>
      </c>
      <c r="L182" s="224">
        <v>156</v>
      </c>
      <c r="M182" s="224"/>
      <c r="N182" s="224"/>
      <c r="O182" s="224"/>
      <c r="P182" s="224"/>
      <c r="Q182" s="224"/>
      <c r="R182" s="223" t="e">
        <f>IF(L182="nio",0,IF(L182&gt;0,L182*J182/X182,0))*VLOOKUP(B182,'2-Kosten per locatie'!$A$14:$C$16,3,FALSE)</f>
        <v>#DIV/0!</v>
      </c>
      <c r="S182" s="223">
        <f>IF(M182&gt;0,M182*J182/Y182,0)*VLOOKUP(B182,'2-Kosten per locatie'!$A$14:$C$16,3,FALSE)</f>
        <v>0</v>
      </c>
      <c r="T182" s="223">
        <f>IF(N182&gt;0,N182*J182/Z182,0)*VLOOKUP(B182,'2-Kosten per locatie'!$A$14:$C$16,3,FALSE)</f>
        <v>0</v>
      </c>
      <c r="U182" s="223">
        <f>IF(O182&gt;0,O182*J182/AA182,0)*VLOOKUP(B182,'2-Kosten per locatie'!$A$14:$C$16,3,FALSE)</f>
        <v>0</v>
      </c>
      <c r="V182" s="223">
        <f>IF(P182&gt;0,P182*J182/Z182,0)*VLOOKUP(B182,'2-Kosten per locatie'!$A$14:$C$16,3,FALSE)</f>
        <v>0</v>
      </c>
      <c r="W182" s="223">
        <f>IF(Q182&gt;0,Q182*J182/AA182,0)*VLOOKUP(B182,'2-Kosten per locatie'!$A$14:$C$16,3,FALSE)</f>
        <v>0</v>
      </c>
      <c r="X182" s="296">
        <f>IF(L182="nio",0,IF(L182&gt;0,VLOOKUP(H182,'3-Productie normen'!A:M,VLOOKUP(L182,'3-Productie normen'!$B$34:$C$39,2,FALSE),FALSE)))</f>
        <v>0</v>
      </c>
      <c r="Y182" s="296">
        <f t="shared" si="11"/>
        <v>0</v>
      </c>
      <c r="Z182" s="296">
        <f t="shared" si="12"/>
        <v>0</v>
      </c>
      <c r="AA182" s="296">
        <f t="shared" si="13"/>
        <v>0</v>
      </c>
      <c r="AB182" s="297" t="str">
        <f>VLOOKUP(H182,'3-Productie normen'!A:P,12,FALSE)</f>
        <v>B</v>
      </c>
      <c r="AC182" s="297"/>
      <c r="AE182" s="298">
        <f t="shared" si="14"/>
        <v>2964</v>
      </c>
    </row>
    <row r="183" spans="1:31" ht="14.1" hidden="1" customHeight="1">
      <c r="A183" s="432">
        <v>183</v>
      </c>
      <c r="B183" s="256" t="s">
        <v>238</v>
      </c>
      <c r="C183" s="256"/>
      <c r="D183" s="292" t="s">
        <v>364</v>
      </c>
      <c r="E183" s="293" t="s">
        <v>424</v>
      </c>
      <c r="F183" s="293"/>
      <c r="G183" s="62" t="s">
        <v>272</v>
      </c>
      <c r="H183" s="272" t="s">
        <v>46</v>
      </c>
      <c r="I183" s="62" t="s">
        <v>237</v>
      </c>
      <c r="J183" s="294">
        <v>35</v>
      </c>
      <c r="K183" s="295">
        <f t="shared" si="10"/>
        <v>156</v>
      </c>
      <c r="L183" s="224">
        <v>156</v>
      </c>
      <c r="M183" s="224"/>
      <c r="N183" s="224"/>
      <c r="O183" s="224"/>
      <c r="P183" s="224"/>
      <c r="Q183" s="224"/>
      <c r="R183" s="223" t="e">
        <f>IF(L183="nio",0,IF(L183&gt;0,L183*J183/X183,0))*VLOOKUP(B183,'2-Kosten per locatie'!$A$14:$C$16,3,FALSE)</f>
        <v>#DIV/0!</v>
      </c>
      <c r="S183" s="223">
        <f>IF(M183&gt;0,M183*J183/Y183,0)*VLOOKUP(B183,'2-Kosten per locatie'!$A$14:$C$16,3,FALSE)</f>
        <v>0</v>
      </c>
      <c r="T183" s="223">
        <f>IF(N183&gt;0,N183*J183/Z183,0)*VLOOKUP(B183,'2-Kosten per locatie'!$A$14:$C$16,3,FALSE)</f>
        <v>0</v>
      </c>
      <c r="U183" s="223">
        <f>IF(O183&gt;0,O183*J183/AA183,0)*VLOOKUP(B183,'2-Kosten per locatie'!$A$14:$C$16,3,FALSE)</f>
        <v>0</v>
      </c>
      <c r="V183" s="223">
        <f>IF(P183&gt;0,P183*J183/Z183,0)*VLOOKUP(B183,'2-Kosten per locatie'!$A$14:$C$16,3,FALSE)</f>
        <v>0</v>
      </c>
      <c r="W183" s="223">
        <f>IF(Q183&gt;0,Q183*J183/AA183,0)*VLOOKUP(B183,'2-Kosten per locatie'!$A$14:$C$16,3,FALSE)</f>
        <v>0</v>
      </c>
      <c r="X183" s="296">
        <f>IF(L183="nio",0,IF(L183&gt;0,VLOOKUP(H183,'3-Productie normen'!A:M,VLOOKUP(L183,'3-Productie normen'!$B$34:$C$39,2,FALSE),FALSE)))</f>
        <v>0</v>
      </c>
      <c r="Y183" s="296">
        <f t="shared" si="11"/>
        <v>0</v>
      </c>
      <c r="Z183" s="296">
        <f t="shared" si="12"/>
        <v>0</v>
      </c>
      <c r="AA183" s="296">
        <f t="shared" si="13"/>
        <v>0</v>
      </c>
      <c r="AB183" s="297" t="str">
        <f>VLOOKUP(H183,'3-Productie normen'!A:P,12,FALSE)</f>
        <v>B</v>
      </c>
      <c r="AC183" s="297"/>
      <c r="AE183" s="298">
        <f t="shared" si="14"/>
        <v>5460</v>
      </c>
    </row>
    <row r="184" spans="1:31" ht="14.1" hidden="1" customHeight="1">
      <c r="A184" s="432">
        <v>184</v>
      </c>
      <c r="B184" s="256" t="s">
        <v>238</v>
      </c>
      <c r="C184" s="256"/>
      <c r="D184" s="292" t="s">
        <v>364</v>
      </c>
      <c r="E184" s="293" t="s">
        <v>425</v>
      </c>
      <c r="F184" s="293"/>
      <c r="G184" s="256" t="s">
        <v>272</v>
      </c>
      <c r="H184" s="272" t="s">
        <v>46</v>
      </c>
      <c r="I184" s="62" t="s">
        <v>237</v>
      </c>
      <c r="J184" s="294">
        <v>34</v>
      </c>
      <c r="K184" s="295">
        <f t="shared" si="10"/>
        <v>156</v>
      </c>
      <c r="L184" s="224">
        <v>156</v>
      </c>
      <c r="M184" s="224"/>
      <c r="N184" s="224"/>
      <c r="O184" s="224"/>
      <c r="P184" s="224"/>
      <c r="Q184" s="224"/>
      <c r="R184" s="223" t="e">
        <f>IF(L184="nio",0,IF(L184&gt;0,L184*J184/X184,0))*VLOOKUP(B184,'2-Kosten per locatie'!$A$14:$C$16,3,FALSE)</f>
        <v>#DIV/0!</v>
      </c>
      <c r="S184" s="223">
        <f>IF(M184&gt;0,M184*J184/Y184,0)*VLOOKUP(B184,'2-Kosten per locatie'!$A$14:$C$16,3,FALSE)</f>
        <v>0</v>
      </c>
      <c r="T184" s="223">
        <f>IF(N184&gt;0,N184*J184/Z184,0)*VLOOKUP(B184,'2-Kosten per locatie'!$A$14:$C$16,3,FALSE)</f>
        <v>0</v>
      </c>
      <c r="U184" s="223">
        <f>IF(O184&gt;0,O184*J184/AA184,0)*VLOOKUP(B184,'2-Kosten per locatie'!$A$14:$C$16,3,FALSE)</f>
        <v>0</v>
      </c>
      <c r="V184" s="223">
        <f>IF(P184&gt;0,P184*J184/Z184,0)*VLOOKUP(B184,'2-Kosten per locatie'!$A$14:$C$16,3,FALSE)</f>
        <v>0</v>
      </c>
      <c r="W184" s="223">
        <f>IF(Q184&gt;0,Q184*J184/AA184,0)*VLOOKUP(B184,'2-Kosten per locatie'!$A$14:$C$16,3,FALSE)</f>
        <v>0</v>
      </c>
      <c r="X184" s="296">
        <f>IF(L184="nio",0,IF(L184&gt;0,VLOOKUP(H184,'3-Productie normen'!A:M,VLOOKUP(L184,'3-Productie normen'!$B$34:$C$39,2,FALSE),FALSE)))</f>
        <v>0</v>
      </c>
      <c r="Y184" s="296">
        <f t="shared" si="11"/>
        <v>0</v>
      </c>
      <c r="Z184" s="296">
        <f t="shared" si="12"/>
        <v>0</v>
      </c>
      <c r="AA184" s="296">
        <f t="shared" si="13"/>
        <v>0</v>
      </c>
      <c r="AB184" s="297" t="str">
        <f>VLOOKUP(H184,'3-Productie normen'!A:P,12,FALSE)</f>
        <v>B</v>
      </c>
      <c r="AC184" s="297"/>
      <c r="AE184" s="298">
        <f t="shared" si="14"/>
        <v>5304</v>
      </c>
    </row>
    <row r="185" spans="1:31" ht="14.1" hidden="1" customHeight="1">
      <c r="A185" s="432">
        <v>185</v>
      </c>
      <c r="B185" s="256" t="s">
        <v>238</v>
      </c>
      <c r="C185" s="256"/>
      <c r="D185" s="292" t="s">
        <v>364</v>
      </c>
      <c r="E185" s="293" t="s">
        <v>426</v>
      </c>
      <c r="F185" s="293"/>
      <c r="G185" s="256" t="s">
        <v>272</v>
      </c>
      <c r="H185" s="272" t="s">
        <v>46</v>
      </c>
      <c r="I185" s="62" t="s">
        <v>237</v>
      </c>
      <c r="J185" s="294">
        <v>34</v>
      </c>
      <c r="K185" s="295">
        <f t="shared" si="10"/>
        <v>156</v>
      </c>
      <c r="L185" s="224">
        <v>156</v>
      </c>
      <c r="M185" s="224"/>
      <c r="N185" s="224"/>
      <c r="O185" s="224"/>
      <c r="P185" s="224"/>
      <c r="Q185" s="224"/>
      <c r="R185" s="223" t="e">
        <f>IF(L185="nio",0,IF(L185&gt;0,L185*J185/X185,0))*VLOOKUP(B185,'2-Kosten per locatie'!$A$14:$C$16,3,FALSE)</f>
        <v>#DIV/0!</v>
      </c>
      <c r="S185" s="223">
        <f>IF(M185&gt;0,M185*J185/Y185,0)*VLOOKUP(B185,'2-Kosten per locatie'!$A$14:$C$16,3,FALSE)</f>
        <v>0</v>
      </c>
      <c r="T185" s="223">
        <f>IF(N185&gt;0,N185*J185/Z185,0)*VLOOKUP(B185,'2-Kosten per locatie'!$A$14:$C$16,3,FALSE)</f>
        <v>0</v>
      </c>
      <c r="U185" s="223">
        <f>IF(O185&gt;0,O185*J185/AA185,0)*VLOOKUP(B185,'2-Kosten per locatie'!$A$14:$C$16,3,FALSE)</f>
        <v>0</v>
      </c>
      <c r="V185" s="223">
        <f>IF(P185&gt;0,P185*J185/Z185,0)*VLOOKUP(B185,'2-Kosten per locatie'!$A$14:$C$16,3,FALSE)</f>
        <v>0</v>
      </c>
      <c r="W185" s="223">
        <f>IF(Q185&gt;0,Q185*J185/AA185,0)*VLOOKUP(B185,'2-Kosten per locatie'!$A$14:$C$16,3,FALSE)</f>
        <v>0</v>
      </c>
      <c r="X185" s="296">
        <f>IF(L185="nio",0,IF(L185&gt;0,VLOOKUP(H185,'3-Productie normen'!A:M,VLOOKUP(L185,'3-Productie normen'!$B$34:$C$39,2,FALSE),FALSE)))</f>
        <v>0</v>
      </c>
      <c r="Y185" s="296">
        <f t="shared" si="11"/>
        <v>0</v>
      </c>
      <c r="Z185" s="296">
        <f t="shared" si="12"/>
        <v>0</v>
      </c>
      <c r="AA185" s="296">
        <f t="shared" si="13"/>
        <v>0</v>
      </c>
      <c r="AB185" s="297" t="str">
        <f>VLOOKUP(H185,'3-Productie normen'!A:P,12,FALSE)</f>
        <v>B</v>
      </c>
      <c r="AC185" s="297"/>
      <c r="AE185" s="298">
        <f t="shared" si="14"/>
        <v>5304</v>
      </c>
    </row>
    <row r="186" spans="1:31" ht="14.1" hidden="1" customHeight="1">
      <c r="A186" s="432">
        <v>186</v>
      </c>
      <c r="B186" s="256" t="s">
        <v>238</v>
      </c>
      <c r="C186" s="256"/>
      <c r="D186" s="292" t="s">
        <v>364</v>
      </c>
      <c r="E186" s="293" t="s">
        <v>427</v>
      </c>
      <c r="F186" s="293"/>
      <c r="G186" s="256" t="s">
        <v>272</v>
      </c>
      <c r="H186" s="272" t="s">
        <v>46</v>
      </c>
      <c r="I186" s="62" t="s">
        <v>237</v>
      </c>
      <c r="J186" s="294">
        <v>35</v>
      </c>
      <c r="K186" s="295">
        <f t="shared" si="10"/>
        <v>156</v>
      </c>
      <c r="L186" s="224">
        <v>156</v>
      </c>
      <c r="M186" s="224"/>
      <c r="N186" s="224"/>
      <c r="O186" s="224"/>
      <c r="P186" s="224"/>
      <c r="Q186" s="224"/>
      <c r="R186" s="223" t="e">
        <f>IF(L186="nio",0,IF(L186&gt;0,L186*J186/X186,0))*VLOOKUP(B186,'2-Kosten per locatie'!$A$14:$C$16,3,FALSE)</f>
        <v>#DIV/0!</v>
      </c>
      <c r="S186" s="223">
        <f>IF(M186&gt;0,M186*J186/Y186,0)*VLOOKUP(B186,'2-Kosten per locatie'!$A$14:$C$16,3,FALSE)</f>
        <v>0</v>
      </c>
      <c r="T186" s="223">
        <f>IF(N186&gt;0,N186*J186/Z186,0)*VLOOKUP(B186,'2-Kosten per locatie'!$A$14:$C$16,3,FALSE)</f>
        <v>0</v>
      </c>
      <c r="U186" s="223">
        <f>IF(O186&gt;0,O186*J186/AA186,0)*VLOOKUP(B186,'2-Kosten per locatie'!$A$14:$C$16,3,FALSE)</f>
        <v>0</v>
      </c>
      <c r="V186" s="223">
        <f>IF(P186&gt;0,P186*J186/Z186,0)*VLOOKUP(B186,'2-Kosten per locatie'!$A$14:$C$16,3,FALSE)</f>
        <v>0</v>
      </c>
      <c r="W186" s="223">
        <f>IF(Q186&gt;0,Q186*J186/AA186,0)*VLOOKUP(B186,'2-Kosten per locatie'!$A$14:$C$16,3,FALSE)</f>
        <v>0</v>
      </c>
      <c r="X186" s="296">
        <f>IF(L186="nio",0,IF(L186&gt;0,VLOOKUP(H186,'3-Productie normen'!A:M,VLOOKUP(L186,'3-Productie normen'!$B$34:$C$39,2,FALSE),FALSE)))</f>
        <v>0</v>
      </c>
      <c r="Y186" s="296">
        <f t="shared" si="11"/>
        <v>0</v>
      </c>
      <c r="Z186" s="296">
        <f t="shared" si="12"/>
        <v>0</v>
      </c>
      <c r="AA186" s="296">
        <f t="shared" si="13"/>
        <v>0</v>
      </c>
      <c r="AB186" s="297" t="str">
        <f>VLOOKUP(H186,'3-Productie normen'!A:P,12,FALSE)</f>
        <v>B</v>
      </c>
      <c r="AC186" s="297"/>
      <c r="AE186" s="298">
        <f t="shared" si="14"/>
        <v>5460</v>
      </c>
    </row>
    <row r="187" spans="1:31" ht="14.1" hidden="1" customHeight="1">
      <c r="A187" s="432">
        <v>187</v>
      </c>
      <c r="B187" s="256" t="s">
        <v>238</v>
      </c>
      <c r="C187" s="256"/>
      <c r="D187" s="292" t="s">
        <v>364</v>
      </c>
      <c r="E187" s="293" t="s">
        <v>428</v>
      </c>
      <c r="F187" s="293"/>
      <c r="G187" s="62" t="s">
        <v>272</v>
      </c>
      <c r="H187" s="272" t="s">
        <v>46</v>
      </c>
      <c r="I187" s="62" t="s">
        <v>237</v>
      </c>
      <c r="J187" s="294">
        <v>71</v>
      </c>
      <c r="K187" s="295">
        <f t="shared" si="10"/>
        <v>156</v>
      </c>
      <c r="L187" s="224">
        <v>156</v>
      </c>
      <c r="M187" s="224"/>
      <c r="N187" s="224"/>
      <c r="O187" s="224"/>
      <c r="P187" s="224"/>
      <c r="Q187" s="224"/>
      <c r="R187" s="223" t="e">
        <f>IF(L187="nio",0,IF(L187&gt;0,L187*J187/X187,0))*VLOOKUP(B187,'2-Kosten per locatie'!$A$14:$C$16,3,FALSE)</f>
        <v>#DIV/0!</v>
      </c>
      <c r="S187" s="223">
        <f>IF(M187&gt;0,M187*J187/Y187,0)*VLOOKUP(B187,'2-Kosten per locatie'!$A$14:$C$16,3,FALSE)</f>
        <v>0</v>
      </c>
      <c r="T187" s="223">
        <f>IF(N187&gt;0,N187*J187/Z187,0)*VLOOKUP(B187,'2-Kosten per locatie'!$A$14:$C$16,3,FALSE)</f>
        <v>0</v>
      </c>
      <c r="U187" s="223">
        <f>IF(O187&gt;0,O187*J187/AA187,0)*VLOOKUP(B187,'2-Kosten per locatie'!$A$14:$C$16,3,FALSE)</f>
        <v>0</v>
      </c>
      <c r="V187" s="223">
        <f>IF(P187&gt;0,P187*J187/Z187,0)*VLOOKUP(B187,'2-Kosten per locatie'!$A$14:$C$16,3,FALSE)</f>
        <v>0</v>
      </c>
      <c r="W187" s="223">
        <f>IF(Q187&gt;0,Q187*J187/AA187,0)*VLOOKUP(B187,'2-Kosten per locatie'!$A$14:$C$16,3,FALSE)</f>
        <v>0</v>
      </c>
      <c r="X187" s="296">
        <f>IF(L187="nio",0,IF(L187&gt;0,VLOOKUP(H187,'3-Productie normen'!A:M,VLOOKUP(L187,'3-Productie normen'!$B$34:$C$39,2,FALSE),FALSE)))</f>
        <v>0</v>
      </c>
      <c r="Y187" s="296">
        <f t="shared" si="11"/>
        <v>0</v>
      </c>
      <c r="Z187" s="296">
        <f t="shared" si="12"/>
        <v>0</v>
      </c>
      <c r="AA187" s="296">
        <f t="shared" si="13"/>
        <v>0</v>
      </c>
      <c r="AB187" s="297" t="str">
        <f>VLOOKUP(H187,'3-Productie normen'!A:P,12,FALSE)</f>
        <v>B</v>
      </c>
      <c r="AC187" s="297"/>
      <c r="AE187" s="298">
        <f t="shared" si="14"/>
        <v>11076</v>
      </c>
    </row>
    <row r="188" spans="1:31" ht="14.1" hidden="1" customHeight="1">
      <c r="A188" s="432">
        <v>188</v>
      </c>
      <c r="B188" s="256" t="s">
        <v>238</v>
      </c>
      <c r="C188" s="256"/>
      <c r="D188" s="292" t="s">
        <v>364</v>
      </c>
      <c r="E188" s="293" t="s">
        <v>429</v>
      </c>
      <c r="F188" s="293"/>
      <c r="G188" s="62" t="s">
        <v>272</v>
      </c>
      <c r="H188" s="272" t="s">
        <v>46</v>
      </c>
      <c r="I188" s="62" t="s">
        <v>263</v>
      </c>
      <c r="J188" s="294">
        <v>115</v>
      </c>
      <c r="K188" s="295">
        <f t="shared" si="10"/>
        <v>156</v>
      </c>
      <c r="L188" s="224">
        <v>156</v>
      </c>
      <c r="M188" s="224"/>
      <c r="N188" s="224"/>
      <c r="O188" s="224"/>
      <c r="P188" s="224"/>
      <c r="Q188" s="224"/>
      <c r="R188" s="223" t="e">
        <f>IF(L188="nio",0,IF(L188&gt;0,L188*J188/X188,0))*VLOOKUP(B188,'2-Kosten per locatie'!$A$14:$C$16,3,FALSE)</f>
        <v>#DIV/0!</v>
      </c>
      <c r="S188" s="223">
        <f>IF(M188&gt;0,M188*J188/Y188,0)*VLOOKUP(B188,'2-Kosten per locatie'!$A$14:$C$16,3,FALSE)</f>
        <v>0</v>
      </c>
      <c r="T188" s="223">
        <f>IF(N188&gt;0,N188*J188/Z188,0)*VLOOKUP(B188,'2-Kosten per locatie'!$A$14:$C$16,3,FALSE)</f>
        <v>0</v>
      </c>
      <c r="U188" s="223">
        <f>IF(O188&gt;0,O188*J188/AA188,0)*VLOOKUP(B188,'2-Kosten per locatie'!$A$14:$C$16,3,FALSE)</f>
        <v>0</v>
      </c>
      <c r="V188" s="223">
        <f>IF(P188&gt;0,P188*J188/Z188,0)*VLOOKUP(B188,'2-Kosten per locatie'!$A$14:$C$16,3,FALSE)</f>
        <v>0</v>
      </c>
      <c r="W188" s="223">
        <f>IF(Q188&gt;0,Q188*J188/AA188,0)*VLOOKUP(B188,'2-Kosten per locatie'!$A$14:$C$16,3,FALSE)</f>
        <v>0</v>
      </c>
      <c r="X188" s="296">
        <f>IF(L188="nio",0,IF(L188&gt;0,VLOOKUP(H188,'3-Productie normen'!A:M,VLOOKUP(L188,'3-Productie normen'!$B$34:$C$39,2,FALSE),FALSE)))</f>
        <v>0</v>
      </c>
      <c r="Y188" s="296">
        <f t="shared" si="11"/>
        <v>0</v>
      </c>
      <c r="Z188" s="296">
        <f t="shared" si="12"/>
        <v>0</v>
      </c>
      <c r="AA188" s="296">
        <f t="shared" si="13"/>
        <v>0</v>
      </c>
      <c r="AB188" s="297" t="str">
        <f>VLOOKUP(H188,'3-Productie normen'!A:P,12,FALSE)</f>
        <v>B</v>
      </c>
      <c r="AC188" s="297"/>
      <c r="AE188" s="298">
        <f t="shared" si="14"/>
        <v>17940</v>
      </c>
    </row>
    <row r="189" spans="1:31" ht="14.1" hidden="1" customHeight="1">
      <c r="A189" s="432">
        <v>189</v>
      </c>
      <c r="B189" s="256" t="s">
        <v>238</v>
      </c>
      <c r="C189" s="256"/>
      <c r="D189" s="292" t="s">
        <v>364</v>
      </c>
      <c r="E189" s="293" t="s">
        <v>430</v>
      </c>
      <c r="F189" s="293"/>
      <c r="G189" s="62" t="s">
        <v>285</v>
      </c>
      <c r="H189" s="272" t="s">
        <v>52</v>
      </c>
      <c r="I189" s="62" t="s">
        <v>263</v>
      </c>
      <c r="J189" s="294">
        <v>15</v>
      </c>
      <c r="K189" s="295">
        <f t="shared" si="10"/>
        <v>255</v>
      </c>
      <c r="L189" s="224">
        <v>255</v>
      </c>
      <c r="M189" s="224"/>
      <c r="N189" s="224"/>
      <c r="O189" s="224"/>
      <c r="P189" s="224"/>
      <c r="Q189" s="224"/>
      <c r="R189" s="223" t="e">
        <f>IF(L189="nio",0,IF(L189&gt;0,L189*J189/X189,0))*VLOOKUP(B189,'2-Kosten per locatie'!$A$14:$C$16,3,FALSE)</f>
        <v>#DIV/0!</v>
      </c>
      <c r="S189" s="223">
        <f>IF(M189&gt;0,M189*J189/Y189,0)*VLOOKUP(B189,'2-Kosten per locatie'!$A$14:$C$16,3,FALSE)</f>
        <v>0</v>
      </c>
      <c r="T189" s="223">
        <f>IF(N189&gt;0,N189*J189/Z189,0)*VLOOKUP(B189,'2-Kosten per locatie'!$A$14:$C$16,3,FALSE)</f>
        <v>0</v>
      </c>
      <c r="U189" s="223">
        <f>IF(O189&gt;0,O189*J189/AA189,0)*VLOOKUP(B189,'2-Kosten per locatie'!$A$14:$C$16,3,FALSE)</f>
        <v>0</v>
      </c>
      <c r="V189" s="223">
        <f>IF(P189&gt;0,P189*J189/Z189,0)*VLOOKUP(B189,'2-Kosten per locatie'!$A$14:$C$16,3,FALSE)</f>
        <v>0</v>
      </c>
      <c r="W189" s="223">
        <f>IF(Q189&gt;0,Q189*J189/AA189,0)*VLOOKUP(B189,'2-Kosten per locatie'!$A$14:$C$16,3,FALSE)</f>
        <v>0</v>
      </c>
      <c r="X189" s="296">
        <f>IF(L189="nio",0,IF(L189&gt;0,VLOOKUP(H189,'3-Productie normen'!A:M,VLOOKUP(L189,'3-Productie normen'!$B$34:$C$39,2,FALSE),FALSE)))</f>
        <v>0</v>
      </c>
      <c r="Y189" s="296">
        <f t="shared" si="11"/>
        <v>0</v>
      </c>
      <c r="Z189" s="296">
        <f t="shared" si="12"/>
        <v>0</v>
      </c>
      <c r="AA189" s="296">
        <f t="shared" si="13"/>
        <v>0</v>
      </c>
      <c r="AB189" s="297" t="str">
        <f>VLOOKUP(H189,'3-Productie normen'!A:P,12,FALSE)</f>
        <v>V</v>
      </c>
      <c r="AC189" s="297"/>
      <c r="AE189" s="298">
        <f t="shared" si="14"/>
        <v>3825</v>
      </c>
    </row>
    <row r="190" spans="1:31" ht="14.1" hidden="1" customHeight="1">
      <c r="A190" s="432">
        <v>190</v>
      </c>
      <c r="B190" s="256" t="s">
        <v>238</v>
      </c>
      <c r="C190" s="256"/>
      <c r="D190" s="292" t="s">
        <v>364</v>
      </c>
      <c r="E190" s="293" t="s">
        <v>431</v>
      </c>
      <c r="F190" s="293"/>
      <c r="G190" s="62" t="s">
        <v>241</v>
      </c>
      <c r="H190" s="256" t="s">
        <v>727</v>
      </c>
      <c r="I190" s="62" t="s">
        <v>263</v>
      </c>
      <c r="J190" s="294">
        <v>156</v>
      </c>
      <c r="K190" s="295">
        <f t="shared" si="10"/>
        <v>156</v>
      </c>
      <c r="L190" s="224">
        <v>156</v>
      </c>
      <c r="M190" s="224"/>
      <c r="N190" s="224"/>
      <c r="O190" s="224"/>
      <c r="P190" s="224"/>
      <c r="Q190" s="224"/>
      <c r="R190" s="223" t="e">
        <f>IF(L190="nio",0,IF(L190&gt;0,L190*J190/X190,0))*VLOOKUP(B190,'2-Kosten per locatie'!$A$14:$C$16,3,FALSE)</f>
        <v>#DIV/0!</v>
      </c>
      <c r="S190" s="223">
        <f>IF(M190&gt;0,M190*J190/Y190,0)*VLOOKUP(B190,'2-Kosten per locatie'!$A$14:$C$16,3,FALSE)</f>
        <v>0</v>
      </c>
      <c r="T190" s="223">
        <f>IF(N190&gt;0,N190*J190/Z190,0)*VLOOKUP(B190,'2-Kosten per locatie'!$A$14:$C$16,3,FALSE)</f>
        <v>0</v>
      </c>
      <c r="U190" s="223">
        <f>IF(O190&gt;0,O190*J190/AA190,0)*VLOOKUP(B190,'2-Kosten per locatie'!$A$14:$C$16,3,FALSE)</f>
        <v>0</v>
      </c>
      <c r="V190" s="223">
        <f>IF(P190&gt;0,P190*J190/Z190,0)*VLOOKUP(B190,'2-Kosten per locatie'!$A$14:$C$16,3,FALSE)</f>
        <v>0</v>
      </c>
      <c r="W190" s="223">
        <f>IF(Q190&gt;0,Q190*J190/AA190,0)*VLOOKUP(B190,'2-Kosten per locatie'!$A$14:$C$16,3,FALSE)</f>
        <v>0</v>
      </c>
      <c r="X190" s="296">
        <f>IF(L190="nio",0,IF(L190&gt;0,VLOOKUP(H190,'3-Productie normen'!A:M,VLOOKUP(L190,'3-Productie normen'!$B$34:$C$39,2,FALSE),FALSE)))</f>
        <v>0</v>
      </c>
      <c r="Y190" s="296">
        <f t="shared" si="11"/>
        <v>0</v>
      </c>
      <c r="Z190" s="296">
        <f t="shared" si="12"/>
        <v>0</v>
      </c>
      <c r="AA190" s="296">
        <f t="shared" si="13"/>
        <v>0</v>
      </c>
      <c r="AB190" s="297" t="str">
        <f>VLOOKUP(H190,'3-Productie normen'!A:P,12,FALSE)</f>
        <v>V</v>
      </c>
      <c r="AC190" s="297"/>
      <c r="AE190" s="298">
        <f t="shared" si="14"/>
        <v>24336</v>
      </c>
    </row>
    <row r="191" spans="1:31" ht="14.1" hidden="1" customHeight="1">
      <c r="A191" s="432">
        <v>191</v>
      </c>
      <c r="B191" s="256" t="s">
        <v>238</v>
      </c>
      <c r="C191" s="256"/>
      <c r="D191" s="292" t="s">
        <v>364</v>
      </c>
      <c r="E191" s="293" t="s">
        <v>432</v>
      </c>
      <c r="F191" s="428"/>
      <c r="G191" s="301" t="s">
        <v>272</v>
      </c>
      <c r="H191" s="272" t="s">
        <v>46</v>
      </c>
      <c r="I191" s="62" t="s">
        <v>263</v>
      </c>
      <c r="J191" s="294">
        <v>23</v>
      </c>
      <c r="K191" s="295">
        <f t="shared" si="10"/>
        <v>156</v>
      </c>
      <c r="L191" s="224">
        <v>156</v>
      </c>
      <c r="M191" s="224"/>
      <c r="N191" s="224"/>
      <c r="O191" s="224"/>
      <c r="P191" s="224"/>
      <c r="Q191" s="224"/>
      <c r="R191" s="223" t="e">
        <f>IF(L191="nio",0,IF(L191&gt;0,L191*J191/X191,0))*VLOOKUP(B191,'2-Kosten per locatie'!$A$14:$C$16,3,FALSE)</f>
        <v>#DIV/0!</v>
      </c>
      <c r="S191" s="223">
        <f>IF(M191&gt;0,M191*J191/Y191,0)*VLOOKUP(B191,'2-Kosten per locatie'!$A$14:$C$16,3,FALSE)</f>
        <v>0</v>
      </c>
      <c r="T191" s="223">
        <f>IF(N191&gt;0,N191*J191/Z191,0)*VLOOKUP(B191,'2-Kosten per locatie'!$A$14:$C$16,3,FALSE)</f>
        <v>0</v>
      </c>
      <c r="U191" s="223">
        <f>IF(O191&gt;0,O191*J191/AA191,0)*VLOOKUP(B191,'2-Kosten per locatie'!$A$14:$C$16,3,FALSE)</f>
        <v>0</v>
      </c>
      <c r="V191" s="223">
        <f>IF(P191&gt;0,P191*J191/Z191,0)*VLOOKUP(B191,'2-Kosten per locatie'!$A$14:$C$16,3,FALSE)</f>
        <v>0</v>
      </c>
      <c r="W191" s="223">
        <f>IF(Q191&gt;0,Q191*J191/AA191,0)*VLOOKUP(B191,'2-Kosten per locatie'!$A$14:$C$16,3,FALSE)</f>
        <v>0</v>
      </c>
      <c r="X191" s="296">
        <f>IF(L191="nio",0,IF(L191&gt;0,VLOOKUP(H191,'3-Productie normen'!A:M,VLOOKUP(L191,'3-Productie normen'!$B$34:$C$39,2,FALSE),FALSE)))</f>
        <v>0</v>
      </c>
      <c r="Y191" s="296">
        <f t="shared" si="11"/>
        <v>0</v>
      </c>
      <c r="Z191" s="296">
        <f t="shared" si="12"/>
        <v>0</v>
      </c>
      <c r="AA191" s="296">
        <f t="shared" si="13"/>
        <v>0</v>
      </c>
      <c r="AB191" s="297" t="str">
        <f>VLOOKUP(H191,'3-Productie normen'!A:P,12,FALSE)</f>
        <v>B</v>
      </c>
      <c r="AC191" s="297"/>
      <c r="AE191" s="298">
        <f t="shared" si="14"/>
        <v>3588</v>
      </c>
    </row>
    <row r="192" spans="1:31" ht="14.1" hidden="1" customHeight="1">
      <c r="A192" s="432">
        <v>192</v>
      </c>
      <c r="B192" s="256" t="s">
        <v>238</v>
      </c>
      <c r="C192" s="256"/>
      <c r="D192" s="292" t="s">
        <v>364</v>
      </c>
      <c r="E192" s="293" t="s">
        <v>433</v>
      </c>
      <c r="F192" s="293"/>
      <c r="G192" s="62" t="s">
        <v>272</v>
      </c>
      <c r="H192" s="272" t="s">
        <v>46</v>
      </c>
      <c r="I192" s="299" t="s">
        <v>237</v>
      </c>
      <c r="J192" s="294">
        <v>35</v>
      </c>
      <c r="K192" s="295">
        <f t="shared" si="10"/>
        <v>156</v>
      </c>
      <c r="L192" s="224">
        <v>156</v>
      </c>
      <c r="M192" s="224"/>
      <c r="N192" s="224"/>
      <c r="O192" s="224"/>
      <c r="P192" s="224"/>
      <c r="Q192" s="224"/>
      <c r="R192" s="223" t="e">
        <f>IF(L192="nio",0,IF(L192&gt;0,L192*J192/X192,0))*VLOOKUP(B192,'2-Kosten per locatie'!$A$14:$C$16,3,FALSE)</f>
        <v>#DIV/0!</v>
      </c>
      <c r="S192" s="223">
        <f>IF(M192&gt;0,M192*J192/Y192,0)*VLOOKUP(B192,'2-Kosten per locatie'!$A$14:$C$16,3,FALSE)</f>
        <v>0</v>
      </c>
      <c r="T192" s="223">
        <f>IF(N192&gt;0,N192*J192/Z192,0)*VLOOKUP(B192,'2-Kosten per locatie'!$A$14:$C$16,3,FALSE)</f>
        <v>0</v>
      </c>
      <c r="U192" s="223">
        <f>IF(O192&gt;0,O192*J192/AA192,0)*VLOOKUP(B192,'2-Kosten per locatie'!$A$14:$C$16,3,FALSE)</f>
        <v>0</v>
      </c>
      <c r="V192" s="223">
        <f>IF(P192&gt;0,P192*J192/Z192,0)*VLOOKUP(B192,'2-Kosten per locatie'!$A$14:$C$16,3,FALSE)</f>
        <v>0</v>
      </c>
      <c r="W192" s="223">
        <f>IF(Q192&gt;0,Q192*J192/AA192,0)*VLOOKUP(B192,'2-Kosten per locatie'!$A$14:$C$16,3,FALSE)</f>
        <v>0</v>
      </c>
      <c r="X192" s="296">
        <f>IF(L192="nio",0,IF(L192&gt;0,VLOOKUP(H192,'3-Productie normen'!A:M,VLOOKUP(L192,'3-Productie normen'!$B$34:$C$39,2,FALSE),FALSE)))</f>
        <v>0</v>
      </c>
      <c r="Y192" s="296">
        <f t="shared" si="11"/>
        <v>0</v>
      </c>
      <c r="Z192" s="296">
        <f t="shared" si="12"/>
        <v>0</v>
      </c>
      <c r="AA192" s="296">
        <f t="shared" si="13"/>
        <v>0</v>
      </c>
      <c r="AB192" s="297" t="str">
        <f>VLOOKUP(H192,'3-Productie normen'!A:P,12,FALSE)</f>
        <v>B</v>
      </c>
      <c r="AC192" s="297"/>
      <c r="AE192" s="298">
        <f t="shared" si="14"/>
        <v>5460</v>
      </c>
    </row>
    <row r="193" spans="1:31" ht="14.1" hidden="1" customHeight="1">
      <c r="A193" s="432">
        <v>193</v>
      </c>
      <c r="B193" s="256" t="s">
        <v>238</v>
      </c>
      <c r="C193" s="256"/>
      <c r="D193" s="292" t="s">
        <v>364</v>
      </c>
      <c r="E193" s="293" t="s">
        <v>434</v>
      </c>
      <c r="F193" s="293"/>
      <c r="G193" s="256" t="s">
        <v>272</v>
      </c>
      <c r="H193" s="272" t="s">
        <v>46</v>
      </c>
      <c r="I193" s="62" t="s">
        <v>237</v>
      </c>
      <c r="J193" s="294">
        <v>34</v>
      </c>
      <c r="K193" s="295">
        <f t="shared" si="10"/>
        <v>156</v>
      </c>
      <c r="L193" s="224">
        <v>156</v>
      </c>
      <c r="M193" s="224"/>
      <c r="N193" s="224"/>
      <c r="O193" s="224"/>
      <c r="P193" s="224"/>
      <c r="Q193" s="224"/>
      <c r="R193" s="223" t="e">
        <f>IF(L193="nio",0,IF(L193&gt;0,L193*J193/X193,0))*VLOOKUP(B193,'2-Kosten per locatie'!$A$14:$C$16,3,FALSE)</f>
        <v>#DIV/0!</v>
      </c>
      <c r="S193" s="223">
        <f>IF(M193&gt;0,M193*J193/Y193,0)*VLOOKUP(B193,'2-Kosten per locatie'!$A$14:$C$16,3,FALSE)</f>
        <v>0</v>
      </c>
      <c r="T193" s="223">
        <f>IF(N193&gt;0,N193*J193/Z193,0)*VLOOKUP(B193,'2-Kosten per locatie'!$A$14:$C$16,3,FALSE)</f>
        <v>0</v>
      </c>
      <c r="U193" s="223">
        <f>IF(O193&gt;0,O193*J193/AA193,0)*VLOOKUP(B193,'2-Kosten per locatie'!$A$14:$C$16,3,FALSE)</f>
        <v>0</v>
      </c>
      <c r="V193" s="223">
        <f>IF(P193&gt;0,P193*J193/Z193,0)*VLOOKUP(B193,'2-Kosten per locatie'!$A$14:$C$16,3,FALSE)</f>
        <v>0</v>
      </c>
      <c r="W193" s="223">
        <f>IF(Q193&gt;0,Q193*J193/AA193,0)*VLOOKUP(B193,'2-Kosten per locatie'!$A$14:$C$16,3,FALSE)</f>
        <v>0</v>
      </c>
      <c r="X193" s="296">
        <f>IF(L193="nio",0,IF(L193&gt;0,VLOOKUP(H193,'3-Productie normen'!A:M,VLOOKUP(L193,'3-Productie normen'!$B$34:$C$39,2,FALSE),FALSE)))</f>
        <v>0</v>
      </c>
      <c r="Y193" s="296">
        <f t="shared" si="11"/>
        <v>0</v>
      </c>
      <c r="Z193" s="296">
        <f t="shared" si="12"/>
        <v>0</v>
      </c>
      <c r="AA193" s="296">
        <f t="shared" si="13"/>
        <v>0</v>
      </c>
      <c r="AB193" s="297" t="str">
        <f>VLOOKUP(H193,'3-Productie normen'!A:P,12,FALSE)</f>
        <v>B</v>
      </c>
      <c r="AC193" s="297"/>
      <c r="AE193" s="298">
        <f t="shared" si="14"/>
        <v>5304</v>
      </c>
    </row>
    <row r="194" spans="1:31" ht="14.1" hidden="1" customHeight="1">
      <c r="A194" s="432">
        <v>194</v>
      </c>
      <c r="B194" s="256" t="s">
        <v>238</v>
      </c>
      <c r="C194" s="256"/>
      <c r="D194" s="292" t="s">
        <v>364</v>
      </c>
      <c r="E194" s="293" t="s">
        <v>435</v>
      </c>
      <c r="F194" s="293"/>
      <c r="G194" s="256" t="s">
        <v>272</v>
      </c>
      <c r="H194" s="272" t="s">
        <v>46</v>
      </c>
      <c r="I194" s="62" t="s">
        <v>237</v>
      </c>
      <c r="J194" s="294">
        <v>34</v>
      </c>
      <c r="K194" s="295">
        <f t="shared" si="10"/>
        <v>156</v>
      </c>
      <c r="L194" s="224">
        <v>156</v>
      </c>
      <c r="M194" s="224"/>
      <c r="N194" s="224"/>
      <c r="O194" s="224"/>
      <c r="P194" s="224"/>
      <c r="Q194" s="224"/>
      <c r="R194" s="223" t="e">
        <f>IF(L194="nio",0,IF(L194&gt;0,L194*J194/X194,0))*VLOOKUP(B194,'2-Kosten per locatie'!$A$14:$C$16,3,FALSE)</f>
        <v>#DIV/0!</v>
      </c>
      <c r="S194" s="223">
        <f>IF(M194&gt;0,M194*J194/Y194,0)*VLOOKUP(B194,'2-Kosten per locatie'!$A$14:$C$16,3,FALSE)</f>
        <v>0</v>
      </c>
      <c r="T194" s="223">
        <f>IF(N194&gt;0,N194*J194/Z194,0)*VLOOKUP(B194,'2-Kosten per locatie'!$A$14:$C$16,3,FALSE)</f>
        <v>0</v>
      </c>
      <c r="U194" s="223">
        <f>IF(O194&gt;0,O194*J194/AA194,0)*VLOOKUP(B194,'2-Kosten per locatie'!$A$14:$C$16,3,FALSE)</f>
        <v>0</v>
      </c>
      <c r="V194" s="223">
        <f>IF(P194&gt;0,P194*J194/Z194,0)*VLOOKUP(B194,'2-Kosten per locatie'!$A$14:$C$16,3,FALSE)</f>
        <v>0</v>
      </c>
      <c r="W194" s="223">
        <f>IF(Q194&gt;0,Q194*J194/AA194,0)*VLOOKUP(B194,'2-Kosten per locatie'!$A$14:$C$16,3,FALSE)</f>
        <v>0</v>
      </c>
      <c r="X194" s="296">
        <f>IF(L194="nio",0,IF(L194&gt;0,VLOOKUP(H194,'3-Productie normen'!A:M,VLOOKUP(L194,'3-Productie normen'!$B$34:$C$39,2,FALSE),FALSE)))</f>
        <v>0</v>
      </c>
      <c r="Y194" s="296">
        <f t="shared" si="11"/>
        <v>0</v>
      </c>
      <c r="Z194" s="296">
        <f t="shared" si="12"/>
        <v>0</v>
      </c>
      <c r="AA194" s="296">
        <f t="shared" si="13"/>
        <v>0</v>
      </c>
      <c r="AB194" s="297" t="str">
        <f>VLOOKUP(H194,'3-Productie normen'!A:P,12,FALSE)</f>
        <v>B</v>
      </c>
      <c r="AC194" s="297"/>
      <c r="AE194" s="298">
        <f t="shared" si="14"/>
        <v>5304</v>
      </c>
    </row>
    <row r="195" spans="1:31" ht="14.1" hidden="1" customHeight="1">
      <c r="A195" s="432">
        <v>195</v>
      </c>
      <c r="B195" s="256" t="s">
        <v>238</v>
      </c>
      <c r="C195" s="256"/>
      <c r="D195" s="292" t="s">
        <v>364</v>
      </c>
      <c r="E195" s="293" t="s">
        <v>436</v>
      </c>
      <c r="F195" s="293"/>
      <c r="G195" s="256" t="s">
        <v>272</v>
      </c>
      <c r="H195" s="272" t="s">
        <v>46</v>
      </c>
      <c r="I195" s="62" t="s">
        <v>237</v>
      </c>
      <c r="J195" s="294">
        <v>35</v>
      </c>
      <c r="K195" s="295">
        <f t="shared" si="10"/>
        <v>156</v>
      </c>
      <c r="L195" s="224">
        <v>156</v>
      </c>
      <c r="M195" s="224"/>
      <c r="N195" s="224"/>
      <c r="O195" s="224"/>
      <c r="P195" s="224"/>
      <c r="Q195" s="224"/>
      <c r="R195" s="223" t="e">
        <f>IF(L195="nio",0,IF(L195&gt;0,L195*J195/X195,0))*VLOOKUP(B195,'2-Kosten per locatie'!$A$14:$C$16,3,FALSE)</f>
        <v>#DIV/0!</v>
      </c>
      <c r="S195" s="223">
        <f>IF(M195&gt;0,M195*J195/Y195,0)*VLOOKUP(B195,'2-Kosten per locatie'!$A$14:$C$16,3,FALSE)</f>
        <v>0</v>
      </c>
      <c r="T195" s="223">
        <f>IF(N195&gt;0,N195*J195/Z195,0)*VLOOKUP(B195,'2-Kosten per locatie'!$A$14:$C$16,3,FALSE)</f>
        <v>0</v>
      </c>
      <c r="U195" s="223">
        <f>IF(O195&gt;0,O195*J195/AA195,0)*VLOOKUP(B195,'2-Kosten per locatie'!$A$14:$C$16,3,FALSE)</f>
        <v>0</v>
      </c>
      <c r="V195" s="223">
        <f>IF(P195&gt;0,P195*J195/Z195,0)*VLOOKUP(B195,'2-Kosten per locatie'!$A$14:$C$16,3,FALSE)</f>
        <v>0</v>
      </c>
      <c r="W195" s="223">
        <f>IF(Q195&gt;0,Q195*J195/AA195,0)*VLOOKUP(B195,'2-Kosten per locatie'!$A$14:$C$16,3,FALSE)</f>
        <v>0</v>
      </c>
      <c r="X195" s="296">
        <f>IF(L195="nio",0,IF(L195&gt;0,VLOOKUP(H195,'3-Productie normen'!A:M,VLOOKUP(L195,'3-Productie normen'!$B$34:$C$39,2,FALSE),FALSE)))</f>
        <v>0</v>
      </c>
      <c r="Y195" s="296">
        <f t="shared" si="11"/>
        <v>0</v>
      </c>
      <c r="Z195" s="296">
        <f t="shared" si="12"/>
        <v>0</v>
      </c>
      <c r="AA195" s="296">
        <f t="shared" si="13"/>
        <v>0</v>
      </c>
      <c r="AB195" s="297" t="str">
        <f>VLOOKUP(H195,'3-Productie normen'!A:P,12,FALSE)</f>
        <v>B</v>
      </c>
      <c r="AC195" s="297"/>
      <c r="AE195" s="298">
        <f t="shared" si="14"/>
        <v>5460</v>
      </c>
    </row>
    <row r="196" spans="1:31" ht="14.1" hidden="1" customHeight="1">
      <c r="A196" s="432">
        <v>196</v>
      </c>
      <c r="B196" s="256" t="s">
        <v>238</v>
      </c>
      <c r="C196" s="256"/>
      <c r="D196" s="292" t="s">
        <v>364</v>
      </c>
      <c r="E196" s="293" t="s">
        <v>437</v>
      </c>
      <c r="F196" s="293"/>
      <c r="G196" s="62" t="s">
        <v>272</v>
      </c>
      <c r="H196" s="272" t="s">
        <v>46</v>
      </c>
      <c r="I196" s="62" t="s">
        <v>237</v>
      </c>
      <c r="J196" s="294">
        <v>18</v>
      </c>
      <c r="K196" s="295">
        <f t="shared" si="10"/>
        <v>156</v>
      </c>
      <c r="L196" s="224">
        <v>156</v>
      </c>
      <c r="M196" s="224"/>
      <c r="N196" s="224"/>
      <c r="O196" s="224"/>
      <c r="P196" s="224"/>
      <c r="Q196" s="224"/>
      <c r="R196" s="223" t="e">
        <f>IF(L196="nio",0,IF(L196&gt;0,L196*J196/X196,0))*VLOOKUP(B196,'2-Kosten per locatie'!$A$14:$C$16,3,FALSE)</f>
        <v>#DIV/0!</v>
      </c>
      <c r="S196" s="223">
        <f>IF(M196&gt;0,M196*J196/Y196,0)*VLOOKUP(B196,'2-Kosten per locatie'!$A$14:$C$16,3,FALSE)</f>
        <v>0</v>
      </c>
      <c r="T196" s="223">
        <f>IF(N196&gt;0,N196*J196/Z196,0)*VLOOKUP(B196,'2-Kosten per locatie'!$A$14:$C$16,3,FALSE)</f>
        <v>0</v>
      </c>
      <c r="U196" s="223">
        <f>IF(O196&gt;0,O196*J196/AA196,0)*VLOOKUP(B196,'2-Kosten per locatie'!$A$14:$C$16,3,FALSE)</f>
        <v>0</v>
      </c>
      <c r="V196" s="223">
        <f>IF(P196&gt;0,P196*J196/Z196,0)*VLOOKUP(B196,'2-Kosten per locatie'!$A$14:$C$16,3,FALSE)</f>
        <v>0</v>
      </c>
      <c r="W196" s="223">
        <f>IF(Q196&gt;0,Q196*J196/AA196,0)*VLOOKUP(B196,'2-Kosten per locatie'!$A$14:$C$16,3,FALSE)</f>
        <v>0</v>
      </c>
      <c r="X196" s="296">
        <f>IF(L196="nio",0,IF(L196&gt;0,VLOOKUP(H196,'3-Productie normen'!A:M,VLOOKUP(L196,'3-Productie normen'!$B$34:$C$39,2,FALSE),FALSE)))</f>
        <v>0</v>
      </c>
      <c r="Y196" s="296">
        <f t="shared" si="11"/>
        <v>0</v>
      </c>
      <c r="Z196" s="296">
        <f t="shared" si="12"/>
        <v>0</v>
      </c>
      <c r="AA196" s="296">
        <f t="shared" si="13"/>
        <v>0</v>
      </c>
      <c r="AB196" s="297" t="str">
        <f>VLOOKUP(H196,'3-Productie normen'!A:P,12,FALSE)</f>
        <v>B</v>
      </c>
      <c r="AC196" s="297"/>
      <c r="AE196" s="298">
        <f t="shared" si="14"/>
        <v>2808</v>
      </c>
    </row>
    <row r="197" spans="1:31" ht="14.1" hidden="1" customHeight="1">
      <c r="A197" s="432">
        <v>197</v>
      </c>
      <c r="B197" s="256" t="s">
        <v>238</v>
      </c>
      <c r="C197" s="256"/>
      <c r="D197" s="292" t="s">
        <v>364</v>
      </c>
      <c r="E197" s="293" t="s">
        <v>438</v>
      </c>
      <c r="F197" s="293"/>
      <c r="G197" s="62" t="s">
        <v>241</v>
      </c>
      <c r="H197" s="256" t="s">
        <v>727</v>
      </c>
      <c r="I197" s="62" t="s">
        <v>263</v>
      </c>
      <c r="J197" s="294">
        <v>48</v>
      </c>
      <c r="K197" s="295">
        <f t="shared" si="10"/>
        <v>156</v>
      </c>
      <c r="L197" s="224">
        <v>156</v>
      </c>
      <c r="M197" s="224"/>
      <c r="N197" s="224"/>
      <c r="O197" s="224"/>
      <c r="P197" s="224"/>
      <c r="Q197" s="224"/>
      <c r="R197" s="223" t="e">
        <f>IF(L197="nio",0,IF(L197&gt;0,L197*J197/X197,0))*VLOOKUP(B197,'2-Kosten per locatie'!$A$14:$C$16,3,FALSE)</f>
        <v>#DIV/0!</v>
      </c>
      <c r="S197" s="223">
        <f>IF(M197&gt;0,M197*J197/Y197,0)*VLOOKUP(B197,'2-Kosten per locatie'!$A$14:$C$16,3,FALSE)</f>
        <v>0</v>
      </c>
      <c r="T197" s="223">
        <f>IF(N197&gt;0,N197*J197/Z197,0)*VLOOKUP(B197,'2-Kosten per locatie'!$A$14:$C$16,3,FALSE)</f>
        <v>0</v>
      </c>
      <c r="U197" s="223">
        <f>IF(O197&gt;0,O197*J197/AA197,0)*VLOOKUP(B197,'2-Kosten per locatie'!$A$14:$C$16,3,FALSE)</f>
        <v>0</v>
      </c>
      <c r="V197" s="223">
        <f>IF(P197&gt;0,P197*J197/Z197,0)*VLOOKUP(B197,'2-Kosten per locatie'!$A$14:$C$16,3,FALSE)</f>
        <v>0</v>
      </c>
      <c r="W197" s="223">
        <f>IF(Q197&gt;0,Q197*J197/AA197,0)*VLOOKUP(B197,'2-Kosten per locatie'!$A$14:$C$16,3,FALSE)</f>
        <v>0</v>
      </c>
      <c r="X197" s="296">
        <f>IF(L197="nio",0,IF(L197&gt;0,VLOOKUP(H197,'3-Productie normen'!A:M,VLOOKUP(L197,'3-Productie normen'!$B$34:$C$39,2,FALSE),FALSE)))</f>
        <v>0</v>
      </c>
      <c r="Y197" s="296">
        <f t="shared" si="11"/>
        <v>0</v>
      </c>
      <c r="Z197" s="296">
        <f t="shared" si="12"/>
        <v>0</v>
      </c>
      <c r="AA197" s="296">
        <f t="shared" si="13"/>
        <v>0</v>
      </c>
      <c r="AB197" s="297" t="str">
        <f>VLOOKUP(H197,'3-Productie normen'!A:P,12,FALSE)</f>
        <v>V</v>
      </c>
      <c r="AC197" s="297"/>
      <c r="AE197" s="298">
        <f t="shared" si="14"/>
        <v>7488</v>
      </c>
    </row>
    <row r="198" spans="1:31" ht="14.1" hidden="1" customHeight="1">
      <c r="A198" s="432">
        <v>198</v>
      </c>
      <c r="B198" s="256" t="s">
        <v>238</v>
      </c>
      <c r="C198" s="256"/>
      <c r="D198" s="292" t="s">
        <v>364</v>
      </c>
      <c r="E198" s="293" t="s">
        <v>439</v>
      </c>
      <c r="F198" s="293"/>
      <c r="G198" s="62" t="s">
        <v>248</v>
      </c>
      <c r="H198" s="272" t="s">
        <v>58</v>
      </c>
      <c r="I198" s="62" t="s">
        <v>263</v>
      </c>
      <c r="J198" s="294">
        <v>10</v>
      </c>
      <c r="K198" s="295">
        <f t="shared" si="10"/>
        <v>156</v>
      </c>
      <c r="L198" s="224">
        <v>156</v>
      </c>
      <c r="M198" s="224"/>
      <c r="N198" s="224"/>
      <c r="O198" s="224"/>
      <c r="P198" s="224"/>
      <c r="Q198" s="224"/>
      <c r="R198" s="223" t="e">
        <f>IF(L198="nio",0,IF(L198&gt;0,L198*J198/X198,0))*VLOOKUP(B198,'2-Kosten per locatie'!$A$14:$C$16,3,FALSE)</f>
        <v>#DIV/0!</v>
      </c>
      <c r="S198" s="223">
        <f>IF(M198&gt;0,M198*J198/Y198,0)*VLOOKUP(B198,'2-Kosten per locatie'!$A$14:$C$16,3,FALSE)</f>
        <v>0</v>
      </c>
      <c r="T198" s="223">
        <f>IF(N198&gt;0,N198*J198/Z198,0)*VLOOKUP(B198,'2-Kosten per locatie'!$A$14:$C$16,3,FALSE)</f>
        <v>0</v>
      </c>
      <c r="U198" s="223">
        <f>IF(O198&gt;0,O198*J198/AA198,0)*VLOOKUP(B198,'2-Kosten per locatie'!$A$14:$C$16,3,FALSE)</f>
        <v>0</v>
      </c>
      <c r="V198" s="223">
        <f>IF(P198&gt;0,P198*J198/Z198,0)*VLOOKUP(B198,'2-Kosten per locatie'!$A$14:$C$16,3,FALSE)</f>
        <v>0</v>
      </c>
      <c r="W198" s="223">
        <f>IF(Q198&gt;0,Q198*J198/AA198,0)*VLOOKUP(B198,'2-Kosten per locatie'!$A$14:$C$16,3,FALSE)</f>
        <v>0</v>
      </c>
      <c r="X198" s="296">
        <f>IF(L198="nio",0,IF(L198&gt;0,VLOOKUP(H198,'3-Productie normen'!A:M,VLOOKUP(L198,'3-Productie normen'!$B$34:$C$39,2,FALSE),FALSE)))</f>
        <v>0</v>
      </c>
      <c r="Y198" s="296">
        <f t="shared" si="11"/>
        <v>0</v>
      </c>
      <c r="Z198" s="296">
        <f t="shared" si="12"/>
        <v>0</v>
      </c>
      <c r="AA198" s="296">
        <f t="shared" si="13"/>
        <v>0</v>
      </c>
      <c r="AB198" s="297" t="str">
        <f>VLOOKUP(H198,'3-Productie normen'!A:P,12,FALSE)</f>
        <v>V</v>
      </c>
      <c r="AC198" s="297"/>
      <c r="AE198" s="298">
        <f t="shared" si="14"/>
        <v>1560</v>
      </c>
    </row>
    <row r="199" spans="1:31" ht="14.1" hidden="1" customHeight="1">
      <c r="A199" s="432">
        <v>199</v>
      </c>
      <c r="B199" s="256" t="s">
        <v>238</v>
      </c>
      <c r="C199" s="256"/>
      <c r="D199" s="292" t="s">
        <v>364</v>
      </c>
      <c r="E199" s="293" t="s">
        <v>440</v>
      </c>
      <c r="F199" s="293"/>
      <c r="G199" s="62" t="s">
        <v>59</v>
      </c>
      <c r="H199" s="276" t="s">
        <v>770</v>
      </c>
      <c r="I199" s="62" t="s">
        <v>95</v>
      </c>
      <c r="J199" s="294">
        <v>3</v>
      </c>
      <c r="K199" s="295">
        <f t="shared" si="10"/>
        <v>0</v>
      </c>
      <c r="L199" s="224" t="s">
        <v>717</v>
      </c>
      <c r="M199" s="224"/>
      <c r="N199" s="224"/>
      <c r="O199" s="224"/>
      <c r="P199" s="224"/>
      <c r="Q199" s="224"/>
      <c r="R199" s="223">
        <f>IF(L199="nio",0,IF(L199&gt;0,L199*J199/X199,0))*VLOOKUP(B199,'2-Kosten per locatie'!$A$14:$C$16,3,FALSE)</f>
        <v>0</v>
      </c>
      <c r="S199" s="223">
        <f>IF(M199&gt;0,M199*J199/Y199,0)*VLOOKUP(B199,'2-Kosten per locatie'!$A$14:$C$16,3,FALSE)</f>
        <v>0</v>
      </c>
      <c r="T199" s="223">
        <f>IF(N199&gt;0,N199*J199/Z199,0)*VLOOKUP(B199,'2-Kosten per locatie'!$A$14:$C$16,3,FALSE)</f>
        <v>0</v>
      </c>
      <c r="U199" s="223">
        <f>IF(O199&gt;0,O199*J199/AA199,0)*VLOOKUP(B199,'2-Kosten per locatie'!$A$14:$C$16,3,FALSE)</f>
        <v>0</v>
      </c>
      <c r="V199" s="223">
        <f>IF(P199&gt;0,P199*J199/Z199,0)*VLOOKUP(B199,'2-Kosten per locatie'!$A$14:$C$16,3,FALSE)</f>
        <v>0</v>
      </c>
      <c r="W199" s="223">
        <f>IF(Q199&gt;0,Q199*J199/AA199,0)*VLOOKUP(B199,'2-Kosten per locatie'!$A$14:$C$16,3,FALSE)</f>
        <v>0</v>
      </c>
      <c r="X199" s="296">
        <f>IF(L199="nio",0,IF(L199&gt;0,VLOOKUP(H199,'3-Productie normen'!A:M,VLOOKUP(L199,'3-Productie normen'!$B$34:$C$39,2,FALSE),FALSE)))</f>
        <v>0</v>
      </c>
      <c r="Y199" s="296">
        <f t="shared" si="11"/>
        <v>0</v>
      </c>
      <c r="Z199" s="296">
        <f t="shared" si="12"/>
        <v>0</v>
      </c>
      <c r="AA199" s="296">
        <f t="shared" si="13"/>
        <v>0</v>
      </c>
      <c r="AB199" s="297">
        <f>VLOOKUP(H199,'3-Productie normen'!A:P,12,FALSE)</f>
        <v>0</v>
      </c>
      <c r="AC199" s="297"/>
      <c r="AE199" s="298">
        <f t="shared" si="14"/>
        <v>0</v>
      </c>
    </row>
    <row r="200" spans="1:31" ht="14.1" hidden="1" customHeight="1">
      <c r="A200" s="432">
        <v>200</v>
      </c>
      <c r="B200" s="256" t="s">
        <v>238</v>
      </c>
      <c r="C200" s="256"/>
      <c r="D200" s="292" t="s">
        <v>364</v>
      </c>
      <c r="E200" s="293" t="s">
        <v>441</v>
      </c>
      <c r="F200" s="428"/>
      <c r="G200" s="301" t="s">
        <v>56</v>
      </c>
      <c r="H200" s="256" t="s">
        <v>56</v>
      </c>
      <c r="I200" s="62" t="s">
        <v>95</v>
      </c>
      <c r="J200" s="294">
        <v>7.46000003814697</v>
      </c>
      <c r="K200" s="295">
        <f t="shared" si="10"/>
        <v>12</v>
      </c>
      <c r="L200" s="224">
        <v>12</v>
      </c>
      <c r="M200" s="224"/>
      <c r="N200" s="224"/>
      <c r="O200" s="224"/>
      <c r="P200" s="224"/>
      <c r="Q200" s="224"/>
      <c r="R200" s="223" t="e">
        <f>IF(L200="nio",0,IF(L200&gt;0,L200*J200/X200,0))*VLOOKUP(B200,'2-Kosten per locatie'!$A$14:$C$16,3,FALSE)</f>
        <v>#DIV/0!</v>
      </c>
      <c r="S200" s="223">
        <f>IF(M200&gt;0,M200*J200/Y200,0)*VLOOKUP(B200,'2-Kosten per locatie'!$A$14:$C$16,3,FALSE)</f>
        <v>0</v>
      </c>
      <c r="T200" s="223">
        <f>IF(N200&gt;0,N200*J200/Z200,0)*VLOOKUP(B200,'2-Kosten per locatie'!$A$14:$C$16,3,FALSE)</f>
        <v>0</v>
      </c>
      <c r="U200" s="223">
        <f>IF(O200&gt;0,O200*J200/AA200,0)*VLOOKUP(B200,'2-Kosten per locatie'!$A$14:$C$16,3,FALSE)</f>
        <v>0</v>
      </c>
      <c r="V200" s="223">
        <f>IF(P200&gt;0,P200*J200/Z200,0)*VLOOKUP(B200,'2-Kosten per locatie'!$A$14:$C$16,3,FALSE)</f>
        <v>0</v>
      </c>
      <c r="W200" s="223">
        <f>IF(Q200&gt;0,Q200*J200/AA200,0)*VLOOKUP(B200,'2-Kosten per locatie'!$A$14:$C$16,3,FALSE)</f>
        <v>0</v>
      </c>
      <c r="X200" s="296">
        <f>IF(L200="nio",0,IF(L200&gt;0,VLOOKUP(H200,'3-Productie normen'!A:M,VLOOKUP(L200,'3-Productie normen'!$B$34:$C$39,2,FALSE),FALSE)))</f>
        <v>0</v>
      </c>
      <c r="Y200" s="296">
        <f t="shared" si="11"/>
        <v>0</v>
      </c>
      <c r="Z200" s="296">
        <f t="shared" si="12"/>
        <v>0</v>
      </c>
      <c r="AA200" s="296">
        <f t="shared" si="13"/>
        <v>0</v>
      </c>
      <c r="AB200" s="297" t="str">
        <f>VLOOKUP(H200,'3-Productie normen'!A:P,12,FALSE)</f>
        <v>V</v>
      </c>
      <c r="AC200" s="297"/>
      <c r="AE200" s="298">
        <f t="shared" si="14"/>
        <v>89.520000457763643</v>
      </c>
    </row>
    <row r="201" spans="1:31" ht="14.1" hidden="1" customHeight="1">
      <c r="A201" s="432">
        <v>201</v>
      </c>
      <c r="B201" s="256" t="s">
        <v>238</v>
      </c>
      <c r="C201" s="256"/>
      <c r="D201" s="292" t="s">
        <v>364</v>
      </c>
      <c r="E201" s="293" t="s">
        <v>442</v>
      </c>
      <c r="F201" s="293"/>
      <c r="G201" s="62" t="s">
        <v>241</v>
      </c>
      <c r="H201" s="256" t="s">
        <v>727</v>
      </c>
      <c r="I201" s="299" t="s">
        <v>95</v>
      </c>
      <c r="J201" s="294">
        <v>15</v>
      </c>
      <c r="K201" s="295">
        <f t="shared" si="10"/>
        <v>156</v>
      </c>
      <c r="L201" s="224">
        <v>156</v>
      </c>
      <c r="M201" s="224"/>
      <c r="N201" s="224"/>
      <c r="O201" s="224"/>
      <c r="P201" s="224"/>
      <c r="Q201" s="224"/>
      <c r="R201" s="223" t="e">
        <f>IF(L201="nio",0,IF(L201&gt;0,L201*J201/X201,0))*VLOOKUP(B201,'2-Kosten per locatie'!$A$14:$C$16,3,FALSE)</f>
        <v>#DIV/0!</v>
      </c>
      <c r="S201" s="223">
        <f>IF(M201&gt;0,M201*J201/Y201,0)*VLOOKUP(B201,'2-Kosten per locatie'!$A$14:$C$16,3,FALSE)</f>
        <v>0</v>
      </c>
      <c r="T201" s="223">
        <f>IF(N201&gt;0,N201*J201/Z201,0)*VLOOKUP(B201,'2-Kosten per locatie'!$A$14:$C$16,3,FALSE)</f>
        <v>0</v>
      </c>
      <c r="U201" s="223">
        <f>IF(O201&gt;0,O201*J201/AA201,0)*VLOOKUP(B201,'2-Kosten per locatie'!$A$14:$C$16,3,FALSE)</f>
        <v>0</v>
      </c>
      <c r="V201" s="223">
        <f>IF(P201&gt;0,P201*J201/Z201,0)*VLOOKUP(B201,'2-Kosten per locatie'!$A$14:$C$16,3,FALSE)</f>
        <v>0</v>
      </c>
      <c r="W201" s="223">
        <f>IF(Q201&gt;0,Q201*J201/AA201,0)*VLOOKUP(B201,'2-Kosten per locatie'!$A$14:$C$16,3,FALSE)</f>
        <v>0</v>
      </c>
      <c r="X201" s="296">
        <f>IF(L201="nio",0,IF(L201&gt;0,VLOOKUP(H201,'3-Productie normen'!A:M,VLOOKUP(L201,'3-Productie normen'!$B$34:$C$39,2,FALSE),FALSE)))</f>
        <v>0</v>
      </c>
      <c r="Y201" s="296">
        <f t="shared" si="11"/>
        <v>0</v>
      </c>
      <c r="Z201" s="296">
        <f t="shared" si="12"/>
        <v>0</v>
      </c>
      <c r="AA201" s="296">
        <f t="shared" si="13"/>
        <v>0</v>
      </c>
      <c r="AB201" s="297" t="str">
        <f>VLOOKUP(H201,'3-Productie normen'!A:P,12,FALSE)</f>
        <v>V</v>
      </c>
      <c r="AC201" s="297"/>
      <c r="AE201" s="298">
        <f t="shared" si="14"/>
        <v>2340</v>
      </c>
    </row>
    <row r="202" spans="1:31" ht="14.1" hidden="1" customHeight="1">
      <c r="A202" s="432">
        <v>202</v>
      </c>
      <c r="B202" s="256" t="s">
        <v>238</v>
      </c>
      <c r="C202" s="256"/>
      <c r="D202" s="292" t="s">
        <v>364</v>
      </c>
      <c r="E202" s="219" t="s">
        <v>443</v>
      </c>
      <c r="F202" s="219"/>
      <c r="G202" s="74" t="s">
        <v>248</v>
      </c>
      <c r="H202" s="272" t="s">
        <v>58</v>
      </c>
      <c r="I202" s="62" t="s">
        <v>95</v>
      </c>
      <c r="J202" s="294">
        <v>11</v>
      </c>
      <c r="K202" s="295">
        <f t="shared" ref="K202:K265" si="15">SUM(L202:Q202)</f>
        <v>156</v>
      </c>
      <c r="L202" s="224">
        <v>156</v>
      </c>
      <c r="M202" s="224"/>
      <c r="N202" s="224"/>
      <c r="O202" s="224"/>
      <c r="P202" s="224"/>
      <c r="Q202" s="224"/>
      <c r="R202" s="223" t="e">
        <f>IF(L202="nio",0,IF(L202&gt;0,L202*J202/X202,0))*VLOOKUP(B202,'2-Kosten per locatie'!$A$14:$C$16,3,FALSE)</f>
        <v>#DIV/0!</v>
      </c>
      <c r="S202" s="223">
        <f>IF(M202&gt;0,M202*J202/Y202,0)*VLOOKUP(B202,'2-Kosten per locatie'!$A$14:$C$16,3,FALSE)</f>
        <v>0</v>
      </c>
      <c r="T202" s="223">
        <f>IF(N202&gt;0,N202*J202/Z202,0)*VLOOKUP(B202,'2-Kosten per locatie'!$A$14:$C$16,3,FALSE)</f>
        <v>0</v>
      </c>
      <c r="U202" s="223">
        <f>IF(O202&gt;0,O202*J202/AA202,0)*VLOOKUP(B202,'2-Kosten per locatie'!$A$14:$C$16,3,FALSE)</f>
        <v>0</v>
      </c>
      <c r="V202" s="223">
        <f>IF(P202&gt;0,P202*J202/Z202,0)*VLOOKUP(B202,'2-Kosten per locatie'!$A$14:$C$16,3,FALSE)</f>
        <v>0</v>
      </c>
      <c r="W202" s="223">
        <f>IF(Q202&gt;0,Q202*J202/AA202,0)*VLOOKUP(B202,'2-Kosten per locatie'!$A$14:$C$16,3,FALSE)</f>
        <v>0</v>
      </c>
      <c r="X202" s="296">
        <f>IF(L202="nio",0,IF(L202&gt;0,VLOOKUP(H202,'3-Productie normen'!A:M,VLOOKUP(L202,'3-Productie normen'!$B$34:$C$39,2,FALSE),FALSE)))</f>
        <v>0</v>
      </c>
      <c r="Y202" s="296">
        <f t="shared" ref="Y202:Y265" si="16">IF(M202&gt;0,X202*$Y$8,0)</f>
        <v>0</v>
      </c>
      <c r="Z202" s="296">
        <f t="shared" ref="Z202:Z265" si="17">IF((OR(N202&gt;0,P202&gt;0)),X202*$Z$8,0)</f>
        <v>0</v>
      </c>
      <c r="AA202" s="296">
        <f t="shared" ref="AA202:AA265" si="18">IF((OR(O202&gt;0,Q202&gt;0)),X202*$AA$8,0)</f>
        <v>0</v>
      </c>
      <c r="AB202" s="297" t="str">
        <f>VLOOKUP(H202,'3-Productie normen'!A:P,12,FALSE)</f>
        <v>V</v>
      </c>
      <c r="AC202" s="297"/>
      <c r="AE202" s="298">
        <f t="shared" ref="AE202:AE265" si="19">K202*J202</f>
        <v>1716</v>
      </c>
    </row>
    <row r="203" spans="1:31" ht="14.1" customHeight="1">
      <c r="A203" s="432">
        <v>203</v>
      </c>
      <c r="B203" s="256" t="s">
        <v>238</v>
      </c>
      <c r="C203" s="256"/>
      <c r="D203" s="292" t="s">
        <v>364</v>
      </c>
      <c r="E203" s="293" t="s">
        <v>444</v>
      </c>
      <c r="F203" s="293"/>
      <c r="G203" s="62" t="s">
        <v>255</v>
      </c>
      <c r="H203" s="272" t="s">
        <v>48</v>
      </c>
      <c r="I203" s="62" t="s">
        <v>243</v>
      </c>
      <c r="J203" s="294">
        <v>9</v>
      </c>
      <c r="K203" s="295">
        <f t="shared" si="15"/>
        <v>255</v>
      </c>
      <c r="L203" s="224">
        <v>255</v>
      </c>
      <c r="M203" s="224"/>
      <c r="N203" s="224"/>
      <c r="O203" s="224"/>
      <c r="P203" s="224"/>
      <c r="Q203" s="224"/>
      <c r="R203" s="223" t="e">
        <f>IF(L203="nio",0,IF(L203&gt;0,L203*J203/X203,0))*VLOOKUP(B203,'2-Kosten per locatie'!$A$14:$C$16,3,FALSE)</f>
        <v>#DIV/0!</v>
      </c>
      <c r="S203" s="223">
        <f>IF(M203&gt;0,M203*J203/Y203,0)*VLOOKUP(B203,'2-Kosten per locatie'!$A$14:$C$16,3,FALSE)</f>
        <v>0</v>
      </c>
      <c r="T203" s="223">
        <f>IF(N203&gt;0,N203*J203/Z203,0)*VLOOKUP(B203,'2-Kosten per locatie'!$A$14:$C$16,3,FALSE)</f>
        <v>0</v>
      </c>
      <c r="U203" s="223">
        <f>IF(O203&gt;0,O203*J203/AA203,0)*VLOOKUP(B203,'2-Kosten per locatie'!$A$14:$C$16,3,FALSE)</f>
        <v>0</v>
      </c>
      <c r="V203" s="223">
        <f>IF(P203&gt;0,P203*J203/Z203,0)*VLOOKUP(B203,'2-Kosten per locatie'!$A$14:$C$16,3,FALSE)</f>
        <v>0</v>
      </c>
      <c r="W203" s="223">
        <f>IF(Q203&gt;0,Q203*J203/AA203,0)*VLOOKUP(B203,'2-Kosten per locatie'!$A$14:$C$16,3,FALSE)</f>
        <v>0</v>
      </c>
      <c r="X203" s="296">
        <f>IF(L203="nio",0,IF(L203&gt;0,VLOOKUP(H203,'3-Productie normen'!A:M,VLOOKUP(L203,'3-Productie normen'!$B$34:$C$39,2,FALSE),FALSE)))</f>
        <v>0</v>
      </c>
      <c r="Y203" s="296">
        <f t="shared" si="16"/>
        <v>0</v>
      </c>
      <c r="Z203" s="296">
        <f t="shared" si="17"/>
        <v>0</v>
      </c>
      <c r="AA203" s="296">
        <f t="shared" si="18"/>
        <v>0</v>
      </c>
      <c r="AB203" s="297" t="str">
        <f>VLOOKUP(H203,'3-Productie normen'!A:P,12,FALSE)</f>
        <v>S</v>
      </c>
      <c r="AC203" s="297"/>
      <c r="AE203" s="298">
        <f t="shared" si="19"/>
        <v>2295</v>
      </c>
    </row>
    <row r="204" spans="1:31" ht="14.1" customHeight="1">
      <c r="A204" s="432">
        <v>204</v>
      </c>
      <c r="B204" s="256" t="s">
        <v>238</v>
      </c>
      <c r="C204" s="256"/>
      <c r="D204" s="292" t="s">
        <v>364</v>
      </c>
      <c r="E204" s="293" t="s">
        <v>445</v>
      </c>
      <c r="F204" s="293"/>
      <c r="G204" s="256" t="s">
        <v>255</v>
      </c>
      <c r="H204" s="272" t="s">
        <v>48</v>
      </c>
      <c r="I204" s="62" t="s">
        <v>243</v>
      </c>
      <c r="J204" s="300">
        <v>9</v>
      </c>
      <c r="K204" s="295">
        <f t="shared" si="15"/>
        <v>255</v>
      </c>
      <c r="L204" s="224">
        <v>255</v>
      </c>
      <c r="M204" s="224"/>
      <c r="N204" s="224"/>
      <c r="O204" s="224"/>
      <c r="P204" s="224"/>
      <c r="Q204" s="224"/>
      <c r="R204" s="223" t="e">
        <f>IF(L204="nio",0,IF(L204&gt;0,L204*J204/X204,0))*VLOOKUP(B204,'2-Kosten per locatie'!$A$14:$C$16,3,FALSE)</f>
        <v>#DIV/0!</v>
      </c>
      <c r="S204" s="223">
        <f>IF(M204&gt;0,M204*J204/Y204,0)*VLOOKUP(B204,'2-Kosten per locatie'!$A$14:$C$16,3,FALSE)</f>
        <v>0</v>
      </c>
      <c r="T204" s="223">
        <f>IF(N204&gt;0,N204*J204/Z204,0)*VLOOKUP(B204,'2-Kosten per locatie'!$A$14:$C$16,3,FALSE)</f>
        <v>0</v>
      </c>
      <c r="U204" s="223">
        <f>IF(O204&gt;0,O204*J204/AA204,0)*VLOOKUP(B204,'2-Kosten per locatie'!$A$14:$C$16,3,FALSE)</f>
        <v>0</v>
      </c>
      <c r="V204" s="223">
        <f>IF(P204&gt;0,P204*J204/Z204,0)*VLOOKUP(B204,'2-Kosten per locatie'!$A$14:$C$16,3,FALSE)</f>
        <v>0</v>
      </c>
      <c r="W204" s="223">
        <f>IF(Q204&gt;0,Q204*J204/AA204,0)*VLOOKUP(B204,'2-Kosten per locatie'!$A$14:$C$16,3,FALSE)</f>
        <v>0</v>
      </c>
      <c r="X204" s="296">
        <f>IF(L204="nio",0,IF(L204&gt;0,VLOOKUP(H204,'3-Productie normen'!A:M,VLOOKUP(L204,'3-Productie normen'!$B$34:$C$39,2,FALSE),FALSE)))</f>
        <v>0</v>
      </c>
      <c r="Y204" s="296">
        <f t="shared" si="16"/>
        <v>0</v>
      </c>
      <c r="Z204" s="296">
        <f t="shared" si="17"/>
        <v>0</v>
      </c>
      <c r="AA204" s="296">
        <f t="shared" si="18"/>
        <v>0</v>
      </c>
      <c r="AB204" s="297" t="str">
        <f>VLOOKUP(H204,'3-Productie normen'!A:P,12,FALSE)</f>
        <v>S</v>
      </c>
      <c r="AC204" s="297"/>
      <c r="AE204" s="298">
        <f t="shared" si="19"/>
        <v>2295</v>
      </c>
    </row>
    <row r="205" spans="1:31" ht="14.1" hidden="1" customHeight="1">
      <c r="A205" s="432">
        <v>205</v>
      </c>
      <c r="B205" s="256" t="s">
        <v>238</v>
      </c>
      <c r="C205" s="256"/>
      <c r="D205" s="292" t="s">
        <v>364</v>
      </c>
      <c r="E205" s="293" t="s">
        <v>446</v>
      </c>
      <c r="F205" s="293"/>
      <c r="G205" s="256" t="s">
        <v>56</v>
      </c>
      <c r="H205" s="256" t="s">
        <v>56</v>
      </c>
      <c r="I205" s="62" t="s">
        <v>95</v>
      </c>
      <c r="J205" s="300">
        <v>1</v>
      </c>
      <c r="K205" s="295">
        <f t="shared" si="15"/>
        <v>12</v>
      </c>
      <c r="L205" s="224">
        <v>12</v>
      </c>
      <c r="M205" s="224"/>
      <c r="N205" s="224"/>
      <c r="O205" s="224"/>
      <c r="P205" s="224"/>
      <c r="Q205" s="224"/>
      <c r="R205" s="223" t="e">
        <f>IF(L205="nio",0,IF(L205&gt;0,L205*J205/X205,0))*VLOOKUP(B205,'2-Kosten per locatie'!$A$14:$C$16,3,FALSE)</f>
        <v>#DIV/0!</v>
      </c>
      <c r="S205" s="223">
        <f>IF(M205&gt;0,M205*J205/Y205,0)*VLOOKUP(B205,'2-Kosten per locatie'!$A$14:$C$16,3,FALSE)</f>
        <v>0</v>
      </c>
      <c r="T205" s="223">
        <f>IF(N205&gt;0,N205*J205/Z205,0)*VLOOKUP(B205,'2-Kosten per locatie'!$A$14:$C$16,3,FALSE)</f>
        <v>0</v>
      </c>
      <c r="U205" s="223">
        <f>IF(O205&gt;0,O205*J205/AA205,0)*VLOOKUP(B205,'2-Kosten per locatie'!$A$14:$C$16,3,FALSE)</f>
        <v>0</v>
      </c>
      <c r="V205" s="223">
        <f>IF(P205&gt;0,P205*J205/Z205,0)*VLOOKUP(B205,'2-Kosten per locatie'!$A$14:$C$16,3,FALSE)</f>
        <v>0</v>
      </c>
      <c r="W205" s="223">
        <f>IF(Q205&gt;0,Q205*J205/AA205,0)*VLOOKUP(B205,'2-Kosten per locatie'!$A$14:$C$16,3,FALSE)</f>
        <v>0</v>
      </c>
      <c r="X205" s="296">
        <f>IF(L205="nio",0,IF(L205&gt;0,VLOOKUP(H205,'3-Productie normen'!A:M,VLOOKUP(L205,'3-Productie normen'!$B$34:$C$39,2,FALSE),FALSE)))</f>
        <v>0</v>
      </c>
      <c r="Y205" s="296">
        <f t="shared" si="16"/>
        <v>0</v>
      </c>
      <c r="Z205" s="296">
        <f t="shared" si="17"/>
        <v>0</v>
      </c>
      <c r="AA205" s="296">
        <f t="shared" si="18"/>
        <v>0</v>
      </c>
      <c r="AB205" s="297" t="str">
        <f>VLOOKUP(H205,'3-Productie normen'!A:P,12,FALSE)</f>
        <v>V</v>
      </c>
      <c r="AC205" s="297"/>
      <c r="AE205" s="298">
        <f t="shared" si="19"/>
        <v>12</v>
      </c>
    </row>
    <row r="206" spans="1:31" ht="14.1" hidden="1" customHeight="1">
      <c r="A206" s="432">
        <v>206</v>
      </c>
      <c r="B206" s="256" t="s">
        <v>238</v>
      </c>
      <c r="C206" s="256"/>
      <c r="D206" s="292" t="s">
        <v>364</v>
      </c>
      <c r="E206" s="293" t="s">
        <v>447</v>
      </c>
      <c r="F206" s="293"/>
      <c r="G206" s="256" t="s">
        <v>241</v>
      </c>
      <c r="H206" s="256" t="s">
        <v>727</v>
      </c>
      <c r="I206" s="62" t="s">
        <v>95</v>
      </c>
      <c r="J206" s="300">
        <v>10</v>
      </c>
      <c r="K206" s="295">
        <f t="shared" si="15"/>
        <v>156</v>
      </c>
      <c r="L206" s="224">
        <v>156</v>
      </c>
      <c r="M206" s="224"/>
      <c r="N206" s="224"/>
      <c r="O206" s="224"/>
      <c r="P206" s="224"/>
      <c r="Q206" s="224"/>
      <c r="R206" s="223" t="e">
        <f>IF(L206="nio",0,IF(L206&gt;0,L206*J206/X206,0))*VLOOKUP(B206,'2-Kosten per locatie'!$A$14:$C$16,3,FALSE)</f>
        <v>#DIV/0!</v>
      </c>
      <c r="S206" s="223">
        <f>IF(M206&gt;0,M206*J206/Y206,0)*VLOOKUP(B206,'2-Kosten per locatie'!$A$14:$C$16,3,FALSE)</f>
        <v>0</v>
      </c>
      <c r="T206" s="223">
        <f>IF(N206&gt;0,N206*J206/Z206,0)*VLOOKUP(B206,'2-Kosten per locatie'!$A$14:$C$16,3,FALSE)</f>
        <v>0</v>
      </c>
      <c r="U206" s="223">
        <f>IF(O206&gt;0,O206*J206/AA206,0)*VLOOKUP(B206,'2-Kosten per locatie'!$A$14:$C$16,3,FALSE)</f>
        <v>0</v>
      </c>
      <c r="V206" s="223">
        <f>IF(P206&gt;0,P206*J206/Z206,0)*VLOOKUP(B206,'2-Kosten per locatie'!$A$14:$C$16,3,FALSE)</f>
        <v>0</v>
      </c>
      <c r="W206" s="223">
        <f>IF(Q206&gt;0,Q206*J206/AA206,0)*VLOOKUP(B206,'2-Kosten per locatie'!$A$14:$C$16,3,FALSE)</f>
        <v>0</v>
      </c>
      <c r="X206" s="296">
        <f>IF(L206="nio",0,IF(L206&gt;0,VLOOKUP(H206,'3-Productie normen'!A:M,VLOOKUP(L206,'3-Productie normen'!$B$34:$C$39,2,FALSE),FALSE)))</f>
        <v>0</v>
      </c>
      <c r="Y206" s="296">
        <f t="shared" si="16"/>
        <v>0</v>
      </c>
      <c r="Z206" s="296">
        <f t="shared" si="17"/>
        <v>0</v>
      </c>
      <c r="AA206" s="296">
        <f t="shared" si="18"/>
        <v>0</v>
      </c>
      <c r="AB206" s="297" t="str">
        <f>VLOOKUP(H206,'3-Productie normen'!A:P,12,FALSE)</f>
        <v>V</v>
      </c>
      <c r="AC206" s="297"/>
      <c r="AE206" s="298">
        <f t="shared" si="19"/>
        <v>1560</v>
      </c>
    </row>
    <row r="207" spans="1:31" ht="14.1" hidden="1" customHeight="1">
      <c r="A207" s="432">
        <v>207</v>
      </c>
      <c r="B207" s="256" t="s">
        <v>238</v>
      </c>
      <c r="C207" s="256"/>
      <c r="D207" s="292" t="s">
        <v>364</v>
      </c>
      <c r="E207" s="293" t="s">
        <v>448</v>
      </c>
      <c r="F207" s="293"/>
      <c r="G207" s="62" t="s">
        <v>248</v>
      </c>
      <c r="H207" s="272" t="s">
        <v>58</v>
      </c>
      <c r="I207" s="62" t="s">
        <v>95</v>
      </c>
      <c r="J207" s="300">
        <v>11</v>
      </c>
      <c r="K207" s="295">
        <f t="shared" si="15"/>
        <v>156</v>
      </c>
      <c r="L207" s="224">
        <v>156</v>
      </c>
      <c r="M207" s="224"/>
      <c r="N207" s="224"/>
      <c r="O207" s="224"/>
      <c r="P207" s="224"/>
      <c r="Q207" s="224"/>
      <c r="R207" s="223" t="e">
        <f>IF(L207="nio",0,IF(L207&gt;0,L207*J207/X207,0))*VLOOKUP(B207,'2-Kosten per locatie'!$A$14:$C$16,3,FALSE)</f>
        <v>#DIV/0!</v>
      </c>
      <c r="S207" s="223">
        <f>IF(M207&gt;0,M207*J207/Y207,0)*VLOOKUP(B207,'2-Kosten per locatie'!$A$14:$C$16,3,FALSE)</f>
        <v>0</v>
      </c>
      <c r="T207" s="223">
        <f>IF(N207&gt;0,N207*J207/Z207,0)*VLOOKUP(B207,'2-Kosten per locatie'!$A$14:$C$16,3,FALSE)</f>
        <v>0</v>
      </c>
      <c r="U207" s="223">
        <f>IF(O207&gt;0,O207*J207/AA207,0)*VLOOKUP(B207,'2-Kosten per locatie'!$A$14:$C$16,3,FALSE)</f>
        <v>0</v>
      </c>
      <c r="V207" s="223">
        <f>IF(P207&gt;0,P207*J207/Z207,0)*VLOOKUP(B207,'2-Kosten per locatie'!$A$14:$C$16,3,FALSE)</f>
        <v>0</v>
      </c>
      <c r="W207" s="223">
        <f>IF(Q207&gt;0,Q207*J207/AA207,0)*VLOOKUP(B207,'2-Kosten per locatie'!$A$14:$C$16,3,FALSE)</f>
        <v>0</v>
      </c>
      <c r="X207" s="296">
        <f>IF(L207="nio",0,IF(L207&gt;0,VLOOKUP(H207,'3-Productie normen'!A:M,VLOOKUP(L207,'3-Productie normen'!$B$34:$C$39,2,FALSE),FALSE)))</f>
        <v>0</v>
      </c>
      <c r="Y207" s="296">
        <f t="shared" si="16"/>
        <v>0</v>
      </c>
      <c r="Z207" s="296">
        <f t="shared" si="17"/>
        <v>0</v>
      </c>
      <c r="AA207" s="296">
        <f t="shared" si="18"/>
        <v>0</v>
      </c>
      <c r="AB207" s="297" t="str">
        <f>VLOOKUP(H207,'3-Productie normen'!A:P,12,FALSE)</f>
        <v>V</v>
      </c>
      <c r="AC207" s="297"/>
      <c r="AE207" s="298">
        <f t="shared" si="19"/>
        <v>1716</v>
      </c>
    </row>
    <row r="208" spans="1:31" ht="14.1" hidden="1" customHeight="1">
      <c r="A208" s="432">
        <v>208</v>
      </c>
      <c r="B208" s="256" t="s">
        <v>238</v>
      </c>
      <c r="C208" s="256"/>
      <c r="D208" s="292" t="s">
        <v>364</v>
      </c>
      <c r="E208" s="293" t="s">
        <v>449</v>
      </c>
      <c r="F208" s="293"/>
      <c r="G208" s="62" t="s">
        <v>241</v>
      </c>
      <c r="H208" s="256" t="s">
        <v>727</v>
      </c>
      <c r="I208" s="62" t="s">
        <v>95</v>
      </c>
      <c r="J208" s="300">
        <v>10</v>
      </c>
      <c r="K208" s="295">
        <f t="shared" si="15"/>
        <v>156</v>
      </c>
      <c r="L208" s="224">
        <v>156</v>
      </c>
      <c r="M208" s="224"/>
      <c r="N208" s="224"/>
      <c r="O208" s="224"/>
      <c r="P208" s="224"/>
      <c r="Q208" s="224"/>
      <c r="R208" s="223" t="e">
        <f>IF(L208="nio",0,IF(L208&gt;0,L208*J208/X208,0))*VLOOKUP(B208,'2-Kosten per locatie'!$A$14:$C$16,3,FALSE)</f>
        <v>#DIV/0!</v>
      </c>
      <c r="S208" s="223">
        <f>IF(M208&gt;0,M208*J208/Y208,0)*VLOOKUP(B208,'2-Kosten per locatie'!$A$14:$C$16,3,FALSE)</f>
        <v>0</v>
      </c>
      <c r="T208" s="223">
        <f>IF(N208&gt;0,N208*J208/Z208,0)*VLOOKUP(B208,'2-Kosten per locatie'!$A$14:$C$16,3,FALSE)</f>
        <v>0</v>
      </c>
      <c r="U208" s="223">
        <f>IF(O208&gt;0,O208*J208/AA208,0)*VLOOKUP(B208,'2-Kosten per locatie'!$A$14:$C$16,3,FALSE)</f>
        <v>0</v>
      </c>
      <c r="V208" s="223">
        <f>IF(P208&gt;0,P208*J208/Z208,0)*VLOOKUP(B208,'2-Kosten per locatie'!$A$14:$C$16,3,FALSE)</f>
        <v>0</v>
      </c>
      <c r="W208" s="223">
        <f>IF(Q208&gt;0,Q208*J208/AA208,0)*VLOOKUP(B208,'2-Kosten per locatie'!$A$14:$C$16,3,FALSE)</f>
        <v>0</v>
      </c>
      <c r="X208" s="296">
        <f>IF(L208="nio",0,IF(L208&gt;0,VLOOKUP(H208,'3-Productie normen'!A:M,VLOOKUP(L208,'3-Productie normen'!$B$34:$C$39,2,FALSE),FALSE)))</f>
        <v>0</v>
      </c>
      <c r="Y208" s="296">
        <f t="shared" si="16"/>
        <v>0</v>
      </c>
      <c r="Z208" s="296">
        <f t="shared" si="17"/>
        <v>0</v>
      </c>
      <c r="AA208" s="296">
        <f t="shared" si="18"/>
        <v>0</v>
      </c>
      <c r="AB208" s="297" t="str">
        <f>VLOOKUP(H208,'3-Productie normen'!A:P,12,FALSE)</f>
        <v>V</v>
      </c>
      <c r="AC208" s="297"/>
      <c r="AE208" s="298">
        <f t="shared" si="19"/>
        <v>1560</v>
      </c>
    </row>
    <row r="209" spans="1:31" ht="14.1" hidden="1" customHeight="1">
      <c r="A209" s="432">
        <v>209</v>
      </c>
      <c r="B209" s="256" t="s">
        <v>238</v>
      </c>
      <c r="C209" s="256"/>
      <c r="D209" s="292" t="s">
        <v>364</v>
      </c>
      <c r="E209" s="293" t="s">
        <v>450</v>
      </c>
      <c r="F209" s="293"/>
      <c r="G209" s="62" t="s">
        <v>248</v>
      </c>
      <c r="H209" s="272" t="s">
        <v>58</v>
      </c>
      <c r="I209" s="62" t="s">
        <v>95</v>
      </c>
      <c r="J209" s="300">
        <v>11</v>
      </c>
      <c r="K209" s="295">
        <f t="shared" si="15"/>
        <v>156</v>
      </c>
      <c r="L209" s="224">
        <v>156</v>
      </c>
      <c r="M209" s="224"/>
      <c r="N209" s="224"/>
      <c r="O209" s="224"/>
      <c r="P209" s="224"/>
      <c r="Q209" s="224"/>
      <c r="R209" s="223" t="e">
        <f>IF(L209="nio",0,IF(L209&gt;0,L209*J209/X209,0))*VLOOKUP(B209,'2-Kosten per locatie'!$A$14:$C$16,3,FALSE)</f>
        <v>#DIV/0!</v>
      </c>
      <c r="S209" s="223">
        <f>IF(M209&gt;0,M209*J209/Y209,0)*VLOOKUP(B209,'2-Kosten per locatie'!$A$14:$C$16,3,FALSE)</f>
        <v>0</v>
      </c>
      <c r="T209" s="223">
        <f>IF(N209&gt;0,N209*J209/Z209,0)*VLOOKUP(B209,'2-Kosten per locatie'!$A$14:$C$16,3,FALSE)</f>
        <v>0</v>
      </c>
      <c r="U209" s="223">
        <f>IF(O209&gt;0,O209*J209/AA209,0)*VLOOKUP(B209,'2-Kosten per locatie'!$A$14:$C$16,3,FALSE)</f>
        <v>0</v>
      </c>
      <c r="V209" s="223">
        <f>IF(P209&gt;0,P209*J209/Z209,0)*VLOOKUP(B209,'2-Kosten per locatie'!$A$14:$C$16,3,FALSE)</f>
        <v>0</v>
      </c>
      <c r="W209" s="223">
        <f>IF(Q209&gt;0,Q209*J209/AA209,0)*VLOOKUP(B209,'2-Kosten per locatie'!$A$14:$C$16,3,FALSE)</f>
        <v>0</v>
      </c>
      <c r="X209" s="296">
        <f>IF(L209="nio",0,IF(L209&gt;0,VLOOKUP(H209,'3-Productie normen'!A:M,VLOOKUP(L209,'3-Productie normen'!$B$34:$C$39,2,FALSE),FALSE)))</f>
        <v>0</v>
      </c>
      <c r="Y209" s="296">
        <f t="shared" si="16"/>
        <v>0</v>
      </c>
      <c r="Z209" s="296">
        <f t="shared" si="17"/>
        <v>0</v>
      </c>
      <c r="AA209" s="296">
        <f t="shared" si="18"/>
        <v>0</v>
      </c>
      <c r="AB209" s="297" t="str">
        <f>VLOOKUP(H209,'3-Productie normen'!A:P,12,FALSE)</f>
        <v>V</v>
      </c>
      <c r="AC209" s="297"/>
      <c r="AE209" s="298">
        <f t="shared" si="19"/>
        <v>1716</v>
      </c>
    </row>
    <row r="210" spans="1:31" ht="14.1" hidden="1" customHeight="1">
      <c r="A210" s="432">
        <v>210</v>
      </c>
      <c r="B210" s="256" t="s">
        <v>238</v>
      </c>
      <c r="C210" s="256"/>
      <c r="D210" s="292" t="s">
        <v>364</v>
      </c>
      <c r="E210" s="293" t="s">
        <v>451</v>
      </c>
      <c r="F210" s="293"/>
      <c r="G210" s="62" t="s">
        <v>56</v>
      </c>
      <c r="H210" s="256" t="s">
        <v>56</v>
      </c>
      <c r="I210" s="62" t="s">
        <v>95</v>
      </c>
      <c r="J210" s="300">
        <v>1</v>
      </c>
      <c r="K210" s="295">
        <f t="shared" si="15"/>
        <v>12</v>
      </c>
      <c r="L210" s="224">
        <v>12</v>
      </c>
      <c r="M210" s="224"/>
      <c r="N210" s="224"/>
      <c r="O210" s="224"/>
      <c r="P210" s="224"/>
      <c r="Q210" s="224"/>
      <c r="R210" s="223" t="e">
        <f>IF(L210="nio",0,IF(L210&gt;0,L210*J210/X210,0))*VLOOKUP(B210,'2-Kosten per locatie'!$A$14:$C$16,3,FALSE)</f>
        <v>#DIV/0!</v>
      </c>
      <c r="S210" s="223">
        <f>IF(M210&gt;0,M210*J210/Y210,0)*VLOOKUP(B210,'2-Kosten per locatie'!$A$14:$C$16,3,FALSE)</f>
        <v>0</v>
      </c>
      <c r="T210" s="223">
        <f>IF(N210&gt;0,N210*J210/Z210,0)*VLOOKUP(B210,'2-Kosten per locatie'!$A$14:$C$16,3,FALSE)</f>
        <v>0</v>
      </c>
      <c r="U210" s="223">
        <f>IF(O210&gt;0,O210*J210/AA210,0)*VLOOKUP(B210,'2-Kosten per locatie'!$A$14:$C$16,3,FALSE)</f>
        <v>0</v>
      </c>
      <c r="V210" s="223">
        <f>IF(P210&gt;0,P210*J210/Z210,0)*VLOOKUP(B210,'2-Kosten per locatie'!$A$14:$C$16,3,FALSE)</f>
        <v>0</v>
      </c>
      <c r="W210" s="223">
        <f>IF(Q210&gt;0,Q210*J210/AA210,0)*VLOOKUP(B210,'2-Kosten per locatie'!$A$14:$C$16,3,FALSE)</f>
        <v>0</v>
      </c>
      <c r="X210" s="296">
        <f>IF(L210="nio",0,IF(L210&gt;0,VLOOKUP(H210,'3-Productie normen'!A:M,VLOOKUP(L210,'3-Productie normen'!$B$34:$C$39,2,FALSE),FALSE)))</f>
        <v>0</v>
      </c>
      <c r="Y210" s="296">
        <f t="shared" si="16"/>
        <v>0</v>
      </c>
      <c r="Z210" s="296">
        <f t="shared" si="17"/>
        <v>0</v>
      </c>
      <c r="AA210" s="296">
        <f t="shared" si="18"/>
        <v>0</v>
      </c>
      <c r="AB210" s="297" t="str">
        <f>VLOOKUP(H210,'3-Productie normen'!A:P,12,FALSE)</f>
        <v>V</v>
      </c>
      <c r="AC210" s="297"/>
      <c r="AE210" s="298">
        <f t="shared" si="19"/>
        <v>12</v>
      </c>
    </row>
    <row r="211" spans="1:31" ht="14.1" customHeight="1">
      <c r="A211" s="432">
        <v>211</v>
      </c>
      <c r="B211" s="256" t="s">
        <v>238</v>
      </c>
      <c r="C211" s="256"/>
      <c r="D211" s="292" t="s">
        <v>364</v>
      </c>
      <c r="E211" s="293" t="s">
        <v>452</v>
      </c>
      <c r="F211" s="293"/>
      <c r="G211" s="256" t="s">
        <v>255</v>
      </c>
      <c r="H211" s="272" t="s">
        <v>48</v>
      </c>
      <c r="I211" s="62" t="s">
        <v>243</v>
      </c>
      <c r="J211" s="300">
        <v>9</v>
      </c>
      <c r="K211" s="295">
        <f t="shared" si="15"/>
        <v>255</v>
      </c>
      <c r="L211" s="224">
        <v>255</v>
      </c>
      <c r="M211" s="224"/>
      <c r="N211" s="224"/>
      <c r="O211" s="224"/>
      <c r="P211" s="224"/>
      <c r="Q211" s="224"/>
      <c r="R211" s="223" t="e">
        <f>IF(L211="nio",0,IF(L211&gt;0,L211*J211/X211,0))*VLOOKUP(B211,'2-Kosten per locatie'!$A$14:$C$16,3,FALSE)</f>
        <v>#DIV/0!</v>
      </c>
      <c r="S211" s="223">
        <f>IF(M211&gt;0,M211*J211/Y211,0)*VLOOKUP(B211,'2-Kosten per locatie'!$A$14:$C$16,3,FALSE)</f>
        <v>0</v>
      </c>
      <c r="T211" s="223">
        <f>IF(N211&gt;0,N211*J211/Z211,0)*VLOOKUP(B211,'2-Kosten per locatie'!$A$14:$C$16,3,FALSE)</f>
        <v>0</v>
      </c>
      <c r="U211" s="223">
        <f>IF(O211&gt;0,O211*J211/AA211,0)*VLOOKUP(B211,'2-Kosten per locatie'!$A$14:$C$16,3,FALSE)</f>
        <v>0</v>
      </c>
      <c r="V211" s="223">
        <f>IF(P211&gt;0,P211*J211/Z211,0)*VLOOKUP(B211,'2-Kosten per locatie'!$A$14:$C$16,3,FALSE)</f>
        <v>0</v>
      </c>
      <c r="W211" s="223">
        <f>IF(Q211&gt;0,Q211*J211/AA211,0)*VLOOKUP(B211,'2-Kosten per locatie'!$A$14:$C$16,3,FALSE)</f>
        <v>0</v>
      </c>
      <c r="X211" s="296">
        <f>IF(L211="nio",0,IF(L211&gt;0,VLOOKUP(H211,'3-Productie normen'!A:M,VLOOKUP(L211,'3-Productie normen'!$B$34:$C$39,2,FALSE),FALSE)))</f>
        <v>0</v>
      </c>
      <c r="Y211" s="296">
        <f t="shared" si="16"/>
        <v>0</v>
      </c>
      <c r="Z211" s="296">
        <f t="shared" si="17"/>
        <v>0</v>
      </c>
      <c r="AA211" s="296">
        <f t="shared" si="18"/>
        <v>0</v>
      </c>
      <c r="AB211" s="297" t="str">
        <f>VLOOKUP(H211,'3-Productie normen'!A:P,12,FALSE)</f>
        <v>S</v>
      </c>
      <c r="AC211" s="297"/>
      <c r="AE211" s="298">
        <f t="shared" si="19"/>
        <v>2295</v>
      </c>
    </row>
    <row r="212" spans="1:31" ht="14.1" customHeight="1">
      <c r="A212" s="432">
        <v>212</v>
      </c>
      <c r="B212" s="256" t="s">
        <v>238</v>
      </c>
      <c r="C212" s="256"/>
      <c r="D212" s="292" t="s">
        <v>364</v>
      </c>
      <c r="E212" s="293" t="s">
        <v>453</v>
      </c>
      <c r="F212" s="293"/>
      <c r="G212" s="256" t="s">
        <v>255</v>
      </c>
      <c r="H212" s="272" t="s">
        <v>48</v>
      </c>
      <c r="I212" s="62" t="s">
        <v>243</v>
      </c>
      <c r="J212" s="300">
        <v>9</v>
      </c>
      <c r="K212" s="295">
        <f t="shared" si="15"/>
        <v>255</v>
      </c>
      <c r="L212" s="224">
        <v>255</v>
      </c>
      <c r="M212" s="224"/>
      <c r="N212" s="224"/>
      <c r="O212" s="224"/>
      <c r="P212" s="224"/>
      <c r="Q212" s="224"/>
      <c r="R212" s="223" t="e">
        <f>IF(L212="nio",0,IF(L212&gt;0,L212*J212/X212,0))*VLOOKUP(B212,'2-Kosten per locatie'!$A$14:$C$16,3,FALSE)</f>
        <v>#DIV/0!</v>
      </c>
      <c r="S212" s="223">
        <f>IF(M212&gt;0,M212*J212/Y212,0)*VLOOKUP(B212,'2-Kosten per locatie'!$A$14:$C$16,3,FALSE)</f>
        <v>0</v>
      </c>
      <c r="T212" s="223">
        <f>IF(N212&gt;0,N212*J212/Z212,0)*VLOOKUP(B212,'2-Kosten per locatie'!$A$14:$C$16,3,FALSE)</f>
        <v>0</v>
      </c>
      <c r="U212" s="223">
        <f>IF(O212&gt;0,O212*J212/AA212,0)*VLOOKUP(B212,'2-Kosten per locatie'!$A$14:$C$16,3,FALSE)</f>
        <v>0</v>
      </c>
      <c r="V212" s="223">
        <f>IF(P212&gt;0,P212*J212/Z212,0)*VLOOKUP(B212,'2-Kosten per locatie'!$A$14:$C$16,3,FALSE)</f>
        <v>0</v>
      </c>
      <c r="W212" s="223">
        <f>IF(Q212&gt;0,Q212*J212/AA212,0)*VLOOKUP(B212,'2-Kosten per locatie'!$A$14:$C$16,3,FALSE)</f>
        <v>0</v>
      </c>
      <c r="X212" s="296">
        <f>IF(L212="nio",0,IF(L212&gt;0,VLOOKUP(H212,'3-Productie normen'!A:M,VLOOKUP(L212,'3-Productie normen'!$B$34:$C$39,2,FALSE),FALSE)))</f>
        <v>0</v>
      </c>
      <c r="Y212" s="296">
        <f t="shared" si="16"/>
        <v>0</v>
      </c>
      <c r="Z212" s="296">
        <f t="shared" si="17"/>
        <v>0</v>
      </c>
      <c r="AA212" s="296">
        <f t="shared" si="18"/>
        <v>0</v>
      </c>
      <c r="AB212" s="297" t="str">
        <f>VLOOKUP(H212,'3-Productie normen'!A:P,12,FALSE)</f>
        <v>S</v>
      </c>
      <c r="AC212" s="297"/>
      <c r="AE212" s="298">
        <f t="shared" si="19"/>
        <v>2295</v>
      </c>
    </row>
    <row r="213" spans="1:31" ht="14.1" hidden="1" customHeight="1">
      <c r="A213" s="432">
        <v>213</v>
      </c>
      <c r="B213" s="256" t="s">
        <v>238</v>
      </c>
      <c r="C213" s="256"/>
      <c r="D213" s="292" t="s">
        <v>364</v>
      </c>
      <c r="E213" s="293" t="s">
        <v>454</v>
      </c>
      <c r="F213" s="293"/>
      <c r="G213" s="256" t="s">
        <v>241</v>
      </c>
      <c r="H213" s="256" t="s">
        <v>727</v>
      </c>
      <c r="I213" s="62" t="s">
        <v>263</v>
      </c>
      <c r="J213" s="300">
        <v>74</v>
      </c>
      <c r="K213" s="295">
        <f t="shared" si="15"/>
        <v>156</v>
      </c>
      <c r="L213" s="224">
        <v>156</v>
      </c>
      <c r="M213" s="224"/>
      <c r="N213" s="224"/>
      <c r="O213" s="224"/>
      <c r="P213" s="224"/>
      <c r="Q213" s="224"/>
      <c r="R213" s="223" t="e">
        <f>IF(L213="nio",0,IF(L213&gt;0,L213*J213/X213,0))*VLOOKUP(B213,'2-Kosten per locatie'!$A$14:$C$16,3,FALSE)</f>
        <v>#DIV/0!</v>
      </c>
      <c r="S213" s="223">
        <f>IF(M213&gt;0,M213*J213/Y213,0)*VLOOKUP(B213,'2-Kosten per locatie'!$A$14:$C$16,3,FALSE)</f>
        <v>0</v>
      </c>
      <c r="T213" s="223">
        <f>IF(N213&gt;0,N213*J213/Z213,0)*VLOOKUP(B213,'2-Kosten per locatie'!$A$14:$C$16,3,FALSE)</f>
        <v>0</v>
      </c>
      <c r="U213" s="223">
        <f>IF(O213&gt;0,O213*J213/AA213,0)*VLOOKUP(B213,'2-Kosten per locatie'!$A$14:$C$16,3,FALSE)</f>
        <v>0</v>
      </c>
      <c r="V213" s="223">
        <f>IF(P213&gt;0,P213*J213/Z213,0)*VLOOKUP(B213,'2-Kosten per locatie'!$A$14:$C$16,3,FALSE)</f>
        <v>0</v>
      </c>
      <c r="W213" s="223">
        <f>IF(Q213&gt;0,Q213*J213/AA213,0)*VLOOKUP(B213,'2-Kosten per locatie'!$A$14:$C$16,3,FALSE)</f>
        <v>0</v>
      </c>
      <c r="X213" s="296">
        <f>IF(L213="nio",0,IF(L213&gt;0,VLOOKUP(H213,'3-Productie normen'!A:M,VLOOKUP(L213,'3-Productie normen'!$B$34:$C$39,2,FALSE),FALSE)))</f>
        <v>0</v>
      </c>
      <c r="Y213" s="296">
        <f t="shared" si="16"/>
        <v>0</v>
      </c>
      <c r="Z213" s="296">
        <f t="shared" si="17"/>
        <v>0</v>
      </c>
      <c r="AA213" s="296">
        <f t="shared" si="18"/>
        <v>0</v>
      </c>
      <c r="AB213" s="297" t="str">
        <f>VLOOKUP(H213,'3-Productie normen'!A:P,12,FALSE)</f>
        <v>V</v>
      </c>
      <c r="AC213" s="297"/>
      <c r="AE213" s="298">
        <f t="shared" si="19"/>
        <v>11544</v>
      </c>
    </row>
    <row r="214" spans="1:31" ht="14.1" hidden="1" customHeight="1">
      <c r="A214" s="432">
        <v>214</v>
      </c>
      <c r="B214" s="256" t="s">
        <v>238</v>
      </c>
      <c r="C214" s="256"/>
      <c r="D214" s="292" t="s">
        <v>364</v>
      </c>
      <c r="E214" s="293" t="s">
        <v>455</v>
      </c>
      <c r="F214" s="293"/>
      <c r="G214" s="62" t="s">
        <v>241</v>
      </c>
      <c r="H214" s="256" t="s">
        <v>727</v>
      </c>
      <c r="I214" s="62" t="s">
        <v>263</v>
      </c>
      <c r="J214" s="300">
        <v>74</v>
      </c>
      <c r="K214" s="295">
        <f t="shared" si="15"/>
        <v>156</v>
      </c>
      <c r="L214" s="224">
        <v>156</v>
      </c>
      <c r="M214" s="224"/>
      <c r="N214" s="224"/>
      <c r="O214" s="224"/>
      <c r="P214" s="224"/>
      <c r="Q214" s="224"/>
      <c r="R214" s="223" t="e">
        <f>IF(L214="nio",0,IF(L214&gt;0,L214*J214/X214,0))*VLOOKUP(B214,'2-Kosten per locatie'!$A$14:$C$16,3,FALSE)</f>
        <v>#DIV/0!</v>
      </c>
      <c r="S214" s="223">
        <f>IF(M214&gt;0,M214*J214/Y214,0)*VLOOKUP(B214,'2-Kosten per locatie'!$A$14:$C$16,3,FALSE)</f>
        <v>0</v>
      </c>
      <c r="T214" s="223">
        <f>IF(N214&gt;0,N214*J214/Z214,0)*VLOOKUP(B214,'2-Kosten per locatie'!$A$14:$C$16,3,FALSE)</f>
        <v>0</v>
      </c>
      <c r="U214" s="223">
        <f>IF(O214&gt;0,O214*J214/AA214,0)*VLOOKUP(B214,'2-Kosten per locatie'!$A$14:$C$16,3,FALSE)</f>
        <v>0</v>
      </c>
      <c r="V214" s="223">
        <f>IF(P214&gt;0,P214*J214/Z214,0)*VLOOKUP(B214,'2-Kosten per locatie'!$A$14:$C$16,3,FALSE)</f>
        <v>0</v>
      </c>
      <c r="W214" s="223">
        <f>IF(Q214&gt;0,Q214*J214/AA214,0)*VLOOKUP(B214,'2-Kosten per locatie'!$A$14:$C$16,3,FALSE)</f>
        <v>0</v>
      </c>
      <c r="X214" s="296">
        <f>IF(L214="nio",0,IF(L214&gt;0,VLOOKUP(H214,'3-Productie normen'!A:M,VLOOKUP(L214,'3-Productie normen'!$B$34:$C$39,2,FALSE),FALSE)))</f>
        <v>0</v>
      </c>
      <c r="Y214" s="296">
        <f t="shared" si="16"/>
        <v>0</v>
      </c>
      <c r="Z214" s="296">
        <f t="shared" si="17"/>
        <v>0</v>
      </c>
      <c r="AA214" s="296">
        <f t="shared" si="18"/>
        <v>0</v>
      </c>
      <c r="AB214" s="297" t="str">
        <f>VLOOKUP(H214,'3-Productie normen'!A:P,12,FALSE)</f>
        <v>V</v>
      </c>
      <c r="AC214" s="297"/>
      <c r="AE214" s="298">
        <f t="shared" si="19"/>
        <v>11544</v>
      </c>
    </row>
    <row r="215" spans="1:31" ht="14.1" hidden="1" customHeight="1">
      <c r="A215" s="432">
        <v>215</v>
      </c>
      <c r="B215" s="256" t="s">
        <v>238</v>
      </c>
      <c r="C215" s="256"/>
      <c r="D215" s="292" t="s">
        <v>456</v>
      </c>
      <c r="E215" s="293" t="s">
        <v>457</v>
      </c>
      <c r="F215" s="293"/>
      <c r="G215" s="62" t="s">
        <v>241</v>
      </c>
      <c r="H215" s="256" t="s">
        <v>727</v>
      </c>
      <c r="I215" s="62" t="s">
        <v>95</v>
      </c>
      <c r="J215" s="300">
        <v>23</v>
      </c>
      <c r="K215" s="295">
        <f t="shared" si="15"/>
        <v>156</v>
      </c>
      <c r="L215" s="224">
        <v>156</v>
      </c>
      <c r="M215" s="224"/>
      <c r="N215" s="224"/>
      <c r="O215" s="224"/>
      <c r="P215" s="224"/>
      <c r="Q215" s="224"/>
      <c r="R215" s="223" t="e">
        <f>IF(L215="nio",0,IF(L215&gt;0,L215*J215/X215,0))*VLOOKUP(B215,'2-Kosten per locatie'!$A$14:$C$16,3,FALSE)</f>
        <v>#DIV/0!</v>
      </c>
      <c r="S215" s="223">
        <f>IF(M215&gt;0,M215*J215/Y215,0)*VLOOKUP(B215,'2-Kosten per locatie'!$A$14:$C$16,3,FALSE)</f>
        <v>0</v>
      </c>
      <c r="T215" s="223">
        <f>IF(N215&gt;0,N215*J215/Z215,0)*VLOOKUP(B215,'2-Kosten per locatie'!$A$14:$C$16,3,FALSE)</f>
        <v>0</v>
      </c>
      <c r="U215" s="223">
        <f>IF(O215&gt;0,O215*J215/AA215,0)*VLOOKUP(B215,'2-Kosten per locatie'!$A$14:$C$16,3,FALSE)</f>
        <v>0</v>
      </c>
      <c r="V215" s="223">
        <f>IF(P215&gt;0,P215*J215/Z215,0)*VLOOKUP(B215,'2-Kosten per locatie'!$A$14:$C$16,3,FALSE)</f>
        <v>0</v>
      </c>
      <c r="W215" s="223">
        <f>IF(Q215&gt;0,Q215*J215/AA215,0)*VLOOKUP(B215,'2-Kosten per locatie'!$A$14:$C$16,3,FALSE)</f>
        <v>0</v>
      </c>
      <c r="X215" s="296">
        <f>IF(L215="nio",0,IF(L215&gt;0,VLOOKUP(H215,'3-Productie normen'!A:M,VLOOKUP(L215,'3-Productie normen'!$B$34:$C$39,2,FALSE),FALSE)))</f>
        <v>0</v>
      </c>
      <c r="Y215" s="296">
        <f t="shared" si="16"/>
        <v>0</v>
      </c>
      <c r="Z215" s="296">
        <f t="shared" si="17"/>
        <v>0</v>
      </c>
      <c r="AA215" s="296">
        <f t="shared" si="18"/>
        <v>0</v>
      </c>
      <c r="AB215" s="297" t="str">
        <f>VLOOKUP(H215,'3-Productie normen'!A:P,12,FALSE)</f>
        <v>V</v>
      </c>
      <c r="AC215" s="297"/>
      <c r="AE215" s="298">
        <f t="shared" si="19"/>
        <v>3588</v>
      </c>
    </row>
    <row r="216" spans="1:31" ht="14.1" hidden="1" customHeight="1">
      <c r="A216" s="432">
        <v>216</v>
      </c>
      <c r="B216" s="256" t="s">
        <v>238</v>
      </c>
      <c r="C216" s="256"/>
      <c r="D216" s="292" t="s">
        <v>456</v>
      </c>
      <c r="E216" s="293" t="s">
        <v>458</v>
      </c>
      <c r="F216" s="293"/>
      <c r="G216" s="62" t="s">
        <v>248</v>
      </c>
      <c r="H216" s="272" t="s">
        <v>58</v>
      </c>
      <c r="I216" s="62" t="s">
        <v>95</v>
      </c>
      <c r="J216" s="300">
        <v>10</v>
      </c>
      <c r="K216" s="295">
        <f t="shared" si="15"/>
        <v>156</v>
      </c>
      <c r="L216" s="224">
        <v>156</v>
      </c>
      <c r="M216" s="224"/>
      <c r="N216" s="224"/>
      <c r="O216" s="224"/>
      <c r="P216" s="224"/>
      <c r="Q216" s="224"/>
      <c r="R216" s="223" t="e">
        <f>IF(L216="nio",0,IF(L216&gt;0,L216*J216/X216,0))*VLOOKUP(B216,'2-Kosten per locatie'!$A$14:$C$16,3,FALSE)</f>
        <v>#DIV/0!</v>
      </c>
      <c r="S216" s="223">
        <f>IF(M216&gt;0,M216*J216/Y216,0)*VLOOKUP(B216,'2-Kosten per locatie'!$A$14:$C$16,3,FALSE)</f>
        <v>0</v>
      </c>
      <c r="T216" s="223">
        <f>IF(N216&gt;0,N216*J216/Z216,0)*VLOOKUP(B216,'2-Kosten per locatie'!$A$14:$C$16,3,FALSE)</f>
        <v>0</v>
      </c>
      <c r="U216" s="223">
        <f>IF(O216&gt;0,O216*J216/AA216,0)*VLOOKUP(B216,'2-Kosten per locatie'!$A$14:$C$16,3,FALSE)</f>
        <v>0</v>
      </c>
      <c r="V216" s="223">
        <f>IF(P216&gt;0,P216*J216/Z216,0)*VLOOKUP(B216,'2-Kosten per locatie'!$A$14:$C$16,3,FALSE)</f>
        <v>0</v>
      </c>
      <c r="W216" s="223">
        <f>IF(Q216&gt;0,Q216*J216/AA216,0)*VLOOKUP(B216,'2-Kosten per locatie'!$A$14:$C$16,3,FALSE)</f>
        <v>0</v>
      </c>
      <c r="X216" s="296">
        <f>IF(L216="nio",0,IF(L216&gt;0,VLOOKUP(H216,'3-Productie normen'!A:M,VLOOKUP(L216,'3-Productie normen'!$B$34:$C$39,2,FALSE),FALSE)))</f>
        <v>0</v>
      </c>
      <c r="Y216" s="296">
        <f t="shared" si="16"/>
        <v>0</v>
      </c>
      <c r="Z216" s="296">
        <f t="shared" si="17"/>
        <v>0</v>
      </c>
      <c r="AA216" s="296">
        <f t="shared" si="18"/>
        <v>0</v>
      </c>
      <c r="AB216" s="297" t="str">
        <f>VLOOKUP(H216,'3-Productie normen'!A:P,12,FALSE)</f>
        <v>V</v>
      </c>
      <c r="AC216" s="297"/>
      <c r="AE216" s="298">
        <f t="shared" si="19"/>
        <v>1560</v>
      </c>
    </row>
    <row r="217" spans="1:31" ht="14.1" hidden="1" customHeight="1">
      <c r="A217" s="432">
        <v>217</v>
      </c>
      <c r="B217" s="256" t="s">
        <v>238</v>
      </c>
      <c r="C217" s="256"/>
      <c r="D217" s="292" t="s">
        <v>456</v>
      </c>
      <c r="E217" s="293" t="s">
        <v>459</v>
      </c>
      <c r="F217" s="293"/>
      <c r="G217" s="62" t="s">
        <v>59</v>
      </c>
      <c r="H217" s="276" t="s">
        <v>770</v>
      </c>
      <c r="I217" s="62" t="s">
        <v>95</v>
      </c>
      <c r="J217" s="300">
        <v>5</v>
      </c>
      <c r="K217" s="295">
        <f t="shared" si="15"/>
        <v>0</v>
      </c>
      <c r="L217" s="224" t="s">
        <v>717</v>
      </c>
      <c r="M217" s="224"/>
      <c r="N217" s="224"/>
      <c r="O217" s="224"/>
      <c r="P217" s="224"/>
      <c r="Q217" s="224"/>
      <c r="R217" s="223">
        <f>IF(L217="nio",0,IF(L217&gt;0,L217*J217/X217,0))*VLOOKUP(B217,'2-Kosten per locatie'!$A$14:$C$16,3,FALSE)</f>
        <v>0</v>
      </c>
      <c r="S217" s="223">
        <f>IF(M217&gt;0,M217*J217/Y217,0)*VLOOKUP(B217,'2-Kosten per locatie'!$A$14:$C$16,3,FALSE)</f>
        <v>0</v>
      </c>
      <c r="T217" s="223">
        <f>IF(N217&gt;0,N217*J217/Z217,0)*VLOOKUP(B217,'2-Kosten per locatie'!$A$14:$C$16,3,FALSE)</f>
        <v>0</v>
      </c>
      <c r="U217" s="223">
        <f>IF(O217&gt;0,O217*J217/AA217,0)*VLOOKUP(B217,'2-Kosten per locatie'!$A$14:$C$16,3,FALSE)</f>
        <v>0</v>
      </c>
      <c r="V217" s="223">
        <f>IF(P217&gt;0,P217*J217/Z217,0)*VLOOKUP(B217,'2-Kosten per locatie'!$A$14:$C$16,3,FALSE)</f>
        <v>0</v>
      </c>
      <c r="W217" s="223">
        <f>IF(Q217&gt;0,Q217*J217/AA217,0)*VLOOKUP(B217,'2-Kosten per locatie'!$A$14:$C$16,3,FALSE)</f>
        <v>0</v>
      </c>
      <c r="X217" s="296">
        <f>IF(L217="nio",0,IF(L217&gt;0,VLOOKUP(H217,'3-Productie normen'!A:M,VLOOKUP(L217,'3-Productie normen'!$B$34:$C$39,2,FALSE),FALSE)))</f>
        <v>0</v>
      </c>
      <c r="Y217" s="296">
        <f t="shared" si="16"/>
        <v>0</v>
      </c>
      <c r="Z217" s="296">
        <f t="shared" si="17"/>
        <v>0</v>
      </c>
      <c r="AA217" s="296">
        <f t="shared" si="18"/>
        <v>0</v>
      </c>
      <c r="AB217" s="297">
        <f>VLOOKUP(H217,'3-Productie normen'!A:P,12,FALSE)</f>
        <v>0</v>
      </c>
      <c r="AC217" s="297"/>
      <c r="AE217" s="298">
        <f t="shared" si="19"/>
        <v>0</v>
      </c>
    </row>
    <row r="218" spans="1:31" ht="14.1" hidden="1" customHeight="1">
      <c r="A218" s="432">
        <v>218</v>
      </c>
      <c r="B218" s="256" t="s">
        <v>238</v>
      </c>
      <c r="C218" s="256"/>
      <c r="D218" s="292" t="s">
        <v>456</v>
      </c>
      <c r="E218" s="293" t="s">
        <v>460</v>
      </c>
      <c r="F218" s="428"/>
      <c r="G218" s="301" t="s">
        <v>59</v>
      </c>
      <c r="H218" s="276" t="s">
        <v>770</v>
      </c>
      <c r="I218" s="62" t="s">
        <v>95</v>
      </c>
      <c r="J218" s="300">
        <v>6</v>
      </c>
      <c r="K218" s="295">
        <f t="shared" si="15"/>
        <v>0</v>
      </c>
      <c r="L218" s="224" t="s">
        <v>717</v>
      </c>
      <c r="M218" s="224"/>
      <c r="N218" s="224"/>
      <c r="O218" s="224"/>
      <c r="P218" s="224"/>
      <c r="Q218" s="224"/>
      <c r="R218" s="223">
        <f>IF(L218="nio",0,IF(L218&gt;0,L218*J218/X218,0))*VLOOKUP(B218,'2-Kosten per locatie'!$A$14:$C$16,3,FALSE)</f>
        <v>0</v>
      </c>
      <c r="S218" s="223">
        <f>IF(M218&gt;0,M218*J218/Y218,0)*VLOOKUP(B218,'2-Kosten per locatie'!$A$14:$C$16,3,FALSE)</f>
        <v>0</v>
      </c>
      <c r="T218" s="223">
        <f>IF(N218&gt;0,N218*J218/Z218,0)*VLOOKUP(B218,'2-Kosten per locatie'!$A$14:$C$16,3,FALSE)</f>
        <v>0</v>
      </c>
      <c r="U218" s="223">
        <f>IF(O218&gt;0,O218*J218/AA218,0)*VLOOKUP(B218,'2-Kosten per locatie'!$A$14:$C$16,3,FALSE)</f>
        <v>0</v>
      </c>
      <c r="V218" s="223">
        <f>IF(P218&gt;0,P218*J218/Z218,0)*VLOOKUP(B218,'2-Kosten per locatie'!$A$14:$C$16,3,FALSE)</f>
        <v>0</v>
      </c>
      <c r="W218" s="223">
        <f>IF(Q218&gt;0,Q218*J218/AA218,0)*VLOOKUP(B218,'2-Kosten per locatie'!$A$14:$C$16,3,FALSE)</f>
        <v>0</v>
      </c>
      <c r="X218" s="296">
        <f>IF(L218="nio",0,IF(L218&gt;0,VLOOKUP(H218,'3-Productie normen'!A:M,VLOOKUP(L218,'3-Productie normen'!$B$34:$C$39,2,FALSE),FALSE)))</f>
        <v>0</v>
      </c>
      <c r="Y218" s="296">
        <f t="shared" si="16"/>
        <v>0</v>
      </c>
      <c r="Z218" s="296">
        <f t="shared" si="17"/>
        <v>0</v>
      </c>
      <c r="AA218" s="296">
        <f t="shared" si="18"/>
        <v>0</v>
      </c>
      <c r="AB218" s="297">
        <f>VLOOKUP(H218,'3-Productie normen'!A:P,12,FALSE)</f>
        <v>0</v>
      </c>
      <c r="AC218" s="297"/>
      <c r="AE218" s="298">
        <f t="shared" si="19"/>
        <v>0</v>
      </c>
    </row>
    <row r="219" spans="1:31" ht="14.1" customHeight="1">
      <c r="A219" s="432">
        <v>219</v>
      </c>
      <c r="B219" s="256" t="s">
        <v>238</v>
      </c>
      <c r="C219" s="256"/>
      <c r="D219" s="292" t="s">
        <v>456</v>
      </c>
      <c r="E219" s="293" t="s">
        <v>461</v>
      </c>
      <c r="F219" s="293"/>
      <c r="G219" s="62" t="s">
        <v>255</v>
      </c>
      <c r="H219" s="272" t="s">
        <v>48</v>
      </c>
      <c r="I219" s="299" t="s">
        <v>243</v>
      </c>
      <c r="J219" s="300">
        <v>4</v>
      </c>
      <c r="K219" s="295">
        <f t="shared" si="15"/>
        <v>255</v>
      </c>
      <c r="L219" s="224">
        <v>255</v>
      </c>
      <c r="M219" s="224"/>
      <c r="N219" s="224"/>
      <c r="O219" s="224"/>
      <c r="P219" s="224"/>
      <c r="Q219" s="224"/>
      <c r="R219" s="223" t="e">
        <f>IF(L219="nio",0,IF(L219&gt;0,L219*J219/X219,0))*VLOOKUP(B219,'2-Kosten per locatie'!$A$14:$C$16,3,FALSE)</f>
        <v>#DIV/0!</v>
      </c>
      <c r="S219" s="223">
        <f>IF(M219&gt;0,M219*J219/Y219,0)*VLOOKUP(B219,'2-Kosten per locatie'!$A$14:$C$16,3,FALSE)</f>
        <v>0</v>
      </c>
      <c r="T219" s="223">
        <f>IF(N219&gt;0,N219*J219/Z219,0)*VLOOKUP(B219,'2-Kosten per locatie'!$A$14:$C$16,3,FALSE)</f>
        <v>0</v>
      </c>
      <c r="U219" s="223">
        <f>IF(O219&gt;0,O219*J219/AA219,0)*VLOOKUP(B219,'2-Kosten per locatie'!$A$14:$C$16,3,FALSE)</f>
        <v>0</v>
      </c>
      <c r="V219" s="223">
        <f>IF(P219&gt;0,P219*J219/Z219,0)*VLOOKUP(B219,'2-Kosten per locatie'!$A$14:$C$16,3,FALSE)</f>
        <v>0</v>
      </c>
      <c r="W219" s="223">
        <f>IF(Q219&gt;0,Q219*J219/AA219,0)*VLOOKUP(B219,'2-Kosten per locatie'!$A$14:$C$16,3,FALSE)</f>
        <v>0</v>
      </c>
      <c r="X219" s="296">
        <f>IF(L219="nio",0,IF(L219&gt;0,VLOOKUP(H219,'3-Productie normen'!A:M,VLOOKUP(L219,'3-Productie normen'!$B$34:$C$39,2,FALSE),FALSE)))</f>
        <v>0</v>
      </c>
      <c r="Y219" s="296">
        <f t="shared" si="16"/>
        <v>0</v>
      </c>
      <c r="Z219" s="296">
        <f t="shared" si="17"/>
        <v>0</v>
      </c>
      <c r="AA219" s="296">
        <f t="shared" si="18"/>
        <v>0</v>
      </c>
      <c r="AB219" s="297" t="str">
        <f>VLOOKUP(H219,'3-Productie normen'!A:P,12,FALSE)</f>
        <v>S</v>
      </c>
      <c r="AC219" s="297"/>
      <c r="AE219" s="298">
        <f t="shared" si="19"/>
        <v>1020</v>
      </c>
    </row>
    <row r="220" spans="1:31" ht="14.1" customHeight="1">
      <c r="A220" s="432">
        <v>220</v>
      </c>
      <c r="B220" s="256" t="s">
        <v>238</v>
      </c>
      <c r="C220" s="256"/>
      <c r="D220" s="75" t="s">
        <v>456</v>
      </c>
      <c r="E220" s="219" t="s">
        <v>462</v>
      </c>
      <c r="F220" s="219"/>
      <c r="G220" s="74" t="s">
        <v>255</v>
      </c>
      <c r="H220" s="272" t="s">
        <v>48</v>
      </c>
      <c r="I220" s="62" t="s">
        <v>243</v>
      </c>
      <c r="J220" s="300">
        <v>13</v>
      </c>
      <c r="K220" s="295">
        <f t="shared" si="15"/>
        <v>255</v>
      </c>
      <c r="L220" s="224">
        <v>255</v>
      </c>
      <c r="M220" s="224"/>
      <c r="N220" s="224"/>
      <c r="O220" s="224"/>
      <c r="P220" s="224"/>
      <c r="Q220" s="224"/>
      <c r="R220" s="223" t="e">
        <f>IF(L220="nio",0,IF(L220&gt;0,L220*J220/X220,0))*VLOOKUP(B220,'2-Kosten per locatie'!$A$14:$C$16,3,FALSE)</f>
        <v>#DIV/0!</v>
      </c>
      <c r="S220" s="223">
        <f>IF(M220&gt;0,M220*J220/Y220,0)*VLOOKUP(B220,'2-Kosten per locatie'!$A$14:$C$16,3,FALSE)</f>
        <v>0</v>
      </c>
      <c r="T220" s="223">
        <f>IF(N220&gt;0,N220*J220/Z220,0)*VLOOKUP(B220,'2-Kosten per locatie'!$A$14:$C$16,3,FALSE)</f>
        <v>0</v>
      </c>
      <c r="U220" s="223">
        <f>IF(O220&gt;0,O220*J220/AA220,0)*VLOOKUP(B220,'2-Kosten per locatie'!$A$14:$C$16,3,FALSE)</f>
        <v>0</v>
      </c>
      <c r="V220" s="223">
        <f>IF(P220&gt;0,P220*J220/Z220,0)*VLOOKUP(B220,'2-Kosten per locatie'!$A$14:$C$16,3,FALSE)</f>
        <v>0</v>
      </c>
      <c r="W220" s="223">
        <f>IF(Q220&gt;0,Q220*J220/AA220,0)*VLOOKUP(B220,'2-Kosten per locatie'!$A$14:$C$16,3,FALSE)</f>
        <v>0</v>
      </c>
      <c r="X220" s="296">
        <f>IF(L220="nio",0,IF(L220&gt;0,VLOOKUP(H220,'3-Productie normen'!A:M,VLOOKUP(L220,'3-Productie normen'!$B$34:$C$39,2,FALSE),FALSE)))</f>
        <v>0</v>
      </c>
      <c r="Y220" s="296">
        <f t="shared" si="16"/>
        <v>0</v>
      </c>
      <c r="Z220" s="296">
        <f t="shared" si="17"/>
        <v>0</v>
      </c>
      <c r="AA220" s="296">
        <f t="shared" si="18"/>
        <v>0</v>
      </c>
      <c r="AB220" s="297" t="str">
        <f>VLOOKUP(H220,'3-Productie normen'!A:P,12,FALSE)</f>
        <v>S</v>
      </c>
      <c r="AC220" s="297"/>
      <c r="AE220" s="298">
        <f t="shared" si="19"/>
        <v>3315</v>
      </c>
    </row>
    <row r="221" spans="1:31" ht="14.1" customHeight="1">
      <c r="A221" s="432">
        <v>221</v>
      </c>
      <c r="B221" s="256" t="s">
        <v>238</v>
      </c>
      <c r="C221" s="256"/>
      <c r="D221" s="292" t="s">
        <v>456</v>
      </c>
      <c r="E221" s="293" t="s">
        <v>463</v>
      </c>
      <c r="F221" s="293"/>
      <c r="G221" s="62" t="s">
        <v>255</v>
      </c>
      <c r="H221" s="272" t="s">
        <v>48</v>
      </c>
      <c r="I221" s="62" t="s">
        <v>243</v>
      </c>
      <c r="J221" s="300">
        <v>14</v>
      </c>
      <c r="K221" s="295">
        <f t="shared" si="15"/>
        <v>255</v>
      </c>
      <c r="L221" s="224">
        <v>255</v>
      </c>
      <c r="M221" s="224"/>
      <c r="N221" s="224"/>
      <c r="O221" s="224"/>
      <c r="P221" s="224"/>
      <c r="Q221" s="224"/>
      <c r="R221" s="223" t="e">
        <f>IF(L221="nio",0,IF(L221&gt;0,L221*J221/X221,0))*VLOOKUP(B221,'2-Kosten per locatie'!$A$14:$C$16,3,FALSE)</f>
        <v>#DIV/0!</v>
      </c>
      <c r="S221" s="223">
        <f>IF(M221&gt;0,M221*J221/Y221,0)*VLOOKUP(B221,'2-Kosten per locatie'!$A$14:$C$16,3,FALSE)</f>
        <v>0</v>
      </c>
      <c r="T221" s="223">
        <f>IF(N221&gt;0,N221*J221/Z221,0)*VLOOKUP(B221,'2-Kosten per locatie'!$A$14:$C$16,3,FALSE)</f>
        <v>0</v>
      </c>
      <c r="U221" s="223">
        <f>IF(O221&gt;0,O221*J221/AA221,0)*VLOOKUP(B221,'2-Kosten per locatie'!$A$14:$C$16,3,FALSE)</f>
        <v>0</v>
      </c>
      <c r="V221" s="223">
        <f>IF(P221&gt;0,P221*J221/Z221,0)*VLOOKUP(B221,'2-Kosten per locatie'!$A$14:$C$16,3,FALSE)</f>
        <v>0</v>
      </c>
      <c r="W221" s="223">
        <f>IF(Q221&gt;0,Q221*J221/AA221,0)*VLOOKUP(B221,'2-Kosten per locatie'!$A$14:$C$16,3,FALSE)</f>
        <v>0</v>
      </c>
      <c r="X221" s="296">
        <f>IF(L221="nio",0,IF(L221&gt;0,VLOOKUP(H221,'3-Productie normen'!A:M,VLOOKUP(L221,'3-Productie normen'!$B$34:$C$39,2,FALSE),FALSE)))</f>
        <v>0</v>
      </c>
      <c r="Y221" s="296">
        <f t="shared" si="16"/>
        <v>0</v>
      </c>
      <c r="Z221" s="296">
        <f t="shared" si="17"/>
        <v>0</v>
      </c>
      <c r="AA221" s="296">
        <f t="shared" si="18"/>
        <v>0</v>
      </c>
      <c r="AB221" s="297" t="str">
        <f>VLOOKUP(H221,'3-Productie normen'!A:P,12,FALSE)</f>
        <v>S</v>
      </c>
      <c r="AC221" s="297"/>
      <c r="AE221" s="298">
        <f t="shared" si="19"/>
        <v>3570</v>
      </c>
    </row>
    <row r="222" spans="1:31" ht="14.1" hidden="1" customHeight="1">
      <c r="A222" s="432">
        <v>222</v>
      </c>
      <c r="B222" s="256" t="s">
        <v>238</v>
      </c>
      <c r="C222" s="256"/>
      <c r="D222" s="292" t="s">
        <v>456</v>
      </c>
      <c r="E222" s="293" t="s">
        <v>464</v>
      </c>
      <c r="F222" s="293"/>
      <c r="G222" s="62" t="s">
        <v>265</v>
      </c>
      <c r="H222" s="272" t="s">
        <v>55</v>
      </c>
      <c r="I222" s="62" t="s">
        <v>237</v>
      </c>
      <c r="J222" s="300">
        <v>38</v>
      </c>
      <c r="K222" s="295">
        <f t="shared" si="15"/>
        <v>156</v>
      </c>
      <c r="L222" s="224">
        <v>156</v>
      </c>
      <c r="M222" s="224"/>
      <c r="N222" s="224"/>
      <c r="O222" s="224"/>
      <c r="P222" s="224"/>
      <c r="Q222" s="224"/>
      <c r="R222" s="223" t="e">
        <f>IF(L222="nio",0,IF(L222&gt;0,L222*J222/X222,0))*VLOOKUP(B222,'2-Kosten per locatie'!$A$14:$C$16,3,FALSE)</f>
        <v>#DIV/0!</v>
      </c>
      <c r="S222" s="223">
        <f>IF(M222&gt;0,M222*J222/Y222,0)*VLOOKUP(B222,'2-Kosten per locatie'!$A$14:$C$16,3,FALSE)</f>
        <v>0</v>
      </c>
      <c r="T222" s="223">
        <f>IF(N222&gt;0,N222*J222/Z222,0)*VLOOKUP(B222,'2-Kosten per locatie'!$A$14:$C$16,3,FALSE)</f>
        <v>0</v>
      </c>
      <c r="U222" s="223">
        <f>IF(O222&gt;0,O222*J222/AA222,0)*VLOOKUP(B222,'2-Kosten per locatie'!$A$14:$C$16,3,FALSE)</f>
        <v>0</v>
      </c>
      <c r="V222" s="223">
        <f>IF(P222&gt;0,P222*J222/Z222,0)*VLOOKUP(B222,'2-Kosten per locatie'!$A$14:$C$16,3,FALSE)</f>
        <v>0</v>
      </c>
      <c r="W222" s="223">
        <f>IF(Q222&gt;0,Q222*J222/AA222,0)*VLOOKUP(B222,'2-Kosten per locatie'!$A$14:$C$16,3,FALSE)</f>
        <v>0</v>
      </c>
      <c r="X222" s="296">
        <f>IF(L222="nio",0,IF(L222&gt;0,VLOOKUP(H222,'3-Productie normen'!A:M,VLOOKUP(L222,'3-Productie normen'!$B$34:$C$39,2,FALSE),FALSE)))</f>
        <v>0</v>
      </c>
      <c r="Y222" s="296">
        <f t="shared" si="16"/>
        <v>0</v>
      </c>
      <c r="Z222" s="296">
        <f t="shared" si="17"/>
        <v>0</v>
      </c>
      <c r="AA222" s="296">
        <f t="shared" si="18"/>
        <v>0</v>
      </c>
      <c r="AB222" s="297" t="str">
        <f>VLOOKUP(H222,'3-Productie normen'!A:P,12,FALSE)</f>
        <v>B</v>
      </c>
      <c r="AC222" s="297"/>
      <c r="AE222" s="298">
        <f t="shared" si="19"/>
        <v>5928</v>
      </c>
    </row>
    <row r="223" spans="1:31" ht="14.1" hidden="1" customHeight="1">
      <c r="A223" s="432">
        <v>223</v>
      </c>
      <c r="B223" s="256" t="s">
        <v>238</v>
      </c>
      <c r="C223" s="256"/>
      <c r="D223" s="292" t="s">
        <v>456</v>
      </c>
      <c r="E223" s="293" t="s">
        <v>464</v>
      </c>
      <c r="F223" s="293"/>
      <c r="G223" s="62" t="s">
        <v>259</v>
      </c>
      <c r="H223" s="276" t="s">
        <v>770</v>
      </c>
      <c r="I223" s="62" t="s">
        <v>263</v>
      </c>
      <c r="J223" s="300">
        <v>0</v>
      </c>
      <c r="K223" s="295">
        <f t="shared" si="15"/>
        <v>0</v>
      </c>
      <c r="L223" s="224" t="s">
        <v>717</v>
      </c>
      <c r="M223" s="224"/>
      <c r="N223" s="224"/>
      <c r="O223" s="224"/>
      <c r="P223" s="224"/>
      <c r="Q223" s="224"/>
      <c r="R223" s="223">
        <f>IF(L223="nio",0,IF(L223&gt;0,L223*J223/X223,0))*VLOOKUP(B223,'2-Kosten per locatie'!$A$14:$C$16,3,FALSE)</f>
        <v>0</v>
      </c>
      <c r="S223" s="223">
        <f>IF(M223&gt;0,M223*J223/Y223,0)*VLOOKUP(B223,'2-Kosten per locatie'!$A$14:$C$16,3,FALSE)</f>
        <v>0</v>
      </c>
      <c r="T223" s="223">
        <f>IF(N223&gt;0,N223*J223/Z223,0)*VLOOKUP(B223,'2-Kosten per locatie'!$A$14:$C$16,3,FALSE)</f>
        <v>0</v>
      </c>
      <c r="U223" s="223">
        <f>IF(O223&gt;0,O223*J223/AA223,0)*VLOOKUP(B223,'2-Kosten per locatie'!$A$14:$C$16,3,FALSE)</f>
        <v>0</v>
      </c>
      <c r="V223" s="223">
        <f>IF(P223&gt;0,P223*J223/Z223,0)*VLOOKUP(B223,'2-Kosten per locatie'!$A$14:$C$16,3,FALSE)</f>
        <v>0</v>
      </c>
      <c r="W223" s="223">
        <f>IF(Q223&gt;0,Q223*J223/AA223,0)*VLOOKUP(B223,'2-Kosten per locatie'!$A$14:$C$16,3,FALSE)</f>
        <v>0</v>
      </c>
      <c r="X223" s="296">
        <f>IF(L223="nio",0,IF(L223&gt;0,VLOOKUP(H223,'3-Productie normen'!A:M,VLOOKUP(L223,'3-Productie normen'!$B$34:$C$39,2,FALSE),FALSE)))</f>
        <v>0</v>
      </c>
      <c r="Y223" s="296">
        <f t="shared" si="16"/>
        <v>0</v>
      </c>
      <c r="Z223" s="296">
        <f t="shared" si="17"/>
        <v>0</v>
      </c>
      <c r="AA223" s="296">
        <f t="shared" si="18"/>
        <v>0</v>
      </c>
      <c r="AB223" s="297">
        <f>VLOOKUP(H223,'3-Productie normen'!A:P,12,FALSE)</f>
        <v>0</v>
      </c>
      <c r="AC223" s="297"/>
      <c r="AE223" s="298">
        <f t="shared" si="19"/>
        <v>0</v>
      </c>
    </row>
    <row r="224" spans="1:31" ht="14.1" hidden="1" customHeight="1">
      <c r="A224" s="432">
        <v>224</v>
      </c>
      <c r="B224" s="256" t="s">
        <v>238</v>
      </c>
      <c r="C224" s="256"/>
      <c r="D224" s="292" t="s">
        <v>456</v>
      </c>
      <c r="E224" s="293" t="s">
        <v>465</v>
      </c>
      <c r="F224" s="293"/>
      <c r="G224" s="62" t="s">
        <v>265</v>
      </c>
      <c r="H224" s="272" t="s">
        <v>55</v>
      </c>
      <c r="I224" s="62" t="s">
        <v>237</v>
      </c>
      <c r="J224" s="300">
        <v>36</v>
      </c>
      <c r="K224" s="295">
        <f t="shared" si="15"/>
        <v>156</v>
      </c>
      <c r="L224" s="224">
        <v>156</v>
      </c>
      <c r="M224" s="224"/>
      <c r="N224" s="224"/>
      <c r="O224" s="224"/>
      <c r="P224" s="224"/>
      <c r="Q224" s="224"/>
      <c r="R224" s="223" t="e">
        <f>IF(L224="nio",0,IF(L224&gt;0,L224*J224/X224,0))*VLOOKUP(B224,'2-Kosten per locatie'!$A$14:$C$16,3,FALSE)</f>
        <v>#DIV/0!</v>
      </c>
      <c r="S224" s="223">
        <f>IF(M224&gt;0,M224*J224/Y224,0)*VLOOKUP(B224,'2-Kosten per locatie'!$A$14:$C$16,3,FALSE)</f>
        <v>0</v>
      </c>
      <c r="T224" s="223">
        <f>IF(N224&gt;0,N224*J224/Z224,0)*VLOOKUP(B224,'2-Kosten per locatie'!$A$14:$C$16,3,FALSE)</f>
        <v>0</v>
      </c>
      <c r="U224" s="223">
        <f>IF(O224&gt;0,O224*J224/AA224,0)*VLOOKUP(B224,'2-Kosten per locatie'!$A$14:$C$16,3,FALSE)</f>
        <v>0</v>
      </c>
      <c r="V224" s="223">
        <f>IF(P224&gt;0,P224*J224/Z224,0)*VLOOKUP(B224,'2-Kosten per locatie'!$A$14:$C$16,3,FALSE)</f>
        <v>0</v>
      </c>
      <c r="W224" s="223">
        <f>IF(Q224&gt;0,Q224*J224/AA224,0)*VLOOKUP(B224,'2-Kosten per locatie'!$A$14:$C$16,3,FALSE)</f>
        <v>0</v>
      </c>
      <c r="X224" s="296">
        <f>IF(L224="nio",0,IF(L224&gt;0,VLOOKUP(H224,'3-Productie normen'!A:M,VLOOKUP(L224,'3-Productie normen'!$B$34:$C$39,2,FALSE),FALSE)))</f>
        <v>0</v>
      </c>
      <c r="Y224" s="296">
        <f t="shared" si="16"/>
        <v>0</v>
      </c>
      <c r="Z224" s="296">
        <f t="shared" si="17"/>
        <v>0</v>
      </c>
      <c r="AA224" s="296">
        <f t="shared" si="18"/>
        <v>0</v>
      </c>
      <c r="AB224" s="297" t="str">
        <f>VLOOKUP(H224,'3-Productie normen'!A:P,12,FALSE)</f>
        <v>B</v>
      </c>
      <c r="AC224" s="297"/>
      <c r="AE224" s="298">
        <f t="shared" si="19"/>
        <v>5616</v>
      </c>
    </row>
    <row r="225" spans="1:31" ht="14.1" hidden="1" customHeight="1">
      <c r="A225" s="432">
        <v>225</v>
      </c>
      <c r="B225" s="256" t="s">
        <v>238</v>
      </c>
      <c r="C225" s="256"/>
      <c r="D225" s="292" t="s">
        <v>456</v>
      </c>
      <c r="E225" s="293" t="s">
        <v>466</v>
      </c>
      <c r="F225" s="293"/>
      <c r="G225" s="62" t="s">
        <v>272</v>
      </c>
      <c r="H225" s="272" t="s">
        <v>46</v>
      </c>
      <c r="I225" s="62" t="s">
        <v>237</v>
      </c>
      <c r="J225" s="300">
        <v>9</v>
      </c>
      <c r="K225" s="295">
        <f t="shared" si="15"/>
        <v>156</v>
      </c>
      <c r="L225" s="224">
        <v>156</v>
      </c>
      <c r="M225" s="224"/>
      <c r="N225" s="224"/>
      <c r="O225" s="224"/>
      <c r="P225" s="224"/>
      <c r="Q225" s="224"/>
      <c r="R225" s="223" t="e">
        <f>IF(L225="nio",0,IF(L225&gt;0,L225*J225/X225,0))*VLOOKUP(B225,'2-Kosten per locatie'!$A$14:$C$16,3,FALSE)</f>
        <v>#DIV/0!</v>
      </c>
      <c r="S225" s="223">
        <f>IF(M225&gt;0,M225*J225/Y225,0)*VLOOKUP(B225,'2-Kosten per locatie'!$A$14:$C$16,3,FALSE)</f>
        <v>0</v>
      </c>
      <c r="T225" s="223">
        <f>IF(N225&gt;0,N225*J225/Z225,0)*VLOOKUP(B225,'2-Kosten per locatie'!$A$14:$C$16,3,FALSE)</f>
        <v>0</v>
      </c>
      <c r="U225" s="223">
        <f>IF(O225&gt;0,O225*J225/AA225,0)*VLOOKUP(B225,'2-Kosten per locatie'!$A$14:$C$16,3,FALSE)</f>
        <v>0</v>
      </c>
      <c r="V225" s="223">
        <f>IF(P225&gt;0,P225*J225/Z225,0)*VLOOKUP(B225,'2-Kosten per locatie'!$A$14:$C$16,3,FALSE)</f>
        <v>0</v>
      </c>
      <c r="W225" s="223">
        <f>IF(Q225&gt;0,Q225*J225/AA225,0)*VLOOKUP(B225,'2-Kosten per locatie'!$A$14:$C$16,3,FALSE)</f>
        <v>0</v>
      </c>
      <c r="X225" s="296">
        <f>IF(L225="nio",0,IF(L225&gt;0,VLOOKUP(H225,'3-Productie normen'!A:M,VLOOKUP(L225,'3-Productie normen'!$B$34:$C$39,2,FALSE),FALSE)))</f>
        <v>0</v>
      </c>
      <c r="Y225" s="296">
        <f t="shared" si="16"/>
        <v>0</v>
      </c>
      <c r="Z225" s="296">
        <f t="shared" si="17"/>
        <v>0</v>
      </c>
      <c r="AA225" s="296">
        <f t="shared" si="18"/>
        <v>0</v>
      </c>
      <c r="AB225" s="297" t="str">
        <f>VLOOKUP(H225,'3-Productie normen'!A:P,12,FALSE)</f>
        <v>B</v>
      </c>
      <c r="AC225" s="297"/>
      <c r="AE225" s="298">
        <f t="shared" si="19"/>
        <v>1404</v>
      </c>
    </row>
    <row r="226" spans="1:31" ht="14.1" hidden="1" customHeight="1">
      <c r="A226" s="432">
        <v>226</v>
      </c>
      <c r="B226" s="256" t="s">
        <v>238</v>
      </c>
      <c r="C226" s="256"/>
      <c r="D226" s="292" t="s">
        <v>456</v>
      </c>
      <c r="E226" s="293" t="s">
        <v>467</v>
      </c>
      <c r="F226" s="293"/>
      <c r="G226" s="62" t="s">
        <v>272</v>
      </c>
      <c r="H226" s="272" t="s">
        <v>46</v>
      </c>
      <c r="I226" s="62" t="s">
        <v>237</v>
      </c>
      <c r="J226" s="300">
        <v>5</v>
      </c>
      <c r="K226" s="295">
        <f t="shared" si="15"/>
        <v>156</v>
      </c>
      <c r="L226" s="224">
        <v>156</v>
      </c>
      <c r="M226" s="224"/>
      <c r="N226" s="224"/>
      <c r="O226" s="224"/>
      <c r="P226" s="224"/>
      <c r="Q226" s="224"/>
      <c r="R226" s="223" t="e">
        <f>IF(L226="nio",0,IF(L226&gt;0,L226*J226/X226,0))*VLOOKUP(B226,'2-Kosten per locatie'!$A$14:$C$16,3,FALSE)</f>
        <v>#DIV/0!</v>
      </c>
      <c r="S226" s="223">
        <f>IF(M226&gt;0,M226*J226/Y226,0)*VLOOKUP(B226,'2-Kosten per locatie'!$A$14:$C$16,3,FALSE)</f>
        <v>0</v>
      </c>
      <c r="T226" s="223">
        <f>IF(N226&gt;0,N226*J226/Z226,0)*VLOOKUP(B226,'2-Kosten per locatie'!$A$14:$C$16,3,FALSE)</f>
        <v>0</v>
      </c>
      <c r="U226" s="223">
        <f>IF(O226&gt;0,O226*J226/AA226,0)*VLOOKUP(B226,'2-Kosten per locatie'!$A$14:$C$16,3,FALSE)</f>
        <v>0</v>
      </c>
      <c r="V226" s="223">
        <f>IF(P226&gt;0,P226*J226/Z226,0)*VLOOKUP(B226,'2-Kosten per locatie'!$A$14:$C$16,3,FALSE)</f>
        <v>0</v>
      </c>
      <c r="W226" s="223">
        <f>IF(Q226&gt;0,Q226*J226/AA226,0)*VLOOKUP(B226,'2-Kosten per locatie'!$A$14:$C$16,3,FALSE)</f>
        <v>0</v>
      </c>
      <c r="X226" s="296">
        <f>IF(L226="nio",0,IF(L226&gt;0,VLOOKUP(H226,'3-Productie normen'!A:M,VLOOKUP(L226,'3-Productie normen'!$B$34:$C$39,2,FALSE),FALSE)))</f>
        <v>0</v>
      </c>
      <c r="Y226" s="296">
        <f t="shared" si="16"/>
        <v>0</v>
      </c>
      <c r="Z226" s="296">
        <f t="shared" si="17"/>
        <v>0</v>
      </c>
      <c r="AA226" s="296">
        <f t="shared" si="18"/>
        <v>0</v>
      </c>
      <c r="AB226" s="297" t="str">
        <f>VLOOKUP(H226,'3-Productie normen'!A:P,12,FALSE)</f>
        <v>B</v>
      </c>
      <c r="AC226" s="297"/>
      <c r="AE226" s="298">
        <f t="shared" si="19"/>
        <v>780</v>
      </c>
    </row>
    <row r="227" spans="1:31" ht="14.1" hidden="1" customHeight="1">
      <c r="A227" s="432">
        <v>227</v>
      </c>
      <c r="B227" s="256" t="s">
        <v>238</v>
      </c>
      <c r="C227" s="256"/>
      <c r="D227" s="292" t="s">
        <v>456</v>
      </c>
      <c r="E227" s="293" t="s">
        <v>468</v>
      </c>
      <c r="F227" s="293"/>
      <c r="G227" s="62" t="s">
        <v>272</v>
      </c>
      <c r="H227" s="272" t="s">
        <v>46</v>
      </c>
      <c r="I227" s="62" t="s">
        <v>237</v>
      </c>
      <c r="J227" s="300">
        <v>5</v>
      </c>
      <c r="K227" s="295">
        <f t="shared" si="15"/>
        <v>156</v>
      </c>
      <c r="L227" s="224">
        <v>156</v>
      </c>
      <c r="M227" s="224"/>
      <c r="N227" s="224"/>
      <c r="O227" s="224"/>
      <c r="P227" s="224"/>
      <c r="Q227" s="224"/>
      <c r="R227" s="223" t="e">
        <f>IF(L227="nio",0,IF(L227&gt;0,L227*J227/X227,0))*VLOOKUP(B227,'2-Kosten per locatie'!$A$14:$C$16,3,FALSE)</f>
        <v>#DIV/0!</v>
      </c>
      <c r="S227" s="223">
        <f>IF(M227&gt;0,M227*J227/Y227,0)*VLOOKUP(B227,'2-Kosten per locatie'!$A$14:$C$16,3,FALSE)</f>
        <v>0</v>
      </c>
      <c r="T227" s="223">
        <f>IF(N227&gt;0,N227*J227/Z227,0)*VLOOKUP(B227,'2-Kosten per locatie'!$A$14:$C$16,3,FALSE)</f>
        <v>0</v>
      </c>
      <c r="U227" s="223">
        <f>IF(O227&gt;0,O227*J227/AA227,0)*VLOOKUP(B227,'2-Kosten per locatie'!$A$14:$C$16,3,FALSE)</f>
        <v>0</v>
      </c>
      <c r="V227" s="223">
        <f>IF(P227&gt;0,P227*J227/Z227,0)*VLOOKUP(B227,'2-Kosten per locatie'!$A$14:$C$16,3,FALSE)</f>
        <v>0</v>
      </c>
      <c r="W227" s="223">
        <f>IF(Q227&gt;0,Q227*J227/AA227,0)*VLOOKUP(B227,'2-Kosten per locatie'!$A$14:$C$16,3,FALSE)</f>
        <v>0</v>
      </c>
      <c r="X227" s="296">
        <f>IF(L227="nio",0,IF(L227&gt;0,VLOOKUP(H227,'3-Productie normen'!A:M,VLOOKUP(L227,'3-Productie normen'!$B$34:$C$39,2,FALSE),FALSE)))</f>
        <v>0</v>
      </c>
      <c r="Y227" s="296">
        <f t="shared" si="16"/>
        <v>0</v>
      </c>
      <c r="Z227" s="296">
        <f t="shared" si="17"/>
        <v>0</v>
      </c>
      <c r="AA227" s="296">
        <f t="shared" si="18"/>
        <v>0</v>
      </c>
      <c r="AB227" s="297" t="str">
        <f>VLOOKUP(H227,'3-Productie normen'!A:P,12,FALSE)</f>
        <v>B</v>
      </c>
      <c r="AC227" s="297"/>
      <c r="AE227" s="298">
        <f t="shared" si="19"/>
        <v>780</v>
      </c>
    </row>
    <row r="228" spans="1:31" ht="14.1" hidden="1" customHeight="1">
      <c r="A228" s="432">
        <v>228</v>
      </c>
      <c r="B228" s="256" t="s">
        <v>238</v>
      </c>
      <c r="C228" s="256"/>
      <c r="D228" s="292" t="s">
        <v>456</v>
      </c>
      <c r="E228" s="293" t="s">
        <v>469</v>
      </c>
      <c r="F228" s="293"/>
      <c r="G228" s="62" t="s">
        <v>272</v>
      </c>
      <c r="H228" s="272" t="s">
        <v>46</v>
      </c>
      <c r="I228" s="62" t="s">
        <v>237</v>
      </c>
      <c r="J228" s="300">
        <v>6</v>
      </c>
      <c r="K228" s="295">
        <f t="shared" si="15"/>
        <v>156</v>
      </c>
      <c r="L228" s="224">
        <v>156</v>
      </c>
      <c r="M228" s="224"/>
      <c r="N228" s="224"/>
      <c r="O228" s="224"/>
      <c r="P228" s="224"/>
      <c r="Q228" s="224"/>
      <c r="R228" s="223" t="e">
        <f>IF(L228="nio",0,IF(L228&gt;0,L228*J228/X228,0))*VLOOKUP(B228,'2-Kosten per locatie'!$A$14:$C$16,3,FALSE)</f>
        <v>#DIV/0!</v>
      </c>
      <c r="S228" s="223">
        <f>IF(M228&gt;0,M228*J228/Y228,0)*VLOOKUP(B228,'2-Kosten per locatie'!$A$14:$C$16,3,FALSE)</f>
        <v>0</v>
      </c>
      <c r="T228" s="223">
        <f>IF(N228&gt;0,N228*J228/Z228,0)*VLOOKUP(B228,'2-Kosten per locatie'!$A$14:$C$16,3,FALSE)</f>
        <v>0</v>
      </c>
      <c r="U228" s="223">
        <f>IF(O228&gt;0,O228*J228/AA228,0)*VLOOKUP(B228,'2-Kosten per locatie'!$A$14:$C$16,3,FALSE)</f>
        <v>0</v>
      </c>
      <c r="V228" s="223">
        <f>IF(P228&gt;0,P228*J228/Z228,0)*VLOOKUP(B228,'2-Kosten per locatie'!$A$14:$C$16,3,FALSE)</f>
        <v>0</v>
      </c>
      <c r="W228" s="223">
        <f>IF(Q228&gt;0,Q228*J228/AA228,0)*VLOOKUP(B228,'2-Kosten per locatie'!$A$14:$C$16,3,FALSE)</f>
        <v>0</v>
      </c>
      <c r="X228" s="296">
        <f>IF(L228="nio",0,IF(L228&gt;0,VLOOKUP(H228,'3-Productie normen'!A:M,VLOOKUP(L228,'3-Productie normen'!$B$34:$C$39,2,FALSE),FALSE)))</f>
        <v>0</v>
      </c>
      <c r="Y228" s="296">
        <f t="shared" si="16"/>
        <v>0</v>
      </c>
      <c r="Z228" s="296">
        <f t="shared" si="17"/>
        <v>0</v>
      </c>
      <c r="AA228" s="296">
        <f t="shared" si="18"/>
        <v>0</v>
      </c>
      <c r="AB228" s="297" t="str">
        <f>VLOOKUP(H228,'3-Productie normen'!A:P,12,FALSE)</f>
        <v>B</v>
      </c>
      <c r="AC228" s="297"/>
      <c r="AE228" s="298">
        <f t="shared" si="19"/>
        <v>936</v>
      </c>
    </row>
    <row r="229" spans="1:31" ht="14.1" hidden="1" customHeight="1">
      <c r="A229" s="432">
        <v>229</v>
      </c>
      <c r="B229" s="256" t="s">
        <v>238</v>
      </c>
      <c r="C229" s="256"/>
      <c r="D229" s="292" t="s">
        <v>456</v>
      </c>
      <c r="E229" s="293" t="s">
        <v>470</v>
      </c>
      <c r="F229" s="293"/>
      <c r="G229" s="62" t="s">
        <v>272</v>
      </c>
      <c r="H229" s="272" t="s">
        <v>46</v>
      </c>
      <c r="I229" s="62" t="s">
        <v>237</v>
      </c>
      <c r="J229" s="300">
        <v>6</v>
      </c>
      <c r="K229" s="295">
        <f t="shared" si="15"/>
        <v>156</v>
      </c>
      <c r="L229" s="224">
        <v>156</v>
      </c>
      <c r="M229" s="224"/>
      <c r="N229" s="224"/>
      <c r="O229" s="224"/>
      <c r="P229" s="224"/>
      <c r="Q229" s="224"/>
      <c r="R229" s="223" t="e">
        <f>IF(L229="nio",0,IF(L229&gt;0,L229*J229/X229,0))*VLOOKUP(B229,'2-Kosten per locatie'!$A$14:$C$16,3,FALSE)</f>
        <v>#DIV/0!</v>
      </c>
      <c r="S229" s="223">
        <f>IF(M229&gt;0,M229*J229/Y229,0)*VLOOKUP(B229,'2-Kosten per locatie'!$A$14:$C$16,3,FALSE)</f>
        <v>0</v>
      </c>
      <c r="T229" s="223">
        <f>IF(N229&gt;0,N229*J229/Z229,0)*VLOOKUP(B229,'2-Kosten per locatie'!$A$14:$C$16,3,FALSE)</f>
        <v>0</v>
      </c>
      <c r="U229" s="223">
        <f>IF(O229&gt;0,O229*J229/AA229,0)*VLOOKUP(B229,'2-Kosten per locatie'!$A$14:$C$16,3,FALSE)</f>
        <v>0</v>
      </c>
      <c r="V229" s="223">
        <f>IF(P229&gt;0,P229*J229/Z229,0)*VLOOKUP(B229,'2-Kosten per locatie'!$A$14:$C$16,3,FALSE)</f>
        <v>0</v>
      </c>
      <c r="W229" s="223">
        <f>IF(Q229&gt;0,Q229*J229/AA229,0)*VLOOKUP(B229,'2-Kosten per locatie'!$A$14:$C$16,3,FALSE)</f>
        <v>0</v>
      </c>
      <c r="X229" s="296">
        <f>IF(L229="nio",0,IF(L229&gt;0,VLOOKUP(H229,'3-Productie normen'!A:M,VLOOKUP(L229,'3-Productie normen'!$B$34:$C$39,2,FALSE),FALSE)))</f>
        <v>0</v>
      </c>
      <c r="Y229" s="296">
        <f t="shared" si="16"/>
        <v>0</v>
      </c>
      <c r="Z229" s="296">
        <f t="shared" si="17"/>
        <v>0</v>
      </c>
      <c r="AA229" s="296">
        <f t="shared" si="18"/>
        <v>0</v>
      </c>
      <c r="AB229" s="297" t="str">
        <f>VLOOKUP(H229,'3-Productie normen'!A:P,12,FALSE)</f>
        <v>B</v>
      </c>
      <c r="AC229" s="297"/>
      <c r="AE229" s="298">
        <f t="shared" si="19"/>
        <v>936</v>
      </c>
    </row>
    <row r="230" spans="1:31" ht="14.1" hidden="1" customHeight="1">
      <c r="A230" s="432">
        <v>230</v>
      </c>
      <c r="B230" s="256" t="s">
        <v>238</v>
      </c>
      <c r="C230" s="256"/>
      <c r="D230" s="292" t="s">
        <v>456</v>
      </c>
      <c r="E230" s="293" t="s">
        <v>471</v>
      </c>
      <c r="F230" s="293"/>
      <c r="G230" s="62" t="s">
        <v>272</v>
      </c>
      <c r="H230" s="272" t="s">
        <v>46</v>
      </c>
      <c r="I230" s="62" t="s">
        <v>237</v>
      </c>
      <c r="J230" s="300">
        <v>6</v>
      </c>
      <c r="K230" s="295">
        <f t="shared" si="15"/>
        <v>156</v>
      </c>
      <c r="L230" s="224">
        <v>156</v>
      </c>
      <c r="M230" s="224"/>
      <c r="N230" s="224"/>
      <c r="O230" s="224"/>
      <c r="P230" s="224"/>
      <c r="Q230" s="224"/>
      <c r="R230" s="223" t="e">
        <f>IF(L230="nio",0,IF(L230&gt;0,L230*J230/X230,0))*VLOOKUP(B230,'2-Kosten per locatie'!$A$14:$C$16,3,FALSE)</f>
        <v>#DIV/0!</v>
      </c>
      <c r="S230" s="223">
        <f>IF(M230&gt;0,M230*J230/Y230,0)*VLOOKUP(B230,'2-Kosten per locatie'!$A$14:$C$16,3,FALSE)</f>
        <v>0</v>
      </c>
      <c r="T230" s="223">
        <f>IF(N230&gt;0,N230*J230/Z230,0)*VLOOKUP(B230,'2-Kosten per locatie'!$A$14:$C$16,3,FALSE)</f>
        <v>0</v>
      </c>
      <c r="U230" s="223">
        <f>IF(O230&gt;0,O230*J230/AA230,0)*VLOOKUP(B230,'2-Kosten per locatie'!$A$14:$C$16,3,FALSE)</f>
        <v>0</v>
      </c>
      <c r="V230" s="223">
        <f>IF(P230&gt;0,P230*J230/Z230,0)*VLOOKUP(B230,'2-Kosten per locatie'!$A$14:$C$16,3,FALSE)</f>
        <v>0</v>
      </c>
      <c r="W230" s="223">
        <f>IF(Q230&gt;0,Q230*J230/AA230,0)*VLOOKUP(B230,'2-Kosten per locatie'!$A$14:$C$16,3,FALSE)</f>
        <v>0</v>
      </c>
      <c r="X230" s="296">
        <f>IF(L230="nio",0,IF(L230&gt;0,VLOOKUP(H230,'3-Productie normen'!A:M,VLOOKUP(L230,'3-Productie normen'!$B$34:$C$39,2,FALSE),FALSE)))</f>
        <v>0</v>
      </c>
      <c r="Y230" s="296">
        <f t="shared" si="16"/>
        <v>0</v>
      </c>
      <c r="Z230" s="296">
        <f t="shared" si="17"/>
        <v>0</v>
      </c>
      <c r="AA230" s="296">
        <f t="shared" si="18"/>
        <v>0</v>
      </c>
      <c r="AB230" s="297" t="str">
        <f>VLOOKUP(H230,'3-Productie normen'!A:P,12,FALSE)</f>
        <v>B</v>
      </c>
      <c r="AC230" s="297"/>
      <c r="AE230" s="298">
        <f t="shared" si="19"/>
        <v>936</v>
      </c>
    </row>
    <row r="231" spans="1:31" ht="14.1" hidden="1" customHeight="1">
      <c r="A231" s="432">
        <v>231</v>
      </c>
      <c r="B231" s="256" t="s">
        <v>238</v>
      </c>
      <c r="C231" s="256"/>
      <c r="D231" s="292" t="s">
        <v>456</v>
      </c>
      <c r="E231" s="293" t="s">
        <v>472</v>
      </c>
      <c r="F231" s="293"/>
      <c r="G231" s="62" t="s">
        <v>272</v>
      </c>
      <c r="H231" s="272" t="s">
        <v>46</v>
      </c>
      <c r="I231" s="62" t="s">
        <v>237</v>
      </c>
      <c r="J231" s="300">
        <v>5</v>
      </c>
      <c r="K231" s="295">
        <f t="shared" si="15"/>
        <v>156</v>
      </c>
      <c r="L231" s="224">
        <v>156</v>
      </c>
      <c r="M231" s="224"/>
      <c r="N231" s="224"/>
      <c r="O231" s="224"/>
      <c r="P231" s="224"/>
      <c r="Q231" s="224"/>
      <c r="R231" s="223" t="e">
        <f>IF(L231="nio",0,IF(L231&gt;0,L231*J231/X231,0))*VLOOKUP(B231,'2-Kosten per locatie'!$A$14:$C$16,3,FALSE)</f>
        <v>#DIV/0!</v>
      </c>
      <c r="S231" s="223">
        <f>IF(M231&gt;0,M231*J231/Y231,0)*VLOOKUP(B231,'2-Kosten per locatie'!$A$14:$C$16,3,FALSE)</f>
        <v>0</v>
      </c>
      <c r="T231" s="223">
        <f>IF(N231&gt;0,N231*J231/Z231,0)*VLOOKUP(B231,'2-Kosten per locatie'!$A$14:$C$16,3,FALSE)</f>
        <v>0</v>
      </c>
      <c r="U231" s="223">
        <f>IF(O231&gt;0,O231*J231/AA231,0)*VLOOKUP(B231,'2-Kosten per locatie'!$A$14:$C$16,3,FALSE)</f>
        <v>0</v>
      </c>
      <c r="V231" s="223">
        <f>IF(P231&gt;0,P231*J231/Z231,0)*VLOOKUP(B231,'2-Kosten per locatie'!$A$14:$C$16,3,FALSE)</f>
        <v>0</v>
      </c>
      <c r="W231" s="223">
        <f>IF(Q231&gt;0,Q231*J231/AA231,0)*VLOOKUP(B231,'2-Kosten per locatie'!$A$14:$C$16,3,FALSE)</f>
        <v>0</v>
      </c>
      <c r="X231" s="296">
        <f>IF(L231="nio",0,IF(L231&gt;0,VLOOKUP(H231,'3-Productie normen'!A:M,VLOOKUP(L231,'3-Productie normen'!$B$34:$C$39,2,FALSE),FALSE)))</f>
        <v>0</v>
      </c>
      <c r="Y231" s="296">
        <f t="shared" si="16"/>
        <v>0</v>
      </c>
      <c r="Z231" s="296">
        <f t="shared" si="17"/>
        <v>0</v>
      </c>
      <c r="AA231" s="296">
        <f t="shared" si="18"/>
        <v>0</v>
      </c>
      <c r="AB231" s="297" t="str">
        <f>VLOOKUP(H231,'3-Productie normen'!A:P,12,FALSE)</f>
        <v>B</v>
      </c>
      <c r="AC231" s="297"/>
      <c r="AE231" s="298">
        <f t="shared" si="19"/>
        <v>780</v>
      </c>
    </row>
    <row r="232" spans="1:31" ht="14.1" hidden="1" customHeight="1">
      <c r="A232" s="432">
        <v>232</v>
      </c>
      <c r="B232" s="256" t="s">
        <v>238</v>
      </c>
      <c r="C232" s="256"/>
      <c r="D232" s="292" t="s">
        <v>456</v>
      </c>
      <c r="E232" s="293" t="s">
        <v>473</v>
      </c>
      <c r="F232" s="293"/>
      <c r="G232" s="256" t="s">
        <v>272</v>
      </c>
      <c r="H232" s="272" t="s">
        <v>46</v>
      </c>
      <c r="I232" s="62" t="s">
        <v>237</v>
      </c>
      <c r="J232" s="300">
        <v>5</v>
      </c>
      <c r="K232" s="295">
        <f t="shared" si="15"/>
        <v>156</v>
      </c>
      <c r="L232" s="224">
        <v>156</v>
      </c>
      <c r="M232" s="224"/>
      <c r="N232" s="224"/>
      <c r="O232" s="224"/>
      <c r="P232" s="224"/>
      <c r="Q232" s="224"/>
      <c r="R232" s="223" t="e">
        <f>IF(L232="nio",0,IF(L232&gt;0,L232*J232/X232,0))*VLOOKUP(B232,'2-Kosten per locatie'!$A$14:$C$16,3,FALSE)</f>
        <v>#DIV/0!</v>
      </c>
      <c r="S232" s="223">
        <f>IF(M232&gt;0,M232*J232/Y232,0)*VLOOKUP(B232,'2-Kosten per locatie'!$A$14:$C$16,3,FALSE)</f>
        <v>0</v>
      </c>
      <c r="T232" s="223">
        <f>IF(N232&gt;0,N232*J232/Z232,0)*VLOOKUP(B232,'2-Kosten per locatie'!$A$14:$C$16,3,FALSE)</f>
        <v>0</v>
      </c>
      <c r="U232" s="223">
        <f>IF(O232&gt;0,O232*J232/AA232,0)*VLOOKUP(B232,'2-Kosten per locatie'!$A$14:$C$16,3,FALSE)</f>
        <v>0</v>
      </c>
      <c r="V232" s="223">
        <f>IF(P232&gt;0,P232*J232/Z232,0)*VLOOKUP(B232,'2-Kosten per locatie'!$A$14:$C$16,3,FALSE)</f>
        <v>0</v>
      </c>
      <c r="W232" s="223">
        <f>IF(Q232&gt;0,Q232*J232/AA232,0)*VLOOKUP(B232,'2-Kosten per locatie'!$A$14:$C$16,3,FALSE)</f>
        <v>0</v>
      </c>
      <c r="X232" s="296">
        <f>IF(L232="nio",0,IF(L232&gt;0,VLOOKUP(H232,'3-Productie normen'!A:M,VLOOKUP(L232,'3-Productie normen'!$B$34:$C$39,2,FALSE),FALSE)))</f>
        <v>0</v>
      </c>
      <c r="Y232" s="296">
        <f t="shared" si="16"/>
        <v>0</v>
      </c>
      <c r="Z232" s="296">
        <f t="shared" si="17"/>
        <v>0</v>
      </c>
      <c r="AA232" s="296">
        <f t="shared" si="18"/>
        <v>0</v>
      </c>
      <c r="AB232" s="297" t="str">
        <f>VLOOKUP(H232,'3-Productie normen'!A:P,12,FALSE)</f>
        <v>B</v>
      </c>
      <c r="AC232" s="297"/>
      <c r="AE232" s="298">
        <f t="shared" si="19"/>
        <v>780</v>
      </c>
    </row>
    <row r="233" spans="1:31" ht="14.1" hidden="1" customHeight="1">
      <c r="A233" s="432">
        <v>233</v>
      </c>
      <c r="B233" s="256" t="s">
        <v>238</v>
      </c>
      <c r="C233" s="256"/>
      <c r="D233" s="292" t="s">
        <v>456</v>
      </c>
      <c r="E233" s="293" t="s">
        <v>474</v>
      </c>
      <c r="F233" s="293"/>
      <c r="G233" s="256" t="s">
        <v>272</v>
      </c>
      <c r="H233" s="272" t="s">
        <v>46</v>
      </c>
      <c r="I233" s="62" t="s">
        <v>237</v>
      </c>
      <c r="J233" s="300">
        <v>6</v>
      </c>
      <c r="K233" s="295">
        <f t="shared" si="15"/>
        <v>156</v>
      </c>
      <c r="L233" s="224">
        <v>156</v>
      </c>
      <c r="M233" s="224"/>
      <c r="N233" s="224"/>
      <c r="O233" s="224"/>
      <c r="P233" s="224"/>
      <c r="Q233" s="224"/>
      <c r="R233" s="223" t="e">
        <f>IF(L233="nio",0,IF(L233&gt;0,L233*J233/X233,0))*VLOOKUP(B233,'2-Kosten per locatie'!$A$14:$C$16,3,FALSE)</f>
        <v>#DIV/0!</v>
      </c>
      <c r="S233" s="223">
        <f>IF(M233&gt;0,M233*J233/Y233,0)*VLOOKUP(B233,'2-Kosten per locatie'!$A$14:$C$16,3,FALSE)</f>
        <v>0</v>
      </c>
      <c r="T233" s="223">
        <f>IF(N233&gt;0,N233*J233/Z233,0)*VLOOKUP(B233,'2-Kosten per locatie'!$A$14:$C$16,3,FALSE)</f>
        <v>0</v>
      </c>
      <c r="U233" s="223">
        <f>IF(O233&gt;0,O233*J233/AA233,0)*VLOOKUP(B233,'2-Kosten per locatie'!$A$14:$C$16,3,FALSE)</f>
        <v>0</v>
      </c>
      <c r="V233" s="223">
        <f>IF(P233&gt;0,P233*J233/Z233,0)*VLOOKUP(B233,'2-Kosten per locatie'!$A$14:$C$16,3,FALSE)</f>
        <v>0</v>
      </c>
      <c r="W233" s="223">
        <f>IF(Q233&gt;0,Q233*J233/AA233,0)*VLOOKUP(B233,'2-Kosten per locatie'!$A$14:$C$16,3,FALSE)</f>
        <v>0</v>
      </c>
      <c r="X233" s="296">
        <f>IF(L233="nio",0,IF(L233&gt;0,VLOOKUP(H233,'3-Productie normen'!A:M,VLOOKUP(L233,'3-Productie normen'!$B$34:$C$39,2,FALSE),FALSE)))</f>
        <v>0</v>
      </c>
      <c r="Y233" s="296">
        <f t="shared" si="16"/>
        <v>0</v>
      </c>
      <c r="Z233" s="296">
        <f t="shared" si="17"/>
        <v>0</v>
      </c>
      <c r="AA233" s="296">
        <f t="shared" si="18"/>
        <v>0</v>
      </c>
      <c r="AB233" s="297" t="str">
        <f>VLOOKUP(H233,'3-Productie normen'!A:P,12,FALSE)</f>
        <v>B</v>
      </c>
      <c r="AC233" s="297"/>
      <c r="AE233" s="298">
        <f t="shared" si="19"/>
        <v>936</v>
      </c>
    </row>
    <row r="234" spans="1:31" ht="14.1" hidden="1" customHeight="1">
      <c r="A234" s="432">
        <v>234</v>
      </c>
      <c r="B234" s="256" t="s">
        <v>238</v>
      </c>
      <c r="C234" s="256"/>
      <c r="D234" s="292" t="s">
        <v>456</v>
      </c>
      <c r="E234" s="293" t="s">
        <v>475</v>
      </c>
      <c r="F234" s="293"/>
      <c r="G234" s="256" t="s">
        <v>272</v>
      </c>
      <c r="H234" s="272" t="s">
        <v>46</v>
      </c>
      <c r="I234" s="62" t="s">
        <v>237</v>
      </c>
      <c r="J234" s="300">
        <v>6</v>
      </c>
      <c r="K234" s="295">
        <f t="shared" si="15"/>
        <v>156</v>
      </c>
      <c r="L234" s="224">
        <v>156</v>
      </c>
      <c r="M234" s="224"/>
      <c r="N234" s="224"/>
      <c r="O234" s="224"/>
      <c r="P234" s="224"/>
      <c r="Q234" s="224"/>
      <c r="R234" s="223" t="e">
        <f>IF(L234="nio",0,IF(L234&gt;0,L234*J234/X234,0))*VLOOKUP(B234,'2-Kosten per locatie'!$A$14:$C$16,3,FALSE)</f>
        <v>#DIV/0!</v>
      </c>
      <c r="S234" s="223">
        <f>IF(M234&gt;0,M234*J234/Y234,0)*VLOOKUP(B234,'2-Kosten per locatie'!$A$14:$C$16,3,FALSE)</f>
        <v>0</v>
      </c>
      <c r="T234" s="223">
        <f>IF(N234&gt;0,N234*J234/Z234,0)*VLOOKUP(B234,'2-Kosten per locatie'!$A$14:$C$16,3,FALSE)</f>
        <v>0</v>
      </c>
      <c r="U234" s="223">
        <f>IF(O234&gt;0,O234*J234/AA234,0)*VLOOKUP(B234,'2-Kosten per locatie'!$A$14:$C$16,3,FALSE)</f>
        <v>0</v>
      </c>
      <c r="V234" s="223">
        <f>IF(P234&gt;0,P234*J234/Z234,0)*VLOOKUP(B234,'2-Kosten per locatie'!$A$14:$C$16,3,FALSE)</f>
        <v>0</v>
      </c>
      <c r="W234" s="223">
        <f>IF(Q234&gt;0,Q234*J234/AA234,0)*VLOOKUP(B234,'2-Kosten per locatie'!$A$14:$C$16,3,FALSE)</f>
        <v>0</v>
      </c>
      <c r="X234" s="296">
        <f>IF(L234="nio",0,IF(L234&gt;0,VLOOKUP(H234,'3-Productie normen'!A:M,VLOOKUP(L234,'3-Productie normen'!$B$34:$C$39,2,FALSE),FALSE)))</f>
        <v>0</v>
      </c>
      <c r="Y234" s="296">
        <f t="shared" si="16"/>
        <v>0</v>
      </c>
      <c r="Z234" s="296">
        <f t="shared" si="17"/>
        <v>0</v>
      </c>
      <c r="AA234" s="296">
        <f t="shared" si="18"/>
        <v>0</v>
      </c>
      <c r="AB234" s="297" t="str">
        <f>VLOOKUP(H234,'3-Productie normen'!A:P,12,FALSE)</f>
        <v>B</v>
      </c>
      <c r="AC234" s="297"/>
      <c r="AE234" s="298">
        <f t="shared" si="19"/>
        <v>936</v>
      </c>
    </row>
    <row r="235" spans="1:31" ht="14.1" hidden="1" customHeight="1">
      <c r="A235" s="432">
        <v>235</v>
      </c>
      <c r="B235" s="256" t="s">
        <v>238</v>
      </c>
      <c r="C235" s="256"/>
      <c r="D235" s="292" t="s">
        <v>456</v>
      </c>
      <c r="E235" s="293" t="s">
        <v>476</v>
      </c>
      <c r="F235" s="293"/>
      <c r="G235" s="62" t="s">
        <v>272</v>
      </c>
      <c r="H235" s="272" t="s">
        <v>46</v>
      </c>
      <c r="I235" s="62" t="s">
        <v>237</v>
      </c>
      <c r="J235" s="300">
        <v>6</v>
      </c>
      <c r="K235" s="295">
        <f t="shared" si="15"/>
        <v>156</v>
      </c>
      <c r="L235" s="224">
        <v>156</v>
      </c>
      <c r="M235" s="224"/>
      <c r="N235" s="224"/>
      <c r="O235" s="224"/>
      <c r="P235" s="224"/>
      <c r="Q235" s="224"/>
      <c r="R235" s="223" t="e">
        <f>IF(L235="nio",0,IF(L235&gt;0,L235*J235/X235,0))*VLOOKUP(B235,'2-Kosten per locatie'!$A$14:$C$16,3,FALSE)</f>
        <v>#DIV/0!</v>
      </c>
      <c r="S235" s="223">
        <f>IF(M235&gt;0,M235*J235/Y235,0)*VLOOKUP(B235,'2-Kosten per locatie'!$A$14:$C$16,3,FALSE)</f>
        <v>0</v>
      </c>
      <c r="T235" s="223">
        <f>IF(N235&gt;0,N235*J235/Z235,0)*VLOOKUP(B235,'2-Kosten per locatie'!$A$14:$C$16,3,FALSE)</f>
        <v>0</v>
      </c>
      <c r="U235" s="223">
        <f>IF(O235&gt;0,O235*J235/AA235,0)*VLOOKUP(B235,'2-Kosten per locatie'!$A$14:$C$16,3,FALSE)</f>
        <v>0</v>
      </c>
      <c r="V235" s="223">
        <f>IF(P235&gt;0,P235*J235/Z235,0)*VLOOKUP(B235,'2-Kosten per locatie'!$A$14:$C$16,3,FALSE)</f>
        <v>0</v>
      </c>
      <c r="W235" s="223">
        <f>IF(Q235&gt;0,Q235*J235/AA235,0)*VLOOKUP(B235,'2-Kosten per locatie'!$A$14:$C$16,3,FALSE)</f>
        <v>0</v>
      </c>
      <c r="X235" s="296">
        <f>IF(L235="nio",0,IF(L235&gt;0,VLOOKUP(H235,'3-Productie normen'!A:M,VLOOKUP(L235,'3-Productie normen'!$B$34:$C$39,2,FALSE),FALSE)))</f>
        <v>0</v>
      </c>
      <c r="Y235" s="296">
        <f t="shared" si="16"/>
        <v>0</v>
      </c>
      <c r="Z235" s="296">
        <f t="shared" si="17"/>
        <v>0</v>
      </c>
      <c r="AA235" s="296">
        <f t="shared" si="18"/>
        <v>0</v>
      </c>
      <c r="AB235" s="297" t="str">
        <f>VLOOKUP(H235,'3-Productie normen'!A:P,12,FALSE)</f>
        <v>B</v>
      </c>
      <c r="AC235" s="297"/>
      <c r="AE235" s="298">
        <f t="shared" si="19"/>
        <v>936</v>
      </c>
    </row>
    <row r="236" spans="1:31" ht="14.1" hidden="1" customHeight="1">
      <c r="A236" s="432">
        <v>236</v>
      </c>
      <c r="B236" s="256" t="s">
        <v>238</v>
      </c>
      <c r="C236" s="256"/>
      <c r="D236" s="292" t="s">
        <v>456</v>
      </c>
      <c r="E236" s="293" t="s">
        <v>477</v>
      </c>
      <c r="F236" s="293"/>
      <c r="G236" s="62" t="s">
        <v>272</v>
      </c>
      <c r="H236" s="272" t="s">
        <v>46</v>
      </c>
      <c r="I236" s="62" t="s">
        <v>237</v>
      </c>
      <c r="J236" s="300">
        <v>5</v>
      </c>
      <c r="K236" s="295">
        <f t="shared" si="15"/>
        <v>156</v>
      </c>
      <c r="L236" s="224">
        <v>156</v>
      </c>
      <c r="M236" s="224"/>
      <c r="N236" s="224"/>
      <c r="O236" s="224"/>
      <c r="P236" s="224"/>
      <c r="Q236" s="224"/>
      <c r="R236" s="223" t="e">
        <f>IF(L236="nio",0,IF(L236&gt;0,L236*J236/X236,0))*VLOOKUP(B236,'2-Kosten per locatie'!$A$14:$C$16,3,FALSE)</f>
        <v>#DIV/0!</v>
      </c>
      <c r="S236" s="223">
        <f>IF(M236&gt;0,M236*J236/Y236,0)*VLOOKUP(B236,'2-Kosten per locatie'!$A$14:$C$16,3,FALSE)</f>
        <v>0</v>
      </c>
      <c r="T236" s="223">
        <f>IF(N236&gt;0,N236*J236/Z236,0)*VLOOKUP(B236,'2-Kosten per locatie'!$A$14:$C$16,3,FALSE)</f>
        <v>0</v>
      </c>
      <c r="U236" s="223">
        <f>IF(O236&gt;0,O236*J236/AA236,0)*VLOOKUP(B236,'2-Kosten per locatie'!$A$14:$C$16,3,FALSE)</f>
        <v>0</v>
      </c>
      <c r="V236" s="223">
        <f>IF(P236&gt;0,P236*J236/Z236,0)*VLOOKUP(B236,'2-Kosten per locatie'!$A$14:$C$16,3,FALSE)</f>
        <v>0</v>
      </c>
      <c r="W236" s="223">
        <f>IF(Q236&gt;0,Q236*J236/AA236,0)*VLOOKUP(B236,'2-Kosten per locatie'!$A$14:$C$16,3,FALSE)</f>
        <v>0</v>
      </c>
      <c r="X236" s="296">
        <f>IF(L236="nio",0,IF(L236&gt;0,VLOOKUP(H236,'3-Productie normen'!A:M,VLOOKUP(L236,'3-Productie normen'!$B$34:$C$39,2,FALSE),FALSE)))</f>
        <v>0</v>
      </c>
      <c r="Y236" s="296">
        <f t="shared" si="16"/>
        <v>0</v>
      </c>
      <c r="Z236" s="296">
        <f t="shared" si="17"/>
        <v>0</v>
      </c>
      <c r="AA236" s="296">
        <f t="shared" si="18"/>
        <v>0</v>
      </c>
      <c r="AB236" s="297" t="str">
        <f>VLOOKUP(H236,'3-Productie normen'!A:P,12,FALSE)</f>
        <v>B</v>
      </c>
      <c r="AC236" s="297"/>
      <c r="AE236" s="298">
        <f t="shared" si="19"/>
        <v>780</v>
      </c>
    </row>
    <row r="237" spans="1:31" ht="14.1" hidden="1" customHeight="1">
      <c r="A237" s="432">
        <v>237</v>
      </c>
      <c r="B237" s="256" t="s">
        <v>238</v>
      </c>
      <c r="C237" s="256"/>
      <c r="D237" s="292" t="s">
        <v>456</v>
      </c>
      <c r="E237" s="293" t="s">
        <v>478</v>
      </c>
      <c r="F237" s="293"/>
      <c r="G237" s="62" t="s">
        <v>274</v>
      </c>
      <c r="H237" s="276" t="s">
        <v>770</v>
      </c>
      <c r="I237" s="62" t="s">
        <v>479</v>
      </c>
      <c r="J237" s="300">
        <v>11</v>
      </c>
      <c r="K237" s="295">
        <f t="shared" si="15"/>
        <v>0</v>
      </c>
      <c r="L237" s="224" t="s">
        <v>717</v>
      </c>
      <c r="M237" s="224"/>
      <c r="N237" s="224"/>
      <c r="O237" s="224"/>
      <c r="P237" s="224"/>
      <c r="Q237" s="224"/>
      <c r="R237" s="223">
        <f>IF(L237="nio",0,IF(L237&gt;0,L237*J237/X237,0))*VLOOKUP(B237,'2-Kosten per locatie'!$A$14:$C$16,3,FALSE)</f>
        <v>0</v>
      </c>
      <c r="S237" s="223">
        <f>IF(M237&gt;0,M237*J237/Y237,0)*VLOOKUP(B237,'2-Kosten per locatie'!$A$14:$C$16,3,FALSE)</f>
        <v>0</v>
      </c>
      <c r="T237" s="223">
        <f>IF(N237&gt;0,N237*J237/Z237,0)*VLOOKUP(B237,'2-Kosten per locatie'!$A$14:$C$16,3,FALSE)</f>
        <v>0</v>
      </c>
      <c r="U237" s="223">
        <f>IF(O237&gt;0,O237*J237/AA237,0)*VLOOKUP(B237,'2-Kosten per locatie'!$A$14:$C$16,3,FALSE)</f>
        <v>0</v>
      </c>
      <c r="V237" s="223">
        <f>IF(P237&gt;0,P237*J237/Z237,0)*VLOOKUP(B237,'2-Kosten per locatie'!$A$14:$C$16,3,FALSE)</f>
        <v>0</v>
      </c>
      <c r="W237" s="223">
        <f>IF(Q237&gt;0,Q237*J237/AA237,0)*VLOOKUP(B237,'2-Kosten per locatie'!$A$14:$C$16,3,FALSE)</f>
        <v>0</v>
      </c>
      <c r="X237" s="296">
        <f>IF(L237="nio",0,IF(L237&gt;0,VLOOKUP(H237,'3-Productie normen'!A:M,VLOOKUP(L237,'3-Productie normen'!$B$34:$C$39,2,FALSE),FALSE)))</f>
        <v>0</v>
      </c>
      <c r="Y237" s="296">
        <f t="shared" si="16"/>
        <v>0</v>
      </c>
      <c r="Z237" s="296">
        <f t="shared" si="17"/>
        <v>0</v>
      </c>
      <c r="AA237" s="296">
        <f t="shared" si="18"/>
        <v>0</v>
      </c>
      <c r="AB237" s="297">
        <f>VLOOKUP(H237,'3-Productie normen'!A:P,12,FALSE)</f>
        <v>0</v>
      </c>
      <c r="AC237" s="297"/>
      <c r="AE237" s="298">
        <f t="shared" si="19"/>
        <v>0</v>
      </c>
    </row>
    <row r="238" spans="1:31" ht="14.1" hidden="1" customHeight="1">
      <c r="A238" s="432">
        <v>238</v>
      </c>
      <c r="B238" s="256" t="s">
        <v>238</v>
      </c>
      <c r="C238" s="256"/>
      <c r="D238" s="292" t="s">
        <v>456</v>
      </c>
      <c r="E238" s="293" t="s">
        <v>480</v>
      </c>
      <c r="F238" s="293"/>
      <c r="G238" s="62" t="s">
        <v>272</v>
      </c>
      <c r="H238" s="272" t="s">
        <v>46</v>
      </c>
      <c r="I238" s="62" t="s">
        <v>237</v>
      </c>
      <c r="J238" s="300">
        <v>606</v>
      </c>
      <c r="K238" s="295">
        <f t="shared" si="15"/>
        <v>156</v>
      </c>
      <c r="L238" s="224">
        <v>156</v>
      </c>
      <c r="M238" s="224"/>
      <c r="N238" s="224"/>
      <c r="O238" s="224"/>
      <c r="P238" s="224"/>
      <c r="Q238" s="224"/>
      <c r="R238" s="223" t="e">
        <f>IF(L238="nio",0,IF(L238&gt;0,L238*J238/X238,0))*VLOOKUP(B238,'2-Kosten per locatie'!$A$14:$C$16,3,FALSE)</f>
        <v>#DIV/0!</v>
      </c>
      <c r="S238" s="223">
        <f>IF(M238&gt;0,M238*J238/Y238,0)*VLOOKUP(B238,'2-Kosten per locatie'!$A$14:$C$16,3,FALSE)</f>
        <v>0</v>
      </c>
      <c r="T238" s="223">
        <f>IF(N238&gt;0,N238*J238/Z238,0)*VLOOKUP(B238,'2-Kosten per locatie'!$A$14:$C$16,3,FALSE)</f>
        <v>0</v>
      </c>
      <c r="U238" s="223">
        <f>IF(O238&gt;0,O238*J238/AA238,0)*VLOOKUP(B238,'2-Kosten per locatie'!$A$14:$C$16,3,FALSE)</f>
        <v>0</v>
      </c>
      <c r="V238" s="223">
        <f>IF(P238&gt;0,P238*J238/Z238,0)*VLOOKUP(B238,'2-Kosten per locatie'!$A$14:$C$16,3,FALSE)</f>
        <v>0</v>
      </c>
      <c r="W238" s="223">
        <f>IF(Q238&gt;0,Q238*J238/AA238,0)*VLOOKUP(B238,'2-Kosten per locatie'!$A$14:$C$16,3,FALSE)</f>
        <v>0</v>
      </c>
      <c r="X238" s="296">
        <f>IF(L238="nio",0,IF(L238&gt;0,VLOOKUP(H238,'3-Productie normen'!A:M,VLOOKUP(L238,'3-Productie normen'!$B$34:$C$39,2,FALSE),FALSE)))</f>
        <v>0</v>
      </c>
      <c r="Y238" s="296">
        <f t="shared" si="16"/>
        <v>0</v>
      </c>
      <c r="Z238" s="296">
        <f t="shared" si="17"/>
        <v>0</v>
      </c>
      <c r="AA238" s="296">
        <f t="shared" si="18"/>
        <v>0</v>
      </c>
      <c r="AB238" s="297" t="str">
        <f>VLOOKUP(H238,'3-Productie normen'!A:P,12,FALSE)</f>
        <v>B</v>
      </c>
      <c r="AC238" s="297"/>
      <c r="AE238" s="298">
        <f t="shared" si="19"/>
        <v>94536</v>
      </c>
    </row>
    <row r="239" spans="1:31" ht="14.1" hidden="1" customHeight="1">
      <c r="A239" s="432">
        <v>239</v>
      </c>
      <c r="B239" s="256" t="s">
        <v>238</v>
      </c>
      <c r="C239" s="256"/>
      <c r="D239" s="76" t="s">
        <v>456</v>
      </c>
      <c r="E239" s="220" t="s">
        <v>481</v>
      </c>
      <c r="F239" s="220"/>
      <c r="G239" s="76" t="s">
        <v>241</v>
      </c>
      <c r="H239" s="256" t="s">
        <v>727</v>
      </c>
      <c r="I239" s="77" t="s">
        <v>95</v>
      </c>
      <c r="J239" s="213">
        <v>11</v>
      </c>
      <c r="K239" s="295">
        <f t="shared" si="15"/>
        <v>156</v>
      </c>
      <c r="L239" s="224">
        <v>156</v>
      </c>
      <c r="M239" s="224"/>
      <c r="N239" s="224"/>
      <c r="O239" s="224"/>
      <c r="P239" s="224"/>
      <c r="Q239" s="224"/>
      <c r="R239" s="223" t="e">
        <f>IF(L239="nio",0,IF(L239&gt;0,L239*J239/X239,0))*VLOOKUP(B239,'2-Kosten per locatie'!$A$14:$C$16,3,FALSE)</f>
        <v>#DIV/0!</v>
      </c>
      <c r="S239" s="223">
        <f>IF(M239&gt;0,M239*J239/Y239,0)*VLOOKUP(B239,'2-Kosten per locatie'!$A$14:$C$16,3,FALSE)</f>
        <v>0</v>
      </c>
      <c r="T239" s="223">
        <f>IF(N239&gt;0,N239*J239/Z239,0)*VLOOKUP(B239,'2-Kosten per locatie'!$A$14:$C$16,3,FALSE)</f>
        <v>0</v>
      </c>
      <c r="U239" s="223">
        <f>IF(O239&gt;0,O239*J239/AA239,0)*VLOOKUP(B239,'2-Kosten per locatie'!$A$14:$C$16,3,FALSE)</f>
        <v>0</v>
      </c>
      <c r="V239" s="223">
        <f>IF(P239&gt;0,P239*J239/Z239,0)*VLOOKUP(B239,'2-Kosten per locatie'!$A$14:$C$16,3,FALSE)</f>
        <v>0</v>
      </c>
      <c r="W239" s="223">
        <f>IF(Q239&gt;0,Q239*J239/AA239,0)*VLOOKUP(B239,'2-Kosten per locatie'!$A$14:$C$16,3,FALSE)</f>
        <v>0</v>
      </c>
      <c r="X239" s="296">
        <f>IF(L239="nio",0,IF(L239&gt;0,VLOOKUP(H239,'3-Productie normen'!A:M,VLOOKUP(L239,'3-Productie normen'!$B$34:$C$39,2,FALSE),FALSE)))</f>
        <v>0</v>
      </c>
      <c r="Y239" s="296">
        <f t="shared" si="16"/>
        <v>0</v>
      </c>
      <c r="Z239" s="296">
        <f t="shared" si="17"/>
        <v>0</v>
      </c>
      <c r="AA239" s="296">
        <f t="shared" si="18"/>
        <v>0</v>
      </c>
      <c r="AB239" s="297" t="str">
        <f>VLOOKUP(H239,'3-Productie normen'!A:P,12,FALSE)</f>
        <v>V</v>
      </c>
      <c r="AC239" s="297"/>
      <c r="AE239" s="298">
        <f t="shared" si="19"/>
        <v>1716</v>
      </c>
    </row>
    <row r="240" spans="1:31" ht="14.1" hidden="1" customHeight="1">
      <c r="A240" s="432">
        <v>240</v>
      </c>
      <c r="B240" s="256" t="s">
        <v>238</v>
      </c>
      <c r="C240" s="256"/>
      <c r="D240" s="76" t="s">
        <v>456</v>
      </c>
      <c r="E240" s="220" t="s">
        <v>482</v>
      </c>
      <c r="F240" s="220"/>
      <c r="G240" s="76" t="s">
        <v>248</v>
      </c>
      <c r="H240" s="272" t="s">
        <v>58</v>
      </c>
      <c r="I240" s="77" t="s">
        <v>95</v>
      </c>
      <c r="J240" s="213">
        <v>11</v>
      </c>
      <c r="K240" s="295">
        <f t="shared" si="15"/>
        <v>156</v>
      </c>
      <c r="L240" s="224">
        <v>156</v>
      </c>
      <c r="M240" s="224"/>
      <c r="N240" s="224"/>
      <c r="O240" s="224"/>
      <c r="P240" s="224"/>
      <c r="Q240" s="224"/>
      <c r="R240" s="223" t="e">
        <f>IF(L240="nio",0,IF(L240&gt;0,L240*J240/X240,0))*VLOOKUP(B240,'2-Kosten per locatie'!$A$14:$C$16,3,FALSE)</f>
        <v>#DIV/0!</v>
      </c>
      <c r="S240" s="223">
        <f>IF(M240&gt;0,M240*J240/Y240,0)*VLOOKUP(B240,'2-Kosten per locatie'!$A$14:$C$16,3,FALSE)</f>
        <v>0</v>
      </c>
      <c r="T240" s="223">
        <f>IF(N240&gt;0,N240*J240/Z240,0)*VLOOKUP(B240,'2-Kosten per locatie'!$A$14:$C$16,3,FALSE)</f>
        <v>0</v>
      </c>
      <c r="U240" s="223">
        <f>IF(O240&gt;0,O240*J240/AA240,0)*VLOOKUP(B240,'2-Kosten per locatie'!$A$14:$C$16,3,FALSE)</f>
        <v>0</v>
      </c>
      <c r="V240" s="223">
        <f>IF(P240&gt;0,P240*J240/Z240,0)*VLOOKUP(B240,'2-Kosten per locatie'!$A$14:$C$16,3,FALSE)</f>
        <v>0</v>
      </c>
      <c r="W240" s="223">
        <f>IF(Q240&gt;0,Q240*J240/AA240,0)*VLOOKUP(B240,'2-Kosten per locatie'!$A$14:$C$16,3,FALSE)</f>
        <v>0</v>
      </c>
      <c r="X240" s="296">
        <f>IF(L240="nio",0,IF(L240&gt;0,VLOOKUP(H240,'3-Productie normen'!A:M,VLOOKUP(L240,'3-Productie normen'!$B$34:$C$39,2,FALSE),FALSE)))</f>
        <v>0</v>
      </c>
      <c r="Y240" s="296">
        <f t="shared" si="16"/>
        <v>0</v>
      </c>
      <c r="Z240" s="296">
        <f t="shared" si="17"/>
        <v>0</v>
      </c>
      <c r="AA240" s="296">
        <f t="shared" si="18"/>
        <v>0</v>
      </c>
      <c r="AB240" s="297" t="str">
        <f>VLOOKUP(H240,'3-Productie normen'!A:P,12,FALSE)</f>
        <v>V</v>
      </c>
      <c r="AC240" s="297"/>
      <c r="AE240" s="298">
        <f t="shared" si="19"/>
        <v>1716</v>
      </c>
    </row>
    <row r="241" spans="1:31" ht="14.1" hidden="1" customHeight="1">
      <c r="A241" s="432">
        <v>241</v>
      </c>
      <c r="B241" s="256" t="s">
        <v>238</v>
      </c>
      <c r="C241" s="256"/>
      <c r="D241" s="76" t="s">
        <v>456</v>
      </c>
      <c r="E241" s="220" t="s">
        <v>483</v>
      </c>
      <c r="F241" s="220"/>
      <c r="G241" s="76" t="s">
        <v>484</v>
      </c>
      <c r="H241" s="76" t="s">
        <v>46</v>
      </c>
      <c r="I241" s="77" t="s">
        <v>237</v>
      </c>
      <c r="J241" s="213">
        <v>11</v>
      </c>
      <c r="K241" s="295">
        <f t="shared" si="15"/>
        <v>156</v>
      </c>
      <c r="L241" s="224">
        <v>156</v>
      </c>
      <c r="M241" s="224"/>
      <c r="N241" s="224"/>
      <c r="O241" s="224"/>
      <c r="P241" s="224"/>
      <c r="Q241" s="224"/>
      <c r="R241" s="223" t="e">
        <f>IF(L241="nio",0,IF(L241&gt;0,L241*J241/X241,0))*VLOOKUP(B241,'2-Kosten per locatie'!$A$14:$C$16,3,FALSE)</f>
        <v>#DIV/0!</v>
      </c>
      <c r="S241" s="223">
        <f>IF(M241&gt;0,M241*J241/Y241,0)*VLOOKUP(B241,'2-Kosten per locatie'!$A$14:$C$16,3,FALSE)</f>
        <v>0</v>
      </c>
      <c r="T241" s="223">
        <f>IF(N241&gt;0,N241*J241/Z241,0)*VLOOKUP(B241,'2-Kosten per locatie'!$A$14:$C$16,3,FALSE)</f>
        <v>0</v>
      </c>
      <c r="U241" s="223">
        <f>IF(O241&gt;0,O241*J241/AA241,0)*VLOOKUP(B241,'2-Kosten per locatie'!$A$14:$C$16,3,FALSE)</f>
        <v>0</v>
      </c>
      <c r="V241" s="223">
        <f>IF(P241&gt;0,P241*J241/Z241,0)*VLOOKUP(B241,'2-Kosten per locatie'!$A$14:$C$16,3,FALSE)</f>
        <v>0</v>
      </c>
      <c r="W241" s="223">
        <f>IF(Q241&gt;0,Q241*J241/AA241,0)*VLOOKUP(B241,'2-Kosten per locatie'!$A$14:$C$16,3,FALSE)</f>
        <v>0</v>
      </c>
      <c r="X241" s="296">
        <f>IF(L241="nio",0,IF(L241&gt;0,VLOOKUP(H241,'3-Productie normen'!A:M,VLOOKUP(L241,'3-Productie normen'!$B$34:$C$39,2,FALSE),FALSE)))</f>
        <v>0</v>
      </c>
      <c r="Y241" s="296">
        <f t="shared" si="16"/>
        <v>0</v>
      </c>
      <c r="Z241" s="296">
        <f t="shared" si="17"/>
        <v>0</v>
      </c>
      <c r="AA241" s="296">
        <f t="shared" si="18"/>
        <v>0</v>
      </c>
      <c r="AB241" s="297" t="str">
        <f>VLOOKUP(H241,'3-Productie normen'!A:P,12,FALSE)</f>
        <v>B</v>
      </c>
      <c r="AC241" s="297"/>
      <c r="AE241" s="298">
        <f t="shared" si="19"/>
        <v>1716</v>
      </c>
    </row>
    <row r="242" spans="1:31" ht="14.1" hidden="1" customHeight="1">
      <c r="A242" s="432">
        <v>242</v>
      </c>
      <c r="B242" s="256" t="s">
        <v>238</v>
      </c>
      <c r="C242" s="256"/>
      <c r="D242" s="76" t="s">
        <v>456</v>
      </c>
      <c r="E242" s="220" t="s">
        <v>485</v>
      </c>
      <c r="F242" s="220"/>
      <c r="G242" s="76" t="s">
        <v>265</v>
      </c>
      <c r="H242" s="272" t="s">
        <v>55</v>
      </c>
      <c r="I242" s="77" t="s">
        <v>237</v>
      </c>
      <c r="J242" s="213">
        <v>11</v>
      </c>
      <c r="K242" s="295">
        <f t="shared" si="15"/>
        <v>156</v>
      </c>
      <c r="L242" s="224">
        <v>156</v>
      </c>
      <c r="M242" s="224"/>
      <c r="N242" s="224"/>
      <c r="O242" s="224"/>
      <c r="P242" s="224"/>
      <c r="Q242" s="224"/>
      <c r="R242" s="223" t="e">
        <f>IF(L242="nio",0,IF(L242&gt;0,L242*J242/X242,0))*VLOOKUP(B242,'2-Kosten per locatie'!$A$14:$C$16,3,FALSE)</f>
        <v>#DIV/0!</v>
      </c>
      <c r="S242" s="223">
        <f>IF(M242&gt;0,M242*J242/Y242,0)*VLOOKUP(B242,'2-Kosten per locatie'!$A$14:$C$16,3,FALSE)</f>
        <v>0</v>
      </c>
      <c r="T242" s="223">
        <f>IF(N242&gt;0,N242*J242/Z242,0)*VLOOKUP(B242,'2-Kosten per locatie'!$A$14:$C$16,3,FALSE)</f>
        <v>0</v>
      </c>
      <c r="U242" s="223">
        <f>IF(O242&gt;0,O242*J242/AA242,0)*VLOOKUP(B242,'2-Kosten per locatie'!$A$14:$C$16,3,FALSE)</f>
        <v>0</v>
      </c>
      <c r="V242" s="223">
        <f>IF(P242&gt;0,P242*J242/Z242,0)*VLOOKUP(B242,'2-Kosten per locatie'!$A$14:$C$16,3,FALSE)</f>
        <v>0</v>
      </c>
      <c r="W242" s="223">
        <f>IF(Q242&gt;0,Q242*J242/AA242,0)*VLOOKUP(B242,'2-Kosten per locatie'!$A$14:$C$16,3,FALSE)</f>
        <v>0</v>
      </c>
      <c r="X242" s="296">
        <f>IF(L242="nio",0,IF(L242&gt;0,VLOOKUP(H242,'3-Productie normen'!A:M,VLOOKUP(L242,'3-Productie normen'!$B$34:$C$39,2,FALSE),FALSE)))</f>
        <v>0</v>
      </c>
      <c r="Y242" s="296">
        <f t="shared" si="16"/>
        <v>0</v>
      </c>
      <c r="Z242" s="296">
        <f t="shared" si="17"/>
        <v>0</v>
      </c>
      <c r="AA242" s="296">
        <f t="shared" si="18"/>
        <v>0</v>
      </c>
      <c r="AB242" s="297" t="str">
        <f>VLOOKUP(H242,'3-Productie normen'!A:P,12,FALSE)</f>
        <v>B</v>
      </c>
      <c r="AC242" s="297"/>
      <c r="AE242" s="298">
        <f t="shared" si="19"/>
        <v>1716</v>
      </c>
    </row>
    <row r="243" spans="1:31" ht="14.1" hidden="1" customHeight="1">
      <c r="A243" s="432">
        <v>243</v>
      </c>
      <c r="B243" s="256" t="s">
        <v>238</v>
      </c>
      <c r="C243" s="256"/>
      <c r="D243" s="76" t="s">
        <v>456</v>
      </c>
      <c r="E243" s="220" t="s">
        <v>486</v>
      </c>
      <c r="F243" s="220"/>
      <c r="G243" s="76" t="s">
        <v>265</v>
      </c>
      <c r="H243" s="272" t="s">
        <v>55</v>
      </c>
      <c r="I243" s="77" t="s">
        <v>237</v>
      </c>
      <c r="J243" s="213">
        <v>11</v>
      </c>
      <c r="K243" s="295">
        <f t="shared" si="15"/>
        <v>156</v>
      </c>
      <c r="L243" s="224">
        <v>156</v>
      </c>
      <c r="M243" s="224"/>
      <c r="N243" s="224"/>
      <c r="O243" s="224"/>
      <c r="P243" s="224"/>
      <c r="Q243" s="224"/>
      <c r="R243" s="223" t="e">
        <f>IF(L243="nio",0,IF(L243&gt;0,L243*J243/X243,0))*VLOOKUP(B243,'2-Kosten per locatie'!$A$14:$C$16,3,FALSE)</f>
        <v>#DIV/0!</v>
      </c>
      <c r="S243" s="223">
        <f>IF(M243&gt;0,M243*J243/Y243,0)*VLOOKUP(B243,'2-Kosten per locatie'!$A$14:$C$16,3,FALSE)</f>
        <v>0</v>
      </c>
      <c r="T243" s="223">
        <f>IF(N243&gt;0,N243*J243/Z243,0)*VLOOKUP(B243,'2-Kosten per locatie'!$A$14:$C$16,3,FALSE)</f>
        <v>0</v>
      </c>
      <c r="U243" s="223">
        <f>IF(O243&gt;0,O243*J243/AA243,0)*VLOOKUP(B243,'2-Kosten per locatie'!$A$14:$C$16,3,FALSE)</f>
        <v>0</v>
      </c>
      <c r="V243" s="223">
        <f>IF(P243&gt;0,P243*J243/Z243,0)*VLOOKUP(B243,'2-Kosten per locatie'!$A$14:$C$16,3,FALSE)</f>
        <v>0</v>
      </c>
      <c r="W243" s="223">
        <f>IF(Q243&gt;0,Q243*J243/AA243,0)*VLOOKUP(B243,'2-Kosten per locatie'!$A$14:$C$16,3,FALSE)</f>
        <v>0</v>
      </c>
      <c r="X243" s="296">
        <f>IF(L243="nio",0,IF(L243&gt;0,VLOOKUP(H243,'3-Productie normen'!A:M,VLOOKUP(L243,'3-Productie normen'!$B$34:$C$39,2,FALSE),FALSE)))</f>
        <v>0</v>
      </c>
      <c r="Y243" s="296">
        <f t="shared" si="16"/>
        <v>0</v>
      </c>
      <c r="Z243" s="296">
        <f t="shared" si="17"/>
        <v>0</v>
      </c>
      <c r="AA243" s="296">
        <f t="shared" si="18"/>
        <v>0</v>
      </c>
      <c r="AB243" s="297" t="str">
        <f>VLOOKUP(H243,'3-Productie normen'!A:P,12,FALSE)</f>
        <v>B</v>
      </c>
      <c r="AC243" s="297"/>
      <c r="AE243" s="298">
        <f t="shared" si="19"/>
        <v>1716</v>
      </c>
    </row>
    <row r="244" spans="1:31" ht="14.1" hidden="1" customHeight="1">
      <c r="A244" s="432">
        <v>244</v>
      </c>
      <c r="B244" s="256" t="s">
        <v>238</v>
      </c>
      <c r="C244" s="256"/>
      <c r="D244" s="76" t="s">
        <v>456</v>
      </c>
      <c r="E244" s="220" t="s">
        <v>487</v>
      </c>
      <c r="F244" s="220"/>
      <c r="G244" s="76" t="s">
        <v>484</v>
      </c>
      <c r="H244" s="76" t="s">
        <v>46</v>
      </c>
      <c r="I244" s="76" t="s">
        <v>237</v>
      </c>
      <c r="J244" s="213">
        <v>11</v>
      </c>
      <c r="K244" s="295">
        <f t="shared" si="15"/>
        <v>156</v>
      </c>
      <c r="L244" s="224">
        <v>156</v>
      </c>
      <c r="M244" s="224"/>
      <c r="N244" s="224"/>
      <c r="O244" s="224"/>
      <c r="P244" s="224"/>
      <c r="Q244" s="224"/>
      <c r="R244" s="223" t="e">
        <f>IF(L244="nio",0,IF(L244&gt;0,L244*J244/X244,0))*VLOOKUP(B244,'2-Kosten per locatie'!$A$14:$C$16,3,FALSE)</f>
        <v>#DIV/0!</v>
      </c>
      <c r="S244" s="223">
        <f>IF(M244&gt;0,M244*J244/Y244,0)*VLOOKUP(B244,'2-Kosten per locatie'!$A$14:$C$16,3,FALSE)</f>
        <v>0</v>
      </c>
      <c r="T244" s="223">
        <f>IF(N244&gt;0,N244*J244/Z244,0)*VLOOKUP(B244,'2-Kosten per locatie'!$A$14:$C$16,3,FALSE)</f>
        <v>0</v>
      </c>
      <c r="U244" s="223">
        <f>IF(O244&gt;0,O244*J244/AA244,0)*VLOOKUP(B244,'2-Kosten per locatie'!$A$14:$C$16,3,FALSE)</f>
        <v>0</v>
      </c>
      <c r="V244" s="223">
        <f>IF(P244&gt;0,P244*J244/Z244,0)*VLOOKUP(B244,'2-Kosten per locatie'!$A$14:$C$16,3,FALSE)</f>
        <v>0</v>
      </c>
      <c r="W244" s="223">
        <f>IF(Q244&gt;0,Q244*J244/AA244,0)*VLOOKUP(B244,'2-Kosten per locatie'!$A$14:$C$16,3,FALSE)</f>
        <v>0</v>
      </c>
      <c r="X244" s="296">
        <f>IF(L244="nio",0,IF(L244&gt;0,VLOOKUP(H244,'3-Productie normen'!A:M,VLOOKUP(L244,'3-Productie normen'!$B$34:$C$39,2,FALSE),FALSE)))</f>
        <v>0</v>
      </c>
      <c r="Y244" s="296">
        <f t="shared" si="16"/>
        <v>0</v>
      </c>
      <c r="Z244" s="296">
        <f t="shared" si="17"/>
        <v>0</v>
      </c>
      <c r="AA244" s="296">
        <f t="shared" si="18"/>
        <v>0</v>
      </c>
      <c r="AB244" s="297" t="str">
        <f>VLOOKUP(H244,'3-Productie normen'!A:P,12,FALSE)</f>
        <v>B</v>
      </c>
      <c r="AC244" s="297"/>
      <c r="AE244" s="298">
        <f t="shared" si="19"/>
        <v>1716</v>
      </c>
    </row>
    <row r="245" spans="1:31" ht="14.1" hidden="1" customHeight="1">
      <c r="A245" s="432">
        <v>245</v>
      </c>
      <c r="B245" s="256" t="s">
        <v>238</v>
      </c>
      <c r="C245" s="256"/>
      <c r="D245" s="76" t="s">
        <v>456</v>
      </c>
      <c r="E245" s="220" t="s">
        <v>488</v>
      </c>
      <c r="F245" s="220"/>
      <c r="G245" s="76" t="s">
        <v>285</v>
      </c>
      <c r="H245" s="272" t="s">
        <v>52</v>
      </c>
      <c r="I245" s="76" t="s">
        <v>95</v>
      </c>
      <c r="J245" s="213">
        <v>2.5</v>
      </c>
      <c r="K245" s="295">
        <f t="shared" si="15"/>
        <v>255</v>
      </c>
      <c r="L245" s="224">
        <v>255</v>
      </c>
      <c r="M245" s="224"/>
      <c r="N245" s="224"/>
      <c r="O245" s="224"/>
      <c r="P245" s="224"/>
      <c r="Q245" s="224"/>
      <c r="R245" s="223" t="e">
        <f>IF(L245="nio",0,IF(L245&gt;0,L245*J245/X245,0))*VLOOKUP(B245,'2-Kosten per locatie'!$A$14:$C$16,3,FALSE)</f>
        <v>#DIV/0!</v>
      </c>
      <c r="S245" s="223">
        <f>IF(M245&gt;0,M245*J245/Y245,0)*VLOOKUP(B245,'2-Kosten per locatie'!$A$14:$C$16,3,FALSE)</f>
        <v>0</v>
      </c>
      <c r="T245" s="223">
        <f>IF(N245&gt;0,N245*J245/Z245,0)*VLOOKUP(B245,'2-Kosten per locatie'!$A$14:$C$16,3,FALSE)</f>
        <v>0</v>
      </c>
      <c r="U245" s="223">
        <f>IF(O245&gt;0,O245*J245/AA245,0)*VLOOKUP(B245,'2-Kosten per locatie'!$A$14:$C$16,3,FALSE)</f>
        <v>0</v>
      </c>
      <c r="V245" s="223">
        <f>IF(P245&gt;0,P245*J245/Z245,0)*VLOOKUP(B245,'2-Kosten per locatie'!$A$14:$C$16,3,FALSE)</f>
        <v>0</v>
      </c>
      <c r="W245" s="223">
        <f>IF(Q245&gt;0,Q245*J245/AA245,0)*VLOOKUP(B245,'2-Kosten per locatie'!$A$14:$C$16,3,FALSE)</f>
        <v>0</v>
      </c>
      <c r="X245" s="296">
        <f>IF(L245="nio",0,IF(L245&gt;0,VLOOKUP(H245,'3-Productie normen'!A:M,VLOOKUP(L245,'3-Productie normen'!$B$34:$C$39,2,FALSE),FALSE)))</f>
        <v>0</v>
      </c>
      <c r="Y245" s="296">
        <f t="shared" si="16"/>
        <v>0</v>
      </c>
      <c r="Z245" s="296">
        <f t="shared" si="17"/>
        <v>0</v>
      </c>
      <c r="AA245" s="296">
        <f t="shared" si="18"/>
        <v>0</v>
      </c>
      <c r="AB245" s="297" t="str">
        <f>VLOOKUP(H245,'3-Productie normen'!A:P,12,FALSE)</f>
        <v>V</v>
      </c>
      <c r="AC245" s="297"/>
      <c r="AE245" s="298">
        <f t="shared" si="19"/>
        <v>637.5</v>
      </c>
    </row>
    <row r="246" spans="1:31" ht="14.1" hidden="1" customHeight="1">
      <c r="A246" s="432">
        <v>246</v>
      </c>
      <c r="B246" s="256" t="s">
        <v>238</v>
      </c>
      <c r="C246" s="256"/>
      <c r="D246" s="76" t="s">
        <v>456</v>
      </c>
      <c r="E246" s="220" t="s">
        <v>489</v>
      </c>
      <c r="F246" s="220"/>
      <c r="G246" s="76" t="s">
        <v>490</v>
      </c>
      <c r="H246" s="76" t="s">
        <v>727</v>
      </c>
      <c r="I246" s="76" t="s">
        <v>95</v>
      </c>
      <c r="J246" s="213">
        <v>18</v>
      </c>
      <c r="K246" s="295">
        <f t="shared" si="15"/>
        <v>255</v>
      </c>
      <c r="L246" s="224">
        <v>255</v>
      </c>
      <c r="M246" s="224"/>
      <c r="N246" s="224"/>
      <c r="O246" s="224"/>
      <c r="P246" s="224"/>
      <c r="Q246" s="224"/>
      <c r="R246" s="223" t="e">
        <f>IF(L246="nio",0,IF(L246&gt;0,L246*J246/X246,0))*VLOOKUP(B246,'2-Kosten per locatie'!$A$14:$C$16,3,FALSE)</f>
        <v>#DIV/0!</v>
      </c>
      <c r="S246" s="223">
        <f>IF(M246&gt;0,M246*J246/Y246,0)*VLOOKUP(B246,'2-Kosten per locatie'!$A$14:$C$16,3,FALSE)</f>
        <v>0</v>
      </c>
      <c r="T246" s="223">
        <f>IF(N246&gt;0,N246*J246/Z246,0)*VLOOKUP(B246,'2-Kosten per locatie'!$A$14:$C$16,3,FALSE)</f>
        <v>0</v>
      </c>
      <c r="U246" s="223">
        <f>IF(O246&gt;0,O246*J246/AA246,0)*VLOOKUP(B246,'2-Kosten per locatie'!$A$14:$C$16,3,FALSE)</f>
        <v>0</v>
      </c>
      <c r="V246" s="223">
        <f>IF(P246&gt;0,P246*J246/Z246,0)*VLOOKUP(B246,'2-Kosten per locatie'!$A$14:$C$16,3,FALSE)</f>
        <v>0</v>
      </c>
      <c r="W246" s="223">
        <f>IF(Q246&gt;0,Q246*J246/AA246,0)*VLOOKUP(B246,'2-Kosten per locatie'!$A$14:$C$16,3,FALSE)</f>
        <v>0</v>
      </c>
      <c r="X246" s="296">
        <f>IF(L246="nio",0,IF(L246&gt;0,VLOOKUP(H246,'3-Productie normen'!A:M,VLOOKUP(L246,'3-Productie normen'!$B$34:$C$39,2,FALSE),FALSE)))</f>
        <v>0</v>
      </c>
      <c r="Y246" s="296">
        <f t="shared" si="16"/>
        <v>0</v>
      </c>
      <c r="Z246" s="296">
        <f t="shared" si="17"/>
        <v>0</v>
      </c>
      <c r="AA246" s="296">
        <f t="shared" si="18"/>
        <v>0</v>
      </c>
      <c r="AB246" s="297" t="str">
        <f>VLOOKUP(H246,'3-Productie normen'!A:P,12,FALSE)</f>
        <v>V</v>
      </c>
      <c r="AC246" s="297"/>
      <c r="AE246" s="298">
        <f t="shared" si="19"/>
        <v>4590</v>
      </c>
    </row>
    <row r="247" spans="1:31" ht="14.1" hidden="1" customHeight="1">
      <c r="A247" s="432">
        <v>247</v>
      </c>
      <c r="B247" s="256" t="s">
        <v>238</v>
      </c>
      <c r="C247" s="256"/>
      <c r="D247" s="76" t="s">
        <v>456</v>
      </c>
      <c r="E247" s="220" t="s">
        <v>491</v>
      </c>
      <c r="F247" s="220"/>
      <c r="G247" s="76" t="s">
        <v>285</v>
      </c>
      <c r="H247" s="272" t="s">
        <v>52</v>
      </c>
      <c r="I247" s="76" t="s">
        <v>95</v>
      </c>
      <c r="J247" s="213">
        <v>2.5</v>
      </c>
      <c r="K247" s="295">
        <f t="shared" si="15"/>
        <v>255</v>
      </c>
      <c r="L247" s="224">
        <v>255</v>
      </c>
      <c r="M247" s="224"/>
      <c r="N247" s="224"/>
      <c r="O247" s="224"/>
      <c r="P247" s="224"/>
      <c r="Q247" s="224"/>
      <c r="R247" s="223" t="e">
        <f>IF(L247="nio",0,IF(L247&gt;0,L247*J247/X247,0))*VLOOKUP(B247,'2-Kosten per locatie'!$A$14:$C$16,3,FALSE)</f>
        <v>#DIV/0!</v>
      </c>
      <c r="S247" s="223">
        <f>IF(M247&gt;0,M247*J247/Y247,0)*VLOOKUP(B247,'2-Kosten per locatie'!$A$14:$C$16,3,FALSE)</f>
        <v>0</v>
      </c>
      <c r="T247" s="223">
        <f>IF(N247&gt;0,N247*J247/Z247,0)*VLOOKUP(B247,'2-Kosten per locatie'!$A$14:$C$16,3,FALSE)</f>
        <v>0</v>
      </c>
      <c r="U247" s="223">
        <f>IF(O247&gt;0,O247*J247/AA247,0)*VLOOKUP(B247,'2-Kosten per locatie'!$A$14:$C$16,3,FALSE)</f>
        <v>0</v>
      </c>
      <c r="V247" s="223">
        <f>IF(P247&gt;0,P247*J247/Z247,0)*VLOOKUP(B247,'2-Kosten per locatie'!$A$14:$C$16,3,FALSE)</f>
        <v>0</v>
      </c>
      <c r="W247" s="223">
        <f>IF(Q247&gt;0,Q247*J247/AA247,0)*VLOOKUP(B247,'2-Kosten per locatie'!$A$14:$C$16,3,FALSE)</f>
        <v>0</v>
      </c>
      <c r="X247" s="296">
        <f>IF(L247="nio",0,IF(L247&gt;0,VLOOKUP(H247,'3-Productie normen'!A:M,VLOOKUP(L247,'3-Productie normen'!$B$34:$C$39,2,FALSE),FALSE)))</f>
        <v>0</v>
      </c>
      <c r="Y247" s="296">
        <f t="shared" si="16"/>
        <v>0</v>
      </c>
      <c r="Z247" s="296">
        <f t="shared" si="17"/>
        <v>0</v>
      </c>
      <c r="AA247" s="296">
        <f t="shared" si="18"/>
        <v>0</v>
      </c>
      <c r="AB247" s="297" t="str">
        <f>VLOOKUP(H247,'3-Productie normen'!A:P,12,FALSE)</f>
        <v>V</v>
      </c>
      <c r="AC247" s="297"/>
      <c r="AE247" s="298">
        <f t="shared" si="19"/>
        <v>637.5</v>
      </c>
    </row>
    <row r="248" spans="1:31" ht="14.1" hidden="1" customHeight="1">
      <c r="A248" s="432">
        <v>248</v>
      </c>
      <c r="B248" s="256" t="s">
        <v>238</v>
      </c>
      <c r="C248" s="256"/>
      <c r="D248" s="76" t="s">
        <v>456</v>
      </c>
      <c r="E248" s="220" t="s">
        <v>492</v>
      </c>
      <c r="F248" s="220"/>
      <c r="G248" s="76" t="s">
        <v>490</v>
      </c>
      <c r="H248" s="76" t="s">
        <v>727</v>
      </c>
      <c r="I248" s="76" t="s">
        <v>95</v>
      </c>
      <c r="J248" s="213">
        <v>18</v>
      </c>
      <c r="K248" s="295">
        <f t="shared" si="15"/>
        <v>255</v>
      </c>
      <c r="L248" s="224">
        <v>255</v>
      </c>
      <c r="M248" s="224"/>
      <c r="N248" s="224"/>
      <c r="O248" s="224"/>
      <c r="P248" s="224"/>
      <c r="Q248" s="224"/>
      <c r="R248" s="223" t="e">
        <f>IF(L248="nio",0,IF(L248&gt;0,L248*J248/X248,0))*VLOOKUP(B248,'2-Kosten per locatie'!$A$14:$C$16,3,FALSE)</f>
        <v>#DIV/0!</v>
      </c>
      <c r="S248" s="223">
        <f>IF(M248&gt;0,M248*J248/Y248,0)*VLOOKUP(B248,'2-Kosten per locatie'!$A$14:$C$16,3,FALSE)</f>
        <v>0</v>
      </c>
      <c r="T248" s="223">
        <f>IF(N248&gt;0,N248*J248/Z248,0)*VLOOKUP(B248,'2-Kosten per locatie'!$A$14:$C$16,3,FALSE)</f>
        <v>0</v>
      </c>
      <c r="U248" s="223">
        <f>IF(O248&gt;0,O248*J248/AA248,0)*VLOOKUP(B248,'2-Kosten per locatie'!$A$14:$C$16,3,FALSE)</f>
        <v>0</v>
      </c>
      <c r="V248" s="223">
        <f>IF(P248&gt;0,P248*J248/Z248,0)*VLOOKUP(B248,'2-Kosten per locatie'!$A$14:$C$16,3,FALSE)</f>
        <v>0</v>
      </c>
      <c r="W248" s="223">
        <f>IF(Q248&gt;0,Q248*J248/AA248,0)*VLOOKUP(B248,'2-Kosten per locatie'!$A$14:$C$16,3,FALSE)</f>
        <v>0</v>
      </c>
      <c r="X248" s="296">
        <f>IF(L248="nio",0,IF(L248&gt;0,VLOOKUP(H248,'3-Productie normen'!A:M,VLOOKUP(L248,'3-Productie normen'!$B$34:$C$39,2,FALSE),FALSE)))</f>
        <v>0</v>
      </c>
      <c r="Y248" s="296">
        <f t="shared" si="16"/>
        <v>0</v>
      </c>
      <c r="Z248" s="296">
        <f t="shared" si="17"/>
        <v>0</v>
      </c>
      <c r="AA248" s="296">
        <f t="shared" si="18"/>
        <v>0</v>
      </c>
      <c r="AB248" s="297" t="str">
        <f>VLOOKUP(H248,'3-Productie normen'!A:P,12,FALSE)</f>
        <v>V</v>
      </c>
      <c r="AC248" s="297"/>
      <c r="AE248" s="298">
        <f t="shared" si="19"/>
        <v>4590</v>
      </c>
    </row>
    <row r="249" spans="1:31" ht="14.1" hidden="1" customHeight="1">
      <c r="A249" s="432">
        <v>249</v>
      </c>
      <c r="B249" s="256" t="s">
        <v>238</v>
      </c>
      <c r="C249" s="256"/>
      <c r="D249" s="76" t="s">
        <v>456</v>
      </c>
      <c r="E249" s="220" t="s">
        <v>493</v>
      </c>
      <c r="F249" s="220"/>
      <c r="G249" s="76" t="s">
        <v>265</v>
      </c>
      <c r="H249" s="272" t="s">
        <v>55</v>
      </c>
      <c r="I249" s="76" t="s">
        <v>237</v>
      </c>
      <c r="J249" s="213">
        <v>25</v>
      </c>
      <c r="K249" s="295">
        <f t="shared" si="15"/>
        <v>156</v>
      </c>
      <c r="L249" s="224">
        <v>156</v>
      </c>
      <c r="M249" s="224"/>
      <c r="N249" s="224"/>
      <c r="O249" s="224"/>
      <c r="P249" s="224"/>
      <c r="Q249" s="224"/>
      <c r="R249" s="223" t="e">
        <f>IF(L249="nio",0,IF(L249&gt;0,L249*J249/X249,0))*VLOOKUP(B249,'2-Kosten per locatie'!$A$14:$C$16,3,FALSE)</f>
        <v>#DIV/0!</v>
      </c>
      <c r="S249" s="223">
        <f>IF(M249&gt;0,M249*J249/Y249,0)*VLOOKUP(B249,'2-Kosten per locatie'!$A$14:$C$16,3,FALSE)</f>
        <v>0</v>
      </c>
      <c r="T249" s="223">
        <f>IF(N249&gt;0,N249*J249/Z249,0)*VLOOKUP(B249,'2-Kosten per locatie'!$A$14:$C$16,3,FALSE)</f>
        <v>0</v>
      </c>
      <c r="U249" s="223">
        <f>IF(O249&gt;0,O249*J249/AA249,0)*VLOOKUP(B249,'2-Kosten per locatie'!$A$14:$C$16,3,FALSE)</f>
        <v>0</v>
      </c>
      <c r="V249" s="223">
        <f>IF(P249&gt;0,P249*J249/Z249,0)*VLOOKUP(B249,'2-Kosten per locatie'!$A$14:$C$16,3,FALSE)</f>
        <v>0</v>
      </c>
      <c r="W249" s="223">
        <f>IF(Q249&gt;0,Q249*J249/AA249,0)*VLOOKUP(B249,'2-Kosten per locatie'!$A$14:$C$16,3,FALSE)</f>
        <v>0</v>
      </c>
      <c r="X249" s="296">
        <f>IF(L249="nio",0,IF(L249&gt;0,VLOOKUP(H249,'3-Productie normen'!A:M,VLOOKUP(L249,'3-Productie normen'!$B$34:$C$39,2,FALSE),FALSE)))</f>
        <v>0</v>
      </c>
      <c r="Y249" s="296">
        <f t="shared" si="16"/>
        <v>0</v>
      </c>
      <c r="Z249" s="296">
        <f t="shared" si="17"/>
        <v>0</v>
      </c>
      <c r="AA249" s="296">
        <f t="shared" si="18"/>
        <v>0</v>
      </c>
      <c r="AB249" s="297" t="str">
        <f>VLOOKUP(H249,'3-Productie normen'!A:P,12,FALSE)</f>
        <v>B</v>
      </c>
      <c r="AC249" s="297"/>
      <c r="AE249" s="298">
        <f t="shared" si="19"/>
        <v>3900</v>
      </c>
    </row>
    <row r="250" spans="1:31" ht="14.1" hidden="1" customHeight="1">
      <c r="A250" s="432">
        <v>250</v>
      </c>
      <c r="B250" s="256" t="s">
        <v>238</v>
      </c>
      <c r="C250" s="256"/>
      <c r="D250" s="76" t="s">
        <v>456</v>
      </c>
      <c r="E250" s="220" t="s">
        <v>494</v>
      </c>
      <c r="F250" s="220"/>
      <c r="G250" s="76" t="s">
        <v>265</v>
      </c>
      <c r="H250" s="272" t="s">
        <v>55</v>
      </c>
      <c r="I250" s="76" t="s">
        <v>237</v>
      </c>
      <c r="J250" s="213">
        <v>12</v>
      </c>
      <c r="K250" s="295">
        <f t="shared" si="15"/>
        <v>156</v>
      </c>
      <c r="L250" s="224">
        <v>156</v>
      </c>
      <c r="M250" s="224"/>
      <c r="N250" s="224"/>
      <c r="O250" s="224"/>
      <c r="P250" s="224"/>
      <c r="Q250" s="224"/>
      <c r="R250" s="223" t="e">
        <f>IF(L250="nio",0,IF(L250&gt;0,L250*J250/X250,0))*VLOOKUP(B250,'2-Kosten per locatie'!$A$14:$C$16,3,FALSE)</f>
        <v>#DIV/0!</v>
      </c>
      <c r="S250" s="223">
        <f>IF(M250&gt;0,M250*J250/Y250,0)*VLOOKUP(B250,'2-Kosten per locatie'!$A$14:$C$16,3,FALSE)</f>
        <v>0</v>
      </c>
      <c r="T250" s="223">
        <f>IF(N250&gt;0,N250*J250/Z250,0)*VLOOKUP(B250,'2-Kosten per locatie'!$A$14:$C$16,3,FALSE)</f>
        <v>0</v>
      </c>
      <c r="U250" s="223">
        <f>IF(O250&gt;0,O250*J250/AA250,0)*VLOOKUP(B250,'2-Kosten per locatie'!$A$14:$C$16,3,FALSE)</f>
        <v>0</v>
      </c>
      <c r="V250" s="223">
        <f>IF(P250&gt;0,P250*J250/Z250,0)*VLOOKUP(B250,'2-Kosten per locatie'!$A$14:$C$16,3,FALSE)</f>
        <v>0</v>
      </c>
      <c r="W250" s="223">
        <f>IF(Q250&gt;0,Q250*J250/AA250,0)*VLOOKUP(B250,'2-Kosten per locatie'!$A$14:$C$16,3,FALSE)</f>
        <v>0</v>
      </c>
      <c r="X250" s="296">
        <f>IF(L250="nio",0,IF(L250&gt;0,VLOOKUP(H250,'3-Productie normen'!A:M,VLOOKUP(L250,'3-Productie normen'!$B$34:$C$39,2,FALSE),FALSE)))</f>
        <v>0</v>
      </c>
      <c r="Y250" s="296">
        <f t="shared" si="16"/>
        <v>0</v>
      </c>
      <c r="Z250" s="296">
        <f t="shared" si="17"/>
        <v>0</v>
      </c>
      <c r="AA250" s="296">
        <f t="shared" si="18"/>
        <v>0</v>
      </c>
      <c r="AB250" s="297" t="str">
        <f>VLOOKUP(H250,'3-Productie normen'!A:P,12,FALSE)</f>
        <v>B</v>
      </c>
      <c r="AC250" s="297"/>
      <c r="AE250" s="298">
        <f t="shared" si="19"/>
        <v>1872</v>
      </c>
    </row>
    <row r="251" spans="1:31" ht="14.1" hidden="1" customHeight="1">
      <c r="A251" s="432">
        <v>251</v>
      </c>
      <c r="B251" s="256" t="s">
        <v>238</v>
      </c>
      <c r="C251" s="256"/>
      <c r="D251" s="76" t="s">
        <v>456</v>
      </c>
      <c r="E251" s="220" t="s">
        <v>495</v>
      </c>
      <c r="F251" s="220"/>
      <c r="G251" s="76" t="s">
        <v>265</v>
      </c>
      <c r="H251" s="272" t="s">
        <v>55</v>
      </c>
      <c r="I251" s="76" t="s">
        <v>237</v>
      </c>
      <c r="J251" s="213">
        <v>12</v>
      </c>
      <c r="K251" s="295">
        <f t="shared" si="15"/>
        <v>156</v>
      </c>
      <c r="L251" s="224">
        <v>156</v>
      </c>
      <c r="M251" s="224"/>
      <c r="N251" s="224"/>
      <c r="O251" s="224"/>
      <c r="P251" s="224"/>
      <c r="Q251" s="224"/>
      <c r="R251" s="223" t="e">
        <f>IF(L251="nio",0,IF(L251&gt;0,L251*J251/X251,0))*VLOOKUP(B251,'2-Kosten per locatie'!$A$14:$C$16,3,FALSE)</f>
        <v>#DIV/0!</v>
      </c>
      <c r="S251" s="223">
        <f>IF(M251&gt;0,M251*J251/Y251,0)*VLOOKUP(B251,'2-Kosten per locatie'!$A$14:$C$16,3,FALSE)</f>
        <v>0</v>
      </c>
      <c r="T251" s="223">
        <f>IF(N251&gt;0,N251*J251/Z251,0)*VLOOKUP(B251,'2-Kosten per locatie'!$A$14:$C$16,3,FALSE)</f>
        <v>0</v>
      </c>
      <c r="U251" s="223">
        <f>IF(O251&gt;0,O251*J251/AA251,0)*VLOOKUP(B251,'2-Kosten per locatie'!$A$14:$C$16,3,FALSE)</f>
        <v>0</v>
      </c>
      <c r="V251" s="223">
        <f>IF(P251&gt;0,P251*J251/Z251,0)*VLOOKUP(B251,'2-Kosten per locatie'!$A$14:$C$16,3,FALSE)</f>
        <v>0</v>
      </c>
      <c r="W251" s="223">
        <f>IF(Q251&gt;0,Q251*J251/AA251,0)*VLOOKUP(B251,'2-Kosten per locatie'!$A$14:$C$16,3,FALSE)</f>
        <v>0</v>
      </c>
      <c r="X251" s="296">
        <f>IF(L251="nio",0,IF(L251&gt;0,VLOOKUP(H251,'3-Productie normen'!A:M,VLOOKUP(L251,'3-Productie normen'!$B$34:$C$39,2,FALSE),FALSE)))</f>
        <v>0</v>
      </c>
      <c r="Y251" s="296">
        <f t="shared" si="16"/>
        <v>0</v>
      </c>
      <c r="Z251" s="296">
        <f t="shared" si="17"/>
        <v>0</v>
      </c>
      <c r="AA251" s="296">
        <f t="shared" si="18"/>
        <v>0</v>
      </c>
      <c r="AB251" s="297" t="str">
        <f>VLOOKUP(H251,'3-Productie normen'!A:P,12,FALSE)</f>
        <v>B</v>
      </c>
      <c r="AC251" s="297"/>
      <c r="AE251" s="298">
        <f t="shared" si="19"/>
        <v>1872</v>
      </c>
    </row>
    <row r="252" spans="1:31" ht="14.1" hidden="1" customHeight="1">
      <c r="A252" s="432">
        <v>252</v>
      </c>
      <c r="B252" s="256" t="s">
        <v>238</v>
      </c>
      <c r="C252" s="256"/>
      <c r="D252" s="76" t="s">
        <v>456</v>
      </c>
      <c r="E252" s="220" t="s">
        <v>496</v>
      </c>
      <c r="F252" s="220"/>
      <c r="G252" s="76" t="s">
        <v>272</v>
      </c>
      <c r="H252" s="272" t="s">
        <v>46</v>
      </c>
      <c r="I252" s="76" t="s">
        <v>237</v>
      </c>
      <c r="J252" s="213">
        <v>661</v>
      </c>
      <c r="K252" s="295">
        <f t="shared" si="15"/>
        <v>156</v>
      </c>
      <c r="L252" s="224">
        <v>156</v>
      </c>
      <c r="M252" s="224"/>
      <c r="N252" s="224"/>
      <c r="O252" s="224"/>
      <c r="P252" s="224"/>
      <c r="Q252" s="224"/>
      <c r="R252" s="223" t="e">
        <f>IF(L252="nio",0,IF(L252&gt;0,L252*J252/X252,0))*VLOOKUP(B252,'2-Kosten per locatie'!$A$14:$C$16,3,FALSE)</f>
        <v>#DIV/0!</v>
      </c>
      <c r="S252" s="223">
        <f>IF(M252&gt;0,M252*J252/Y252,0)*VLOOKUP(B252,'2-Kosten per locatie'!$A$14:$C$16,3,FALSE)</f>
        <v>0</v>
      </c>
      <c r="T252" s="223">
        <f>IF(N252&gt;0,N252*J252/Z252,0)*VLOOKUP(B252,'2-Kosten per locatie'!$A$14:$C$16,3,FALSE)</f>
        <v>0</v>
      </c>
      <c r="U252" s="223">
        <f>IF(O252&gt;0,O252*J252/AA252,0)*VLOOKUP(B252,'2-Kosten per locatie'!$A$14:$C$16,3,FALSE)</f>
        <v>0</v>
      </c>
      <c r="V252" s="223">
        <f>IF(P252&gt;0,P252*J252/Z252,0)*VLOOKUP(B252,'2-Kosten per locatie'!$A$14:$C$16,3,FALSE)</f>
        <v>0</v>
      </c>
      <c r="W252" s="223">
        <f>IF(Q252&gt;0,Q252*J252/AA252,0)*VLOOKUP(B252,'2-Kosten per locatie'!$A$14:$C$16,3,FALSE)</f>
        <v>0</v>
      </c>
      <c r="X252" s="296">
        <f>IF(L252="nio",0,IF(L252&gt;0,VLOOKUP(H252,'3-Productie normen'!A:M,VLOOKUP(L252,'3-Productie normen'!$B$34:$C$39,2,FALSE),FALSE)))</f>
        <v>0</v>
      </c>
      <c r="Y252" s="296">
        <f t="shared" si="16"/>
        <v>0</v>
      </c>
      <c r="Z252" s="296">
        <f t="shared" si="17"/>
        <v>0</v>
      </c>
      <c r="AA252" s="296">
        <f t="shared" si="18"/>
        <v>0</v>
      </c>
      <c r="AB252" s="297" t="str">
        <f>VLOOKUP(H252,'3-Productie normen'!A:P,12,FALSE)</f>
        <v>B</v>
      </c>
      <c r="AC252" s="297"/>
      <c r="AE252" s="298">
        <f t="shared" si="19"/>
        <v>103116</v>
      </c>
    </row>
    <row r="253" spans="1:31" ht="14.1" hidden="1" customHeight="1">
      <c r="A253" s="432">
        <v>253</v>
      </c>
      <c r="B253" s="256" t="s">
        <v>238</v>
      </c>
      <c r="C253" s="256"/>
      <c r="D253" s="76" t="s">
        <v>456</v>
      </c>
      <c r="E253" s="220" t="s">
        <v>497</v>
      </c>
      <c r="F253" s="220"/>
      <c r="G253" s="76" t="s">
        <v>241</v>
      </c>
      <c r="H253" s="256" t="s">
        <v>727</v>
      </c>
      <c r="I253" s="76" t="s">
        <v>95</v>
      </c>
      <c r="J253" s="213">
        <v>23</v>
      </c>
      <c r="K253" s="295">
        <f t="shared" si="15"/>
        <v>156</v>
      </c>
      <c r="L253" s="224">
        <v>156</v>
      </c>
      <c r="M253" s="224"/>
      <c r="N253" s="224"/>
      <c r="O253" s="224"/>
      <c r="P253" s="224"/>
      <c r="Q253" s="224"/>
      <c r="R253" s="223" t="e">
        <f>IF(L253="nio",0,IF(L253&gt;0,L253*J253/X253,0))*VLOOKUP(B253,'2-Kosten per locatie'!$A$14:$C$16,3,FALSE)</f>
        <v>#DIV/0!</v>
      </c>
      <c r="S253" s="223">
        <f>IF(M253&gt;0,M253*J253/Y253,0)*VLOOKUP(B253,'2-Kosten per locatie'!$A$14:$C$16,3,FALSE)</f>
        <v>0</v>
      </c>
      <c r="T253" s="223">
        <f>IF(N253&gt;0,N253*J253/Z253,0)*VLOOKUP(B253,'2-Kosten per locatie'!$A$14:$C$16,3,FALSE)</f>
        <v>0</v>
      </c>
      <c r="U253" s="223">
        <f>IF(O253&gt;0,O253*J253/AA253,0)*VLOOKUP(B253,'2-Kosten per locatie'!$A$14:$C$16,3,FALSE)</f>
        <v>0</v>
      </c>
      <c r="V253" s="223">
        <f>IF(P253&gt;0,P253*J253/Z253,0)*VLOOKUP(B253,'2-Kosten per locatie'!$A$14:$C$16,3,FALSE)</f>
        <v>0</v>
      </c>
      <c r="W253" s="223">
        <f>IF(Q253&gt;0,Q253*J253/AA253,0)*VLOOKUP(B253,'2-Kosten per locatie'!$A$14:$C$16,3,FALSE)</f>
        <v>0</v>
      </c>
      <c r="X253" s="296">
        <f>IF(L253="nio",0,IF(L253&gt;0,VLOOKUP(H253,'3-Productie normen'!A:M,VLOOKUP(L253,'3-Productie normen'!$B$34:$C$39,2,FALSE),FALSE)))</f>
        <v>0</v>
      </c>
      <c r="Y253" s="296">
        <f t="shared" si="16"/>
        <v>0</v>
      </c>
      <c r="Z253" s="296">
        <f t="shared" si="17"/>
        <v>0</v>
      </c>
      <c r="AA253" s="296">
        <f t="shared" si="18"/>
        <v>0</v>
      </c>
      <c r="AB253" s="297" t="str">
        <f>VLOOKUP(H253,'3-Productie normen'!A:P,12,FALSE)</f>
        <v>V</v>
      </c>
      <c r="AC253" s="297"/>
      <c r="AE253" s="298">
        <f t="shared" si="19"/>
        <v>3588</v>
      </c>
    </row>
    <row r="254" spans="1:31" ht="14.1" hidden="1" customHeight="1">
      <c r="A254" s="432">
        <v>254</v>
      </c>
      <c r="B254" s="256" t="s">
        <v>238</v>
      </c>
      <c r="C254" s="256"/>
      <c r="D254" s="76" t="s">
        <v>456</v>
      </c>
      <c r="E254" s="220" t="s">
        <v>498</v>
      </c>
      <c r="F254" s="220"/>
      <c r="G254" s="76" t="s">
        <v>248</v>
      </c>
      <c r="H254" s="272" t="s">
        <v>58</v>
      </c>
      <c r="I254" s="76" t="s">
        <v>95</v>
      </c>
      <c r="J254" s="213">
        <v>10</v>
      </c>
      <c r="K254" s="295">
        <f t="shared" si="15"/>
        <v>156</v>
      </c>
      <c r="L254" s="224">
        <v>156</v>
      </c>
      <c r="M254" s="224"/>
      <c r="N254" s="224"/>
      <c r="O254" s="224"/>
      <c r="P254" s="224"/>
      <c r="Q254" s="224"/>
      <c r="R254" s="223" t="e">
        <f>IF(L254="nio",0,IF(L254&gt;0,L254*J254/X254,0))*VLOOKUP(B254,'2-Kosten per locatie'!$A$14:$C$16,3,FALSE)</f>
        <v>#DIV/0!</v>
      </c>
      <c r="S254" s="223">
        <f>IF(M254&gt;0,M254*J254/Y254,0)*VLOOKUP(B254,'2-Kosten per locatie'!$A$14:$C$16,3,FALSE)</f>
        <v>0</v>
      </c>
      <c r="T254" s="223">
        <f>IF(N254&gt;0,N254*J254/Z254,0)*VLOOKUP(B254,'2-Kosten per locatie'!$A$14:$C$16,3,FALSE)</f>
        <v>0</v>
      </c>
      <c r="U254" s="223">
        <f>IF(O254&gt;0,O254*J254/AA254,0)*VLOOKUP(B254,'2-Kosten per locatie'!$A$14:$C$16,3,FALSE)</f>
        <v>0</v>
      </c>
      <c r="V254" s="223">
        <f>IF(P254&gt;0,P254*J254/Z254,0)*VLOOKUP(B254,'2-Kosten per locatie'!$A$14:$C$16,3,FALSE)</f>
        <v>0</v>
      </c>
      <c r="W254" s="223">
        <f>IF(Q254&gt;0,Q254*J254/AA254,0)*VLOOKUP(B254,'2-Kosten per locatie'!$A$14:$C$16,3,FALSE)</f>
        <v>0</v>
      </c>
      <c r="X254" s="296">
        <f>IF(L254="nio",0,IF(L254&gt;0,VLOOKUP(H254,'3-Productie normen'!A:M,VLOOKUP(L254,'3-Productie normen'!$B$34:$C$39,2,FALSE),FALSE)))</f>
        <v>0</v>
      </c>
      <c r="Y254" s="296">
        <f t="shared" si="16"/>
        <v>0</v>
      </c>
      <c r="Z254" s="296">
        <f t="shared" si="17"/>
        <v>0</v>
      </c>
      <c r="AA254" s="296">
        <f t="shared" si="18"/>
        <v>0</v>
      </c>
      <c r="AB254" s="297" t="str">
        <f>VLOOKUP(H254,'3-Productie normen'!A:P,12,FALSE)</f>
        <v>V</v>
      </c>
      <c r="AC254" s="297"/>
      <c r="AE254" s="298">
        <f t="shared" si="19"/>
        <v>1560</v>
      </c>
    </row>
    <row r="255" spans="1:31" ht="14.1" hidden="1" customHeight="1">
      <c r="A255" s="432">
        <v>255</v>
      </c>
      <c r="B255" s="256" t="s">
        <v>238</v>
      </c>
      <c r="C255" s="256"/>
      <c r="D255" s="76" t="s">
        <v>456</v>
      </c>
      <c r="E255" s="220" t="s">
        <v>499</v>
      </c>
      <c r="F255" s="220"/>
      <c r="G255" s="76" t="s">
        <v>59</v>
      </c>
      <c r="H255" s="276" t="s">
        <v>770</v>
      </c>
      <c r="I255" s="76" t="s">
        <v>95</v>
      </c>
      <c r="J255" s="213">
        <v>5</v>
      </c>
      <c r="K255" s="295">
        <f t="shared" si="15"/>
        <v>0</v>
      </c>
      <c r="L255" s="224" t="s">
        <v>717</v>
      </c>
      <c r="M255" s="224"/>
      <c r="N255" s="224"/>
      <c r="O255" s="224"/>
      <c r="P255" s="224"/>
      <c r="Q255" s="224"/>
      <c r="R255" s="223">
        <f>IF(L255="nio",0,IF(L255&gt;0,L255*J255/X255,0))*VLOOKUP(B255,'2-Kosten per locatie'!$A$14:$C$16,3,FALSE)</f>
        <v>0</v>
      </c>
      <c r="S255" s="223">
        <f>IF(M255&gt;0,M255*J255/Y255,0)*VLOOKUP(B255,'2-Kosten per locatie'!$A$14:$C$16,3,FALSE)</f>
        <v>0</v>
      </c>
      <c r="T255" s="223">
        <f>IF(N255&gt;0,N255*J255/Z255,0)*VLOOKUP(B255,'2-Kosten per locatie'!$A$14:$C$16,3,FALSE)</f>
        <v>0</v>
      </c>
      <c r="U255" s="223">
        <f>IF(O255&gt;0,O255*J255/AA255,0)*VLOOKUP(B255,'2-Kosten per locatie'!$A$14:$C$16,3,FALSE)</f>
        <v>0</v>
      </c>
      <c r="V255" s="223">
        <f>IF(P255&gt;0,P255*J255/Z255,0)*VLOOKUP(B255,'2-Kosten per locatie'!$A$14:$C$16,3,FALSE)</f>
        <v>0</v>
      </c>
      <c r="W255" s="223">
        <f>IF(Q255&gt;0,Q255*J255/AA255,0)*VLOOKUP(B255,'2-Kosten per locatie'!$A$14:$C$16,3,FALSE)</f>
        <v>0</v>
      </c>
      <c r="X255" s="296">
        <f>IF(L255="nio",0,IF(L255&gt;0,VLOOKUP(H255,'3-Productie normen'!A:M,VLOOKUP(L255,'3-Productie normen'!$B$34:$C$39,2,FALSE),FALSE)))</f>
        <v>0</v>
      </c>
      <c r="Y255" s="296">
        <f t="shared" si="16"/>
        <v>0</v>
      </c>
      <c r="Z255" s="296">
        <f t="shared" si="17"/>
        <v>0</v>
      </c>
      <c r="AA255" s="296">
        <f t="shared" si="18"/>
        <v>0</v>
      </c>
      <c r="AB255" s="297">
        <f>VLOOKUP(H255,'3-Productie normen'!A:P,12,FALSE)</f>
        <v>0</v>
      </c>
      <c r="AC255" s="297"/>
      <c r="AE255" s="298">
        <f t="shared" si="19"/>
        <v>0</v>
      </c>
    </row>
    <row r="256" spans="1:31" ht="14.1" hidden="1" customHeight="1">
      <c r="A256" s="432">
        <v>256</v>
      </c>
      <c r="B256" s="256" t="s">
        <v>238</v>
      </c>
      <c r="C256" s="256"/>
      <c r="D256" s="76" t="s">
        <v>456</v>
      </c>
      <c r="E256" s="220" t="s">
        <v>500</v>
      </c>
      <c r="F256" s="220"/>
      <c r="G256" s="76" t="s">
        <v>59</v>
      </c>
      <c r="H256" s="276" t="s">
        <v>770</v>
      </c>
      <c r="I256" s="76" t="s">
        <v>95</v>
      </c>
      <c r="J256" s="213">
        <v>6</v>
      </c>
      <c r="K256" s="295">
        <f t="shared" si="15"/>
        <v>0</v>
      </c>
      <c r="L256" s="224" t="s">
        <v>717</v>
      </c>
      <c r="M256" s="224"/>
      <c r="N256" s="224"/>
      <c r="O256" s="224"/>
      <c r="P256" s="224"/>
      <c r="Q256" s="224"/>
      <c r="R256" s="223">
        <f>IF(L256="nio",0,IF(L256&gt;0,L256*J256/X256,0))*VLOOKUP(B256,'2-Kosten per locatie'!$A$14:$C$16,3,FALSE)</f>
        <v>0</v>
      </c>
      <c r="S256" s="223">
        <f>IF(M256&gt;0,M256*J256/Y256,0)*VLOOKUP(B256,'2-Kosten per locatie'!$A$14:$C$16,3,FALSE)</f>
        <v>0</v>
      </c>
      <c r="T256" s="223">
        <f>IF(N256&gt;0,N256*J256/Z256,0)*VLOOKUP(B256,'2-Kosten per locatie'!$A$14:$C$16,3,FALSE)</f>
        <v>0</v>
      </c>
      <c r="U256" s="223">
        <f>IF(O256&gt;0,O256*J256/AA256,0)*VLOOKUP(B256,'2-Kosten per locatie'!$A$14:$C$16,3,FALSE)</f>
        <v>0</v>
      </c>
      <c r="V256" s="223">
        <f>IF(P256&gt;0,P256*J256/Z256,0)*VLOOKUP(B256,'2-Kosten per locatie'!$A$14:$C$16,3,FALSE)</f>
        <v>0</v>
      </c>
      <c r="W256" s="223">
        <f>IF(Q256&gt;0,Q256*J256/AA256,0)*VLOOKUP(B256,'2-Kosten per locatie'!$A$14:$C$16,3,FALSE)</f>
        <v>0</v>
      </c>
      <c r="X256" s="296">
        <f>IF(L256="nio",0,IF(L256&gt;0,VLOOKUP(H256,'3-Productie normen'!A:M,VLOOKUP(L256,'3-Productie normen'!$B$34:$C$39,2,FALSE),FALSE)))</f>
        <v>0</v>
      </c>
      <c r="Y256" s="296">
        <f t="shared" si="16"/>
        <v>0</v>
      </c>
      <c r="Z256" s="296">
        <f t="shared" si="17"/>
        <v>0</v>
      </c>
      <c r="AA256" s="296">
        <f t="shared" si="18"/>
        <v>0</v>
      </c>
      <c r="AB256" s="297">
        <f>VLOOKUP(H256,'3-Productie normen'!A:P,12,FALSE)</f>
        <v>0</v>
      </c>
      <c r="AC256" s="297"/>
      <c r="AE256" s="298">
        <f t="shared" si="19"/>
        <v>0</v>
      </c>
    </row>
    <row r="257" spans="1:31" ht="14.1" hidden="1" customHeight="1">
      <c r="A257" s="432">
        <v>257</v>
      </c>
      <c r="B257" s="256" t="s">
        <v>238</v>
      </c>
      <c r="C257" s="256"/>
      <c r="D257" s="76" t="s">
        <v>456</v>
      </c>
      <c r="E257" s="220" t="s">
        <v>501</v>
      </c>
      <c r="F257" s="220"/>
      <c r="G257" s="76" t="s">
        <v>309</v>
      </c>
      <c r="H257" s="276" t="s">
        <v>770</v>
      </c>
      <c r="I257" s="76" t="s">
        <v>243</v>
      </c>
      <c r="J257" s="213">
        <v>4</v>
      </c>
      <c r="K257" s="295">
        <f t="shared" si="15"/>
        <v>0</v>
      </c>
      <c r="L257" s="224" t="s">
        <v>717</v>
      </c>
      <c r="M257" s="224"/>
      <c r="N257" s="224"/>
      <c r="O257" s="224"/>
      <c r="P257" s="224"/>
      <c r="Q257" s="224"/>
      <c r="R257" s="223">
        <f>IF(L257="nio",0,IF(L257&gt;0,L257*J257/X257,0))*VLOOKUP(B257,'2-Kosten per locatie'!$A$14:$C$16,3,FALSE)</f>
        <v>0</v>
      </c>
      <c r="S257" s="223">
        <f>IF(M257&gt;0,M257*J257/Y257,0)*VLOOKUP(B257,'2-Kosten per locatie'!$A$14:$C$16,3,FALSE)</f>
        <v>0</v>
      </c>
      <c r="T257" s="223">
        <f>IF(N257&gt;0,N257*J257/Z257,0)*VLOOKUP(B257,'2-Kosten per locatie'!$A$14:$C$16,3,FALSE)</f>
        <v>0</v>
      </c>
      <c r="U257" s="223">
        <f>IF(O257&gt;0,O257*J257/AA257,0)*VLOOKUP(B257,'2-Kosten per locatie'!$A$14:$C$16,3,FALSE)</f>
        <v>0</v>
      </c>
      <c r="V257" s="223">
        <f>IF(P257&gt;0,P257*J257/Z257,0)*VLOOKUP(B257,'2-Kosten per locatie'!$A$14:$C$16,3,FALSE)</f>
        <v>0</v>
      </c>
      <c r="W257" s="223">
        <f>IF(Q257&gt;0,Q257*J257/AA257,0)*VLOOKUP(B257,'2-Kosten per locatie'!$A$14:$C$16,3,FALSE)</f>
        <v>0</v>
      </c>
      <c r="X257" s="296">
        <f>IF(L257="nio",0,IF(L257&gt;0,VLOOKUP(H257,'3-Productie normen'!A:M,VLOOKUP(L257,'3-Productie normen'!$B$34:$C$39,2,FALSE),FALSE)))</f>
        <v>0</v>
      </c>
      <c r="Y257" s="296">
        <f t="shared" si="16"/>
        <v>0</v>
      </c>
      <c r="Z257" s="296">
        <f t="shared" si="17"/>
        <v>0</v>
      </c>
      <c r="AA257" s="296">
        <f t="shared" si="18"/>
        <v>0</v>
      </c>
      <c r="AB257" s="297">
        <f>VLOOKUP(H257,'3-Productie normen'!A:P,12,FALSE)</f>
        <v>0</v>
      </c>
      <c r="AC257" s="297"/>
      <c r="AE257" s="298">
        <f t="shared" si="19"/>
        <v>0</v>
      </c>
    </row>
    <row r="258" spans="1:31" ht="14.1" customHeight="1">
      <c r="A258" s="432">
        <v>258</v>
      </c>
      <c r="B258" s="256" t="s">
        <v>238</v>
      </c>
      <c r="C258" s="256"/>
      <c r="D258" s="76" t="s">
        <v>456</v>
      </c>
      <c r="E258" s="220" t="s">
        <v>502</v>
      </c>
      <c r="F258" s="220"/>
      <c r="G258" s="76" t="s">
        <v>255</v>
      </c>
      <c r="H258" s="272" t="s">
        <v>48</v>
      </c>
      <c r="I258" s="76" t="s">
        <v>243</v>
      </c>
      <c r="J258" s="213">
        <v>13</v>
      </c>
      <c r="K258" s="295">
        <f t="shared" si="15"/>
        <v>255</v>
      </c>
      <c r="L258" s="224">
        <v>255</v>
      </c>
      <c r="M258" s="224"/>
      <c r="N258" s="224"/>
      <c r="O258" s="224"/>
      <c r="P258" s="224"/>
      <c r="Q258" s="224"/>
      <c r="R258" s="223" t="e">
        <f>IF(L258="nio",0,IF(L258&gt;0,L258*J258/X258,0))*VLOOKUP(B258,'2-Kosten per locatie'!$A$14:$C$16,3,FALSE)</f>
        <v>#DIV/0!</v>
      </c>
      <c r="S258" s="223">
        <f>IF(M258&gt;0,M258*J258/Y258,0)*VLOOKUP(B258,'2-Kosten per locatie'!$A$14:$C$16,3,FALSE)</f>
        <v>0</v>
      </c>
      <c r="T258" s="223">
        <f>IF(N258&gt;0,N258*J258/Z258,0)*VLOOKUP(B258,'2-Kosten per locatie'!$A$14:$C$16,3,FALSE)</f>
        <v>0</v>
      </c>
      <c r="U258" s="223">
        <f>IF(O258&gt;0,O258*J258/AA258,0)*VLOOKUP(B258,'2-Kosten per locatie'!$A$14:$C$16,3,FALSE)</f>
        <v>0</v>
      </c>
      <c r="V258" s="223">
        <f>IF(P258&gt;0,P258*J258/Z258,0)*VLOOKUP(B258,'2-Kosten per locatie'!$A$14:$C$16,3,FALSE)</f>
        <v>0</v>
      </c>
      <c r="W258" s="223">
        <f>IF(Q258&gt;0,Q258*J258/AA258,0)*VLOOKUP(B258,'2-Kosten per locatie'!$A$14:$C$16,3,FALSE)</f>
        <v>0</v>
      </c>
      <c r="X258" s="296">
        <f>IF(L258="nio",0,IF(L258&gt;0,VLOOKUP(H258,'3-Productie normen'!A:M,VLOOKUP(L258,'3-Productie normen'!$B$34:$C$39,2,FALSE),FALSE)))</f>
        <v>0</v>
      </c>
      <c r="Y258" s="296">
        <f t="shared" si="16"/>
        <v>0</v>
      </c>
      <c r="Z258" s="296">
        <f t="shared" si="17"/>
        <v>0</v>
      </c>
      <c r="AA258" s="296">
        <f t="shared" si="18"/>
        <v>0</v>
      </c>
      <c r="AB258" s="297" t="str">
        <f>VLOOKUP(H258,'3-Productie normen'!A:P,12,FALSE)</f>
        <v>S</v>
      </c>
      <c r="AC258" s="297"/>
      <c r="AE258" s="298">
        <f t="shared" si="19"/>
        <v>3315</v>
      </c>
    </row>
    <row r="259" spans="1:31" ht="14.1" customHeight="1">
      <c r="A259" s="432">
        <v>259</v>
      </c>
      <c r="B259" s="256" t="s">
        <v>238</v>
      </c>
      <c r="C259" s="256"/>
      <c r="D259" s="76" t="s">
        <v>456</v>
      </c>
      <c r="E259" s="221" t="s">
        <v>503</v>
      </c>
      <c r="F259" s="221"/>
      <c r="G259" s="78" t="s">
        <v>255</v>
      </c>
      <c r="H259" s="272" t="s">
        <v>48</v>
      </c>
      <c r="I259" s="76" t="s">
        <v>243</v>
      </c>
      <c r="J259" s="213">
        <v>14</v>
      </c>
      <c r="K259" s="295">
        <f t="shared" si="15"/>
        <v>255</v>
      </c>
      <c r="L259" s="224">
        <v>255</v>
      </c>
      <c r="M259" s="224"/>
      <c r="N259" s="224"/>
      <c r="O259" s="224"/>
      <c r="P259" s="224"/>
      <c r="Q259" s="224"/>
      <c r="R259" s="223" t="e">
        <f>IF(L259="nio",0,IF(L259&gt;0,L259*J259/X259,0))*VLOOKUP(B259,'2-Kosten per locatie'!$A$14:$C$16,3,FALSE)</f>
        <v>#DIV/0!</v>
      </c>
      <c r="S259" s="223">
        <f>IF(M259&gt;0,M259*J259/Y259,0)*VLOOKUP(B259,'2-Kosten per locatie'!$A$14:$C$16,3,FALSE)</f>
        <v>0</v>
      </c>
      <c r="T259" s="223">
        <f>IF(N259&gt;0,N259*J259/Z259,0)*VLOOKUP(B259,'2-Kosten per locatie'!$A$14:$C$16,3,FALSE)</f>
        <v>0</v>
      </c>
      <c r="U259" s="223">
        <f>IF(O259&gt;0,O259*J259/AA259,0)*VLOOKUP(B259,'2-Kosten per locatie'!$A$14:$C$16,3,FALSE)</f>
        <v>0</v>
      </c>
      <c r="V259" s="223">
        <f>IF(P259&gt;0,P259*J259/Z259,0)*VLOOKUP(B259,'2-Kosten per locatie'!$A$14:$C$16,3,FALSE)</f>
        <v>0</v>
      </c>
      <c r="W259" s="223">
        <f>IF(Q259&gt;0,Q259*J259/AA259,0)*VLOOKUP(B259,'2-Kosten per locatie'!$A$14:$C$16,3,FALSE)</f>
        <v>0</v>
      </c>
      <c r="X259" s="296">
        <f>IF(L259="nio",0,IF(L259&gt;0,VLOOKUP(H259,'3-Productie normen'!A:M,VLOOKUP(L259,'3-Productie normen'!$B$34:$C$39,2,FALSE),FALSE)))</f>
        <v>0</v>
      </c>
      <c r="Y259" s="296">
        <f t="shared" si="16"/>
        <v>0</v>
      </c>
      <c r="Z259" s="296">
        <f t="shared" si="17"/>
        <v>0</v>
      </c>
      <c r="AA259" s="296">
        <f t="shared" si="18"/>
        <v>0</v>
      </c>
      <c r="AB259" s="297" t="str">
        <f>VLOOKUP(H259,'3-Productie normen'!A:P,12,FALSE)</f>
        <v>S</v>
      </c>
      <c r="AC259" s="297"/>
      <c r="AE259" s="298">
        <f t="shared" si="19"/>
        <v>3570</v>
      </c>
    </row>
    <row r="260" spans="1:31" ht="14.1" hidden="1" customHeight="1">
      <c r="A260" s="432">
        <v>260</v>
      </c>
      <c r="B260" s="256" t="s">
        <v>238</v>
      </c>
      <c r="C260" s="256"/>
      <c r="D260" s="76" t="s">
        <v>456</v>
      </c>
      <c r="E260" s="220" t="s">
        <v>504</v>
      </c>
      <c r="F260" s="220"/>
      <c r="G260" s="76" t="s">
        <v>259</v>
      </c>
      <c r="H260" s="276" t="s">
        <v>770</v>
      </c>
      <c r="I260" s="76" t="s">
        <v>243</v>
      </c>
      <c r="J260" s="213">
        <v>0</v>
      </c>
      <c r="K260" s="295">
        <f t="shared" si="15"/>
        <v>0</v>
      </c>
      <c r="L260" s="224" t="s">
        <v>717</v>
      </c>
      <c r="M260" s="224"/>
      <c r="N260" s="224"/>
      <c r="O260" s="224"/>
      <c r="P260" s="224"/>
      <c r="Q260" s="224"/>
      <c r="R260" s="223">
        <f>IF(L260="nio",0,IF(L260&gt;0,L260*J260/X260,0))*VLOOKUP(B260,'2-Kosten per locatie'!$A$14:$C$16,3,FALSE)</f>
        <v>0</v>
      </c>
      <c r="S260" s="223">
        <f>IF(M260&gt;0,M260*J260/Y260,0)*VLOOKUP(B260,'2-Kosten per locatie'!$A$14:$C$16,3,FALSE)</f>
        <v>0</v>
      </c>
      <c r="T260" s="223">
        <f>IF(N260&gt;0,N260*J260/Z260,0)*VLOOKUP(B260,'2-Kosten per locatie'!$A$14:$C$16,3,FALSE)</f>
        <v>0</v>
      </c>
      <c r="U260" s="223">
        <f>IF(O260&gt;0,O260*J260/AA260,0)*VLOOKUP(B260,'2-Kosten per locatie'!$A$14:$C$16,3,FALSE)</f>
        <v>0</v>
      </c>
      <c r="V260" s="223">
        <f>IF(P260&gt;0,P260*J260/Z260,0)*VLOOKUP(B260,'2-Kosten per locatie'!$A$14:$C$16,3,FALSE)</f>
        <v>0</v>
      </c>
      <c r="W260" s="223">
        <f>IF(Q260&gt;0,Q260*J260/AA260,0)*VLOOKUP(B260,'2-Kosten per locatie'!$A$14:$C$16,3,FALSE)</f>
        <v>0</v>
      </c>
      <c r="X260" s="296">
        <f>IF(L260="nio",0,IF(L260&gt;0,VLOOKUP(H260,'3-Productie normen'!A:M,VLOOKUP(L260,'3-Productie normen'!$B$34:$C$39,2,FALSE),FALSE)))</f>
        <v>0</v>
      </c>
      <c r="Y260" s="296">
        <f t="shared" si="16"/>
        <v>0</v>
      </c>
      <c r="Z260" s="296">
        <f t="shared" si="17"/>
        <v>0</v>
      </c>
      <c r="AA260" s="296">
        <f t="shared" si="18"/>
        <v>0</v>
      </c>
      <c r="AB260" s="297">
        <f>VLOOKUP(H260,'3-Productie normen'!A:P,12,FALSE)</f>
        <v>0</v>
      </c>
      <c r="AC260" s="297"/>
      <c r="AE260" s="298">
        <f t="shared" si="19"/>
        <v>0</v>
      </c>
    </row>
    <row r="261" spans="1:31" ht="14.1" hidden="1" customHeight="1">
      <c r="A261" s="432">
        <v>261</v>
      </c>
      <c r="B261" s="256" t="s">
        <v>238</v>
      </c>
      <c r="C261" s="256"/>
      <c r="D261" s="76" t="s">
        <v>456</v>
      </c>
      <c r="E261" s="220" t="s">
        <v>505</v>
      </c>
      <c r="F261" s="220"/>
      <c r="G261" s="76" t="s">
        <v>274</v>
      </c>
      <c r="H261" s="276" t="s">
        <v>770</v>
      </c>
      <c r="I261" s="76" t="s">
        <v>479</v>
      </c>
      <c r="J261" s="213">
        <v>11</v>
      </c>
      <c r="K261" s="295">
        <f t="shared" si="15"/>
        <v>0</v>
      </c>
      <c r="L261" s="224" t="s">
        <v>717</v>
      </c>
      <c r="M261" s="224"/>
      <c r="N261" s="224"/>
      <c r="O261" s="224"/>
      <c r="P261" s="224"/>
      <c r="Q261" s="224"/>
      <c r="R261" s="223">
        <f>IF(L261="nio",0,IF(L261&gt;0,L261*J261/X261,0))*VLOOKUP(B261,'2-Kosten per locatie'!$A$14:$C$16,3,FALSE)</f>
        <v>0</v>
      </c>
      <c r="S261" s="223">
        <f>IF(M261&gt;0,M261*J261/Y261,0)*VLOOKUP(B261,'2-Kosten per locatie'!$A$14:$C$16,3,FALSE)</f>
        <v>0</v>
      </c>
      <c r="T261" s="223">
        <f>IF(N261&gt;0,N261*J261/Z261,0)*VLOOKUP(B261,'2-Kosten per locatie'!$A$14:$C$16,3,FALSE)</f>
        <v>0</v>
      </c>
      <c r="U261" s="223">
        <f>IF(O261&gt;0,O261*J261/AA261,0)*VLOOKUP(B261,'2-Kosten per locatie'!$A$14:$C$16,3,FALSE)</f>
        <v>0</v>
      </c>
      <c r="V261" s="223">
        <f>IF(P261&gt;0,P261*J261/Z261,0)*VLOOKUP(B261,'2-Kosten per locatie'!$A$14:$C$16,3,FALSE)</f>
        <v>0</v>
      </c>
      <c r="W261" s="223">
        <f>IF(Q261&gt;0,Q261*J261/AA261,0)*VLOOKUP(B261,'2-Kosten per locatie'!$A$14:$C$16,3,FALSE)</f>
        <v>0</v>
      </c>
      <c r="X261" s="296">
        <f>IF(L261="nio",0,IF(L261&gt;0,VLOOKUP(H261,'3-Productie normen'!A:M,VLOOKUP(L261,'3-Productie normen'!$B$34:$C$39,2,FALSE),FALSE)))</f>
        <v>0</v>
      </c>
      <c r="Y261" s="296">
        <f t="shared" si="16"/>
        <v>0</v>
      </c>
      <c r="Z261" s="296">
        <f t="shared" si="17"/>
        <v>0</v>
      </c>
      <c r="AA261" s="296">
        <f t="shared" si="18"/>
        <v>0</v>
      </c>
      <c r="AB261" s="297">
        <f>VLOOKUP(H261,'3-Productie normen'!A:P,12,FALSE)</f>
        <v>0</v>
      </c>
      <c r="AC261" s="297"/>
      <c r="AE261" s="298">
        <f t="shared" si="19"/>
        <v>0</v>
      </c>
    </row>
    <row r="262" spans="1:31" ht="14.1" hidden="1" customHeight="1">
      <c r="A262" s="432">
        <v>262</v>
      </c>
      <c r="B262" s="256" t="s">
        <v>238</v>
      </c>
      <c r="C262" s="256"/>
      <c r="D262" s="76" t="s">
        <v>456</v>
      </c>
      <c r="E262" s="220" t="s">
        <v>506</v>
      </c>
      <c r="F262" s="220"/>
      <c r="G262" s="76" t="s">
        <v>272</v>
      </c>
      <c r="H262" s="272" t="s">
        <v>46</v>
      </c>
      <c r="I262" s="76" t="s">
        <v>237</v>
      </c>
      <c r="J262" s="213">
        <v>5</v>
      </c>
      <c r="K262" s="295">
        <f t="shared" si="15"/>
        <v>156</v>
      </c>
      <c r="L262" s="224">
        <v>156</v>
      </c>
      <c r="M262" s="224"/>
      <c r="N262" s="224"/>
      <c r="O262" s="224"/>
      <c r="P262" s="224"/>
      <c r="Q262" s="224"/>
      <c r="R262" s="223" t="e">
        <f>IF(L262="nio",0,IF(L262&gt;0,L262*J262/X262,0))*VLOOKUP(B262,'2-Kosten per locatie'!$A$14:$C$16,3,FALSE)</f>
        <v>#DIV/0!</v>
      </c>
      <c r="S262" s="223">
        <f>IF(M262&gt;0,M262*J262/Y262,0)*VLOOKUP(B262,'2-Kosten per locatie'!$A$14:$C$16,3,FALSE)</f>
        <v>0</v>
      </c>
      <c r="T262" s="223">
        <f>IF(N262&gt;0,N262*J262/Z262,0)*VLOOKUP(B262,'2-Kosten per locatie'!$A$14:$C$16,3,FALSE)</f>
        <v>0</v>
      </c>
      <c r="U262" s="223">
        <f>IF(O262&gt;0,O262*J262/AA262,0)*VLOOKUP(B262,'2-Kosten per locatie'!$A$14:$C$16,3,FALSE)</f>
        <v>0</v>
      </c>
      <c r="V262" s="223">
        <f>IF(P262&gt;0,P262*J262/Z262,0)*VLOOKUP(B262,'2-Kosten per locatie'!$A$14:$C$16,3,FALSE)</f>
        <v>0</v>
      </c>
      <c r="W262" s="223">
        <f>IF(Q262&gt;0,Q262*J262/AA262,0)*VLOOKUP(B262,'2-Kosten per locatie'!$A$14:$C$16,3,FALSE)</f>
        <v>0</v>
      </c>
      <c r="X262" s="296">
        <f>IF(L262="nio",0,IF(L262&gt;0,VLOOKUP(H262,'3-Productie normen'!A:M,VLOOKUP(L262,'3-Productie normen'!$B$34:$C$39,2,FALSE),FALSE)))</f>
        <v>0</v>
      </c>
      <c r="Y262" s="296">
        <f t="shared" si="16"/>
        <v>0</v>
      </c>
      <c r="Z262" s="296">
        <f t="shared" si="17"/>
        <v>0</v>
      </c>
      <c r="AA262" s="296">
        <f t="shared" si="18"/>
        <v>0</v>
      </c>
      <c r="AB262" s="297" t="str">
        <f>VLOOKUP(H262,'3-Productie normen'!A:P,12,FALSE)</f>
        <v>B</v>
      </c>
      <c r="AC262" s="297"/>
      <c r="AE262" s="298">
        <f t="shared" si="19"/>
        <v>780</v>
      </c>
    </row>
    <row r="263" spans="1:31" ht="14.1" hidden="1" customHeight="1">
      <c r="A263" s="432">
        <v>263</v>
      </c>
      <c r="B263" s="256" t="s">
        <v>238</v>
      </c>
      <c r="C263" s="256"/>
      <c r="D263" s="76" t="s">
        <v>456</v>
      </c>
      <c r="E263" s="220" t="s">
        <v>507</v>
      </c>
      <c r="F263" s="220"/>
      <c r="G263" s="76" t="s">
        <v>272</v>
      </c>
      <c r="H263" s="272" t="s">
        <v>46</v>
      </c>
      <c r="I263" s="76" t="s">
        <v>237</v>
      </c>
      <c r="J263" s="213">
        <v>6</v>
      </c>
      <c r="K263" s="295">
        <f t="shared" si="15"/>
        <v>156</v>
      </c>
      <c r="L263" s="224">
        <v>156</v>
      </c>
      <c r="M263" s="224"/>
      <c r="N263" s="224"/>
      <c r="O263" s="224"/>
      <c r="P263" s="224"/>
      <c r="Q263" s="224"/>
      <c r="R263" s="223" t="e">
        <f>IF(L263="nio",0,IF(L263&gt;0,L263*J263/X263,0))*VLOOKUP(B263,'2-Kosten per locatie'!$A$14:$C$16,3,FALSE)</f>
        <v>#DIV/0!</v>
      </c>
      <c r="S263" s="223">
        <f>IF(M263&gt;0,M263*J263/Y263,0)*VLOOKUP(B263,'2-Kosten per locatie'!$A$14:$C$16,3,FALSE)</f>
        <v>0</v>
      </c>
      <c r="T263" s="223">
        <f>IF(N263&gt;0,N263*J263/Z263,0)*VLOOKUP(B263,'2-Kosten per locatie'!$A$14:$C$16,3,FALSE)</f>
        <v>0</v>
      </c>
      <c r="U263" s="223">
        <f>IF(O263&gt;0,O263*J263/AA263,0)*VLOOKUP(B263,'2-Kosten per locatie'!$A$14:$C$16,3,FALSE)</f>
        <v>0</v>
      </c>
      <c r="V263" s="223">
        <f>IF(P263&gt;0,P263*J263/Z263,0)*VLOOKUP(B263,'2-Kosten per locatie'!$A$14:$C$16,3,FALSE)</f>
        <v>0</v>
      </c>
      <c r="W263" s="223">
        <f>IF(Q263&gt;0,Q263*J263/AA263,0)*VLOOKUP(B263,'2-Kosten per locatie'!$A$14:$C$16,3,FALSE)</f>
        <v>0</v>
      </c>
      <c r="X263" s="296">
        <f>IF(L263="nio",0,IF(L263&gt;0,VLOOKUP(H263,'3-Productie normen'!A:M,VLOOKUP(L263,'3-Productie normen'!$B$34:$C$39,2,FALSE),FALSE)))</f>
        <v>0</v>
      </c>
      <c r="Y263" s="296">
        <f t="shared" si="16"/>
        <v>0</v>
      </c>
      <c r="Z263" s="296">
        <f t="shared" si="17"/>
        <v>0</v>
      </c>
      <c r="AA263" s="296">
        <f t="shared" si="18"/>
        <v>0</v>
      </c>
      <c r="AB263" s="297" t="str">
        <f>VLOOKUP(H263,'3-Productie normen'!A:P,12,FALSE)</f>
        <v>B</v>
      </c>
      <c r="AC263" s="297"/>
      <c r="AE263" s="298">
        <f t="shared" si="19"/>
        <v>936</v>
      </c>
    </row>
    <row r="264" spans="1:31" ht="14.1" hidden="1" customHeight="1">
      <c r="A264" s="432">
        <v>264</v>
      </c>
      <c r="B264" s="256" t="s">
        <v>238</v>
      </c>
      <c r="C264" s="256"/>
      <c r="D264" s="76" t="s">
        <v>456</v>
      </c>
      <c r="E264" s="220" t="s">
        <v>508</v>
      </c>
      <c r="F264" s="220"/>
      <c r="G264" s="76" t="s">
        <v>272</v>
      </c>
      <c r="H264" s="272" t="s">
        <v>46</v>
      </c>
      <c r="I264" s="76" t="s">
        <v>237</v>
      </c>
      <c r="J264" s="213">
        <v>6</v>
      </c>
      <c r="K264" s="295">
        <f t="shared" si="15"/>
        <v>156</v>
      </c>
      <c r="L264" s="224">
        <v>156</v>
      </c>
      <c r="M264" s="224"/>
      <c r="N264" s="224"/>
      <c r="O264" s="224"/>
      <c r="P264" s="224"/>
      <c r="Q264" s="224"/>
      <c r="R264" s="223" t="e">
        <f>IF(L264="nio",0,IF(L264&gt;0,L264*J264/X264,0))*VLOOKUP(B264,'2-Kosten per locatie'!$A$14:$C$16,3,FALSE)</f>
        <v>#DIV/0!</v>
      </c>
      <c r="S264" s="223">
        <f>IF(M264&gt;0,M264*J264/Y264,0)*VLOOKUP(B264,'2-Kosten per locatie'!$A$14:$C$16,3,FALSE)</f>
        <v>0</v>
      </c>
      <c r="T264" s="223">
        <f>IF(N264&gt;0,N264*J264/Z264,0)*VLOOKUP(B264,'2-Kosten per locatie'!$A$14:$C$16,3,FALSE)</f>
        <v>0</v>
      </c>
      <c r="U264" s="223">
        <f>IF(O264&gt;0,O264*J264/AA264,0)*VLOOKUP(B264,'2-Kosten per locatie'!$A$14:$C$16,3,FALSE)</f>
        <v>0</v>
      </c>
      <c r="V264" s="223">
        <f>IF(P264&gt;0,P264*J264/Z264,0)*VLOOKUP(B264,'2-Kosten per locatie'!$A$14:$C$16,3,FALSE)</f>
        <v>0</v>
      </c>
      <c r="W264" s="223">
        <f>IF(Q264&gt;0,Q264*J264/AA264,0)*VLOOKUP(B264,'2-Kosten per locatie'!$A$14:$C$16,3,FALSE)</f>
        <v>0</v>
      </c>
      <c r="X264" s="296">
        <f>IF(L264="nio",0,IF(L264&gt;0,VLOOKUP(H264,'3-Productie normen'!A:M,VLOOKUP(L264,'3-Productie normen'!$B$34:$C$39,2,FALSE),FALSE)))</f>
        <v>0</v>
      </c>
      <c r="Y264" s="296">
        <f t="shared" si="16"/>
        <v>0</v>
      </c>
      <c r="Z264" s="296">
        <f t="shared" si="17"/>
        <v>0</v>
      </c>
      <c r="AA264" s="296">
        <f t="shared" si="18"/>
        <v>0</v>
      </c>
      <c r="AB264" s="297" t="str">
        <f>VLOOKUP(H264,'3-Productie normen'!A:P,12,FALSE)</f>
        <v>B</v>
      </c>
      <c r="AC264" s="297"/>
      <c r="AE264" s="298">
        <f t="shared" si="19"/>
        <v>936</v>
      </c>
    </row>
    <row r="265" spans="1:31" ht="14.1" hidden="1" customHeight="1">
      <c r="A265" s="432">
        <v>265</v>
      </c>
      <c r="B265" s="256" t="s">
        <v>238</v>
      </c>
      <c r="C265" s="256"/>
      <c r="D265" s="76" t="s">
        <v>456</v>
      </c>
      <c r="E265" s="220" t="s">
        <v>509</v>
      </c>
      <c r="F265" s="220"/>
      <c r="G265" s="76" t="s">
        <v>272</v>
      </c>
      <c r="H265" s="272" t="s">
        <v>46</v>
      </c>
      <c r="I265" s="76" t="s">
        <v>237</v>
      </c>
      <c r="J265" s="213">
        <v>5</v>
      </c>
      <c r="K265" s="295">
        <f t="shared" si="15"/>
        <v>156</v>
      </c>
      <c r="L265" s="224">
        <v>156</v>
      </c>
      <c r="M265" s="224"/>
      <c r="N265" s="224"/>
      <c r="O265" s="224"/>
      <c r="P265" s="224"/>
      <c r="Q265" s="224"/>
      <c r="R265" s="223" t="e">
        <f>IF(L265="nio",0,IF(L265&gt;0,L265*J265/X265,0))*VLOOKUP(B265,'2-Kosten per locatie'!$A$14:$C$16,3,FALSE)</f>
        <v>#DIV/0!</v>
      </c>
      <c r="S265" s="223">
        <f>IF(M265&gt;0,M265*J265/Y265,0)*VLOOKUP(B265,'2-Kosten per locatie'!$A$14:$C$16,3,FALSE)</f>
        <v>0</v>
      </c>
      <c r="T265" s="223">
        <f>IF(N265&gt;0,N265*J265/Z265,0)*VLOOKUP(B265,'2-Kosten per locatie'!$A$14:$C$16,3,FALSE)</f>
        <v>0</v>
      </c>
      <c r="U265" s="223">
        <f>IF(O265&gt;0,O265*J265/AA265,0)*VLOOKUP(B265,'2-Kosten per locatie'!$A$14:$C$16,3,FALSE)</f>
        <v>0</v>
      </c>
      <c r="V265" s="223">
        <f>IF(P265&gt;0,P265*J265/Z265,0)*VLOOKUP(B265,'2-Kosten per locatie'!$A$14:$C$16,3,FALSE)</f>
        <v>0</v>
      </c>
      <c r="W265" s="223">
        <f>IF(Q265&gt;0,Q265*J265/AA265,0)*VLOOKUP(B265,'2-Kosten per locatie'!$A$14:$C$16,3,FALSE)</f>
        <v>0</v>
      </c>
      <c r="X265" s="296">
        <f>IF(L265="nio",0,IF(L265&gt;0,VLOOKUP(H265,'3-Productie normen'!A:M,VLOOKUP(L265,'3-Productie normen'!$B$34:$C$39,2,FALSE),FALSE)))</f>
        <v>0</v>
      </c>
      <c r="Y265" s="296">
        <f t="shared" si="16"/>
        <v>0</v>
      </c>
      <c r="Z265" s="296">
        <f t="shared" si="17"/>
        <v>0</v>
      </c>
      <c r="AA265" s="296">
        <f t="shared" si="18"/>
        <v>0</v>
      </c>
      <c r="AB265" s="297" t="str">
        <f>VLOOKUP(H265,'3-Productie normen'!A:P,12,FALSE)</f>
        <v>B</v>
      </c>
      <c r="AC265" s="297"/>
      <c r="AE265" s="298">
        <f t="shared" si="19"/>
        <v>780</v>
      </c>
    </row>
    <row r="266" spans="1:31" ht="14.1" hidden="1" customHeight="1">
      <c r="A266" s="432">
        <v>266</v>
      </c>
      <c r="B266" s="256" t="s">
        <v>238</v>
      </c>
      <c r="C266" s="256"/>
      <c r="D266" s="76" t="s">
        <v>456</v>
      </c>
      <c r="E266" s="220" t="s">
        <v>510</v>
      </c>
      <c r="F266" s="220"/>
      <c r="G266" s="76" t="s">
        <v>348</v>
      </c>
      <c r="H266" s="272" t="s">
        <v>46</v>
      </c>
      <c r="I266" s="76" t="s">
        <v>237</v>
      </c>
      <c r="J266" s="213">
        <v>122</v>
      </c>
      <c r="K266" s="295">
        <f t="shared" ref="K266:K329" si="20">SUM(L266:Q266)</f>
        <v>156</v>
      </c>
      <c r="L266" s="224">
        <v>156</v>
      </c>
      <c r="M266" s="224"/>
      <c r="N266" s="224"/>
      <c r="O266" s="224"/>
      <c r="P266" s="224"/>
      <c r="Q266" s="224"/>
      <c r="R266" s="223" t="e">
        <f>IF(L266="nio",0,IF(L266&gt;0,L266*J266/X266,0))*VLOOKUP(B266,'2-Kosten per locatie'!$A$14:$C$16,3,FALSE)</f>
        <v>#DIV/0!</v>
      </c>
      <c r="S266" s="223">
        <f>IF(M266&gt;0,M266*J266/Y266,0)*VLOOKUP(B266,'2-Kosten per locatie'!$A$14:$C$16,3,FALSE)</f>
        <v>0</v>
      </c>
      <c r="T266" s="223">
        <f>IF(N266&gt;0,N266*J266/Z266,0)*VLOOKUP(B266,'2-Kosten per locatie'!$A$14:$C$16,3,FALSE)</f>
        <v>0</v>
      </c>
      <c r="U266" s="223">
        <f>IF(O266&gt;0,O266*J266/AA266,0)*VLOOKUP(B266,'2-Kosten per locatie'!$A$14:$C$16,3,FALSE)</f>
        <v>0</v>
      </c>
      <c r="V266" s="223">
        <f>IF(P266&gt;0,P266*J266/Z266,0)*VLOOKUP(B266,'2-Kosten per locatie'!$A$14:$C$16,3,FALSE)</f>
        <v>0</v>
      </c>
      <c r="W266" s="223">
        <f>IF(Q266&gt;0,Q266*J266/AA266,0)*VLOOKUP(B266,'2-Kosten per locatie'!$A$14:$C$16,3,FALSE)</f>
        <v>0</v>
      </c>
      <c r="X266" s="296">
        <f>IF(L266="nio",0,IF(L266&gt;0,VLOOKUP(H266,'3-Productie normen'!A:M,VLOOKUP(L266,'3-Productie normen'!$B$34:$C$39,2,FALSE),FALSE)))</f>
        <v>0</v>
      </c>
      <c r="Y266" s="296">
        <f t="shared" ref="Y266:Y329" si="21">IF(M266&gt;0,X266*$Y$8,0)</f>
        <v>0</v>
      </c>
      <c r="Z266" s="296">
        <f t="shared" ref="Z266:Z329" si="22">IF((OR(N266&gt;0,P266&gt;0)),X266*$Z$8,0)</f>
        <v>0</v>
      </c>
      <c r="AA266" s="296">
        <f t="shared" ref="AA266:AA329" si="23">IF((OR(O266&gt;0,Q266&gt;0)),X266*$AA$8,0)</f>
        <v>0</v>
      </c>
      <c r="AB266" s="297" t="str">
        <f>VLOOKUP(H266,'3-Productie normen'!A:P,12,FALSE)</f>
        <v>B</v>
      </c>
      <c r="AC266" s="297"/>
      <c r="AE266" s="298">
        <f t="shared" ref="AE266:AE329" si="24">K266*J266</f>
        <v>19032</v>
      </c>
    </row>
    <row r="267" spans="1:31" ht="14.1" hidden="1" customHeight="1">
      <c r="A267" s="432">
        <v>267</v>
      </c>
      <c r="B267" s="256" t="s">
        <v>238</v>
      </c>
      <c r="C267" s="256"/>
      <c r="D267" s="76" t="s">
        <v>456</v>
      </c>
      <c r="E267" s="220" t="s">
        <v>511</v>
      </c>
      <c r="F267" s="220"/>
      <c r="G267" s="76" t="s">
        <v>348</v>
      </c>
      <c r="H267" s="272" t="s">
        <v>46</v>
      </c>
      <c r="I267" s="76" t="s">
        <v>237</v>
      </c>
      <c r="J267" s="213">
        <v>169</v>
      </c>
      <c r="K267" s="295">
        <f t="shared" si="20"/>
        <v>156</v>
      </c>
      <c r="L267" s="224">
        <v>156</v>
      </c>
      <c r="M267" s="224"/>
      <c r="N267" s="224"/>
      <c r="O267" s="224"/>
      <c r="P267" s="224"/>
      <c r="Q267" s="224"/>
      <c r="R267" s="223" t="e">
        <f>IF(L267="nio",0,IF(L267&gt;0,L267*J267/X267,0))*VLOOKUP(B267,'2-Kosten per locatie'!$A$14:$C$16,3,FALSE)</f>
        <v>#DIV/0!</v>
      </c>
      <c r="S267" s="223">
        <f>IF(M267&gt;0,M267*J267/Y267,0)*VLOOKUP(B267,'2-Kosten per locatie'!$A$14:$C$16,3,FALSE)</f>
        <v>0</v>
      </c>
      <c r="T267" s="223">
        <f>IF(N267&gt;0,N267*J267/Z267,0)*VLOOKUP(B267,'2-Kosten per locatie'!$A$14:$C$16,3,FALSE)</f>
        <v>0</v>
      </c>
      <c r="U267" s="223">
        <f>IF(O267&gt;0,O267*J267/AA267,0)*VLOOKUP(B267,'2-Kosten per locatie'!$A$14:$C$16,3,FALSE)</f>
        <v>0</v>
      </c>
      <c r="V267" s="223">
        <f>IF(P267&gt;0,P267*J267/Z267,0)*VLOOKUP(B267,'2-Kosten per locatie'!$A$14:$C$16,3,FALSE)</f>
        <v>0</v>
      </c>
      <c r="W267" s="223">
        <f>IF(Q267&gt;0,Q267*J267/AA267,0)*VLOOKUP(B267,'2-Kosten per locatie'!$A$14:$C$16,3,FALSE)</f>
        <v>0</v>
      </c>
      <c r="X267" s="296">
        <f>IF(L267="nio",0,IF(L267&gt;0,VLOOKUP(H267,'3-Productie normen'!A:M,VLOOKUP(L267,'3-Productie normen'!$B$34:$C$39,2,FALSE),FALSE)))</f>
        <v>0</v>
      </c>
      <c r="Y267" s="296">
        <f t="shared" si="21"/>
        <v>0</v>
      </c>
      <c r="Z267" s="296">
        <f t="shared" si="22"/>
        <v>0</v>
      </c>
      <c r="AA267" s="296">
        <f t="shared" si="23"/>
        <v>0</v>
      </c>
      <c r="AB267" s="297" t="str">
        <f>VLOOKUP(H267,'3-Productie normen'!A:P,12,FALSE)</f>
        <v>B</v>
      </c>
      <c r="AC267" s="297"/>
      <c r="AE267" s="298">
        <f t="shared" si="24"/>
        <v>26364</v>
      </c>
    </row>
    <row r="268" spans="1:31" ht="14.1" hidden="1" customHeight="1">
      <c r="A268" s="432">
        <v>268</v>
      </c>
      <c r="B268" s="256" t="s">
        <v>238</v>
      </c>
      <c r="C268" s="256"/>
      <c r="D268" s="76" t="s">
        <v>456</v>
      </c>
      <c r="E268" s="220" t="s">
        <v>512</v>
      </c>
      <c r="F268" s="220"/>
      <c r="G268" s="76" t="s">
        <v>274</v>
      </c>
      <c r="H268" s="276" t="s">
        <v>770</v>
      </c>
      <c r="I268" s="76" t="s">
        <v>479</v>
      </c>
      <c r="J268" s="213">
        <v>102</v>
      </c>
      <c r="K268" s="295">
        <f t="shared" si="20"/>
        <v>0</v>
      </c>
      <c r="L268" s="224" t="s">
        <v>717</v>
      </c>
      <c r="M268" s="224"/>
      <c r="N268" s="224"/>
      <c r="O268" s="224"/>
      <c r="P268" s="224"/>
      <c r="Q268" s="224"/>
      <c r="R268" s="223">
        <f>IF(L268="nio",0,IF(L268&gt;0,L268*J268/X268,0))*VLOOKUP(B268,'2-Kosten per locatie'!$A$14:$C$16,3,FALSE)</f>
        <v>0</v>
      </c>
      <c r="S268" s="223">
        <f>IF(M268&gt;0,M268*J268/Y268,0)*VLOOKUP(B268,'2-Kosten per locatie'!$A$14:$C$16,3,FALSE)</f>
        <v>0</v>
      </c>
      <c r="T268" s="223">
        <f>IF(N268&gt;0,N268*J268/Z268,0)*VLOOKUP(B268,'2-Kosten per locatie'!$A$14:$C$16,3,FALSE)</f>
        <v>0</v>
      </c>
      <c r="U268" s="223">
        <f>IF(O268&gt;0,O268*J268/AA268,0)*VLOOKUP(B268,'2-Kosten per locatie'!$A$14:$C$16,3,FALSE)</f>
        <v>0</v>
      </c>
      <c r="V268" s="223">
        <f>IF(P268&gt;0,P268*J268/Z268,0)*VLOOKUP(B268,'2-Kosten per locatie'!$A$14:$C$16,3,FALSE)</f>
        <v>0</v>
      </c>
      <c r="W268" s="223">
        <f>IF(Q268&gt;0,Q268*J268/AA268,0)*VLOOKUP(B268,'2-Kosten per locatie'!$A$14:$C$16,3,FALSE)</f>
        <v>0</v>
      </c>
      <c r="X268" s="296">
        <f>IF(L268="nio",0,IF(L268&gt;0,VLOOKUP(H268,'3-Productie normen'!A:M,VLOOKUP(L268,'3-Productie normen'!$B$34:$C$39,2,FALSE),FALSE)))</f>
        <v>0</v>
      </c>
      <c r="Y268" s="296">
        <f t="shared" si="21"/>
        <v>0</v>
      </c>
      <c r="Z268" s="296">
        <f t="shared" si="22"/>
        <v>0</v>
      </c>
      <c r="AA268" s="296">
        <f t="shared" si="23"/>
        <v>0</v>
      </c>
      <c r="AB268" s="297">
        <f>VLOOKUP(H268,'3-Productie normen'!A:P,12,FALSE)</f>
        <v>0</v>
      </c>
      <c r="AC268" s="297"/>
      <c r="AE268" s="298">
        <f t="shared" si="24"/>
        <v>0</v>
      </c>
    </row>
    <row r="269" spans="1:31" ht="14.1" hidden="1" customHeight="1">
      <c r="A269" s="432">
        <v>269</v>
      </c>
      <c r="B269" s="256" t="s">
        <v>238</v>
      </c>
      <c r="C269" s="256"/>
      <c r="D269" s="76" t="s">
        <v>456</v>
      </c>
      <c r="E269" s="220" t="s">
        <v>513</v>
      </c>
      <c r="F269" s="220"/>
      <c r="G269" s="76" t="s">
        <v>272</v>
      </c>
      <c r="H269" s="272" t="s">
        <v>46</v>
      </c>
      <c r="I269" s="76" t="s">
        <v>237</v>
      </c>
      <c r="J269" s="213">
        <v>34</v>
      </c>
      <c r="K269" s="295">
        <f t="shared" si="20"/>
        <v>156</v>
      </c>
      <c r="L269" s="224">
        <v>156</v>
      </c>
      <c r="M269" s="224"/>
      <c r="N269" s="224"/>
      <c r="O269" s="224"/>
      <c r="P269" s="224"/>
      <c r="Q269" s="224"/>
      <c r="R269" s="223" t="e">
        <f>IF(L269="nio",0,IF(L269&gt;0,L269*J269/X269,0))*VLOOKUP(B269,'2-Kosten per locatie'!$A$14:$C$16,3,FALSE)</f>
        <v>#DIV/0!</v>
      </c>
      <c r="S269" s="223">
        <f>IF(M269&gt;0,M269*J269/Y269,0)*VLOOKUP(B269,'2-Kosten per locatie'!$A$14:$C$16,3,FALSE)</f>
        <v>0</v>
      </c>
      <c r="T269" s="223">
        <f>IF(N269&gt;0,N269*J269/Z269,0)*VLOOKUP(B269,'2-Kosten per locatie'!$A$14:$C$16,3,FALSE)</f>
        <v>0</v>
      </c>
      <c r="U269" s="223">
        <f>IF(O269&gt;0,O269*J269/AA269,0)*VLOOKUP(B269,'2-Kosten per locatie'!$A$14:$C$16,3,FALSE)</f>
        <v>0</v>
      </c>
      <c r="V269" s="223">
        <f>IF(P269&gt;0,P269*J269/Z269,0)*VLOOKUP(B269,'2-Kosten per locatie'!$A$14:$C$16,3,FALSE)</f>
        <v>0</v>
      </c>
      <c r="W269" s="223">
        <f>IF(Q269&gt;0,Q269*J269/AA269,0)*VLOOKUP(B269,'2-Kosten per locatie'!$A$14:$C$16,3,FALSE)</f>
        <v>0</v>
      </c>
      <c r="X269" s="296">
        <f>IF(L269="nio",0,IF(L269&gt;0,VLOOKUP(H269,'3-Productie normen'!A:M,VLOOKUP(L269,'3-Productie normen'!$B$34:$C$39,2,FALSE),FALSE)))</f>
        <v>0</v>
      </c>
      <c r="Y269" s="296">
        <f t="shared" si="21"/>
        <v>0</v>
      </c>
      <c r="Z269" s="296">
        <f t="shared" si="22"/>
        <v>0</v>
      </c>
      <c r="AA269" s="296">
        <f t="shared" si="23"/>
        <v>0</v>
      </c>
      <c r="AB269" s="297" t="str">
        <f>VLOOKUP(H269,'3-Productie normen'!A:P,12,FALSE)</f>
        <v>B</v>
      </c>
      <c r="AC269" s="297"/>
      <c r="AE269" s="298">
        <f t="shared" si="24"/>
        <v>5304</v>
      </c>
    </row>
    <row r="270" spans="1:31" ht="14.1" hidden="1" customHeight="1">
      <c r="A270" s="432">
        <v>270</v>
      </c>
      <c r="B270" s="256" t="s">
        <v>238</v>
      </c>
      <c r="C270" s="256"/>
      <c r="D270" s="76" t="s">
        <v>456</v>
      </c>
      <c r="E270" s="220" t="s">
        <v>514</v>
      </c>
      <c r="F270" s="220"/>
      <c r="G270" s="76" t="s">
        <v>265</v>
      </c>
      <c r="H270" s="272" t="s">
        <v>55</v>
      </c>
      <c r="I270" s="76" t="s">
        <v>237</v>
      </c>
      <c r="J270" s="213">
        <v>104</v>
      </c>
      <c r="K270" s="295">
        <f t="shared" si="20"/>
        <v>156</v>
      </c>
      <c r="L270" s="224">
        <v>156</v>
      </c>
      <c r="M270" s="224"/>
      <c r="N270" s="224"/>
      <c r="O270" s="224"/>
      <c r="P270" s="224"/>
      <c r="Q270" s="224"/>
      <c r="R270" s="223" t="e">
        <f>IF(L270="nio",0,IF(L270&gt;0,L270*J270/X270,0))*VLOOKUP(B270,'2-Kosten per locatie'!$A$14:$C$16,3,FALSE)</f>
        <v>#DIV/0!</v>
      </c>
      <c r="S270" s="223">
        <f>IF(M270&gt;0,M270*J270/Y270,0)*VLOOKUP(B270,'2-Kosten per locatie'!$A$14:$C$16,3,FALSE)</f>
        <v>0</v>
      </c>
      <c r="T270" s="223">
        <f>IF(N270&gt;0,N270*J270/Z270,0)*VLOOKUP(B270,'2-Kosten per locatie'!$A$14:$C$16,3,FALSE)</f>
        <v>0</v>
      </c>
      <c r="U270" s="223">
        <f>IF(O270&gt;0,O270*J270/AA270,0)*VLOOKUP(B270,'2-Kosten per locatie'!$A$14:$C$16,3,FALSE)</f>
        <v>0</v>
      </c>
      <c r="V270" s="223">
        <f>IF(P270&gt;0,P270*J270/Z270,0)*VLOOKUP(B270,'2-Kosten per locatie'!$A$14:$C$16,3,FALSE)</f>
        <v>0</v>
      </c>
      <c r="W270" s="223">
        <f>IF(Q270&gt;0,Q270*J270/AA270,0)*VLOOKUP(B270,'2-Kosten per locatie'!$A$14:$C$16,3,FALSE)</f>
        <v>0</v>
      </c>
      <c r="X270" s="296">
        <f>IF(L270="nio",0,IF(L270&gt;0,VLOOKUP(H270,'3-Productie normen'!A:M,VLOOKUP(L270,'3-Productie normen'!$B$34:$C$39,2,FALSE),FALSE)))</f>
        <v>0</v>
      </c>
      <c r="Y270" s="296">
        <f t="shared" si="21"/>
        <v>0</v>
      </c>
      <c r="Z270" s="296">
        <f t="shared" si="22"/>
        <v>0</v>
      </c>
      <c r="AA270" s="296">
        <f t="shared" si="23"/>
        <v>0</v>
      </c>
      <c r="AB270" s="297" t="str">
        <f>VLOOKUP(H270,'3-Productie normen'!A:P,12,FALSE)</f>
        <v>B</v>
      </c>
      <c r="AC270" s="297"/>
      <c r="AE270" s="298">
        <f t="shared" si="24"/>
        <v>16224</v>
      </c>
    </row>
    <row r="271" spans="1:31" ht="14.1" hidden="1" customHeight="1">
      <c r="A271" s="432">
        <v>271</v>
      </c>
      <c r="B271" s="256" t="s">
        <v>238</v>
      </c>
      <c r="C271" s="256"/>
      <c r="D271" s="76" t="s">
        <v>456</v>
      </c>
      <c r="E271" s="220" t="s">
        <v>515</v>
      </c>
      <c r="F271" s="220"/>
      <c r="G271" s="76" t="s">
        <v>272</v>
      </c>
      <c r="H271" s="272" t="s">
        <v>46</v>
      </c>
      <c r="I271" s="76" t="s">
        <v>237</v>
      </c>
      <c r="J271" s="213">
        <v>192</v>
      </c>
      <c r="K271" s="295">
        <f t="shared" si="20"/>
        <v>156</v>
      </c>
      <c r="L271" s="224">
        <v>156</v>
      </c>
      <c r="M271" s="224"/>
      <c r="N271" s="224"/>
      <c r="O271" s="224"/>
      <c r="P271" s="224"/>
      <c r="Q271" s="224"/>
      <c r="R271" s="223" t="e">
        <f>IF(L271="nio",0,IF(L271&gt;0,L271*J271/X271,0))*VLOOKUP(B271,'2-Kosten per locatie'!$A$14:$C$16,3,FALSE)</f>
        <v>#DIV/0!</v>
      </c>
      <c r="S271" s="223">
        <f>IF(M271&gt;0,M271*J271/Y271,0)*VLOOKUP(B271,'2-Kosten per locatie'!$A$14:$C$16,3,FALSE)</f>
        <v>0</v>
      </c>
      <c r="T271" s="223">
        <f>IF(N271&gt;0,N271*J271/Z271,0)*VLOOKUP(B271,'2-Kosten per locatie'!$A$14:$C$16,3,FALSE)</f>
        <v>0</v>
      </c>
      <c r="U271" s="223">
        <f>IF(O271&gt;0,O271*J271/AA271,0)*VLOOKUP(B271,'2-Kosten per locatie'!$A$14:$C$16,3,FALSE)</f>
        <v>0</v>
      </c>
      <c r="V271" s="223">
        <f>IF(P271&gt;0,P271*J271/Z271,0)*VLOOKUP(B271,'2-Kosten per locatie'!$A$14:$C$16,3,FALSE)</f>
        <v>0</v>
      </c>
      <c r="W271" s="223">
        <f>IF(Q271&gt;0,Q271*J271/AA271,0)*VLOOKUP(B271,'2-Kosten per locatie'!$A$14:$C$16,3,FALSE)</f>
        <v>0</v>
      </c>
      <c r="X271" s="296">
        <f>IF(L271="nio",0,IF(L271&gt;0,VLOOKUP(H271,'3-Productie normen'!A:M,VLOOKUP(L271,'3-Productie normen'!$B$34:$C$39,2,FALSE),FALSE)))</f>
        <v>0</v>
      </c>
      <c r="Y271" s="296">
        <f t="shared" si="21"/>
        <v>0</v>
      </c>
      <c r="Z271" s="296">
        <f t="shared" si="22"/>
        <v>0</v>
      </c>
      <c r="AA271" s="296">
        <f t="shared" si="23"/>
        <v>0</v>
      </c>
      <c r="AB271" s="297" t="str">
        <f>VLOOKUP(H271,'3-Productie normen'!A:P,12,FALSE)</f>
        <v>B</v>
      </c>
      <c r="AC271" s="297"/>
      <c r="AE271" s="298">
        <f t="shared" si="24"/>
        <v>29952</v>
      </c>
    </row>
    <row r="272" spans="1:31" ht="14.1" hidden="1" customHeight="1">
      <c r="A272" s="432">
        <v>272</v>
      </c>
      <c r="B272" s="256" t="s">
        <v>238</v>
      </c>
      <c r="C272" s="256"/>
      <c r="D272" s="76" t="s">
        <v>456</v>
      </c>
      <c r="E272" s="220" t="s">
        <v>516</v>
      </c>
      <c r="F272" s="220"/>
      <c r="G272" s="76" t="s">
        <v>241</v>
      </c>
      <c r="H272" s="256" t="s">
        <v>727</v>
      </c>
      <c r="I272" s="76" t="s">
        <v>95</v>
      </c>
      <c r="J272" s="213">
        <v>11</v>
      </c>
      <c r="K272" s="295">
        <f t="shared" si="20"/>
        <v>156</v>
      </c>
      <c r="L272" s="224">
        <v>156</v>
      </c>
      <c r="M272" s="224"/>
      <c r="N272" s="224"/>
      <c r="O272" s="224"/>
      <c r="P272" s="224"/>
      <c r="Q272" s="224"/>
      <c r="R272" s="223" t="e">
        <f>IF(L272="nio",0,IF(L272&gt;0,L272*J272/X272,0))*VLOOKUP(B272,'2-Kosten per locatie'!$A$14:$C$16,3,FALSE)</f>
        <v>#DIV/0!</v>
      </c>
      <c r="S272" s="223">
        <f>IF(M272&gt;0,M272*J272/Y272,0)*VLOOKUP(B272,'2-Kosten per locatie'!$A$14:$C$16,3,FALSE)</f>
        <v>0</v>
      </c>
      <c r="T272" s="223">
        <f>IF(N272&gt;0,N272*J272/Z272,0)*VLOOKUP(B272,'2-Kosten per locatie'!$A$14:$C$16,3,FALSE)</f>
        <v>0</v>
      </c>
      <c r="U272" s="223">
        <f>IF(O272&gt;0,O272*J272/AA272,0)*VLOOKUP(B272,'2-Kosten per locatie'!$A$14:$C$16,3,FALSE)</f>
        <v>0</v>
      </c>
      <c r="V272" s="223">
        <f>IF(P272&gt;0,P272*J272/Z272,0)*VLOOKUP(B272,'2-Kosten per locatie'!$A$14:$C$16,3,FALSE)</f>
        <v>0</v>
      </c>
      <c r="W272" s="223">
        <f>IF(Q272&gt;0,Q272*J272/AA272,0)*VLOOKUP(B272,'2-Kosten per locatie'!$A$14:$C$16,3,FALSE)</f>
        <v>0</v>
      </c>
      <c r="X272" s="296">
        <f>IF(L272="nio",0,IF(L272&gt;0,VLOOKUP(H272,'3-Productie normen'!A:M,VLOOKUP(L272,'3-Productie normen'!$B$34:$C$39,2,FALSE),FALSE)))</f>
        <v>0</v>
      </c>
      <c r="Y272" s="296">
        <f t="shared" si="21"/>
        <v>0</v>
      </c>
      <c r="Z272" s="296">
        <f t="shared" si="22"/>
        <v>0</v>
      </c>
      <c r="AA272" s="296">
        <f t="shared" si="23"/>
        <v>0</v>
      </c>
      <c r="AB272" s="297" t="str">
        <f>VLOOKUP(H272,'3-Productie normen'!A:P,12,FALSE)</f>
        <v>V</v>
      </c>
      <c r="AC272" s="297"/>
      <c r="AE272" s="298">
        <f t="shared" si="24"/>
        <v>1716</v>
      </c>
    </row>
    <row r="273" spans="1:31" ht="14.1" hidden="1" customHeight="1">
      <c r="A273" s="432">
        <v>273</v>
      </c>
      <c r="B273" s="256" t="s">
        <v>238</v>
      </c>
      <c r="C273" s="256"/>
      <c r="D273" s="76" t="s">
        <v>456</v>
      </c>
      <c r="E273" s="220" t="s">
        <v>517</v>
      </c>
      <c r="F273" s="220"/>
      <c r="G273" s="76" t="s">
        <v>248</v>
      </c>
      <c r="H273" s="272" t="s">
        <v>58</v>
      </c>
      <c r="I273" s="76" t="s">
        <v>95</v>
      </c>
      <c r="J273" s="213">
        <v>11</v>
      </c>
      <c r="K273" s="295">
        <f t="shared" si="20"/>
        <v>156</v>
      </c>
      <c r="L273" s="224">
        <v>156</v>
      </c>
      <c r="M273" s="224"/>
      <c r="N273" s="224"/>
      <c r="O273" s="224"/>
      <c r="P273" s="224"/>
      <c r="Q273" s="224"/>
      <c r="R273" s="223" t="e">
        <f>IF(L273="nio",0,IF(L273&gt;0,L273*J273/X273,0))*VLOOKUP(B273,'2-Kosten per locatie'!$A$14:$C$16,3,FALSE)</f>
        <v>#DIV/0!</v>
      </c>
      <c r="S273" s="223">
        <f>IF(M273&gt;0,M273*J273/Y273,0)*VLOOKUP(B273,'2-Kosten per locatie'!$A$14:$C$16,3,FALSE)</f>
        <v>0</v>
      </c>
      <c r="T273" s="223">
        <f>IF(N273&gt;0,N273*J273/Z273,0)*VLOOKUP(B273,'2-Kosten per locatie'!$A$14:$C$16,3,FALSE)</f>
        <v>0</v>
      </c>
      <c r="U273" s="223">
        <f>IF(O273&gt;0,O273*J273/AA273,0)*VLOOKUP(B273,'2-Kosten per locatie'!$A$14:$C$16,3,FALSE)</f>
        <v>0</v>
      </c>
      <c r="V273" s="223">
        <f>IF(P273&gt;0,P273*J273/Z273,0)*VLOOKUP(B273,'2-Kosten per locatie'!$A$14:$C$16,3,FALSE)</f>
        <v>0</v>
      </c>
      <c r="W273" s="223">
        <f>IF(Q273&gt;0,Q273*J273/AA273,0)*VLOOKUP(B273,'2-Kosten per locatie'!$A$14:$C$16,3,FALSE)</f>
        <v>0</v>
      </c>
      <c r="X273" s="296">
        <f>IF(L273="nio",0,IF(L273&gt;0,VLOOKUP(H273,'3-Productie normen'!A:M,VLOOKUP(L273,'3-Productie normen'!$B$34:$C$39,2,FALSE),FALSE)))</f>
        <v>0</v>
      </c>
      <c r="Y273" s="296">
        <f t="shared" si="21"/>
        <v>0</v>
      </c>
      <c r="Z273" s="296">
        <f t="shared" si="22"/>
        <v>0</v>
      </c>
      <c r="AA273" s="296">
        <f t="shared" si="23"/>
        <v>0</v>
      </c>
      <c r="AB273" s="297" t="str">
        <f>VLOOKUP(H273,'3-Productie normen'!A:P,12,FALSE)</f>
        <v>V</v>
      </c>
      <c r="AC273" s="297"/>
      <c r="AE273" s="298">
        <f t="shared" si="24"/>
        <v>1716</v>
      </c>
    </row>
    <row r="274" spans="1:31" ht="14.1" hidden="1" customHeight="1">
      <c r="A274" s="432">
        <v>274</v>
      </c>
      <c r="B274" s="256" t="s">
        <v>238</v>
      </c>
      <c r="C274" s="256"/>
      <c r="D274" s="76" t="s">
        <v>518</v>
      </c>
      <c r="E274" s="220" t="s">
        <v>519</v>
      </c>
      <c r="F274" s="220"/>
      <c r="G274" s="76" t="s">
        <v>241</v>
      </c>
      <c r="H274" s="256" t="s">
        <v>727</v>
      </c>
      <c r="I274" s="76" t="s">
        <v>95</v>
      </c>
      <c r="J274" s="213">
        <v>23</v>
      </c>
      <c r="K274" s="295">
        <f t="shared" si="20"/>
        <v>156</v>
      </c>
      <c r="L274" s="224">
        <v>156</v>
      </c>
      <c r="M274" s="224"/>
      <c r="N274" s="224"/>
      <c r="O274" s="224"/>
      <c r="P274" s="224"/>
      <c r="Q274" s="224"/>
      <c r="R274" s="223" t="e">
        <f>IF(L274="nio",0,IF(L274&gt;0,L274*J274/X274,0))*VLOOKUP(B274,'2-Kosten per locatie'!$A$14:$C$16,3,FALSE)</f>
        <v>#DIV/0!</v>
      </c>
      <c r="S274" s="223">
        <f>IF(M274&gt;0,M274*J274/Y274,0)*VLOOKUP(B274,'2-Kosten per locatie'!$A$14:$C$16,3,FALSE)</f>
        <v>0</v>
      </c>
      <c r="T274" s="223">
        <f>IF(N274&gt;0,N274*J274/Z274,0)*VLOOKUP(B274,'2-Kosten per locatie'!$A$14:$C$16,3,FALSE)</f>
        <v>0</v>
      </c>
      <c r="U274" s="223">
        <f>IF(O274&gt;0,O274*J274/AA274,0)*VLOOKUP(B274,'2-Kosten per locatie'!$A$14:$C$16,3,FALSE)</f>
        <v>0</v>
      </c>
      <c r="V274" s="223">
        <f>IF(P274&gt;0,P274*J274/Z274,0)*VLOOKUP(B274,'2-Kosten per locatie'!$A$14:$C$16,3,FALSE)</f>
        <v>0</v>
      </c>
      <c r="W274" s="223">
        <f>IF(Q274&gt;0,Q274*J274/AA274,0)*VLOOKUP(B274,'2-Kosten per locatie'!$A$14:$C$16,3,FALSE)</f>
        <v>0</v>
      </c>
      <c r="X274" s="296">
        <f>IF(L274="nio",0,IF(L274&gt;0,VLOOKUP(H274,'3-Productie normen'!A:M,VLOOKUP(L274,'3-Productie normen'!$B$34:$C$39,2,FALSE),FALSE)))</f>
        <v>0</v>
      </c>
      <c r="Y274" s="296">
        <f t="shared" si="21"/>
        <v>0</v>
      </c>
      <c r="Z274" s="296">
        <f t="shared" si="22"/>
        <v>0</v>
      </c>
      <c r="AA274" s="296">
        <f t="shared" si="23"/>
        <v>0</v>
      </c>
      <c r="AB274" s="297" t="str">
        <f>VLOOKUP(H274,'3-Productie normen'!A:P,12,FALSE)</f>
        <v>V</v>
      </c>
      <c r="AC274" s="297"/>
      <c r="AE274" s="298">
        <f t="shared" si="24"/>
        <v>3588</v>
      </c>
    </row>
    <row r="275" spans="1:31" ht="14.1" hidden="1" customHeight="1">
      <c r="A275" s="432">
        <v>275</v>
      </c>
      <c r="B275" s="256" t="s">
        <v>238</v>
      </c>
      <c r="C275" s="256"/>
      <c r="D275" s="76" t="s">
        <v>518</v>
      </c>
      <c r="E275" s="220" t="s">
        <v>520</v>
      </c>
      <c r="F275" s="220"/>
      <c r="G275" s="76" t="s">
        <v>248</v>
      </c>
      <c r="H275" s="272" t="s">
        <v>58</v>
      </c>
      <c r="I275" s="76" t="s">
        <v>95</v>
      </c>
      <c r="J275" s="213">
        <v>10</v>
      </c>
      <c r="K275" s="295">
        <f t="shared" si="20"/>
        <v>156</v>
      </c>
      <c r="L275" s="224">
        <v>156</v>
      </c>
      <c r="M275" s="224"/>
      <c r="N275" s="224"/>
      <c r="O275" s="224"/>
      <c r="P275" s="224"/>
      <c r="Q275" s="224"/>
      <c r="R275" s="223" t="e">
        <f>IF(L275="nio",0,IF(L275&gt;0,L275*J275/X275,0))*VLOOKUP(B275,'2-Kosten per locatie'!$A$14:$C$16,3,FALSE)</f>
        <v>#DIV/0!</v>
      </c>
      <c r="S275" s="223">
        <f>IF(M275&gt;0,M275*J275/Y275,0)*VLOOKUP(B275,'2-Kosten per locatie'!$A$14:$C$16,3,FALSE)</f>
        <v>0</v>
      </c>
      <c r="T275" s="223">
        <f>IF(N275&gt;0,N275*J275/Z275,0)*VLOOKUP(B275,'2-Kosten per locatie'!$A$14:$C$16,3,FALSE)</f>
        <v>0</v>
      </c>
      <c r="U275" s="223">
        <f>IF(O275&gt;0,O275*J275/AA275,0)*VLOOKUP(B275,'2-Kosten per locatie'!$A$14:$C$16,3,FALSE)</f>
        <v>0</v>
      </c>
      <c r="V275" s="223">
        <f>IF(P275&gt;0,P275*J275/Z275,0)*VLOOKUP(B275,'2-Kosten per locatie'!$A$14:$C$16,3,FALSE)</f>
        <v>0</v>
      </c>
      <c r="W275" s="223">
        <f>IF(Q275&gt;0,Q275*J275/AA275,0)*VLOOKUP(B275,'2-Kosten per locatie'!$A$14:$C$16,3,FALSE)</f>
        <v>0</v>
      </c>
      <c r="X275" s="296">
        <f>IF(L275="nio",0,IF(L275&gt;0,VLOOKUP(H275,'3-Productie normen'!A:M,VLOOKUP(L275,'3-Productie normen'!$B$34:$C$39,2,FALSE),FALSE)))</f>
        <v>0</v>
      </c>
      <c r="Y275" s="296">
        <f t="shared" si="21"/>
        <v>0</v>
      </c>
      <c r="Z275" s="296">
        <f t="shared" si="22"/>
        <v>0</v>
      </c>
      <c r="AA275" s="296">
        <f t="shared" si="23"/>
        <v>0</v>
      </c>
      <c r="AB275" s="297" t="str">
        <f>VLOOKUP(H275,'3-Productie normen'!A:P,12,FALSE)</f>
        <v>V</v>
      </c>
      <c r="AC275" s="297"/>
      <c r="AE275" s="298">
        <f t="shared" si="24"/>
        <v>1560</v>
      </c>
    </row>
    <row r="276" spans="1:31" ht="14.1" hidden="1" customHeight="1">
      <c r="A276" s="432">
        <v>276</v>
      </c>
      <c r="B276" s="256" t="s">
        <v>238</v>
      </c>
      <c r="C276" s="256"/>
      <c r="D276" s="76" t="s">
        <v>518</v>
      </c>
      <c r="E276" s="220" t="s">
        <v>521</v>
      </c>
      <c r="F276" s="220"/>
      <c r="G276" s="76" t="s">
        <v>59</v>
      </c>
      <c r="H276" s="276" t="s">
        <v>770</v>
      </c>
      <c r="I276" s="76" t="s">
        <v>95</v>
      </c>
      <c r="J276" s="213">
        <v>5</v>
      </c>
      <c r="K276" s="295">
        <f t="shared" si="20"/>
        <v>0</v>
      </c>
      <c r="L276" s="224" t="s">
        <v>717</v>
      </c>
      <c r="M276" s="224"/>
      <c r="N276" s="224"/>
      <c r="O276" s="224"/>
      <c r="P276" s="224"/>
      <c r="Q276" s="224"/>
      <c r="R276" s="223">
        <f>IF(L276="nio",0,IF(L276&gt;0,L276*J276/X276,0))*VLOOKUP(B276,'2-Kosten per locatie'!$A$14:$C$16,3,FALSE)</f>
        <v>0</v>
      </c>
      <c r="S276" s="223">
        <f>IF(M276&gt;0,M276*J276/Y276,0)*VLOOKUP(B276,'2-Kosten per locatie'!$A$14:$C$16,3,FALSE)</f>
        <v>0</v>
      </c>
      <c r="T276" s="223">
        <f>IF(N276&gt;0,N276*J276/Z276,0)*VLOOKUP(B276,'2-Kosten per locatie'!$A$14:$C$16,3,FALSE)</f>
        <v>0</v>
      </c>
      <c r="U276" s="223">
        <f>IF(O276&gt;0,O276*J276/AA276,0)*VLOOKUP(B276,'2-Kosten per locatie'!$A$14:$C$16,3,FALSE)</f>
        <v>0</v>
      </c>
      <c r="V276" s="223">
        <f>IF(P276&gt;0,P276*J276/Z276,0)*VLOOKUP(B276,'2-Kosten per locatie'!$A$14:$C$16,3,FALSE)</f>
        <v>0</v>
      </c>
      <c r="W276" s="223">
        <f>IF(Q276&gt;0,Q276*J276/AA276,0)*VLOOKUP(B276,'2-Kosten per locatie'!$A$14:$C$16,3,FALSE)</f>
        <v>0</v>
      </c>
      <c r="X276" s="296">
        <f>IF(L276="nio",0,IF(L276&gt;0,VLOOKUP(H276,'3-Productie normen'!A:M,VLOOKUP(L276,'3-Productie normen'!$B$34:$C$39,2,FALSE),FALSE)))</f>
        <v>0</v>
      </c>
      <c r="Y276" s="296">
        <f t="shared" si="21"/>
        <v>0</v>
      </c>
      <c r="Z276" s="296">
        <f t="shared" si="22"/>
        <v>0</v>
      </c>
      <c r="AA276" s="296">
        <f t="shared" si="23"/>
        <v>0</v>
      </c>
      <c r="AB276" s="297">
        <f>VLOOKUP(H276,'3-Productie normen'!A:P,12,FALSE)</f>
        <v>0</v>
      </c>
      <c r="AC276" s="297"/>
      <c r="AE276" s="298">
        <f t="shared" si="24"/>
        <v>0</v>
      </c>
    </row>
    <row r="277" spans="1:31" ht="14.1" hidden="1" customHeight="1">
      <c r="A277" s="432">
        <v>277</v>
      </c>
      <c r="B277" s="256" t="s">
        <v>238</v>
      </c>
      <c r="C277" s="256"/>
      <c r="D277" s="76" t="s">
        <v>518</v>
      </c>
      <c r="E277" s="220" t="s">
        <v>522</v>
      </c>
      <c r="F277" s="220"/>
      <c r="G277" s="76" t="s">
        <v>59</v>
      </c>
      <c r="H277" s="276" t="s">
        <v>770</v>
      </c>
      <c r="I277" s="76" t="s">
        <v>95</v>
      </c>
      <c r="J277" s="213">
        <v>6</v>
      </c>
      <c r="K277" s="295">
        <f t="shared" si="20"/>
        <v>0</v>
      </c>
      <c r="L277" s="224" t="s">
        <v>717</v>
      </c>
      <c r="M277" s="224"/>
      <c r="N277" s="224"/>
      <c r="O277" s="224"/>
      <c r="P277" s="224"/>
      <c r="Q277" s="224"/>
      <c r="R277" s="223">
        <f>IF(L277="nio",0,IF(L277&gt;0,L277*J277/X277,0))*VLOOKUP(B277,'2-Kosten per locatie'!$A$14:$C$16,3,FALSE)</f>
        <v>0</v>
      </c>
      <c r="S277" s="223">
        <f>IF(M277&gt;0,M277*J277/Y277,0)*VLOOKUP(B277,'2-Kosten per locatie'!$A$14:$C$16,3,FALSE)</f>
        <v>0</v>
      </c>
      <c r="T277" s="223">
        <f>IF(N277&gt;0,N277*J277/Z277,0)*VLOOKUP(B277,'2-Kosten per locatie'!$A$14:$C$16,3,FALSE)</f>
        <v>0</v>
      </c>
      <c r="U277" s="223">
        <f>IF(O277&gt;0,O277*J277/AA277,0)*VLOOKUP(B277,'2-Kosten per locatie'!$A$14:$C$16,3,FALSE)</f>
        <v>0</v>
      </c>
      <c r="V277" s="223">
        <f>IF(P277&gt;0,P277*J277/Z277,0)*VLOOKUP(B277,'2-Kosten per locatie'!$A$14:$C$16,3,FALSE)</f>
        <v>0</v>
      </c>
      <c r="W277" s="223">
        <f>IF(Q277&gt;0,Q277*J277/AA277,0)*VLOOKUP(B277,'2-Kosten per locatie'!$A$14:$C$16,3,FALSE)</f>
        <v>0</v>
      </c>
      <c r="X277" s="296">
        <f>IF(L277="nio",0,IF(L277&gt;0,VLOOKUP(H277,'3-Productie normen'!A:M,VLOOKUP(L277,'3-Productie normen'!$B$34:$C$39,2,FALSE),FALSE)))</f>
        <v>0</v>
      </c>
      <c r="Y277" s="296">
        <f t="shared" si="21"/>
        <v>0</v>
      </c>
      <c r="Z277" s="296">
        <f t="shared" si="22"/>
        <v>0</v>
      </c>
      <c r="AA277" s="296">
        <f t="shared" si="23"/>
        <v>0</v>
      </c>
      <c r="AB277" s="297">
        <f>VLOOKUP(H277,'3-Productie normen'!A:P,12,FALSE)</f>
        <v>0</v>
      </c>
      <c r="AC277" s="297"/>
      <c r="AE277" s="298">
        <f t="shared" si="24"/>
        <v>0</v>
      </c>
    </row>
    <row r="278" spans="1:31" ht="14.1" customHeight="1">
      <c r="A278" s="432">
        <v>278</v>
      </c>
      <c r="B278" s="256" t="s">
        <v>238</v>
      </c>
      <c r="C278" s="256"/>
      <c r="D278" s="76" t="s">
        <v>518</v>
      </c>
      <c r="E278" s="220" t="s">
        <v>523</v>
      </c>
      <c r="F278" s="220"/>
      <c r="G278" s="76" t="s">
        <v>255</v>
      </c>
      <c r="H278" s="272" t="s">
        <v>48</v>
      </c>
      <c r="I278" s="76" t="s">
        <v>243</v>
      </c>
      <c r="J278" s="213">
        <v>4</v>
      </c>
      <c r="K278" s="295">
        <f t="shared" si="20"/>
        <v>255</v>
      </c>
      <c r="L278" s="224">
        <v>255</v>
      </c>
      <c r="M278" s="224"/>
      <c r="N278" s="224"/>
      <c r="O278" s="224"/>
      <c r="P278" s="224"/>
      <c r="Q278" s="224"/>
      <c r="R278" s="223" t="e">
        <f>IF(L278="nio",0,IF(L278&gt;0,L278*J278/X278,0))*VLOOKUP(B278,'2-Kosten per locatie'!$A$14:$C$16,3,FALSE)</f>
        <v>#DIV/0!</v>
      </c>
      <c r="S278" s="223">
        <f>IF(M278&gt;0,M278*J278/Y278,0)*VLOOKUP(B278,'2-Kosten per locatie'!$A$14:$C$16,3,FALSE)</f>
        <v>0</v>
      </c>
      <c r="T278" s="223">
        <f>IF(N278&gt;0,N278*J278/Z278,0)*VLOOKUP(B278,'2-Kosten per locatie'!$A$14:$C$16,3,FALSE)</f>
        <v>0</v>
      </c>
      <c r="U278" s="223">
        <f>IF(O278&gt;0,O278*J278/AA278,0)*VLOOKUP(B278,'2-Kosten per locatie'!$A$14:$C$16,3,FALSE)</f>
        <v>0</v>
      </c>
      <c r="V278" s="223">
        <f>IF(P278&gt;0,P278*J278/Z278,0)*VLOOKUP(B278,'2-Kosten per locatie'!$A$14:$C$16,3,FALSE)</f>
        <v>0</v>
      </c>
      <c r="W278" s="223">
        <f>IF(Q278&gt;0,Q278*J278/AA278,0)*VLOOKUP(B278,'2-Kosten per locatie'!$A$14:$C$16,3,FALSE)</f>
        <v>0</v>
      </c>
      <c r="X278" s="296">
        <f>IF(L278="nio",0,IF(L278&gt;0,VLOOKUP(H278,'3-Productie normen'!A:M,VLOOKUP(L278,'3-Productie normen'!$B$34:$C$39,2,FALSE),FALSE)))</f>
        <v>0</v>
      </c>
      <c r="Y278" s="296">
        <f t="shared" si="21"/>
        <v>0</v>
      </c>
      <c r="Z278" s="296">
        <f t="shared" si="22"/>
        <v>0</v>
      </c>
      <c r="AA278" s="296">
        <f t="shared" si="23"/>
        <v>0</v>
      </c>
      <c r="AB278" s="297" t="str">
        <f>VLOOKUP(H278,'3-Productie normen'!A:P,12,FALSE)</f>
        <v>S</v>
      </c>
      <c r="AC278" s="297"/>
      <c r="AE278" s="298">
        <f t="shared" si="24"/>
        <v>1020</v>
      </c>
    </row>
    <row r="279" spans="1:31" ht="14.1" customHeight="1">
      <c r="A279" s="432">
        <v>279</v>
      </c>
      <c r="B279" s="256" t="s">
        <v>238</v>
      </c>
      <c r="C279" s="256"/>
      <c r="D279" s="76" t="s">
        <v>518</v>
      </c>
      <c r="E279" s="220" t="s">
        <v>524</v>
      </c>
      <c r="F279" s="220"/>
      <c r="G279" s="76" t="s">
        <v>255</v>
      </c>
      <c r="H279" s="272" t="s">
        <v>48</v>
      </c>
      <c r="I279" s="76" t="s">
        <v>243</v>
      </c>
      <c r="J279" s="213">
        <v>13</v>
      </c>
      <c r="K279" s="295">
        <f t="shared" si="20"/>
        <v>255</v>
      </c>
      <c r="L279" s="224">
        <v>255</v>
      </c>
      <c r="M279" s="224"/>
      <c r="N279" s="224"/>
      <c r="O279" s="224"/>
      <c r="P279" s="224"/>
      <c r="Q279" s="224"/>
      <c r="R279" s="223" t="e">
        <f>IF(L279="nio",0,IF(L279&gt;0,L279*J279/X279,0))*VLOOKUP(B279,'2-Kosten per locatie'!$A$14:$C$16,3,FALSE)</f>
        <v>#DIV/0!</v>
      </c>
      <c r="S279" s="223">
        <f>IF(M279&gt;0,M279*J279/Y279,0)*VLOOKUP(B279,'2-Kosten per locatie'!$A$14:$C$16,3,FALSE)</f>
        <v>0</v>
      </c>
      <c r="T279" s="223">
        <f>IF(N279&gt;0,N279*J279/Z279,0)*VLOOKUP(B279,'2-Kosten per locatie'!$A$14:$C$16,3,FALSE)</f>
        <v>0</v>
      </c>
      <c r="U279" s="223">
        <f>IF(O279&gt;0,O279*J279/AA279,0)*VLOOKUP(B279,'2-Kosten per locatie'!$A$14:$C$16,3,FALSE)</f>
        <v>0</v>
      </c>
      <c r="V279" s="223">
        <f>IF(P279&gt;0,P279*J279/Z279,0)*VLOOKUP(B279,'2-Kosten per locatie'!$A$14:$C$16,3,FALSE)</f>
        <v>0</v>
      </c>
      <c r="W279" s="223">
        <f>IF(Q279&gt;0,Q279*J279/AA279,0)*VLOOKUP(B279,'2-Kosten per locatie'!$A$14:$C$16,3,FALSE)</f>
        <v>0</v>
      </c>
      <c r="X279" s="296">
        <f>IF(L279="nio",0,IF(L279&gt;0,VLOOKUP(H279,'3-Productie normen'!A:M,VLOOKUP(L279,'3-Productie normen'!$B$34:$C$39,2,FALSE),FALSE)))</f>
        <v>0</v>
      </c>
      <c r="Y279" s="296">
        <f t="shared" si="21"/>
        <v>0</v>
      </c>
      <c r="Z279" s="296">
        <f t="shared" si="22"/>
        <v>0</v>
      </c>
      <c r="AA279" s="296">
        <f t="shared" si="23"/>
        <v>0</v>
      </c>
      <c r="AB279" s="297" t="str">
        <f>VLOOKUP(H279,'3-Productie normen'!A:P,12,FALSE)</f>
        <v>S</v>
      </c>
      <c r="AC279" s="297"/>
      <c r="AE279" s="298">
        <f t="shared" si="24"/>
        <v>3315</v>
      </c>
    </row>
    <row r="280" spans="1:31" ht="14.1" customHeight="1">
      <c r="A280" s="432">
        <v>280</v>
      </c>
      <c r="B280" s="256" t="s">
        <v>238</v>
      </c>
      <c r="C280" s="256"/>
      <c r="D280" s="76" t="s">
        <v>518</v>
      </c>
      <c r="E280" s="220" t="s">
        <v>525</v>
      </c>
      <c r="F280" s="220"/>
      <c r="G280" s="76" t="s">
        <v>255</v>
      </c>
      <c r="H280" s="272" t="s">
        <v>48</v>
      </c>
      <c r="I280" s="76" t="s">
        <v>243</v>
      </c>
      <c r="J280" s="213">
        <v>14</v>
      </c>
      <c r="K280" s="295">
        <f t="shared" si="20"/>
        <v>255</v>
      </c>
      <c r="L280" s="224">
        <v>255</v>
      </c>
      <c r="M280" s="224"/>
      <c r="N280" s="224"/>
      <c r="O280" s="224"/>
      <c r="P280" s="224"/>
      <c r="Q280" s="224"/>
      <c r="R280" s="223" t="e">
        <f>IF(L280="nio",0,IF(L280&gt;0,L280*J280/X280,0))*VLOOKUP(B280,'2-Kosten per locatie'!$A$14:$C$16,3,FALSE)</f>
        <v>#DIV/0!</v>
      </c>
      <c r="S280" s="223">
        <f>IF(M280&gt;0,M280*J280/Y280,0)*VLOOKUP(B280,'2-Kosten per locatie'!$A$14:$C$16,3,FALSE)</f>
        <v>0</v>
      </c>
      <c r="T280" s="223">
        <f>IF(N280&gt;0,N280*J280/Z280,0)*VLOOKUP(B280,'2-Kosten per locatie'!$A$14:$C$16,3,FALSE)</f>
        <v>0</v>
      </c>
      <c r="U280" s="223">
        <f>IF(O280&gt;0,O280*J280/AA280,0)*VLOOKUP(B280,'2-Kosten per locatie'!$A$14:$C$16,3,FALSE)</f>
        <v>0</v>
      </c>
      <c r="V280" s="223">
        <f>IF(P280&gt;0,P280*J280/Z280,0)*VLOOKUP(B280,'2-Kosten per locatie'!$A$14:$C$16,3,FALSE)</f>
        <v>0</v>
      </c>
      <c r="W280" s="223">
        <f>IF(Q280&gt;0,Q280*J280/AA280,0)*VLOOKUP(B280,'2-Kosten per locatie'!$A$14:$C$16,3,FALSE)</f>
        <v>0</v>
      </c>
      <c r="X280" s="296">
        <f>IF(L280="nio",0,IF(L280&gt;0,VLOOKUP(H280,'3-Productie normen'!A:M,VLOOKUP(L280,'3-Productie normen'!$B$34:$C$39,2,FALSE),FALSE)))</f>
        <v>0</v>
      </c>
      <c r="Y280" s="296">
        <f t="shared" si="21"/>
        <v>0</v>
      </c>
      <c r="Z280" s="296">
        <f t="shared" si="22"/>
        <v>0</v>
      </c>
      <c r="AA280" s="296">
        <f t="shared" si="23"/>
        <v>0</v>
      </c>
      <c r="AB280" s="297" t="str">
        <f>VLOOKUP(H280,'3-Productie normen'!A:P,12,FALSE)</f>
        <v>S</v>
      </c>
      <c r="AC280" s="297"/>
      <c r="AE280" s="298">
        <f t="shared" si="24"/>
        <v>3570</v>
      </c>
    </row>
    <row r="281" spans="1:31" ht="14.1" hidden="1" customHeight="1">
      <c r="A281" s="432">
        <v>281</v>
      </c>
      <c r="B281" s="256" t="s">
        <v>238</v>
      </c>
      <c r="C281" s="256"/>
      <c r="D281" s="76" t="s">
        <v>518</v>
      </c>
      <c r="E281" s="220" t="s">
        <v>526</v>
      </c>
      <c r="F281" s="220"/>
      <c r="G281" s="76" t="s">
        <v>259</v>
      </c>
      <c r="H281" s="276" t="s">
        <v>770</v>
      </c>
      <c r="I281" s="76" t="s">
        <v>243</v>
      </c>
      <c r="J281" s="213">
        <v>0</v>
      </c>
      <c r="K281" s="295">
        <f t="shared" si="20"/>
        <v>0</v>
      </c>
      <c r="L281" s="224" t="s">
        <v>717</v>
      </c>
      <c r="M281" s="224"/>
      <c r="N281" s="224"/>
      <c r="O281" s="224"/>
      <c r="P281" s="224"/>
      <c r="Q281" s="224"/>
      <c r="R281" s="223">
        <f>IF(L281="nio",0,IF(L281&gt;0,L281*J281/X281,0))*VLOOKUP(B281,'2-Kosten per locatie'!$A$14:$C$16,3,FALSE)</f>
        <v>0</v>
      </c>
      <c r="S281" s="223">
        <f>IF(M281&gt;0,M281*J281/Y281,0)*VLOOKUP(B281,'2-Kosten per locatie'!$A$14:$C$16,3,FALSE)</f>
        <v>0</v>
      </c>
      <c r="T281" s="223">
        <f>IF(N281&gt;0,N281*J281/Z281,0)*VLOOKUP(B281,'2-Kosten per locatie'!$A$14:$C$16,3,FALSE)</f>
        <v>0</v>
      </c>
      <c r="U281" s="223">
        <f>IF(O281&gt;0,O281*J281/AA281,0)*VLOOKUP(B281,'2-Kosten per locatie'!$A$14:$C$16,3,FALSE)</f>
        <v>0</v>
      </c>
      <c r="V281" s="223">
        <f>IF(P281&gt;0,P281*J281/Z281,0)*VLOOKUP(B281,'2-Kosten per locatie'!$A$14:$C$16,3,FALSE)</f>
        <v>0</v>
      </c>
      <c r="W281" s="223">
        <f>IF(Q281&gt;0,Q281*J281/AA281,0)*VLOOKUP(B281,'2-Kosten per locatie'!$A$14:$C$16,3,FALSE)</f>
        <v>0</v>
      </c>
      <c r="X281" s="296">
        <f>IF(L281="nio",0,IF(L281&gt;0,VLOOKUP(H281,'3-Productie normen'!A:M,VLOOKUP(L281,'3-Productie normen'!$B$34:$C$39,2,FALSE),FALSE)))</f>
        <v>0</v>
      </c>
      <c r="Y281" s="296">
        <f t="shared" si="21"/>
        <v>0</v>
      </c>
      <c r="Z281" s="296">
        <f t="shared" si="22"/>
        <v>0</v>
      </c>
      <c r="AA281" s="296">
        <f t="shared" si="23"/>
        <v>0</v>
      </c>
      <c r="AB281" s="297">
        <f>VLOOKUP(H281,'3-Productie normen'!A:P,12,FALSE)</f>
        <v>0</v>
      </c>
      <c r="AC281" s="297"/>
      <c r="AE281" s="298">
        <f t="shared" si="24"/>
        <v>0</v>
      </c>
    </row>
    <row r="282" spans="1:31" ht="14.1" hidden="1" customHeight="1">
      <c r="A282" s="432">
        <v>282</v>
      </c>
      <c r="B282" s="256" t="s">
        <v>238</v>
      </c>
      <c r="C282" s="256"/>
      <c r="D282" s="76" t="s">
        <v>518</v>
      </c>
      <c r="E282" s="220" t="s">
        <v>527</v>
      </c>
      <c r="F282" s="220"/>
      <c r="G282" s="76" t="s">
        <v>265</v>
      </c>
      <c r="H282" s="272" t="s">
        <v>55</v>
      </c>
      <c r="I282" s="76" t="s">
        <v>237</v>
      </c>
      <c r="J282" s="213">
        <v>27</v>
      </c>
      <c r="K282" s="295">
        <f t="shared" si="20"/>
        <v>156</v>
      </c>
      <c r="L282" s="224">
        <v>156</v>
      </c>
      <c r="M282" s="224"/>
      <c r="N282" s="224"/>
      <c r="O282" s="224"/>
      <c r="P282" s="224"/>
      <c r="Q282" s="224"/>
      <c r="R282" s="223" t="e">
        <f>IF(L282="nio",0,IF(L282&gt;0,L282*J282/X282,0))*VLOOKUP(B282,'2-Kosten per locatie'!$A$14:$C$16,3,FALSE)</f>
        <v>#DIV/0!</v>
      </c>
      <c r="S282" s="223">
        <f>IF(M282&gt;0,M282*J282/Y282,0)*VLOOKUP(B282,'2-Kosten per locatie'!$A$14:$C$16,3,FALSE)</f>
        <v>0</v>
      </c>
      <c r="T282" s="223">
        <f>IF(N282&gt;0,N282*J282/Z282,0)*VLOOKUP(B282,'2-Kosten per locatie'!$A$14:$C$16,3,FALSE)</f>
        <v>0</v>
      </c>
      <c r="U282" s="223">
        <f>IF(O282&gt;0,O282*J282/AA282,0)*VLOOKUP(B282,'2-Kosten per locatie'!$A$14:$C$16,3,FALSE)</f>
        <v>0</v>
      </c>
      <c r="V282" s="223">
        <f>IF(P282&gt;0,P282*J282/Z282,0)*VLOOKUP(B282,'2-Kosten per locatie'!$A$14:$C$16,3,FALSE)</f>
        <v>0</v>
      </c>
      <c r="W282" s="223">
        <f>IF(Q282&gt;0,Q282*J282/AA282,0)*VLOOKUP(B282,'2-Kosten per locatie'!$A$14:$C$16,3,FALSE)</f>
        <v>0</v>
      </c>
      <c r="X282" s="296">
        <f>IF(L282="nio",0,IF(L282&gt;0,VLOOKUP(H282,'3-Productie normen'!A:M,VLOOKUP(L282,'3-Productie normen'!$B$34:$C$39,2,FALSE),FALSE)))</f>
        <v>0</v>
      </c>
      <c r="Y282" s="296">
        <f t="shared" si="21"/>
        <v>0</v>
      </c>
      <c r="Z282" s="296">
        <f t="shared" si="22"/>
        <v>0</v>
      </c>
      <c r="AA282" s="296">
        <f t="shared" si="23"/>
        <v>0</v>
      </c>
      <c r="AB282" s="297" t="str">
        <f>VLOOKUP(H282,'3-Productie normen'!A:P,12,FALSE)</f>
        <v>B</v>
      </c>
      <c r="AC282" s="297"/>
      <c r="AE282" s="298">
        <f t="shared" si="24"/>
        <v>4212</v>
      </c>
    </row>
    <row r="283" spans="1:31" ht="14.1" hidden="1" customHeight="1">
      <c r="A283" s="432">
        <v>283</v>
      </c>
      <c r="B283" s="256" t="s">
        <v>238</v>
      </c>
      <c r="C283" s="256"/>
      <c r="D283" s="76" t="s">
        <v>518</v>
      </c>
      <c r="E283" s="220" t="s">
        <v>528</v>
      </c>
      <c r="F283" s="220"/>
      <c r="G283" s="76" t="s">
        <v>272</v>
      </c>
      <c r="H283" s="272" t="s">
        <v>46</v>
      </c>
      <c r="I283" s="76" t="s">
        <v>237</v>
      </c>
      <c r="J283" s="213">
        <v>6</v>
      </c>
      <c r="K283" s="295">
        <f t="shared" si="20"/>
        <v>156</v>
      </c>
      <c r="L283" s="224">
        <v>156</v>
      </c>
      <c r="M283" s="224"/>
      <c r="N283" s="224"/>
      <c r="O283" s="224"/>
      <c r="P283" s="224"/>
      <c r="Q283" s="224"/>
      <c r="R283" s="223" t="e">
        <f>IF(L283="nio",0,IF(L283&gt;0,L283*J283/X283,0))*VLOOKUP(B283,'2-Kosten per locatie'!$A$14:$C$16,3,FALSE)</f>
        <v>#DIV/0!</v>
      </c>
      <c r="S283" s="223">
        <f>IF(M283&gt;0,M283*J283/Y283,0)*VLOOKUP(B283,'2-Kosten per locatie'!$A$14:$C$16,3,FALSE)</f>
        <v>0</v>
      </c>
      <c r="T283" s="223">
        <f>IF(N283&gt;0,N283*J283/Z283,0)*VLOOKUP(B283,'2-Kosten per locatie'!$A$14:$C$16,3,FALSE)</f>
        <v>0</v>
      </c>
      <c r="U283" s="223">
        <f>IF(O283&gt;0,O283*J283/AA283,0)*VLOOKUP(B283,'2-Kosten per locatie'!$A$14:$C$16,3,FALSE)</f>
        <v>0</v>
      </c>
      <c r="V283" s="223">
        <f>IF(P283&gt;0,P283*J283/Z283,0)*VLOOKUP(B283,'2-Kosten per locatie'!$A$14:$C$16,3,FALSE)</f>
        <v>0</v>
      </c>
      <c r="W283" s="223">
        <f>IF(Q283&gt;0,Q283*J283/AA283,0)*VLOOKUP(B283,'2-Kosten per locatie'!$A$14:$C$16,3,FALSE)</f>
        <v>0</v>
      </c>
      <c r="X283" s="296">
        <f>IF(L283="nio",0,IF(L283&gt;0,VLOOKUP(H283,'3-Productie normen'!A:M,VLOOKUP(L283,'3-Productie normen'!$B$34:$C$39,2,FALSE),FALSE)))</f>
        <v>0</v>
      </c>
      <c r="Y283" s="296">
        <f t="shared" si="21"/>
        <v>0</v>
      </c>
      <c r="Z283" s="296">
        <f t="shared" si="22"/>
        <v>0</v>
      </c>
      <c r="AA283" s="296">
        <f t="shared" si="23"/>
        <v>0</v>
      </c>
      <c r="AB283" s="297" t="str">
        <f>VLOOKUP(H283,'3-Productie normen'!A:P,12,FALSE)</f>
        <v>B</v>
      </c>
      <c r="AC283" s="297"/>
      <c r="AE283" s="298">
        <f t="shared" si="24"/>
        <v>936</v>
      </c>
    </row>
    <row r="284" spans="1:31" ht="14.1" hidden="1" customHeight="1">
      <c r="A284" s="432">
        <v>284</v>
      </c>
      <c r="B284" s="256" t="s">
        <v>238</v>
      </c>
      <c r="C284" s="256"/>
      <c r="D284" s="76" t="s">
        <v>518</v>
      </c>
      <c r="E284" s="220" t="s">
        <v>529</v>
      </c>
      <c r="F284" s="220"/>
      <c r="G284" s="76" t="s">
        <v>272</v>
      </c>
      <c r="H284" s="272" t="s">
        <v>46</v>
      </c>
      <c r="I284" s="76" t="s">
        <v>237</v>
      </c>
      <c r="J284" s="213">
        <v>6</v>
      </c>
      <c r="K284" s="295">
        <f t="shared" si="20"/>
        <v>156</v>
      </c>
      <c r="L284" s="224">
        <v>156</v>
      </c>
      <c r="M284" s="224"/>
      <c r="N284" s="224"/>
      <c r="O284" s="224"/>
      <c r="P284" s="224"/>
      <c r="Q284" s="224"/>
      <c r="R284" s="223" t="e">
        <f>IF(L284="nio",0,IF(L284&gt;0,L284*J284/X284,0))*VLOOKUP(B284,'2-Kosten per locatie'!$A$14:$C$16,3,FALSE)</f>
        <v>#DIV/0!</v>
      </c>
      <c r="S284" s="223">
        <f>IF(M284&gt;0,M284*J284/Y284,0)*VLOOKUP(B284,'2-Kosten per locatie'!$A$14:$C$16,3,FALSE)</f>
        <v>0</v>
      </c>
      <c r="T284" s="223">
        <f>IF(N284&gt;0,N284*J284/Z284,0)*VLOOKUP(B284,'2-Kosten per locatie'!$A$14:$C$16,3,FALSE)</f>
        <v>0</v>
      </c>
      <c r="U284" s="223">
        <f>IF(O284&gt;0,O284*J284/AA284,0)*VLOOKUP(B284,'2-Kosten per locatie'!$A$14:$C$16,3,FALSE)</f>
        <v>0</v>
      </c>
      <c r="V284" s="223">
        <f>IF(P284&gt;0,P284*J284/Z284,0)*VLOOKUP(B284,'2-Kosten per locatie'!$A$14:$C$16,3,FALSE)</f>
        <v>0</v>
      </c>
      <c r="W284" s="223">
        <f>IF(Q284&gt;0,Q284*J284/AA284,0)*VLOOKUP(B284,'2-Kosten per locatie'!$A$14:$C$16,3,FALSE)</f>
        <v>0</v>
      </c>
      <c r="X284" s="296">
        <f>IF(L284="nio",0,IF(L284&gt;0,VLOOKUP(H284,'3-Productie normen'!A:M,VLOOKUP(L284,'3-Productie normen'!$B$34:$C$39,2,FALSE),FALSE)))</f>
        <v>0</v>
      </c>
      <c r="Y284" s="296">
        <f t="shared" si="21"/>
        <v>0</v>
      </c>
      <c r="Z284" s="296">
        <f t="shared" si="22"/>
        <v>0</v>
      </c>
      <c r="AA284" s="296">
        <f t="shared" si="23"/>
        <v>0</v>
      </c>
      <c r="AB284" s="297" t="str">
        <f>VLOOKUP(H284,'3-Productie normen'!A:P,12,FALSE)</f>
        <v>B</v>
      </c>
      <c r="AC284" s="297"/>
      <c r="AE284" s="298">
        <f t="shared" si="24"/>
        <v>936</v>
      </c>
    </row>
    <row r="285" spans="1:31" ht="14.1" hidden="1" customHeight="1">
      <c r="A285" s="432">
        <v>285</v>
      </c>
      <c r="B285" s="256" t="s">
        <v>238</v>
      </c>
      <c r="C285" s="256"/>
      <c r="D285" s="76" t="s">
        <v>518</v>
      </c>
      <c r="E285" s="220" t="s">
        <v>530</v>
      </c>
      <c r="F285" s="220"/>
      <c r="G285" s="76" t="s">
        <v>272</v>
      </c>
      <c r="H285" s="272" t="s">
        <v>46</v>
      </c>
      <c r="I285" s="76" t="s">
        <v>237</v>
      </c>
      <c r="J285" s="213">
        <v>5</v>
      </c>
      <c r="K285" s="295">
        <f t="shared" si="20"/>
        <v>156</v>
      </c>
      <c r="L285" s="224">
        <v>156</v>
      </c>
      <c r="M285" s="224"/>
      <c r="N285" s="224"/>
      <c r="O285" s="224"/>
      <c r="P285" s="224"/>
      <c r="Q285" s="224"/>
      <c r="R285" s="223" t="e">
        <f>IF(L285="nio",0,IF(L285&gt;0,L285*J285/X285,0))*VLOOKUP(B285,'2-Kosten per locatie'!$A$14:$C$16,3,FALSE)</f>
        <v>#DIV/0!</v>
      </c>
      <c r="S285" s="223">
        <f>IF(M285&gt;0,M285*J285/Y285,0)*VLOOKUP(B285,'2-Kosten per locatie'!$A$14:$C$16,3,FALSE)</f>
        <v>0</v>
      </c>
      <c r="T285" s="223">
        <f>IF(N285&gt;0,N285*J285/Z285,0)*VLOOKUP(B285,'2-Kosten per locatie'!$A$14:$C$16,3,FALSE)</f>
        <v>0</v>
      </c>
      <c r="U285" s="223">
        <f>IF(O285&gt;0,O285*J285/AA285,0)*VLOOKUP(B285,'2-Kosten per locatie'!$A$14:$C$16,3,FALSE)</f>
        <v>0</v>
      </c>
      <c r="V285" s="223">
        <f>IF(P285&gt;0,P285*J285/Z285,0)*VLOOKUP(B285,'2-Kosten per locatie'!$A$14:$C$16,3,FALSE)</f>
        <v>0</v>
      </c>
      <c r="W285" s="223">
        <f>IF(Q285&gt;0,Q285*J285/AA285,0)*VLOOKUP(B285,'2-Kosten per locatie'!$A$14:$C$16,3,FALSE)</f>
        <v>0</v>
      </c>
      <c r="X285" s="296">
        <f>IF(L285="nio",0,IF(L285&gt;0,VLOOKUP(H285,'3-Productie normen'!A:M,VLOOKUP(L285,'3-Productie normen'!$B$34:$C$39,2,FALSE),FALSE)))</f>
        <v>0</v>
      </c>
      <c r="Y285" s="296">
        <f t="shared" si="21"/>
        <v>0</v>
      </c>
      <c r="Z285" s="296">
        <f t="shared" si="22"/>
        <v>0</v>
      </c>
      <c r="AA285" s="296">
        <f t="shared" si="23"/>
        <v>0</v>
      </c>
      <c r="AB285" s="297" t="str">
        <f>VLOOKUP(H285,'3-Productie normen'!A:P,12,FALSE)</f>
        <v>B</v>
      </c>
      <c r="AC285" s="297"/>
      <c r="AE285" s="298">
        <f t="shared" si="24"/>
        <v>780</v>
      </c>
    </row>
    <row r="286" spans="1:31" ht="14.1" hidden="1" customHeight="1">
      <c r="A286" s="432">
        <v>286</v>
      </c>
      <c r="B286" s="256" t="s">
        <v>238</v>
      </c>
      <c r="C286" s="256"/>
      <c r="D286" s="76" t="s">
        <v>518</v>
      </c>
      <c r="E286" s="220" t="s">
        <v>531</v>
      </c>
      <c r="F286" s="220"/>
      <c r="G286" s="76" t="s">
        <v>272</v>
      </c>
      <c r="H286" s="272" t="s">
        <v>46</v>
      </c>
      <c r="I286" s="76" t="s">
        <v>237</v>
      </c>
      <c r="J286" s="213">
        <v>5</v>
      </c>
      <c r="K286" s="295">
        <f t="shared" si="20"/>
        <v>156</v>
      </c>
      <c r="L286" s="224">
        <v>156</v>
      </c>
      <c r="M286" s="224"/>
      <c r="N286" s="224"/>
      <c r="O286" s="224"/>
      <c r="P286" s="224"/>
      <c r="Q286" s="224"/>
      <c r="R286" s="223" t="e">
        <f>IF(L286="nio",0,IF(L286&gt;0,L286*J286/X286,0))*VLOOKUP(B286,'2-Kosten per locatie'!$A$14:$C$16,3,FALSE)</f>
        <v>#DIV/0!</v>
      </c>
      <c r="S286" s="223">
        <f>IF(M286&gt;0,M286*J286/Y286,0)*VLOOKUP(B286,'2-Kosten per locatie'!$A$14:$C$16,3,FALSE)</f>
        <v>0</v>
      </c>
      <c r="T286" s="223">
        <f>IF(N286&gt;0,N286*J286/Z286,0)*VLOOKUP(B286,'2-Kosten per locatie'!$A$14:$C$16,3,FALSE)</f>
        <v>0</v>
      </c>
      <c r="U286" s="223">
        <f>IF(O286&gt;0,O286*J286/AA286,0)*VLOOKUP(B286,'2-Kosten per locatie'!$A$14:$C$16,3,FALSE)</f>
        <v>0</v>
      </c>
      <c r="V286" s="223">
        <f>IF(P286&gt;0,P286*J286/Z286,0)*VLOOKUP(B286,'2-Kosten per locatie'!$A$14:$C$16,3,FALSE)</f>
        <v>0</v>
      </c>
      <c r="W286" s="223">
        <f>IF(Q286&gt;0,Q286*J286/AA286,0)*VLOOKUP(B286,'2-Kosten per locatie'!$A$14:$C$16,3,FALSE)</f>
        <v>0</v>
      </c>
      <c r="X286" s="296">
        <f>IF(L286="nio",0,IF(L286&gt;0,VLOOKUP(H286,'3-Productie normen'!A:M,VLOOKUP(L286,'3-Productie normen'!$B$34:$C$39,2,FALSE),FALSE)))</f>
        <v>0</v>
      </c>
      <c r="Y286" s="296">
        <f t="shared" si="21"/>
        <v>0</v>
      </c>
      <c r="Z286" s="296">
        <f t="shared" si="22"/>
        <v>0</v>
      </c>
      <c r="AA286" s="296">
        <f t="shared" si="23"/>
        <v>0</v>
      </c>
      <c r="AB286" s="297" t="str">
        <f>VLOOKUP(H286,'3-Productie normen'!A:P,12,FALSE)</f>
        <v>B</v>
      </c>
      <c r="AC286" s="297"/>
      <c r="AE286" s="298">
        <f t="shared" si="24"/>
        <v>780</v>
      </c>
    </row>
    <row r="287" spans="1:31" ht="14.1" hidden="1" customHeight="1">
      <c r="A287" s="432">
        <v>287</v>
      </c>
      <c r="B287" s="256" t="s">
        <v>238</v>
      </c>
      <c r="C287" s="256"/>
      <c r="D287" s="76" t="s">
        <v>518</v>
      </c>
      <c r="E287" s="220" t="s">
        <v>532</v>
      </c>
      <c r="F287" s="220"/>
      <c r="G287" s="76" t="s">
        <v>272</v>
      </c>
      <c r="H287" s="272" t="s">
        <v>46</v>
      </c>
      <c r="I287" s="76" t="s">
        <v>237</v>
      </c>
      <c r="J287" s="213">
        <v>5</v>
      </c>
      <c r="K287" s="295">
        <f t="shared" si="20"/>
        <v>156</v>
      </c>
      <c r="L287" s="224">
        <v>156</v>
      </c>
      <c r="M287" s="224"/>
      <c r="N287" s="224"/>
      <c r="O287" s="224"/>
      <c r="P287" s="224"/>
      <c r="Q287" s="224"/>
      <c r="R287" s="223" t="e">
        <f>IF(L287="nio",0,IF(L287&gt;0,L287*J287/X287,0))*VLOOKUP(B287,'2-Kosten per locatie'!$A$14:$C$16,3,FALSE)</f>
        <v>#DIV/0!</v>
      </c>
      <c r="S287" s="223">
        <f>IF(M287&gt;0,M287*J287/Y287,0)*VLOOKUP(B287,'2-Kosten per locatie'!$A$14:$C$16,3,FALSE)</f>
        <v>0</v>
      </c>
      <c r="T287" s="223">
        <f>IF(N287&gt;0,N287*J287/Z287,0)*VLOOKUP(B287,'2-Kosten per locatie'!$A$14:$C$16,3,FALSE)</f>
        <v>0</v>
      </c>
      <c r="U287" s="223">
        <f>IF(O287&gt;0,O287*J287/AA287,0)*VLOOKUP(B287,'2-Kosten per locatie'!$A$14:$C$16,3,FALSE)</f>
        <v>0</v>
      </c>
      <c r="V287" s="223">
        <f>IF(P287&gt;0,P287*J287/Z287,0)*VLOOKUP(B287,'2-Kosten per locatie'!$A$14:$C$16,3,FALSE)</f>
        <v>0</v>
      </c>
      <c r="W287" s="223">
        <f>IF(Q287&gt;0,Q287*J287/AA287,0)*VLOOKUP(B287,'2-Kosten per locatie'!$A$14:$C$16,3,FALSE)</f>
        <v>0</v>
      </c>
      <c r="X287" s="296">
        <f>IF(L287="nio",0,IF(L287&gt;0,VLOOKUP(H287,'3-Productie normen'!A:M,VLOOKUP(L287,'3-Productie normen'!$B$34:$C$39,2,FALSE),FALSE)))</f>
        <v>0</v>
      </c>
      <c r="Y287" s="296">
        <f t="shared" si="21"/>
        <v>0</v>
      </c>
      <c r="Z287" s="296">
        <f t="shared" si="22"/>
        <v>0</v>
      </c>
      <c r="AA287" s="296">
        <f t="shared" si="23"/>
        <v>0</v>
      </c>
      <c r="AB287" s="297" t="str">
        <f>VLOOKUP(H287,'3-Productie normen'!A:P,12,FALSE)</f>
        <v>B</v>
      </c>
      <c r="AC287" s="297"/>
      <c r="AE287" s="298">
        <f t="shared" si="24"/>
        <v>780</v>
      </c>
    </row>
    <row r="288" spans="1:31" ht="14.1" hidden="1" customHeight="1">
      <c r="A288" s="432">
        <v>288</v>
      </c>
      <c r="B288" s="256" t="s">
        <v>238</v>
      </c>
      <c r="C288" s="256"/>
      <c r="D288" s="76" t="s">
        <v>518</v>
      </c>
      <c r="E288" s="220" t="s">
        <v>533</v>
      </c>
      <c r="F288" s="220"/>
      <c r="G288" s="76" t="s">
        <v>272</v>
      </c>
      <c r="H288" s="272" t="s">
        <v>46</v>
      </c>
      <c r="I288" s="76" t="s">
        <v>237</v>
      </c>
      <c r="J288" s="213">
        <v>9</v>
      </c>
      <c r="K288" s="295">
        <f t="shared" si="20"/>
        <v>156</v>
      </c>
      <c r="L288" s="224">
        <v>156</v>
      </c>
      <c r="M288" s="224"/>
      <c r="N288" s="224"/>
      <c r="O288" s="224"/>
      <c r="P288" s="224"/>
      <c r="Q288" s="224"/>
      <c r="R288" s="223" t="e">
        <f>IF(L288="nio",0,IF(L288&gt;0,L288*J288/X288,0))*VLOOKUP(B288,'2-Kosten per locatie'!$A$14:$C$16,3,FALSE)</f>
        <v>#DIV/0!</v>
      </c>
      <c r="S288" s="223">
        <f>IF(M288&gt;0,M288*J288/Y288,0)*VLOOKUP(B288,'2-Kosten per locatie'!$A$14:$C$16,3,FALSE)</f>
        <v>0</v>
      </c>
      <c r="T288" s="223">
        <f>IF(N288&gt;0,N288*J288/Z288,0)*VLOOKUP(B288,'2-Kosten per locatie'!$A$14:$C$16,3,FALSE)</f>
        <v>0</v>
      </c>
      <c r="U288" s="223">
        <f>IF(O288&gt;0,O288*J288/AA288,0)*VLOOKUP(B288,'2-Kosten per locatie'!$A$14:$C$16,3,FALSE)</f>
        <v>0</v>
      </c>
      <c r="V288" s="223">
        <f>IF(P288&gt;0,P288*J288/Z288,0)*VLOOKUP(B288,'2-Kosten per locatie'!$A$14:$C$16,3,FALSE)</f>
        <v>0</v>
      </c>
      <c r="W288" s="223">
        <f>IF(Q288&gt;0,Q288*J288/AA288,0)*VLOOKUP(B288,'2-Kosten per locatie'!$A$14:$C$16,3,FALSE)</f>
        <v>0</v>
      </c>
      <c r="X288" s="296">
        <f>IF(L288="nio",0,IF(L288&gt;0,VLOOKUP(H288,'3-Productie normen'!A:M,VLOOKUP(L288,'3-Productie normen'!$B$34:$C$39,2,FALSE),FALSE)))</f>
        <v>0</v>
      </c>
      <c r="Y288" s="296">
        <f t="shared" si="21"/>
        <v>0</v>
      </c>
      <c r="Z288" s="296">
        <f t="shared" si="22"/>
        <v>0</v>
      </c>
      <c r="AA288" s="296">
        <f t="shared" si="23"/>
        <v>0</v>
      </c>
      <c r="AB288" s="297" t="str">
        <f>VLOOKUP(H288,'3-Productie normen'!A:P,12,FALSE)</f>
        <v>B</v>
      </c>
      <c r="AC288" s="297"/>
      <c r="AE288" s="298">
        <f t="shared" si="24"/>
        <v>1404</v>
      </c>
    </row>
    <row r="289" spans="1:31" ht="14.1" hidden="1" customHeight="1">
      <c r="A289" s="432">
        <v>289</v>
      </c>
      <c r="B289" s="256" t="s">
        <v>238</v>
      </c>
      <c r="C289" s="256"/>
      <c r="D289" s="76" t="s">
        <v>518</v>
      </c>
      <c r="E289" s="220" t="s">
        <v>534</v>
      </c>
      <c r="F289" s="220"/>
      <c r="G289" s="76" t="s">
        <v>272</v>
      </c>
      <c r="H289" s="272" t="s">
        <v>46</v>
      </c>
      <c r="I289" s="76" t="s">
        <v>237</v>
      </c>
      <c r="J289" s="213">
        <v>5</v>
      </c>
      <c r="K289" s="295">
        <f t="shared" si="20"/>
        <v>156</v>
      </c>
      <c r="L289" s="224">
        <v>156</v>
      </c>
      <c r="M289" s="224"/>
      <c r="N289" s="224"/>
      <c r="O289" s="224"/>
      <c r="P289" s="224"/>
      <c r="Q289" s="224"/>
      <c r="R289" s="223" t="e">
        <f>IF(L289="nio",0,IF(L289&gt;0,L289*J289/X289,0))*VLOOKUP(B289,'2-Kosten per locatie'!$A$14:$C$16,3,FALSE)</f>
        <v>#DIV/0!</v>
      </c>
      <c r="S289" s="223">
        <f>IF(M289&gt;0,M289*J289/Y289,0)*VLOOKUP(B289,'2-Kosten per locatie'!$A$14:$C$16,3,FALSE)</f>
        <v>0</v>
      </c>
      <c r="T289" s="223">
        <f>IF(N289&gt;0,N289*J289/Z289,0)*VLOOKUP(B289,'2-Kosten per locatie'!$A$14:$C$16,3,FALSE)</f>
        <v>0</v>
      </c>
      <c r="U289" s="223">
        <f>IF(O289&gt;0,O289*J289/AA289,0)*VLOOKUP(B289,'2-Kosten per locatie'!$A$14:$C$16,3,FALSE)</f>
        <v>0</v>
      </c>
      <c r="V289" s="223">
        <f>IF(P289&gt;0,P289*J289/Z289,0)*VLOOKUP(B289,'2-Kosten per locatie'!$A$14:$C$16,3,FALSE)</f>
        <v>0</v>
      </c>
      <c r="W289" s="223">
        <f>IF(Q289&gt;0,Q289*J289/AA289,0)*VLOOKUP(B289,'2-Kosten per locatie'!$A$14:$C$16,3,FALSE)</f>
        <v>0</v>
      </c>
      <c r="X289" s="296">
        <f>IF(L289="nio",0,IF(L289&gt;0,VLOOKUP(H289,'3-Productie normen'!A:M,VLOOKUP(L289,'3-Productie normen'!$B$34:$C$39,2,FALSE),FALSE)))</f>
        <v>0</v>
      </c>
      <c r="Y289" s="296">
        <f t="shared" si="21"/>
        <v>0</v>
      </c>
      <c r="Z289" s="296">
        <f t="shared" si="22"/>
        <v>0</v>
      </c>
      <c r="AA289" s="296">
        <f t="shared" si="23"/>
        <v>0</v>
      </c>
      <c r="AB289" s="297" t="str">
        <f>VLOOKUP(H289,'3-Productie normen'!A:P,12,FALSE)</f>
        <v>B</v>
      </c>
      <c r="AC289" s="297"/>
      <c r="AE289" s="298">
        <f t="shared" si="24"/>
        <v>780</v>
      </c>
    </row>
    <row r="290" spans="1:31" ht="14.1" hidden="1" customHeight="1">
      <c r="A290" s="432">
        <v>290</v>
      </c>
      <c r="B290" s="256" t="s">
        <v>238</v>
      </c>
      <c r="C290" s="256"/>
      <c r="D290" s="76" t="s">
        <v>518</v>
      </c>
      <c r="E290" s="220" t="s">
        <v>535</v>
      </c>
      <c r="F290" s="220"/>
      <c r="G290" s="76" t="s">
        <v>272</v>
      </c>
      <c r="H290" s="272" t="s">
        <v>46</v>
      </c>
      <c r="I290" s="76" t="s">
        <v>237</v>
      </c>
      <c r="J290" s="213">
        <v>5</v>
      </c>
      <c r="K290" s="295">
        <f t="shared" si="20"/>
        <v>156</v>
      </c>
      <c r="L290" s="224">
        <v>156</v>
      </c>
      <c r="M290" s="224"/>
      <c r="N290" s="224"/>
      <c r="O290" s="224"/>
      <c r="P290" s="224"/>
      <c r="Q290" s="224"/>
      <c r="R290" s="223" t="e">
        <f>IF(L290="nio",0,IF(L290&gt;0,L290*J290/X290,0))*VLOOKUP(B290,'2-Kosten per locatie'!$A$14:$C$16,3,FALSE)</f>
        <v>#DIV/0!</v>
      </c>
      <c r="S290" s="223">
        <f>IF(M290&gt;0,M290*J290/Y290,0)*VLOOKUP(B290,'2-Kosten per locatie'!$A$14:$C$16,3,FALSE)</f>
        <v>0</v>
      </c>
      <c r="T290" s="223">
        <f>IF(N290&gt;0,N290*J290/Z290,0)*VLOOKUP(B290,'2-Kosten per locatie'!$A$14:$C$16,3,FALSE)</f>
        <v>0</v>
      </c>
      <c r="U290" s="223">
        <f>IF(O290&gt;0,O290*J290/AA290,0)*VLOOKUP(B290,'2-Kosten per locatie'!$A$14:$C$16,3,FALSE)</f>
        <v>0</v>
      </c>
      <c r="V290" s="223">
        <f>IF(P290&gt;0,P290*J290/Z290,0)*VLOOKUP(B290,'2-Kosten per locatie'!$A$14:$C$16,3,FALSE)</f>
        <v>0</v>
      </c>
      <c r="W290" s="223">
        <f>IF(Q290&gt;0,Q290*J290/AA290,0)*VLOOKUP(B290,'2-Kosten per locatie'!$A$14:$C$16,3,FALSE)</f>
        <v>0</v>
      </c>
      <c r="X290" s="296">
        <f>IF(L290="nio",0,IF(L290&gt;0,VLOOKUP(H290,'3-Productie normen'!A:M,VLOOKUP(L290,'3-Productie normen'!$B$34:$C$39,2,FALSE),FALSE)))</f>
        <v>0</v>
      </c>
      <c r="Y290" s="296">
        <f t="shared" si="21"/>
        <v>0</v>
      </c>
      <c r="Z290" s="296">
        <f t="shared" si="22"/>
        <v>0</v>
      </c>
      <c r="AA290" s="296">
        <f t="shared" si="23"/>
        <v>0</v>
      </c>
      <c r="AB290" s="297" t="str">
        <f>VLOOKUP(H290,'3-Productie normen'!A:P,12,FALSE)</f>
        <v>B</v>
      </c>
      <c r="AC290" s="297"/>
      <c r="AE290" s="298">
        <f t="shared" si="24"/>
        <v>780</v>
      </c>
    </row>
    <row r="291" spans="1:31" ht="14.1" hidden="1" customHeight="1">
      <c r="A291" s="432">
        <v>291</v>
      </c>
      <c r="B291" s="256" t="s">
        <v>238</v>
      </c>
      <c r="C291" s="256"/>
      <c r="D291" s="76" t="s">
        <v>518</v>
      </c>
      <c r="E291" s="220" t="s">
        <v>536</v>
      </c>
      <c r="F291" s="220"/>
      <c r="G291" s="76" t="s">
        <v>272</v>
      </c>
      <c r="H291" s="272" t="s">
        <v>46</v>
      </c>
      <c r="I291" s="76" t="s">
        <v>237</v>
      </c>
      <c r="J291" s="213">
        <v>6</v>
      </c>
      <c r="K291" s="295">
        <f t="shared" si="20"/>
        <v>156</v>
      </c>
      <c r="L291" s="224">
        <v>156</v>
      </c>
      <c r="M291" s="224"/>
      <c r="N291" s="224"/>
      <c r="O291" s="224"/>
      <c r="P291" s="224"/>
      <c r="Q291" s="224"/>
      <c r="R291" s="223" t="e">
        <f>IF(L291="nio",0,IF(L291&gt;0,L291*J291/X291,0))*VLOOKUP(B291,'2-Kosten per locatie'!$A$14:$C$16,3,FALSE)</f>
        <v>#DIV/0!</v>
      </c>
      <c r="S291" s="223">
        <f>IF(M291&gt;0,M291*J291/Y291,0)*VLOOKUP(B291,'2-Kosten per locatie'!$A$14:$C$16,3,FALSE)</f>
        <v>0</v>
      </c>
      <c r="T291" s="223">
        <f>IF(N291&gt;0,N291*J291/Z291,0)*VLOOKUP(B291,'2-Kosten per locatie'!$A$14:$C$16,3,FALSE)</f>
        <v>0</v>
      </c>
      <c r="U291" s="223">
        <f>IF(O291&gt;0,O291*J291/AA291,0)*VLOOKUP(B291,'2-Kosten per locatie'!$A$14:$C$16,3,FALSE)</f>
        <v>0</v>
      </c>
      <c r="V291" s="223">
        <f>IF(P291&gt;0,P291*J291/Z291,0)*VLOOKUP(B291,'2-Kosten per locatie'!$A$14:$C$16,3,FALSE)</f>
        <v>0</v>
      </c>
      <c r="W291" s="223">
        <f>IF(Q291&gt;0,Q291*J291/AA291,0)*VLOOKUP(B291,'2-Kosten per locatie'!$A$14:$C$16,3,FALSE)</f>
        <v>0</v>
      </c>
      <c r="X291" s="296">
        <f>IF(L291="nio",0,IF(L291&gt;0,VLOOKUP(H291,'3-Productie normen'!A:M,VLOOKUP(L291,'3-Productie normen'!$B$34:$C$39,2,FALSE),FALSE)))</f>
        <v>0</v>
      </c>
      <c r="Y291" s="296">
        <f t="shared" si="21"/>
        <v>0</v>
      </c>
      <c r="Z291" s="296">
        <f t="shared" si="22"/>
        <v>0</v>
      </c>
      <c r="AA291" s="296">
        <f t="shared" si="23"/>
        <v>0</v>
      </c>
      <c r="AB291" s="297" t="str">
        <f>VLOOKUP(H291,'3-Productie normen'!A:P,12,FALSE)</f>
        <v>B</v>
      </c>
      <c r="AC291" s="297"/>
      <c r="AE291" s="298">
        <f t="shared" si="24"/>
        <v>936</v>
      </c>
    </row>
    <row r="292" spans="1:31" ht="14.1" hidden="1" customHeight="1">
      <c r="A292" s="432">
        <v>292</v>
      </c>
      <c r="B292" s="256" t="s">
        <v>238</v>
      </c>
      <c r="C292" s="256"/>
      <c r="D292" s="76" t="s">
        <v>518</v>
      </c>
      <c r="E292" s="220" t="s">
        <v>537</v>
      </c>
      <c r="F292" s="220"/>
      <c r="G292" s="76" t="s">
        <v>272</v>
      </c>
      <c r="H292" s="272" t="s">
        <v>46</v>
      </c>
      <c r="I292" s="76" t="s">
        <v>237</v>
      </c>
      <c r="J292" s="213">
        <v>6</v>
      </c>
      <c r="K292" s="295">
        <f t="shared" si="20"/>
        <v>156</v>
      </c>
      <c r="L292" s="224">
        <v>156</v>
      </c>
      <c r="M292" s="224"/>
      <c r="N292" s="224"/>
      <c r="O292" s="224"/>
      <c r="P292" s="224"/>
      <c r="Q292" s="224"/>
      <c r="R292" s="223" t="e">
        <f>IF(L292="nio",0,IF(L292&gt;0,L292*J292/X292,0))*VLOOKUP(B292,'2-Kosten per locatie'!$A$14:$C$16,3,FALSE)</f>
        <v>#DIV/0!</v>
      </c>
      <c r="S292" s="223">
        <f>IF(M292&gt;0,M292*J292/Y292,0)*VLOOKUP(B292,'2-Kosten per locatie'!$A$14:$C$16,3,FALSE)</f>
        <v>0</v>
      </c>
      <c r="T292" s="223">
        <f>IF(N292&gt;0,N292*J292/Z292,0)*VLOOKUP(B292,'2-Kosten per locatie'!$A$14:$C$16,3,FALSE)</f>
        <v>0</v>
      </c>
      <c r="U292" s="223">
        <f>IF(O292&gt;0,O292*J292/AA292,0)*VLOOKUP(B292,'2-Kosten per locatie'!$A$14:$C$16,3,FALSE)</f>
        <v>0</v>
      </c>
      <c r="V292" s="223">
        <f>IF(P292&gt;0,P292*J292/Z292,0)*VLOOKUP(B292,'2-Kosten per locatie'!$A$14:$C$16,3,FALSE)</f>
        <v>0</v>
      </c>
      <c r="W292" s="223">
        <f>IF(Q292&gt;0,Q292*J292/AA292,0)*VLOOKUP(B292,'2-Kosten per locatie'!$A$14:$C$16,3,FALSE)</f>
        <v>0</v>
      </c>
      <c r="X292" s="296">
        <f>IF(L292="nio",0,IF(L292&gt;0,VLOOKUP(H292,'3-Productie normen'!A:M,VLOOKUP(L292,'3-Productie normen'!$B$34:$C$39,2,FALSE),FALSE)))</f>
        <v>0</v>
      </c>
      <c r="Y292" s="296">
        <f t="shared" si="21"/>
        <v>0</v>
      </c>
      <c r="Z292" s="296">
        <f t="shared" si="22"/>
        <v>0</v>
      </c>
      <c r="AA292" s="296">
        <f t="shared" si="23"/>
        <v>0</v>
      </c>
      <c r="AB292" s="297" t="str">
        <f>VLOOKUP(H292,'3-Productie normen'!A:P,12,FALSE)</f>
        <v>B</v>
      </c>
      <c r="AC292" s="297"/>
      <c r="AE292" s="298">
        <f t="shared" si="24"/>
        <v>936</v>
      </c>
    </row>
    <row r="293" spans="1:31" ht="14.1" hidden="1" customHeight="1">
      <c r="A293" s="432">
        <v>293</v>
      </c>
      <c r="B293" s="256" t="s">
        <v>238</v>
      </c>
      <c r="C293" s="256"/>
      <c r="D293" s="76" t="s">
        <v>518</v>
      </c>
      <c r="E293" s="220" t="s">
        <v>538</v>
      </c>
      <c r="F293" s="220"/>
      <c r="G293" s="76" t="s">
        <v>272</v>
      </c>
      <c r="H293" s="272" t="s">
        <v>46</v>
      </c>
      <c r="I293" s="76" t="s">
        <v>237</v>
      </c>
      <c r="J293" s="213">
        <v>6</v>
      </c>
      <c r="K293" s="295">
        <f t="shared" si="20"/>
        <v>156</v>
      </c>
      <c r="L293" s="224">
        <v>156</v>
      </c>
      <c r="M293" s="224"/>
      <c r="N293" s="224"/>
      <c r="O293" s="224"/>
      <c r="P293" s="224"/>
      <c r="Q293" s="224"/>
      <c r="R293" s="223" t="e">
        <f>IF(L293="nio",0,IF(L293&gt;0,L293*J293/X293,0))*VLOOKUP(B293,'2-Kosten per locatie'!$A$14:$C$16,3,FALSE)</f>
        <v>#DIV/0!</v>
      </c>
      <c r="S293" s="223">
        <f>IF(M293&gt;0,M293*J293/Y293,0)*VLOOKUP(B293,'2-Kosten per locatie'!$A$14:$C$16,3,FALSE)</f>
        <v>0</v>
      </c>
      <c r="T293" s="223">
        <f>IF(N293&gt;0,N293*J293/Z293,0)*VLOOKUP(B293,'2-Kosten per locatie'!$A$14:$C$16,3,FALSE)</f>
        <v>0</v>
      </c>
      <c r="U293" s="223">
        <f>IF(O293&gt;0,O293*J293/AA293,0)*VLOOKUP(B293,'2-Kosten per locatie'!$A$14:$C$16,3,FALSE)</f>
        <v>0</v>
      </c>
      <c r="V293" s="223">
        <f>IF(P293&gt;0,P293*J293/Z293,0)*VLOOKUP(B293,'2-Kosten per locatie'!$A$14:$C$16,3,FALSE)</f>
        <v>0</v>
      </c>
      <c r="W293" s="223">
        <f>IF(Q293&gt;0,Q293*J293/AA293,0)*VLOOKUP(B293,'2-Kosten per locatie'!$A$14:$C$16,3,FALSE)</f>
        <v>0</v>
      </c>
      <c r="X293" s="296">
        <f>IF(L293="nio",0,IF(L293&gt;0,VLOOKUP(H293,'3-Productie normen'!A:M,VLOOKUP(L293,'3-Productie normen'!$B$34:$C$39,2,FALSE),FALSE)))</f>
        <v>0</v>
      </c>
      <c r="Y293" s="296">
        <f t="shared" si="21"/>
        <v>0</v>
      </c>
      <c r="Z293" s="296">
        <f t="shared" si="22"/>
        <v>0</v>
      </c>
      <c r="AA293" s="296">
        <f t="shared" si="23"/>
        <v>0</v>
      </c>
      <c r="AB293" s="297" t="str">
        <f>VLOOKUP(H293,'3-Productie normen'!A:P,12,FALSE)</f>
        <v>B</v>
      </c>
      <c r="AC293" s="297"/>
      <c r="AE293" s="298">
        <f t="shared" si="24"/>
        <v>936</v>
      </c>
    </row>
    <row r="294" spans="1:31" ht="14.1" hidden="1" customHeight="1">
      <c r="A294" s="432">
        <v>294</v>
      </c>
      <c r="B294" s="256" t="s">
        <v>238</v>
      </c>
      <c r="C294" s="256"/>
      <c r="D294" s="76" t="s">
        <v>518</v>
      </c>
      <c r="E294" s="220" t="s">
        <v>539</v>
      </c>
      <c r="F294" s="220"/>
      <c r="G294" s="76" t="s">
        <v>272</v>
      </c>
      <c r="H294" s="272" t="s">
        <v>46</v>
      </c>
      <c r="I294" s="76" t="s">
        <v>237</v>
      </c>
      <c r="J294" s="213">
        <v>5</v>
      </c>
      <c r="K294" s="295">
        <f t="shared" si="20"/>
        <v>156</v>
      </c>
      <c r="L294" s="224">
        <v>156</v>
      </c>
      <c r="M294" s="224"/>
      <c r="N294" s="224"/>
      <c r="O294" s="224"/>
      <c r="P294" s="224"/>
      <c r="Q294" s="224"/>
      <c r="R294" s="223" t="e">
        <f>IF(L294="nio",0,IF(L294&gt;0,L294*J294/X294,0))*VLOOKUP(B294,'2-Kosten per locatie'!$A$14:$C$16,3,FALSE)</f>
        <v>#DIV/0!</v>
      </c>
      <c r="S294" s="223">
        <f>IF(M294&gt;0,M294*J294/Y294,0)*VLOOKUP(B294,'2-Kosten per locatie'!$A$14:$C$16,3,FALSE)</f>
        <v>0</v>
      </c>
      <c r="T294" s="223">
        <f>IF(N294&gt;0,N294*J294/Z294,0)*VLOOKUP(B294,'2-Kosten per locatie'!$A$14:$C$16,3,FALSE)</f>
        <v>0</v>
      </c>
      <c r="U294" s="223">
        <f>IF(O294&gt;0,O294*J294/AA294,0)*VLOOKUP(B294,'2-Kosten per locatie'!$A$14:$C$16,3,FALSE)</f>
        <v>0</v>
      </c>
      <c r="V294" s="223">
        <f>IF(P294&gt;0,P294*J294/Z294,0)*VLOOKUP(B294,'2-Kosten per locatie'!$A$14:$C$16,3,FALSE)</f>
        <v>0</v>
      </c>
      <c r="W294" s="223">
        <f>IF(Q294&gt;0,Q294*J294/AA294,0)*VLOOKUP(B294,'2-Kosten per locatie'!$A$14:$C$16,3,FALSE)</f>
        <v>0</v>
      </c>
      <c r="X294" s="296">
        <f>IF(L294="nio",0,IF(L294&gt;0,VLOOKUP(H294,'3-Productie normen'!A:M,VLOOKUP(L294,'3-Productie normen'!$B$34:$C$39,2,FALSE),FALSE)))</f>
        <v>0</v>
      </c>
      <c r="Y294" s="296">
        <f t="shared" si="21"/>
        <v>0</v>
      </c>
      <c r="Z294" s="296">
        <f t="shared" si="22"/>
        <v>0</v>
      </c>
      <c r="AA294" s="296">
        <f t="shared" si="23"/>
        <v>0</v>
      </c>
      <c r="AB294" s="297" t="str">
        <f>VLOOKUP(H294,'3-Productie normen'!A:P,12,FALSE)</f>
        <v>B</v>
      </c>
      <c r="AC294" s="297"/>
      <c r="AE294" s="298">
        <f t="shared" si="24"/>
        <v>780</v>
      </c>
    </row>
    <row r="295" spans="1:31" ht="14.1" hidden="1" customHeight="1">
      <c r="A295" s="432">
        <v>295</v>
      </c>
      <c r="B295" s="256" t="s">
        <v>238</v>
      </c>
      <c r="C295" s="256"/>
      <c r="D295" s="76" t="s">
        <v>518</v>
      </c>
      <c r="E295" s="220" t="s">
        <v>540</v>
      </c>
      <c r="F295" s="220"/>
      <c r="G295" s="76" t="s">
        <v>272</v>
      </c>
      <c r="H295" s="272" t="s">
        <v>46</v>
      </c>
      <c r="I295" s="76" t="s">
        <v>237</v>
      </c>
      <c r="J295" s="213">
        <v>6</v>
      </c>
      <c r="K295" s="295">
        <f t="shared" si="20"/>
        <v>156</v>
      </c>
      <c r="L295" s="224">
        <v>156</v>
      </c>
      <c r="M295" s="224"/>
      <c r="N295" s="224"/>
      <c r="O295" s="224"/>
      <c r="P295" s="224"/>
      <c r="Q295" s="224"/>
      <c r="R295" s="223" t="e">
        <f>IF(L295="nio",0,IF(L295&gt;0,L295*J295/X295,0))*VLOOKUP(B295,'2-Kosten per locatie'!$A$14:$C$16,3,FALSE)</f>
        <v>#DIV/0!</v>
      </c>
      <c r="S295" s="223">
        <f>IF(M295&gt;0,M295*J295/Y295,0)*VLOOKUP(B295,'2-Kosten per locatie'!$A$14:$C$16,3,FALSE)</f>
        <v>0</v>
      </c>
      <c r="T295" s="223">
        <f>IF(N295&gt;0,N295*J295/Z295,0)*VLOOKUP(B295,'2-Kosten per locatie'!$A$14:$C$16,3,FALSE)</f>
        <v>0</v>
      </c>
      <c r="U295" s="223">
        <f>IF(O295&gt;0,O295*J295/AA295,0)*VLOOKUP(B295,'2-Kosten per locatie'!$A$14:$C$16,3,FALSE)</f>
        <v>0</v>
      </c>
      <c r="V295" s="223">
        <f>IF(P295&gt;0,P295*J295/Z295,0)*VLOOKUP(B295,'2-Kosten per locatie'!$A$14:$C$16,3,FALSE)</f>
        <v>0</v>
      </c>
      <c r="W295" s="223">
        <f>IF(Q295&gt;0,Q295*J295/AA295,0)*VLOOKUP(B295,'2-Kosten per locatie'!$A$14:$C$16,3,FALSE)</f>
        <v>0</v>
      </c>
      <c r="X295" s="296">
        <f>IF(L295="nio",0,IF(L295&gt;0,VLOOKUP(H295,'3-Productie normen'!A:M,VLOOKUP(L295,'3-Productie normen'!$B$34:$C$39,2,FALSE),FALSE)))</f>
        <v>0</v>
      </c>
      <c r="Y295" s="296">
        <f t="shared" si="21"/>
        <v>0</v>
      </c>
      <c r="Z295" s="296">
        <f t="shared" si="22"/>
        <v>0</v>
      </c>
      <c r="AA295" s="296">
        <f t="shared" si="23"/>
        <v>0</v>
      </c>
      <c r="AB295" s="297" t="str">
        <f>VLOOKUP(H295,'3-Productie normen'!A:P,12,FALSE)</f>
        <v>B</v>
      </c>
      <c r="AC295" s="297"/>
      <c r="AE295" s="298">
        <f t="shared" si="24"/>
        <v>936</v>
      </c>
    </row>
    <row r="296" spans="1:31" ht="14.1" hidden="1" customHeight="1">
      <c r="A296" s="432">
        <v>296</v>
      </c>
      <c r="B296" s="256" t="s">
        <v>238</v>
      </c>
      <c r="C296" s="256"/>
      <c r="D296" s="76" t="s">
        <v>518</v>
      </c>
      <c r="E296" s="220" t="s">
        <v>541</v>
      </c>
      <c r="F296" s="220"/>
      <c r="G296" s="76" t="s">
        <v>272</v>
      </c>
      <c r="H296" s="272" t="s">
        <v>46</v>
      </c>
      <c r="I296" s="76" t="s">
        <v>237</v>
      </c>
      <c r="J296" s="213">
        <v>5</v>
      </c>
      <c r="K296" s="295">
        <f t="shared" si="20"/>
        <v>156</v>
      </c>
      <c r="L296" s="224">
        <v>156</v>
      </c>
      <c r="M296" s="224"/>
      <c r="N296" s="224"/>
      <c r="O296" s="224"/>
      <c r="P296" s="224"/>
      <c r="Q296" s="224"/>
      <c r="R296" s="223" t="e">
        <f>IF(L296="nio",0,IF(L296&gt;0,L296*J296/X296,0))*VLOOKUP(B296,'2-Kosten per locatie'!$A$14:$C$16,3,FALSE)</f>
        <v>#DIV/0!</v>
      </c>
      <c r="S296" s="223">
        <f>IF(M296&gt;0,M296*J296/Y296,0)*VLOOKUP(B296,'2-Kosten per locatie'!$A$14:$C$16,3,FALSE)</f>
        <v>0</v>
      </c>
      <c r="T296" s="223">
        <f>IF(N296&gt;0,N296*J296/Z296,0)*VLOOKUP(B296,'2-Kosten per locatie'!$A$14:$C$16,3,FALSE)</f>
        <v>0</v>
      </c>
      <c r="U296" s="223">
        <f>IF(O296&gt;0,O296*J296/AA296,0)*VLOOKUP(B296,'2-Kosten per locatie'!$A$14:$C$16,3,FALSE)</f>
        <v>0</v>
      </c>
      <c r="V296" s="223">
        <f>IF(P296&gt;0,P296*J296/Z296,0)*VLOOKUP(B296,'2-Kosten per locatie'!$A$14:$C$16,3,FALSE)</f>
        <v>0</v>
      </c>
      <c r="W296" s="223">
        <f>IF(Q296&gt;0,Q296*J296/AA296,0)*VLOOKUP(B296,'2-Kosten per locatie'!$A$14:$C$16,3,FALSE)</f>
        <v>0</v>
      </c>
      <c r="X296" s="296">
        <f>IF(L296="nio",0,IF(L296&gt;0,VLOOKUP(H296,'3-Productie normen'!A:M,VLOOKUP(L296,'3-Productie normen'!$B$34:$C$39,2,FALSE),FALSE)))</f>
        <v>0</v>
      </c>
      <c r="Y296" s="296">
        <f t="shared" si="21"/>
        <v>0</v>
      </c>
      <c r="Z296" s="296">
        <f t="shared" si="22"/>
        <v>0</v>
      </c>
      <c r="AA296" s="296">
        <f t="shared" si="23"/>
        <v>0</v>
      </c>
      <c r="AB296" s="297" t="str">
        <f>VLOOKUP(H296,'3-Productie normen'!A:P,12,FALSE)</f>
        <v>B</v>
      </c>
      <c r="AC296" s="297"/>
      <c r="AE296" s="298">
        <f t="shared" si="24"/>
        <v>780</v>
      </c>
    </row>
    <row r="297" spans="1:31" ht="14.1" hidden="1" customHeight="1">
      <c r="A297" s="432">
        <v>297</v>
      </c>
      <c r="B297" s="256" t="s">
        <v>238</v>
      </c>
      <c r="C297" s="256"/>
      <c r="D297" s="76" t="s">
        <v>518</v>
      </c>
      <c r="E297" s="220" t="s">
        <v>542</v>
      </c>
      <c r="F297" s="220"/>
      <c r="G297" s="76" t="s">
        <v>272</v>
      </c>
      <c r="H297" s="272" t="s">
        <v>46</v>
      </c>
      <c r="I297" s="76" t="s">
        <v>237</v>
      </c>
      <c r="J297" s="213">
        <v>6</v>
      </c>
      <c r="K297" s="295">
        <f t="shared" si="20"/>
        <v>156</v>
      </c>
      <c r="L297" s="224">
        <v>156</v>
      </c>
      <c r="M297" s="224"/>
      <c r="N297" s="224"/>
      <c r="O297" s="224"/>
      <c r="P297" s="224"/>
      <c r="Q297" s="224"/>
      <c r="R297" s="223" t="e">
        <f>IF(L297="nio",0,IF(L297&gt;0,L297*J297/X297,0))*VLOOKUP(B297,'2-Kosten per locatie'!$A$14:$C$16,3,FALSE)</f>
        <v>#DIV/0!</v>
      </c>
      <c r="S297" s="223">
        <f>IF(M297&gt;0,M297*J297/Y297,0)*VLOOKUP(B297,'2-Kosten per locatie'!$A$14:$C$16,3,FALSE)</f>
        <v>0</v>
      </c>
      <c r="T297" s="223">
        <f>IF(N297&gt;0,N297*J297/Z297,0)*VLOOKUP(B297,'2-Kosten per locatie'!$A$14:$C$16,3,FALSE)</f>
        <v>0</v>
      </c>
      <c r="U297" s="223">
        <f>IF(O297&gt;0,O297*J297/AA297,0)*VLOOKUP(B297,'2-Kosten per locatie'!$A$14:$C$16,3,FALSE)</f>
        <v>0</v>
      </c>
      <c r="V297" s="223">
        <f>IF(P297&gt;0,P297*J297/Z297,0)*VLOOKUP(B297,'2-Kosten per locatie'!$A$14:$C$16,3,FALSE)</f>
        <v>0</v>
      </c>
      <c r="W297" s="223">
        <f>IF(Q297&gt;0,Q297*J297/AA297,0)*VLOOKUP(B297,'2-Kosten per locatie'!$A$14:$C$16,3,FALSE)</f>
        <v>0</v>
      </c>
      <c r="X297" s="296">
        <f>IF(L297="nio",0,IF(L297&gt;0,VLOOKUP(H297,'3-Productie normen'!A:M,VLOOKUP(L297,'3-Productie normen'!$B$34:$C$39,2,FALSE),FALSE)))</f>
        <v>0</v>
      </c>
      <c r="Y297" s="296">
        <f t="shared" si="21"/>
        <v>0</v>
      </c>
      <c r="Z297" s="296">
        <f t="shared" si="22"/>
        <v>0</v>
      </c>
      <c r="AA297" s="296">
        <f t="shared" si="23"/>
        <v>0</v>
      </c>
      <c r="AB297" s="297" t="str">
        <f>VLOOKUP(H297,'3-Productie normen'!A:P,12,FALSE)</f>
        <v>B</v>
      </c>
      <c r="AC297" s="297"/>
      <c r="AE297" s="298">
        <f t="shared" si="24"/>
        <v>936</v>
      </c>
    </row>
    <row r="298" spans="1:31" ht="14.1" hidden="1" customHeight="1">
      <c r="A298" s="432">
        <v>298</v>
      </c>
      <c r="B298" s="256" t="s">
        <v>238</v>
      </c>
      <c r="C298" s="256"/>
      <c r="D298" s="76" t="s">
        <v>518</v>
      </c>
      <c r="E298" s="220" t="s">
        <v>543</v>
      </c>
      <c r="F298" s="220"/>
      <c r="G298" s="76" t="s">
        <v>272</v>
      </c>
      <c r="H298" s="272" t="s">
        <v>46</v>
      </c>
      <c r="I298" s="76" t="s">
        <v>237</v>
      </c>
      <c r="J298" s="213">
        <v>6</v>
      </c>
      <c r="K298" s="295">
        <f t="shared" si="20"/>
        <v>156</v>
      </c>
      <c r="L298" s="224">
        <v>156</v>
      </c>
      <c r="M298" s="224"/>
      <c r="N298" s="224"/>
      <c r="O298" s="224"/>
      <c r="P298" s="224"/>
      <c r="Q298" s="224"/>
      <c r="R298" s="223" t="e">
        <f>IF(L298="nio",0,IF(L298&gt;0,L298*J298/X298,0))*VLOOKUP(B298,'2-Kosten per locatie'!$A$14:$C$16,3,FALSE)</f>
        <v>#DIV/0!</v>
      </c>
      <c r="S298" s="223">
        <f>IF(M298&gt;0,M298*J298/Y298,0)*VLOOKUP(B298,'2-Kosten per locatie'!$A$14:$C$16,3,FALSE)</f>
        <v>0</v>
      </c>
      <c r="T298" s="223">
        <f>IF(N298&gt;0,N298*J298/Z298,0)*VLOOKUP(B298,'2-Kosten per locatie'!$A$14:$C$16,3,FALSE)</f>
        <v>0</v>
      </c>
      <c r="U298" s="223">
        <f>IF(O298&gt;0,O298*J298/AA298,0)*VLOOKUP(B298,'2-Kosten per locatie'!$A$14:$C$16,3,FALSE)</f>
        <v>0</v>
      </c>
      <c r="V298" s="223">
        <f>IF(P298&gt;0,P298*J298/Z298,0)*VLOOKUP(B298,'2-Kosten per locatie'!$A$14:$C$16,3,FALSE)</f>
        <v>0</v>
      </c>
      <c r="W298" s="223">
        <f>IF(Q298&gt;0,Q298*J298/AA298,0)*VLOOKUP(B298,'2-Kosten per locatie'!$A$14:$C$16,3,FALSE)</f>
        <v>0</v>
      </c>
      <c r="X298" s="296">
        <f>IF(L298="nio",0,IF(L298&gt;0,VLOOKUP(H298,'3-Productie normen'!A:M,VLOOKUP(L298,'3-Productie normen'!$B$34:$C$39,2,FALSE),FALSE)))</f>
        <v>0</v>
      </c>
      <c r="Y298" s="296">
        <f t="shared" si="21"/>
        <v>0</v>
      </c>
      <c r="Z298" s="296">
        <f t="shared" si="22"/>
        <v>0</v>
      </c>
      <c r="AA298" s="296">
        <f t="shared" si="23"/>
        <v>0</v>
      </c>
      <c r="AB298" s="297" t="str">
        <f>VLOOKUP(H298,'3-Productie normen'!A:P,12,FALSE)</f>
        <v>B</v>
      </c>
      <c r="AC298" s="297"/>
      <c r="AE298" s="298">
        <f t="shared" si="24"/>
        <v>936</v>
      </c>
    </row>
    <row r="299" spans="1:31" ht="14.1" hidden="1" customHeight="1">
      <c r="A299" s="432">
        <v>299</v>
      </c>
      <c r="B299" s="256" t="s">
        <v>238</v>
      </c>
      <c r="C299" s="256"/>
      <c r="D299" s="76" t="s">
        <v>518</v>
      </c>
      <c r="E299" s="220" t="s">
        <v>544</v>
      </c>
      <c r="F299" s="220"/>
      <c r="G299" s="76" t="s">
        <v>272</v>
      </c>
      <c r="H299" s="272" t="s">
        <v>46</v>
      </c>
      <c r="I299" s="76" t="s">
        <v>237</v>
      </c>
      <c r="J299" s="213">
        <v>5</v>
      </c>
      <c r="K299" s="295">
        <f t="shared" si="20"/>
        <v>156</v>
      </c>
      <c r="L299" s="224">
        <v>156</v>
      </c>
      <c r="M299" s="224"/>
      <c r="N299" s="224"/>
      <c r="O299" s="224"/>
      <c r="P299" s="224"/>
      <c r="Q299" s="224"/>
      <c r="R299" s="223" t="e">
        <f>IF(L299="nio",0,IF(L299&gt;0,L299*J299/X299,0))*VLOOKUP(B299,'2-Kosten per locatie'!$A$14:$C$16,3,FALSE)</f>
        <v>#DIV/0!</v>
      </c>
      <c r="S299" s="223">
        <f>IF(M299&gt;0,M299*J299/Y299,0)*VLOOKUP(B299,'2-Kosten per locatie'!$A$14:$C$16,3,FALSE)</f>
        <v>0</v>
      </c>
      <c r="T299" s="223">
        <f>IF(N299&gt;0,N299*J299/Z299,0)*VLOOKUP(B299,'2-Kosten per locatie'!$A$14:$C$16,3,FALSE)</f>
        <v>0</v>
      </c>
      <c r="U299" s="223">
        <f>IF(O299&gt;0,O299*J299/AA299,0)*VLOOKUP(B299,'2-Kosten per locatie'!$A$14:$C$16,3,FALSE)</f>
        <v>0</v>
      </c>
      <c r="V299" s="223">
        <f>IF(P299&gt;0,P299*J299/Z299,0)*VLOOKUP(B299,'2-Kosten per locatie'!$A$14:$C$16,3,FALSE)</f>
        <v>0</v>
      </c>
      <c r="W299" s="223">
        <f>IF(Q299&gt;0,Q299*J299/AA299,0)*VLOOKUP(B299,'2-Kosten per locatie'!$A$14:$C$16,3,FALSE)</f>
        <v>0</v>
      </c>
      <c r="X299" s="296">
        <f>IF(L299="nio",0,IF(L299&gt;0,VLOOKUP(H299,'3-Productie normen'!A:M,VLOOKUP(L299,'3-Productie normen'!$B$34:$C$39,2,FALSE),FALSE)))</f>
        <v>0</v>
      </c>
      <c r="Y299" s="296">
        <f t="shared" si="21"/>
        <v>0</v>
      </c>
      <c r="Z299" s="296">
        <f t="shared" si="22"/>
        <v>0</v>
      </c>
      <c r="AA299" s="296">
        <f t="shared" si="23"/>
        <v>0</v>
      </c>
      <c r="AB299" s="297" t="str">
        <f>VLOOKUP(H299,'3-Productie normen'!A:P,12,FALSE)</f>
        <v>B</v>
      </c>
      <c r="AC299" s="297"/>
      <c r="AE299" s="298">
        <f t="shared" si="24"/>
        <v>780</v>
      </c>
    </row>
    <row r="300" spans="1:31" ht="14.1" hidden="1" customHeight="1">
      <c r="A300" s="432">
        <v>300</v>
      </c>
      <c r="B300" s="256" t="s">
        <v>238</v>
      </c>
      <c r="C300" s="256"/>
      <c r="D300" s="76" t="s">
        <v>518</v>
      </c>
      <c r="E300" s="220" t="s">
        <v>545</v>
      </c>
      <c r="F300" s="220"/>
      <c r="G300" s="76" t="s">
        <v>272</v>
      </c>
      <c r="H300" s="272" t="s">
        <v>46</v>
      </c>
      <c r="I300" s="76" t="s">
        <v>237</v>
      </c>
      <c r="J300" s="213">
        <v>5</v>
      </c>
      <c r="K300" s="295">
        <f t="shared" si="20"/>
        <v>156</v>
      </c>
      <c r="L300" s="224">
        <v>156</v>
      </c>
      <c r="M300" s="224"/>
      <c r="N300" s="224"/>
      <c r="O300" s="224"/>
      <c r="P300" s="224"/>
      <c r="Q300" s="224"/>
      <c r="R300" s="223" t="e">
        <f>IF(L300="nio",0,IF(L300&gt;0,L300*J300/X300,0))*VLOOKUP(B300,'2-Kosten per locatie'!$A$14:$C$16,3,FALSE)</f>
        <v>#DIV/0!</v>
      </c>
      <c r="S300" s="223">
        <f>IF(M300&gt;0,M300*J300/Y300,0)*VLOOKUP(B300,'2-Kosten per locatie'!$A$14:$C$16,3,FALSE)</f>
        <v>0</v>
      </c>
      <c r="T300" s="223">
        <f>IF(N300&gt;0,N300*J300/Z300,0)*VLOOKUP(B300,'2-Kosten per locatie'!$A$14:$C$16,3,FALSE)</f>
        <v>0</v>
      </c>
      <c r="U300" s="223">
        <f>IF(O300&gt;0,O300*J300/AA300,0)*VLOOKUP(B300,'2-Kosten per locatie'!$A$14:$C$16,3,FALSE)</f>
        <v>0</v>
      </c>
      <c r="V300" s="223">
        <f>IF(P300&gt;0,P300*J300/Z300,0)*VLOOKUP(B300,'2-Kosten per locatie'!$A$14:$C$16,3,FALSE)</f>
        <v>0</v>
      </c>
      <c r="W300" s="223">
        <f>IF(Q300&gt;0,Q300*J300/AA300,0)*VLOOKUP(B300,'2-Kosten per locatie'!$A$14:$C$16,3,FALSE)</f>
        <v>0</v>
      </c>
      <c r="X300" s="296">
        <f>IF(L300="nio",0,IF(L300&gt;0,VLOOKUP(H300,'3-Productie normen'!A:M,VLOOKUP(L300,'3-Productie normen'!$B$34:$C$39,2,FALSE),FALSE)))</f>
        <v>0</v>
      </c>
      <c r="Y300" s="296">
        <f t="shared" si="21"/>
        <v>0</v>
      </c>
      <c r="Z300" s="296">
        <f t="shared" si="22"/>
        <v>0</v>
      </c>
      <c r="AA300" s="296">
        <f t="shared" si="23"/>
        <v>0</v>
      </c>
      <c r="AB300" s="297" t="str">
        <f>VLOOKUP(H300,'3-Productie normen'!A:P,12,FALSE)</f>
        <v>B</v>
      </c>
      <c r="AC300" s="297"/>
      <c r="AE300" s="298">
        <f t="shared" si="24"/>
        <v>780</v>
      </c>
    </row>
    <row r="301" spans="1:31" ht="14.1" hidden="1" customHeight="1">
      <c r="A301" s="432">
        <v>301</v>
      </c>
      <c r="B301" s="256" t="s">
        <v>238</v>
      </c>
      <c r="C301" s="256"/>
      <c r="D301" s="76" t="s">
        <v>518</v>
      </c>
      <c r="E301" s="220" t="s">
        <v>546</v>
      </c>
      <c r="F301" s="220"/>
      <c r="G301" s="76" t="s">
        <v>272</v>
      </c>
      <c r="H301" s="272" t="s">
        <v>46</v>
      </c>
      <c r="I301" s="76" t="s">
        <v>237</v>
      </c>
      <c r="J301" s="213">
        <v>6</v>
      </c>
      <c r="K301" s="295">
        <f t="shared" si="20"/>
        <v>156</v>
      </c>
      <c r="L301" s="224">
        <v>156</v>
      </c>
      <c r="M301" s="224"/>
      <c r="N301" s="224"/>
      <c r="O301" s="224"/>
      <c r="P301" s="224"/>
      <c r="Q301" s="224"/>
      <c r="R301" s="223" t="e">
        <f>IF(L301="nio",0,IF(L301&gt;0,L301*J301/X301,0))*VLOOKUP(B301,'2-Kosten per locatie'!$A$14:$C$16,3,FALSE)</f>
        <v>#DIV/0!</v>
      </c>
      <c r="S301" s="223">
        <f>IF(M301&gt;0,M301*J301/Y301,0)*VLOOKUP(B301,'2-Kosten per locatie'!$A$14:$C$16,3,FALSE)</f>
        <v>0</v>
      </c>
      <c r="T301" s="223">
        <f>IF(N301&gt;0,N301*J301/Z301,0)*VLOOKUP(B301,'2-Kosten per locatie'!$A$14:$C$16,3,FALSE)</f>
        <v>0</v>
      </c>
      <c r="U301" s="223">
        <f>IF(O301&gt;0,O301*J301/AA301,0)*VLOOKUP(B301,'2-Kosten per locatie'!$A$14:$C$16,3,FALSE)</f>
        <v>0</v>
      </c>
      <c r="V301" s="223">
        <f>IF(P301&gt;0,P301*J301/Z301,0)*VLOOKUP(B301,'2-Kosten per locatie'!$A$14:$C$16,3,FALSE)</f>
        <v>0</v>
      </c>
      <c r="W301" s="223">
        <f>IF(Q301&gt;0,Q301*J301/AA301,0)*VLOOKUP(B301,'2-Kosten per locatie'!$A$14:$C$16,3,FALSE)</f>
        <v>0</v>
      </c>
      <c r="X301" s="296">
        <f>IF(L301="nio",0,IF(L301&gt;0,VLOOKUP(H301,'3-Productie normen'!A:M,VLOOKUP(L301,'3-Productie normen'!$B$34:$C$39,2,FALSE),FALSE)))</f>
        <v>0</v>
      </c>
      <c r="Y301" s="296">
        <f t="shared" si="21"/>
        <v>0</v>
      </c>
      <c r="Z301" s="296">
        <f t="shared" si="22"/>
        <v>0</v>
      </c>
      <c r="AA301" s="296">
        <f t="shared" si="23"/>
        <v>0</v>
      </c>
      <c r="AB301" s="297" t="str">
        <f>VLOOKUP(H301,'3-Productie normen'!A:P,12,FALSE)</f>
        <v>B</v>
      </c>
      <c r="AC301" s="297"/>
      <c r="AE301" s="298">
        <f t="shared" si="24"/>
        <v>936</v>
      </c>
    </row>
    <row r="302" spans="1:31" ht="14.1" hidden="1" customHeight="1">
      <c r="A302" s="432">
        <v>302</v>
      </c>
      <c r="B302" s="256" t="s">
        <v>238</v>
      </c>
      <c r="C302" s="256"/>
      <c r="D302" s="76" t="s">
        <v>518</v>
      </c>
      <c r="E302" s="220" t="s">
        <v>547</v>
      </c>
      <c r="F302" s="220"/>
      <c r="G302" s="76" t="s">
        <v>272</v>
      </c>
      <c r="H302" s="272" t="s">
        <v>46</v>
      </c>
      <c r="I302" s="76" t="s">
        <v>237</v>
      </c>
      <c r="J302" s="213">
        <v>442</v>
      </c>
      <c r="K302" s="295">
        <f t="shared" si="20"/>
        <v>156</v>
      </c>
      <c r="L302" s="224">
        <v>156</v>
      </c>
      <c r="M302" s="224"/>
      <c r="N302" s="224"/>
      <c r="O302" s="224"/>
      <c r="P302" s="224"/>
      <c r="Q302" s="224"/>
      <c r="R302" s="223" t="e">
        <f>IF(L302="nio",0,IF(L302&gt;0,L302*J302/X302,0))*VLOOKUP(B302,'2-Kosten per locatie'!$A$14:$C$16,3,FALSE)</f>
        <v>#DIV/0!</v>
      </c>
      <c r="S302" s="223">
        <f>IF(M302&gt;0,M302*J302/Y302,0)*VLOOKUP(B302,'2-Kosten per locatie'!$A$14:$C$16,3,FALSE)</f>
        <v>0</v>
      </c>
      <c r="T302" s="223">
        <f>IF(N302&gt;0,N302*J302/Z302,0)*VLOOKUP(B302,'2-Kosten per locatie'!$A$14:$C$16,3,FALSE)</f>
        <v>0</v>
      </c>
      <c r="U302" s="223">
        <f>IF(O302&gt;0,O302*J302/AA302,0)*VLOOKUP(B302,'2-Kosten per locatie'!$A$14:$C$16,3,FALSE)</f>
        <v>0</v>
      </c>
      <c r="V302" s="223">
        <f>IF(P302&gt;0,P302*J302/Z302,0)*VLOOKUP(B302,'2-Kosten per locatie'!$A$14:$C$16,3,FALSE)</f>
        <v>0</v>
      </c>
      <c r="W302" s="223">
        <f>IF(Q302&gt;0,Q302*J302/AA302,0)*VLOOKUP(B302,'2-Kosten per locatie'!$A$14:$C$16,3,FALSE)</f>
        <v>0</v>
      </c>
      <c r="X302" s="296">
        <f>IF(L302="nio",0,IF(L302&gt;0,VLOOKUP(H302,'3-Productie normen'!A:M,VLOOKUP(L302,'3-Productie normen'!$B$34:$C$39,2,FALSE),FALSE)))</f>
        <v>0</v>
      </c>
      <c r="Y302" s="296">
        <f t="shared" si="21"/>
        <v>0</v>
      </c>
      <c r="Z302" s="296">
        <f t="shared" si="22"/>
        <v>0</v>
      </c>
      <c r="AA302" s="296">
        <f t="shared" si="23"/>
        <v>0</v>
      </c>
      <c r="AB302" s="297" t="str">
        <f>VLOOKUP(H302,'3-Productie normen'!A:P,12,FALSE)</f>
        <v>B</v>
      </c>
      <c r="AC302" s="297"/>
      <c r="AE302" s="298">
        <f t="shared" si="24"/>
        <v>68952</v>
      </c>
    </row>
    <row r="303" spans="1:31" ht="14.1" hidden="1" customHeight="1">
      <c r="A303" s="432">
        <v>303</v>
      </c>
      <c r="B303" s="256" t="s">
        <v>238</v>
      </c>
      <c r="C303" s="256"/>
      <c r="D303" s="76" t="s">
        <v>518</v>
      </c>
      <c r="E303" s="220" t="s">
        <v>548</v>
      </c>
      <c r="F303" s="220"/>
      <c r="G303" s="76" t="s">
        <v>241</v>
      </c>
      <c r="H303" s="256" t="s">
        <v>727</v>
      </c>
      <c r="I303" s="76" t="s">
        <v>95</v>
      </c>
      <c r="J303" s="213">
        <v>11</v>
      </c>
      <c r="K303" s="295">
        <f t="shared" si="20"/>
        <v>156</v>
      </c>
      <c r="L303" s="224">
        <v>156</v>
      </c>
      <c r="M303" s="224"/>
      <c r="N303" s="224"/>
      <c r="O303" s="224"/>
      <c r="P303" s="224"/>
      <c r="Q303" s="224"/>
      <c r="R303" s="223" t="e">
        <f>IF(L303="nio",0,IF(L303&gt;0,L303*J303/X303,0))*VLOOKUP(B303,'2-Kosten per locatie'!$A$14:$C$16,3,FALSE)</f>
        <v>#DIV/0!</v>
      </c>
      <c r="S303" s="223">
        <f>IF(M303&gt;0,M303*J303/Y303,0)*VLOOKUP(B303,'2-Kosten per locatie'!$A$14:$C$16,3,FALSE)</f>
        <v>0</v>
      </c>
      <c r="T303" s="223">
        <f>IF(N303&gt;0,N303*J303/Z303,0)*VLOOKUP(B303,'2-Kosten per locatie'!$A$14:$C$16,3,FALSE)</f>
        <v>0</v>
      </c>
      <c r="U303" s="223">
        <f>IF(O303&gt;0,O303*J303/AA303,0)*VLOOKUP(B303,'2-Kosten per locatie'!$A$14:$C$16,3,FALSE)</f>
        <v>0</v>
      </c>
      <c r="V303" s="223">
        <f>IF(P303&gt;0,P303*J303/Z303,0)*VLOOKUP(B303,'2-Kosten per locatie'!$A$14:$C$16,3,FALSE)</f>
        <v>0</v>
      </c>
      <c r="W303" s="223">
        <f>IF(Q303&gt;0,Q303*J303/AA303,0)*VLOOKUP(B303,'2-Kosten per locatie'!$A$14:$C$16,3,FALSE)</f>
        <v>0</v>
      </c>
      <c r="X303" s="296">
        <f>IF(L303="nio",0,IF(L303&gt;0,VLOOKUP(H303,'3-Productie normen'!A:M,VLOOKUP(L303,'3-Productie normen'!$B$34:$C$39,2,FALSE),FALSE)))</f>
        <v>0</v>
      </c>
      <c r="Y303" s="296">
        <f t="shared" si="21"/>
        <v>0</v>
      </c>
      <c r="Z303" s="296">
        <f t="shared" si="22"/>
        <v>0</v>
      </c>
      <c r="AA303" s="296">
        <f t="shared" si="23"/>
        <v>0</v>
      </c>
      <c r="AB303" s="297" t="str">
        <f>VLOOKUP(H303,'3-Productie normen'!A:P,12,FALSE)</f>
        <v>V</v>
      </c>
      <c r="AC303" s="297"/>
      <c r="AE303" s="298">
        <f t="shared" si="24"/>
        <v>1716</v>
      </c>
    </row>
    <row r="304" spans="1:31" ht="14.1" hidden="1" customHeight="1">
      <c r="A304" s="432">
        <v>304</v>
      </c>
      <c r="B304" s="256" t="s">
        <v>238</v>
      </c>
      <c r="C304" s="256"/>
      <c r="D304" s="76" t="s">
        <v>518</v>
      </c>
      <c r="E304" s="220" t="s">
        <v>549</v>
      </c>
      <c r="F304" s="220"/>
      <c r="G304" s="76" t="s">
        <v>248</v>
      </c>
      <c r="H304" s="272" t="s">
        <v>58</v>
      </c>
      <c r="I304" s="76" t="s">
        <v>95</v>
      </c>
      <c r="J304" s="213">
        <v>11</v>
      </c>
      <c r="K304" s="295">
        <f t="shared" si="20"/>
        <v>156</v>
      </c>
      <c r="L304" s="224">
        <v>156</v>
      </c>
      <c r="M304" s="224"/>
      <c r="N304" s="224"/>
      <c r="O304" s="224"/>
      <c r="P304" s="224"/>
      <c r="Q304" s="224"/>
      <c r="R304" s="223" t="e">
        <f>IF(L304="nio",0,IF(L304&gt;0,L304*J304/X304,0))*VLOOKUP(B304,'2-Kosten per locatie'!$A$14:$C$16,3,FALSE)</f>
        <v>#DIV/0!</v>
      </c>
      <c r="S304" s="223">
        <f>IF(M304&gt;0,M304*J304/Y304,0)*VLOOKUP(B304,'2-Kosten per locatie'!$A$14:$C$16,3,FALSE)</f>
        <v>0</v>
      </c>
      <c r="T304" s="223">
        <f>IF(N304&gt;0,N304*J304/Z304,0)*VLOOKUP(B304,'2-Kosten per locatie'!$A$14:$C$16,3,FALSE)</f>
        <v>0</v>
      </c>
      <c r="U304" s="223">
        <f>IF(O304&gt;0,O304*J304/AA304,0)*VLOOKUP(B304,'2-Kosten per locatie'!$A$14:$C$16,3,FALSE)</f>
        <v>0</v>
      </c>
      <c r="V304" s="223">
        <f>IF(P304&gt;0,P304*J304/Z304,0)*VLOOKUP(B304,'2-Kosten per locatie'!$A$14:$C$16,3,FALSE)</f>
        <v>0</v>
      </c>
      <c r="W304" s="223">
        <f>IF(Q304&gt;0,Q304*J304/AA304,0)*VLOOKUP(B304,'2-Kosten per locatie'!$A$14:$C$16,3,FALSE)</f>
        <v>0</v>
      </c>
      <c r="X304" s="296">
        <f>IF(L304="nio",0,IF(L304&gt;0,VLOOKUP(H304,'3-Productie normen'!A:M,VLOOKUP(L304,'3-Productie normen'!$B$34:$C$39,2,FALSE),FALSE)))</f>
        <v>0</v>
      </c>
      <c r="Y304" s="296">
        <f t="shared" si="21"/>
        <v>0</v>
      </c>
      <c r="Z304" s="296">
        <f t="shared" si="22"/>
        <v>0</v>
      </c>
      <c r="AA304" s="296">
        <f t="shared" si="23"/>
        <v>0</v>
      </c>
      <c r="AB304" s="297" t="str">
        <f>VLOOKUP(H304,'3-Productie normen'!A:P,12,FALSE)</f>
        <v>V</v>
      </c>
      <c r="AC304" s="297"/>
      <c r="AE304" s="298">
        <f t="shared" si="24"/>
        <v>1716</v>
      </c>
    </row>
    <row r="305" spans="1:31" ht="14.1" hidden="1" customHeight="1">
      <c r="A305" s="432">
        <v>305</v>
      </c>
      <c r="B305" s="256" t="s">
        <v>238</v>
      </c>
      <c r="C305" s="256"/>
      <c r="D305" s="76" t="s">
        <v>518</v>
      </c>
      <c r="E305" s="220" t="s">
        <v>550</v>
      </c>
      <c r="F305" s="220"/>
      <c r="G305" s="76" t="s">
        <v>484</v>
      </c>
      <c r="H305" s="76" t="s">
        <v>46</v>
      </c>
      <c r="I305" s="76" t="s">
        <v>237</v>
      </c>
      <c r="J305" s="213">
        <v>10</v>
      </c>
      <c r="K305" s="295">
        <f t="shared" si="20"/>
        <v>156</v>
      </c>
      <c r="L305" s="224">
        <v>156</v>
      </c>
      <c r="M305" s="224"/>
      <c r="N305" s="224"/>
      <c r="O305" s="224"/>
      <c r="P305" s="224"/>
      <c r="Q305" s="224"/>
      <c r="R305" s="223" t="e">
        <f>IF(L305="nio",0,IF(L305&gt;0,L305*J305/X305,0))*VLOOKUP(B305,'2-Kosten per locatie'!$A$14:$C$16,3,FALSE)</f>
        <v>#DIV/0!</v>
      </c>
      <c r="S305" s="223">
        <f>IF(M305&gt;0,M305*J305/Y305,0)*VLOOKUP(B305,'2-Kosten per locatie'!$A$14:$C$16,3,FALSE)</f>
        <v>0</v>
      </c>
      <c r="T305" s="223">
        <f>IF(N305&gt;0,N305*J305/Z305,0)*VLOOKUP(B305,'2-Kosten per locatie'!$A$14:$C$16,3,FALSE)</f>
        <v>0</v>
      </c>
      <c r="U305" s="223">
        <f>IF(O305&gt;0,O305*J305/AA305,0)*VLOOKUP(B305,'2-Kosten per locatie'!$A$14:$C$16,3,FALSE)</f>
        <v>0</v>
      </c>
      <c r="V305" s="223">
        <f>IF(P305&gt;0,P305*J305/Z305,0)*VLOOKUP(B305,'2-Kosten per locatie'!$A$14:$C$16,3,FALSE)</f>
        <v>0</v>
      </c>
      <c r="W305" s="223">
        <f>IF(Q305&gt;0,Q305*J305/AA305,0)*VLOOKUP(B305,'2-Kosten per locatie'!$A$14:$C$16,3,FALSE)</f>
        <v>0</v>
      </c>
      <c r="X305" s="296">
        <f>IF(L305="nio",0,IF(L305&gt;0,VLOOKUP(H305,'3-Productie normen'!A:M,VLOOKUP(L305,'3-Productie normen'!$B$34:$C$39,2,FALSE),FALSE)))</f>
        <v>0</v>
      </c>
      <c r="Y305" s="296">
        <f t="shared" si="21"/>
        <v>0</v>
      </c>
      <c r="Z305" s="296">
        <f t="shared" si="22"/>
        <v>0</v>
      </c>
      <c r="AA305" s="296">
        <f t="shared" si="23"/>
        <v>0</v>
      </c>
      <c r="AB305" s="297" t="str">
        <f>VLOOKUP(H305,'3-Productie normen'!A:P,12,FALSE)</f>
        <v>B</v>
      </c>
      <c r="AC305" s="297"/>
      <c r="AE305" s="298">
        <f t="shared" si="24"/>
        <v>1560</v>
      </c>
    </row>
    <row r="306" spans="1:31" ht="14.1" hidden="1" customHeight="1">
      <c r="A306" s="432">
        <v>306</v>
      </c>
      <c r="B306" s="256" t="s">
        <v>238</v>
      </c>
      <c r="C306" s="256"/>
      <c r="D306" s="76" t="s">
        <v>518</v>
      </c>
      <c r="E306" s="220" t="s">
        <v>551</v>
      </c>
      <c r="F306" s="220"/>
      <c r="G306" s="76" t="s">
        <v>265</v>
      </c>
      <c r="H306" s="272" t="s">
        <v>55</v>
      </c>
      <c r="I306" s="76" t="s">
        <v>237</v>
      </c>
      <c r="J306" s="213">
        <v>11</v>
      </c>
      <c r="K306" s="295">
        <f t="shared" si="20"/>
        <v>156</v>
      </c>
      <c r="L306" s="224">
        <v>156</v>
      </c>
      <c r="M306" s="224"/>
      <c r="N306" s="224"/>
      <c r="O306" s="224"/>
      <c r="P306" s="224"/>
      <c r="Q306" s="224"/>
      <c r="R306" s="223" t="e">
        <f>IF(L306="nio",0,IF(L306&gt;0,L306*J306/X306,0))*VLOOKUP(B306,'2-Kosten per locatie'!$A$14:$C$16,3,FALSE)</f>
        <v>#DIV/0!</v>
      </c>
      <c r="S306" s="223">
        <f>IF(M306&gt;0,M306*J306/Y306,0)*VLOOKUP(B306,'2-Kosten per locatie'!$A$14:$C$16,3,FALSE)</f>
        <v>0</v>
      </c>
      <c r="T306" s="223">
        <f>IF(N306&gt;0,N306*J306/Z306,0)*VLOOKUP(B306,'2-Kosten per locatie'!$A$14:$C$16,3,FALSE)</f>
        <v>0</v>
      </c>
      <c r="U306" s="223">
        <f>IF(O306&gt;0,O306*J306/AA306,0)*VLOOKUP(B306,'2-Kosten per locatie'!$A$14:$C$16,3,FALSE)</f>
        <v>0</v>
      </c>
      <c r="V306" s="223">
        <f>IF(P306&gt;0,P306*J306/Z306,0)*VLOOKUP(B306,'2-Kosten per locatie'!$A$14:$C$16,3,FALSE)</f>
        <v>0</v>
      </c>
      <c r="W306" s="223">
        <f>IF(Q306&gt;0,Q306*J306/AA306,0)*VLOOKUP(B306,'2-Kosten per locatie'!$A$14:$C$16,3,FALSE)</f>
        <v>0</v>
      </c>
      <c r="X306" s="296">
        <f>IF(L306="nio",0,IF(L306&gt;0,VLOOKUP(H306,'3-Productie normen'!A:M,VLOOKUP(L306,'3-Productie normen'!$B$34:$C$39,2,FALSE),FALSE)))</f>
        <v>0</v>
      </c>
      <c r="Y306" s="296">
        <f t="shared" si="21"/>
        <v>0</v>
      </c>
      <c r="Z306" s="296">
        <f t="shared" si="22"/>
        <v>0</v>
      </c>
      <c r="AA306" s="296">
        <f t="shared" si="23"/>
        <v>0</v>
      </c>
      <c r="AB306" s="297" t="str">
        <f>VLOOKUP(H306,'3-Productie normen'!A:P,12,FALSE)</f>
        <v>B</v>
      </c>
      <c r="AC306" s="297"/>
      <c r="AE306" s="298">
        <f t="shared" si="24"/>
        <v>1716</v>
      </c>
    </row>
    <row r="307" spans="1:31" ht="14.1" hidden="1" customHeight="1">
      <c r="A307" s="432">
        <v>307</v>
      </c>
      <c r="B307" s="256" t="s">
        <v>238</v>
      </c>
      <c r="C307" s="256"/>
      <c r="D307" s="76" t="s">
        <v>518</v>
      </c>
      <c r="E307" s="220" t="s">
        <v>552</v>
      </c>
      <c r="F307" s="220"/>
      <c r="G307" s="76" t="s">
        <v>265</v>
      </c>
      <c r="H307" s="272" t="s">
        <v>55</v>
      </c>
      <c r="I307" s="76" t="s">
        <v>237</v>
      </c>
      <c r="J307" s="213">
        <v>11</v>
      </c>
      <c r="K307" s="295">
        <f t="shared" si="20"/>
        <v>156</v>
      </c>
      <c r="L307" s="224">
        <v>156</v>
      </c>
      <c r="M307" s="224"/>
      <c r="N307" s="224"/>
      <c r="O307" s="224"/>
      <c r="P307" s="224"/>
      <c r="Q307" s="224"/>
      <c r="R307" s="223" t="e">
        <f>IF(L307="nio",0,IF(L307&gt;0,L307*J307/X307,0))*VLOOKUP(B307,'2-Kosten per locatie'!$A$14:$C$16,3,FALSE)</f>
        <v>#DIV/0!</v>
      </c>
      <c r="S307" s="223">
        <f>IF(M307&gt;0,M307*J307/Y307,0)*VLOOKUP(B307,'2-Kosten per locatie'!$A$14:$C$16,3,FALSE)</f>
        <v>0</v>
      </c>
      <c r="T307" s="223">
        <f>IF(N307&gt;0,N307*J307/Z307,0)*VLOOKUP(B307,'2-Kosten per locatie'!$A$14:$C$16,3,FALSE)</f>
        <v>0</v>
      </c>
      <c r="U307" s="223">
        <f>IF(O307&gt;0,O307*J307/AA307,0)*VLOOKUP(B307,'2-Kosten per locatie'!$A$14:$C$16,3,FALSE)</f>
        <v>0</v>
      </c>
      <c r="V307" s="223">
        <f>IF(P307&gt;0,P307*J307/Z307,0)*VLOOKUP(B307,'2-Kosten per locatie'!$A$14:$C$16,3,FALSE)</f>
        <v>0</v>
      </c>
      <c r="W307" s="223">
        <f>IF(Q307&gt;0,Q307*J307/AA307,0)*VLOOKUP(B307,'2-Kosten per locatie'!$A$14:$C$16,3,FALSE)</f>
        <v>0</v>
      </c>
      <c r="X307" s="296">
        <f>IF(L307="nio",0,IF(L307&gt;0,VLOOKUP(H307,'3-Productie normen'!A:M,VLOOKUP(L307,'3-Productie normen'!$B$34:$C$39,2,FALSE),FALSE)))</f>
        <v>0</v>
      </c>
      <c r="Y307" s="296">
        <f t="shared" si="21"/>
        <v>0</v>
      </c>
      <c r="Z307" s="296">
        <f t="shared" si="22"/>
        <v>0</v>
      </c>
      <c r="AA307" s="296">
        <f t="shared" si="23"/>
        <v>0</v>
      </c>
      <c r="AB307" s="297" t="str">
        <f>VLOOKUP(H307,'3-Productie normen'!A:P,12,FALSE)</f>
        <v>B</v>
      </c>
      <c r="AC307" s="297"/>
      <c r="AE307" s="298">
        <f t="shared" si="24"/>
        <v>1716</v>
      </c>
    </row>
    <row r="308" spans="1:31" ht="14.1" hidden="1" customHeight="1">
      <c r="A308" s="432">
        <v>308</v>
      </c>
      <c r="B308" s="256" t="s">
        <v>238</v>
      </c>
      <c r="C308" s="256"/>
      <c r="D308" s="76" t="s">
        <v>518</v>
      </c>
      <c r="E308" s="220" t="s">
        <v>553</v>
      </c>
      <c r="F308" s="220"/>
      <c r="G308" s="76" t="s">
        <v>484</v>
      </c>
      <c r="H308" s="76" t="s">
        <v>46</v>
      </c>
      <c r="I308" s="76" t="s">
        <v>237</v>
      </c>
      <c r="J308" s="213">
        <v>10</v>
      </c>
      <c r="K308" s="295">
        <f t="shared" si="20"/>
        <v>156</v>
      </c>
      <c r="L308" s="224">
        <v>156</v>
      </c>
      <c r="M308" s="224"/>
      <c r="N308" s="224"/>
      <c r="O308" s="224"/>
      <c r="P308" s="224"/>
      <c r="Q308" s="224"/>
      <c r="R308" s="223" t="e">
        <f>IF(L308="nio",0,IF(L308&gt;0,L308*J308/X308,0))*VLOOKUP(B308,'2-Kosten per locatie'!$A$14:$C$16,3,FALSE)</f>
        <v>#DIV/0!</v>
      </c>
      <c r="S308" s="223">
        <f>IF(M308&gt;0,M308*J308/Y308,0)*VLOOKUP(B308,'2-Kosten per locatie'!$A$14:$C$16,3,FALSE)</f>
        <v>0</v>
      </c>
      <c r="T308" s="223">
        <f>IF(N308&gt;0,N308*J308/Z308,0)*VLOOKUP(B308,'2-Kosten per locatie'!$A$14:$C$16,3,FALSE)</f>
        <v>0</v>
      </c>
      <c r="U308" s="223">
        <f>IF(O308&gt;0,O308*J308/AA308,0)*VLOOKUP(B308,'2-Kosten per locatie'!$A$14:$C$16,3,FALSE)</f>
        <v>0</v>
      </c>
      <c r="V308" s="223">
        <f>IF(P308&gt;0,P308*J308/Z308,0)*VLOOKUP(B308,'2-Kosten per locatie'!$A$14:$C$16,3,FALSE)</f>
        <v>0</v>
      </c>
      <c r="W308" s="223">
        <f>IF(Q308&gt;0,Q308*J308/AA308,0)*VLOOKUP(B308,'2-Kosten per locatie'!$A$14:$C$16,3,FALSE)</f>
        <v>0</v>
      </c>
      <c r="X308" s="296">
        <f>IF(L308="nio",0,IF(L308&gt;0,VLOOKUP(H308,'3-Productie normen'!A:M,VLOOKUP(L308,'3-Productie normen'!$B$34:$C$39,2,FALSE),FALSE)))</f>
        <v>0</v>
      </c>
      <c r="Y308" s="296">
        <f t="shared" si="21"/>
        <v>0</v>
      </c>
      <c r="Z308" s="296">
        <f t="shared" si="22"/>
        <v>0</v>
      </c>
      <c r="AA308" s="296">
        <f t="shared" si="23"/>
        <v>0</v>
      </c>
      <c r="AB308" s="297" t="str">
        <f>VLOOKUP(H308,'3-Productie normen'!A:P,12,FALSE)</f>
        <v>B</v>
      </c>
      <c r="AC308" s="297"/>
      <c r="AE308" s="298">
        <f t="shared" si="24"/>
        <v>1560</v>
      </c>
    </row>
    <row r="309" spans="1:31" ht="14.1" hidden="1" customHeight="1">
      <c r="A309" s="432">
        <v>309</v>
      </c>
      <c r="B309" s="256" t="s">
        <v>238</v>
      </c>
      <c r="C309" s="256"/>
      <c r="D309" s="76" t="s">
        <v>518</v>
      </c>
      <c r="E309" s="220" t="s">
        <v>554</v>
      </c>
      <c r="F309" s="220"/>
      <c r="G309" s="76" t="s">
        <v>285</v>
      </c>
      <c r="H309" s="272" t="s">
        <v>52</v>
      </c>
      <c r="I309" s="76" t="s">
        <v>95</v>
      </c>
      <c r="J309" s="213">
        <v>2.5</v>
      </c>
      <c r="K309" s="295">
        <f t="shared" si="20"/>
        <v>255</v>
      </c>
      <c r="L309" s="224">
        <v>255</v>
      </c>
      <c r="M309" s="224"/>
      <c r="N309" s="224"/>
      <c r="O309" s="224"/>
      <c r="P309" s="224"/>
      <c r="Q309" s="224"/>
      <c r="R309" s="223" t="e">
        <f>IF(L309="nio",0,IF(L309&gt;0,L309*J309/X309,0))*VLOOKUP(B309,'2-Kosten per locatie'!$A$14:$C$16,3,FALSE)</f>
        <v>#DIV/0!</v>
      </c>
      <c r="S309" s="223">
        <f>IF(M309&gt;0,M309*J309/Y309,0)*VLOOKUP(B309,'2-Kosten per locatie'!$A$14:$C$16,3,FALSE)</f>
        <v>0</v>
      </c>
      <c r="T309" s="223">
        <f>IF(N309&gt;0,N309*J309/Z309,0)*VLOOKUP(B309,'2-Kosten per locatie'!$A$14:$C$16,3,FALSE)</f>
        <v>0</v>
      </c>
      <c r="U309" s="223">
        <f>IF(O309&gt;0,O309*J309/AA309,0)*VLOOKUP(B309,'2-Kosten per locatie'!$A$14:$C$16,3,FALSE)</f>
        <v>0</v>
      </c>
      <c r="V309" s="223">
        <f>IF(P309&gt;0,P309*J309/Z309,0)*VLOOKUP(B309,'2-Kosten per locatie'!$A$14:$C$16,3,FALSE)</f>
        <v>0</v>
      </c>
      <c r="W309" s="223">
        <f>IF(Q309&gt;0,Q309*J309/AA309,0)*VLOOKUP(B309,'2-Kosten per locatie'!$A$14:$C$16,3,FALSE)</f>
        <v>0</v>
      </c>
      <c r="X309" s="296">
        <f>IF(L309="nio",0,IF(L309&gt;0,VLOOKUP(H309,'3-Productie normen'!A:M,VLOOKUP(L309,'3-Productie normen'!$B$34:$C$39,2,FALSE),FALSE)))</f>
        <v>0</v>
      </c>
      <c r="Y309" s="296">
        <f t="shared" si="21"/>
        <v>0</v>
      </c>
      <c r="Z309" s="296">
        <f t="shared" si="22"/>
        <v>0</v>
      </c>
      <c r="AA309" s="296">
        <f t="shared" si="23"/>
        <v>0</v>
      </c>
      <c r="AB309" s="297" t="str">
        <f>VLOOKUP(H309,'3-Productie normen'!A:P,12,FALSE)</f>
        <v>V</v>
      </c>
      <c r="AC309" s="297"/>
      <c r="AE309" s="298">
        <f t="shared" si="24"/>
        <v>637.5</v>
      </c>
    </row>
    <row r="310" spans="1:31" ht="14.1" hidden="1" customHeight="1">
      <c r="A310" s="432">
        <v>310</v>
      </c>
      <c r="B310" s="256" t="s">
        <v>238</v>
      </c>
      <c r="C310" s="256"/>
      <c r="D310" s="76" t="s">
        <v>518</v>
      </c>
      <c r="E310" s="220" t="s">
        <v>555</v>
      </c>
      <c r="F310" s="220"/>
      <c r="G310" s="76" t="s">
        <v>490</v>
      </c>
      <c r="H310" s="76" t="s">
        <v>727</v>
      </c>
      <c r="I310" s="76" t="s">
        <v>95</v>
      </c>
      <c r="J310" s="213">
        <v>18</v>
      </c>
      <c r="K310" s="295">
        <f t="shared" si="20"/>
        <v>255</v>
      </c>
      <c r="L310" s="224">
        <v>255</v>
      </c>
      <c r="M310" s="224"/>
      <c r="N310" s="224"/>
      <c r="O310" s="224"/>
      <c r="P310" s="224"/>
      <c r="Q310" s="224"/>
      <c r="R310" s="223" t="e">
        <f>IF(L310="nio",0,IF(L310&gt;0,L310*J310/X310,0))*VLOOKUP(B310,'2-Kosten per locatie'!$A$14:$C$16,3,FALSE)</f>
        <v>#DIV/0!</v>
      </c>
      <c r="S310" s="223">
        <f>IF(M310&gt;0,M310*J310/Y310,0)*VLOOKUP(B310,'2-Kosten per locatie'!$A$14:$C$16,3,FALSE)</f>
        <v>0</v>
      </c>
      <c r="T310" s="223">
        <f>IF(N310&gt;0,N310*J310/Z310,0)*VLOOKUP(B310,'2-Kosten per locatie'!$A$14:$C$16,3,FALSE)</f>
        <v>0</v>
      </c>
      <c r="U310" s="223">
        <f>IF(O310&gt;0,O310*J310/AA310,0)*VLOOKUP(B310,'2-Kosten per locatie'!$A$14:$C$16,3,FALSE)</f>
        <v>0</v>
      </c>
      <c r="V310" s="223">
        <f>IF(P310&gt;0,P310*J310/Z310,0)*VLOOKUP(B310,'2-Kosten per locatie'!$A$14:$C$16,3,FALSE)</f>
        <v>0</v>
      </c>
      <c r="W310" s="223">
        <f>IF(Q310&gt;0,Q310*J310/AA310,0)*VLOOKUP(B310,'2-Kosten per locatie'!$A$14:$C$16,3,FALSE)</f>
        <v>0</v>
      </c>
      <c r="X310" s="296">
        <f>IF(L310="nio",0,IF(L310&gt;0,VLOOKUP(H310,'3-Productie normen'!A:M,VLOOKUP(L310,'3-Productie normen'!$B$34:$C$39,2,FALSE),FALSE)))</f>
        <v>0</v>
      </c>
      <c r="Y310" s="296">
        <f t="shared" si="21"/>
        <v>0</v>
      </c>
      <c r="Z310" s="296">
        <f t="shared" si="22"/>
        <v>0</v>
      </c>
      <c r="AA310" s="296">
        <f t="shared" si="23"/>
        <v>0</v>
      </c>
      <c r="AB310" s="297" t="str">
        <f>VLOOKUP(H310,'3-Productie normen'!A:P,12,FALSE)</f>
        <v>V</v>
      </c>
      <c r="AC310" s="297"/>
      <c r="AE310" s="298">
        <f t="shared" si="24"/>
        <v>4590</v>
      </c>
    </row>
    <row r="311" spans="1:31" ht="14.1" hidden="1" customHeight="1">
      <c r="A311" s="432">
        <v>311</v>
      </c>
      <c r="B311" s="256" t="s">
        <v>238</v>
      </c>
      <c r="C311" s="256"/>
      <c r="D311" s="76" t="s">
        <v>518</v>
      </c>
      <c r="E311" s="220" t="s">
        <v>556</v>
      </c>
      <c r="F311" s="220"/>
      <c r="G311" s="76" t="s">
        <v>285</v>
      </c>
      <c r="H311" s="272" t="s">
        <v>52</v>
      </c>
      <c r="I311" s="76" t="s">
        <v>95</v>
      </c>
      <c r="J311" s="213">
        <v>2.5</v>
      </c>
      <c r="K311" s="295">
        <f t="shared" si="20"/>
        <v>255</v>
      </c>
      <c r="L311" s="224">
        <v>255</v>
      </c>
      <c r="M311" s="224"/>
      <c r="N311" s="224"/>
      <c r="O311" s="224"/>
      <c r="P311" s="224"/>
      <c r="Q311" s="224"/>
      <c r="R311" s="223" t="e">
        <f>IF(L311="nio",0,IF(L311&gt;0,L311*J311/X311,0))*VLOOKUP(B311,'2-Kosten per locatie'!$A$14:$C$16,3,FALSE)</f>
        <v>#DIV/0!</v>
      </c>
      <c r="S311" s="223">
        <f>IF(M311&gt;0,M311*J311/Y311,0)*VLOOKUP(B311,'2-Kosten per locatie'!$A$14:$C$16,3,FALSE)</f>
        <v>0</v>
      </c>
      <c r="T311" s="223">
        <f>IF(N311&gt;0,N311*J311/Z311,0)*VLOOKUP(B311,'2-Kosten per locatie'!$A$14:$C$16,3,FALSE)</f>
        <v>0</v>
      </c>
      <c r="U311" s="223">
        <f>IF(O311&gt;0,O311*J311/AA311,0)*VLOOKUP(B311,'2-Kosten per locatie'!$A$14:$C$16,3,FALSE)</f>
        <v>0</v>
      </c>
      <c r="V311" s="223">
        <f>IF(P311&gt;0,P311*J311/Z311,0)*VLOOKUP(B311,'2-Kosten per locatie'!$A$14:$C$16,3,FALSE)</f>
        <v>0</v>
      </c>
      <c r="W311" s="223">
        <f>IF(Q311&gt;0,Q311*J311/AA311,0)*VLOOKUP(B311,'2-Kosten per locatie'!$A$14:$C$16,3,FALSE)</f>
        <v>0</v>
      </c>
      <c r="X311" s="296">
        <f>IF(L311="nio",0,IF(L311&gt;0,VLOOKUP(H311,'3-Productie normen'!A:M,VLOOKUP(L311,'3-Productie normen'!$B$34:$C$39,2,FALSE),FALSE)))</f>
        <v>0</v>
      </c>
      <c r="Y311" s="296">
        <f t="shared" si="21"/>
        <v>0</v>
      </c>
      <c r="Z311" s="296">
        <f t="shared" si="22"/>
        <v>0</v>
      </c>
      <c r="AA311" s="296">
        <f t="shared" si="23"/>
        <v>0</v>
      </c>
      <c r="AB311" s="297" t="str">
        <f>VLOOKUP(H311,'3-Productie normen'!A:P,12,FALSE)</f>
        <v>V</v>
      </c>
      <c r="AC311" s="297"/>
      <c r="AE311" s="298">
        <f t="shared" si="24"/>
        <v>637.5</v>
      </c>
    </row>
    <row r="312" spans="1:31" ht="14.1" hidden="1" customHeight="1">
      <c r="A312" s="432">
        <v>312</v>
      </c>
      <c r="B312" s="256" t="s">
        <v>238</v>
      </c>
      <c r="C312" s="256"/>
      <c r="D312" s="76" t="s">
        <v>518</v>
      </c>
      <c r="E312" s="220" t="s">
        <v>557</v>
      </c>
      <c r="F312" s="220"/>
      <c r="G312" s="76" t="s">
        <v>490</v>
      </c>
      <c r="H312" s="76" t="s">
        <v>727</v>
      </c>
      <c r="I312" s="76" t="s">
        <v>95</v>
      </c>
      <c r="J312" s="213">
        <v>18</v>
      </c>
      <c r="K312" s="295">
        <f t="shared" si="20"/>
        <v>255</v>
      </c>
      <c r="L312" s="224">
        <v>255</v>
      </c>
      <c r="M312" s="224"/>
      <c r="N312" s="224"/>
      <c r="O312" s="224"/>
      <c r="P312" s="224"/>
      <c r="Q312" s="224"/>
      <c r="R312" s="223" t="e">
        <f>IF(L312="nio",0,IF(L312&gt;0,L312*J312/X312,0))*VLOOKUP(B312,'2-Kosten per locatie'!$A$14:$C$16,3,FALSE)</f>
        <v>#DIV/0!</v>
      </c>
      <c r="S312" s="223">
        <f>IF(M312&gt;0,M312*J312/Y312,0)*VLOOKUP(B312,'2-Kosten per locatie'!$A$14:$C$16,3,FALSE)</f>
        <v>0</v>
      </c>
      <c r="T312" s="223">
        <f>IF(N312&gt;0,N312*J312/Z312,0)*VLOOKUP(B312,'2-Kosten per locatie'!$A$14:$C$16,3,FALSE)</f>
        <v>0</v>
      </c>
      <c r="U312" s="223">
        <f>IF(O312&gt;0,O312*J312/AA312,0)*VLOOKUP(B312,'2-Kosten per locatie'!$A$14:$C$16,3,FALSE)</f>
        <v>0</v>
      </c>
      <c r="V312" s="223">
        <f>IF(P312&gt;0,P312*J312/Z312,0)*VLOOKUP(B312,'2-Kosten per locatie'!$A$14:$C$16,3,FALSE)</f>
        <v>0</v>
      </c>
      <c r="W312" s="223">
        <f>IF(Q312&gt;0,Q312*J312/AA312,0)*VLOOKUP(B312,'2-Kosten per locatie'!$A$14:$C$16,3,FALSE)</f>
        <v>0</v>
      </c>
      <c r="X312" s="296">
        <f>IF(L312="nio",0,IF(L312&gt;0,VLOOKUP(H312,'3-Productie normen'!A:M,VLOOKUP(L312,'3-Productie normen'!$B$34:$C$39,2,FALSE),FALSE)))</f>
        <v>0</v>
      </c>
      <c r="Y312" s="296">
        <f t="shared" si="21"/>
        <v>0</v>
      </c>
      <c r="Z312" s="296">
        <f t="shared" si="22"/>
        <v>0</v>
      </c>
      <c r="AA312" s="296">
        <f t="shared" si="23"/>
        <v>0</v>
      </c>
      <c r="AB312" s="297" t="str">
        <f>VLOOKUP(H312,'3-Productie normen'!A:P,12,FALSE)</f>
        <v>V</v>
      </c>
      <c r="AC312" s="297"/>
      <c r="AE312" s="298">
        <f t="shared" si="24"/>
        <v>4590</v>
      </c>
    </row>
    <row r="313" spans="1:31" ht="14.1" hidden="1" customHeight="1">
      <c r="A313" s="432">
        <v>313</v>
      </c>
      <c r="B313" s="256" t="s">
        <v>238</v>
      </c>
      <c r="C313" s="256"/>
      <c r="D313" s="76" t="s">
        <v>518</v>
      </c>
      <c r="E313" s="220" t="s">
        <v>558</v>
      </c>
      <c r="F313" s="220"/>
      <c r="G313" s="76" t="s">
        <v>265</v>
      </c>
      <c r="H313" s="272" t="s">
        <v>55</v>
      </c>
      <c r="I313" s="76" t="s">
        <v>237</v>
      </c>
      <c r="J313" s="213">
        <v>25</v>
      </c>
      <c r="K313" s="295">
        <f t="shared" si="20"/>
        <v>156</v>
      </c>
      <c r="L313" s="224">
        <v>156</v>
      </c>
      <c r="M313" s="224"/>
      <c r="N313" s="224"/>
      <c r="O313" s="224"/>
      <c r="P313" s="224"/>
      <c r="Q313" s="224"/>
      <c r="R313" s="223" t="e">
        <f>IF(L313="nio",0,IF(L313&gt;0,L313*J313/X313,0))*VLOOKUP(B313,'2-Kosten per locatie'!$A$14:$C$16,3,FALSE)</f>
        <v>#DIV/0!</v>
      </c>
      <c r="S313" s="223">
        <f>IF(M313&gt;0,M313*J313/Y313,0)*VLOOKUP(B313,'2-Kosten per locatie'!$A$14:$C$16,3,FALSE)</f>
        <v>0</v>
      </c>
      <c r="T313" s="223">
        <f>IF(N313&gt;0,N313*J313/Z313,0)*VLOOKUP(B313,'2-Kosten per locatie'!$A$14:$C$16,3,FALSE)</f>
        <v>0</v>
      </c>
      <c r="U313" s="223">
        <f>IF(O313&gt;0,O313*J313/AA313,0)*VLOOKUP(B313,'2-Kosten per locatie'!$A$14:$C$16,3,FALSE)</f>
        <v>0</v>
      </c>
      <c r="V313" s="223">
        <f>IF(P313&gt;0,P313*J313/Z313,0)*VLOOKUP(B313,'2-Kosten per locatie'!$A$14:$C$16,3,FALSE)</f>
        <v>0</v>
      </c>
      <c r="W313" s="223">
        <f>IF(Q313&gt;0,Q313*J313/AA313,0)*VLOOKUP(B313,'2-Kosten per locatie'!$A$14:$C$16,3,FALSE)</f>
        <v>0</v>
      </c>
      <c r="X313" s="296">
        <f>IF(L313="nio",0,IF(L313&gt;0,VLOOKUP(H313,'3-Productie normen'!A:M,VLOOKUP(L313,'3-Productie normen'!$B$34:$C$39,2,FALSE),FALSE)))</f>
        <v>0</v>
      </c>
      <c r="Y313" s="296">
        <f t="shared" si="21"/>
        <v>0</v>
      </c>
      <c r="Z313" s="296">
        <f t="shared" si="22"/>
        <v>0</v>
      </c>
      <c r="AA313" s="296">
        <f t="shared" si="23"/>
        <v>0</v>
      </c>
      <c r="AB313" s="297" t="str">
        <f>VLOOKUP(H313,'3-Productie normen'!A:P,12,FALSE)</f>
        <v>B</v>
      </c>
      <c r="AC313" s="297"/>
      <c r="AE313" s="298">
        <f t="shared" si="24"/>
        <v>3900</v>
      </c>
    </row>
    <row r="314" spans="1:31" ht="14.1" hidden="1" customHeight="1">
      <c r="A314" s="432">
        <v>314</v>
      </c>
      <c r="B314" s="256" t="s">
        <v>238</v>
      </c>
      <c r="C314" s="256"/>
      <c r="D314" s="76" t="s">
        <v>518</v>
      </c>
      <c r="E314" s="220" t="s">
        <v>559</v>
      </c>
      <c r="F314" s="220"/>
      <c r="G314" s="76" t="s">
        <v>265</v>
      </c>
      <c r="H314" s="272" t="s">
        <v>55</v>
      </c>
      <c r="I314" s="76" t="s">
        <v>237</v>
      </c>
      <c r="J314" s="213">
        <v>12</v>
      </c>
      <c r="K314" s="295">
        <f t="shared" si="20"/>
        <v>156</v>
      </c>
      <c r="L314" s="224">
        <v>156</v>
      </c>
      <c r="M314" s="224"/>
      <c r="N314" s="224"/>
      <c r="O314" s="224"/>
      <c r="P314" s="224"/>
      <c r="Q314" s="224"/>
      <c r="R314" s="223" t="e">
        <f>IF(L314="nio",0,IF(L314&gt;0,L314*J314/X314,0))*VLOOKUP(B314,'2-Kosten per locatie'!$A$14:$C$16,3,FALSE)</f>
        <v>#DIV/0!</v>
      </c>
      <c r="S314" s="223">
        <f>IF(M314&gt;0,M314*J314/Y314,0)*VLOOKUP(B314,'2-Kosten per locatie'!$A$14:$C$16,3,FALSE)</f>
        <v>0</v>
      </c>
      <c r="T314" s="223">
        <f>IF(N314&gt;0,N314*J314/Z314,0)*VLOOKUP(B314,'2-Kosten per locatie'!$A$14:$C$16,3,FALSE)</f>
        <v>0</v>
      </c>
      <c r="U314" s="223">
        <f>IF(O314&gt;0,O314*J314/AA314,0)*VLOOKUP(B314,'2-Kosten per locatie'!$A$14:$C$16,3,FALSE)</f>
        <v>0</v>
      </c>
      <c r="V314" s="223">
        <f>IF(P314&gt;0,P314*J314/Z314,0)*VLOOKUP(B314,'2-Kosten per locatie'!$A$14:$C$16,3,FALSE)</f>
        <v>0</v>
      </c>
      <c r="W314" s="223">
        <f>IF(Q314&gt;0,Q314*J314/AA314,0)*VLOOKUP(B314,'2-Kosten per locatie'!$A$14:$C$16,3,FALSE)</f>
        <v>0</v>
      </c>
      <c r="X314" s="296">
        <f>IF(L314="nio",0,IF(L314&gt;0,VLOOKUP(H314,'3-Productie normen'!A:M,VLOOKUP(L314,'3-Productie normen'!$B$34:$C$39,2,FALSE),FALSE)))</f>
        <v>0</v>
      </c>
      <c r="Y314" s="296">
        <f t="shared" si="21"/>
        <v>0</v>
      </c>
      <c r="Z314" s="296">
        <f t="shared" si="22"/>
        <v>0</v>
      </c>
      <c r="AA314" s="296">
        <f t="shared" si="23"/>
        <v>0</v>
      </c>
      <c r="AB314" s="297" t="str">
        <f>VLOOKUP(H314,'3-Productie normen'!A:P,12,FALSE)</f>
        <v>B</v>
      </c>
      <c r="AC314" s="297"/>
      <c r="AE314" s="298">
        <f t="shared" si="24"/>
        <v>1872</v>
      </c>
    </row>
    <row r="315" spans="1:31" ht="14.1" hidden="1" customHeight="1">
      <c r="A315" s="432">
        <v>315</v>
      </c>
      <c r="B315" s="256" t="s">
        <v>238</v>
      </c>
      <c r="C315" s="256"/>
      <c r="D315" s="76" t="s">
        <v>518</v>
      </c>
      <c r="E315" s="220" t="s">
        <v>560</v>
      </c>
      <c r="F315" s="220"/>
      <c r="G315" s="76" t="s">
        <v>265</v>
      </c>
      <c r="H315" s="272" t="s">
        <v>55</v>
      </c>
      <c r="I315" s="76" t="s">
        <v>237</v>
      </c>
      <c r="J315" s="213">
        <v>12</v>
      </c>
      <c r="K315" s="295">
        <f t="shared" si="20"/>
        <v>156</v>
      </c>
      <c r="L315" s="224">
        <v>156</v>
      </c>
      <c r="M315" s="224"/>
      <c r="N315" s="224"/>
      <c r="O315" s="224"/>
      <c r="P315" s="224"/>
      <c r="Q315" s="224"/>
      <c r="R315" s="223" t="e">
        <f>IF(L315="nio",0,IF(L315&gt;0,L315*J315/X315,0))*VLOOKUP(B315,'2-Kosten per locatie'!$A$14:$C$16,3,FALSE)</f>
        <v>#DIV/0!</v>
      </c>
      <c r="S315" s="223">
        <f>IF(M315&gt;0,M315*J315/Y315,0)*VLOOKUP(B315,'2-Kosten per locatie'!$A$14:$C$16,3,FALSE)</f>
        <v>0</v>
      </c>
      <c r="T315" s="223">
        <f>IF(N315&gt;0,N315*J315/Z315,0)*VLOOKUP(B315,'2-Kosten per locatie'!$A$14:$C$16,3,FALSE)</f>
        <v>0</v>
      </c>
      <c r="U315" s="223">
        <f>IF(O315&gt;0,O315*J315/AA315,0)*VLOOKUP(B315,'2-Kosten per locatie'!$A$14:$C$16,3,FALSE)</f>
        <v>0</v>
      </c>
      <c r="V315" s="223">
        <f>IF(P315&gt;0,P315*J315/Z315,0)*VLOOKUP(B315,'2-Kosten per locatie'!$A$14:$C$16,3,FALSE)</f>
        <v>0</v>
      </c>
      <c r="W315" s="223">
        <f>IF(Q315&gt;0,Q315*J315/AA315,0)*VLOOKUP(B315,'2-Kosten per locatie'!$A$14:$C$16,3,FALSE)</f>
        <v>0</v>
      </c>
      <c r="X315" s="296">
        <f>IF(L315="nio",0,IF(L315&gt;0,VLOOKUP(H315,'3-Productie normen'!A:M,VLOOKUP(L315,'3-Productie normen'!$B$34:$C$39,2,FALSE),FALSE)))</f>
        <v>0</v>
      </c>
      <c r="Y315" s="296">
        <f t="shared" si="21"/>
        <v>0</v>
      </c>
      <c r="Z315" s="296">
        <f t="shared" si="22"/>
        <v>0</v>
      </c>
      <c r="AA315" s="296">
        <f t="shared" si="23"/>
        <v>0</v>
      </c>
      <c r="AB315" s="297" t="str">
        <f>VLOOKUP(H315,'3-Productie normen'!A:P,12,FALSE)</f>
        <v>B</v>
      </c>
      <c r="AC315" s="297"/>
      <c r="AE315" s="298">
        <f t="shared" si="24"/>
        <v>1872</v>
      </c>
    </row>
    <row r="316" spans="1:31" ht="14.1" hidden="1" customHeight="1">
      <c r="A316" s="432">
        <v>316</v>
      </c>
      <c r="B316" s="256" t="s">
        <v>238</v>
      </c>
      <c r="C316" s="256"/>
      <c r="D316" s="76" t="s">
        <v>518</v>
      </c>
      <c r="E316" s="220" t="s">
        <v>561</v>
      </c>
      <c r="F316" s="220"/>
      <c r="G316" s="76" t="s">
        <v>272</v>
      </c>
      <c r="H316" s="272" t="s">
        <v>46</v>
      </c>
      <c r="I316" s="76" t="s">
        <v>237</v>
      </c>
      <c r="J316" s="213">
        <v>661</v>
      </c>
      <c r="K316" s="295">
        <f t="shared" si="20"/>
        <v>156</v>
      </c>
      <c r="L316" s="224">
        <v>156</v>
      </c>
      <c r="M316" s="224"/>
      <c r="N316" s="224"/>
      <c r="O316" s="224"/>
      <c r="P316" s="224"/>
      <c r="Q316" s="224"/>
      <c r="R316" s="223" t="e">
        <f>IF(L316="nio",0,IF(L316&gt;0,L316*J316/X316,0))*VLOOKUP(B316,'2-Kosten per locatie'!$A$14:$C$16,3,FALSE)</f>
        <v>#DIV/0!</v>
      </c>
      <c r="S316" s="223">
        <f>IF(M316&gt;0,M316*J316/Y316,0)*VLOOKUP(B316,'2-Kosten per locatie'!$A$14:$C$16,3,FALSE)</f>
        <v>0</v>
      </c>
      <c r="T316" s="223">
        <f>IF(N316&gt;0,N316*J316/Z316,0)*VLOOKUP(B316,'2-Kosten per locatie'!$A$14:$C$16,3,FALSE)</f>
        <v>0</v>
      </c>
      <c r="U316" s="223">
        <f>IF(O316&gt;0,O316*J316/AA316,0)*VLOOKUP(B316,'2-Kosten per locatie'!$A$14:$C$16,3,FALSE)</f>
        <v>0</v>
      </c>
      <c r="V316" s="223">
        <f>IF(P316&gt;0,P316*J316/Z316,0)*VLOOKUP(B316,'2-Kosten per locatie'!$A$14:$C$16,3,FALSE)</f>
        <v>0</v>
      </c>
      <c r="W316" s="223">
        <f>IF(Q316&gt;0,Q316*J316/AA316,0)*VLOOKUP(B316,'2-Kosten per locatie'!$A$14:$C$16,3,FALSE)</f>
        <v>0</v>
      </c>
      <c r="X316" s="296">
        <f>IF(L316="nio",0,IF(L316&gt;0,VLOOKUP(H316,'3-Productie normen'!A:M,VLOOKUP(L316,'3-Productie normen'!$B$34:$C$39,2,FALSE),FALSE)))</f>
        <v>0</v>
      </c>
      <c r="Y316" s="296">
        <f t="shared" si="21"/>
        <v>0</v>
      </c>
      <c r="Z316" s="296">
        <f t="shared" si="22"/>
        <v>0</v>
      </c>
      <c r="AA316" s="296">
        <f t="shared" si="23"/>
        <v>0</v>
      </c>
      <c r="AB316" s="297" t="str">
        <f>VLOOKUP(H316,'3-Productie normen'!A:P,12,FALSE)</f>
        <v>B</v>
      </c>
      <c r="AC316" s="297"/>
      <c r="AE316" s="298">
        <f t="shared" si="24"/>
        <v>103116</v>
      </c>
    </row>
    <row r="317" spans="1:31" ht="14.1" hidden="1" customHeight="1">
      <c r="A317" s="432">
        <v>317</v>
      </c>
      <c r="B317" s="256" t="s">
        <v>238</v>
      </c>
      <c r="C317" s="256"/>
      <c r="D317" s="76" t="s">
        <v>518</v>
      </c>
      <c r="E317" s="220" t="s">
        <v>562</v>
      </c>
      <c r="F317" s="220"/>
      <c r="G317" s="76" t="s">
        <v>241</v>
      </c>
      <c r="H317" s="256" t="s">
        <v>727</v>
      </c>
      <c r="I317" s="76" t="s">
        <v>95</v>
      </c>
      <c r="J317" s="213">
        <v>23</v>
      </c>
      <c r="K317" s="295">
        <f t="shared" si="20"/>
        <v>156</v>
      </c>
      <c r="L317" s="224">
        <v>156</v>
      </c>
      <c r="M317" s="224"/>
      <c r="N317" s="224"/>
      <c r="O317" s="224"/>
      <c r="P317" s="224"/>
      <c r="Q317" s="224"/>
      <c r="R317" s="223" t="e">
        <f>IF(L317="nio",0,IF(L317&gt;0,L317*J317/X317,0))*VLOOKUP(B317,'2-Kosten per locatie'!$A$14:$C$16,3,FALSE)</f>
        <v>#DIV/0!</v>
      </c>
      <c r="S317" s="223">
        <f>IF(M317&gt;0,M317*J317/Y317,0)*VLOOKUP(B317,'2-Kosten per locatie'!$A$14:$C$16,3,FALSE)</f>
        <v>0</v>
      </c>
      <c r="T317" s="223">
        <f>IF(N317&gt;0,N317*J317/Z317,0)*VLOOKUP(B317,'2-Kosten per locatie'!$A$14:$C$16,3,FALSE)</f>
        <v>0</v>
      </c>
      <c r="U317" s="223">
        <f>IF(O317&gt;0,O317*J317/AA317,0)*VLOOKUP(B317,'2-Kosten per locatie'!$A$14:$C$16,3,FALSE)</f>
        <v>0</v>
      </c>
      <c r="V317" s="223">
        <f>IF(P317&gt;0,P317*J317/Z317,0)*VLOOKUP(B317,'2-Kosten per locatie'!$A$14:$C$16,3,FALSE)</f>
        <v>0</v>
      </c>
      <c r="W317" s="223">
        <f>IF(Q317&gt;0,Q317*J317/AA317,0)*VLOOKUP(B317,'2-Kosten per locatie'!$A$14:$C$16,3,FALSE)</f>
        <v>0</v>
      </c>
      <c r="X317" s="296">
        <f>IF(L317="nio",0,IF(L317&gt;0,VLOOKUP(H317,'3-Productie normen'!A:M,VLOOKUP(L317,'3-Productie normen'!$B$34:$C$39,2,FALSE),FALSE)))</f>
        <v>0</v>
      </c>
      <c r="Y317" s="296">
        <f t="shared" si="21"/>
        <v>0</v>
      </c>
      <c r="Z317" s="296">
        <f t="shared" si="22"/>
        <v>0</v>
      </c>
      <c r="AA317" s="296">
        <f t="shared" si="23"/>
        <v>0</v>
      </c>
      <c r="AB317" s="297" t="str">
        <f>VLOOKUP(H317,'3-Productie normen'!A:P,12,FALSE)</f>
        <v>V</v>
      </c>
      <c r="AC317" s="297"/>
      <c r="AE317" s="298">
        <f t="shared" si="24"/>
        <v>3588</v>
      </c>
    </row>
    <row r="318" spans="1:31" ht="14.1" hidden="1" customHeight="1">
      <c r="A318" s="432">
        <v>318</v>
      </c>
      <c r="B318" s="256" t="s">
        <v>238</v>
      </c>
      <c r="C318" s="256"/>
      <c r="D318" s="76" t="s">
        <v>518</v>
      </c>
      <c r="E318" s="220" t="s">
        <v>563</v>
      </c>
      <c r="F318" s="220"/>
      <c r="G318" s="76" t="s">
        <v>248</v>
      </c>
      <c r="H318" s="272" t="s">
        <v>58</v>
      </c>
      <c r="I318" s="76" t="s">
        <v>95</v>
      </c>
      <c r="J318" s="213">
        <v>10</v>
      </c>
      <c r="K318" s="295">
        <f t="shared" si="20"/>
        <v>156</v>
      </c>
      <c r="L318" s="224">
        <v>156</v>
      </c>
      <c r="M318" s="224"/>
      <c r="N318" s="224"/>
      <c r="O318" s="224"/>
      <c r="P318" s="224"/>
      <c r="Q318" s="224"/>
      <c r="R318" s="223" t="e">
        <f>IF(L318="nio",0,IF(L318&gt;0,L318*J318/X318,0))*VLOOKUP(B318,'2-Kosten per locatie'!$A$14:$C$16,3,FALSE)</f>
        <v>#DIV/0!</v>
      </c>
      <c r="S318" s="223">
        <f>IF(M318&gt;0,M318*J318/Y318,0)*VLOOKUP(B318,'2-Kosten per locatie'!$A$14:$C$16,3,FALSE)</f>
        <v>0</v>
      </c>
      <c r="T318" s="223">
        <f>IF(N318&gt;0,N318*J318/Z318,0)*VLOOKUP(B318,'2-Kosten per locatie'!$A$14:$C$16,3,FALSE)</f>
        <v>0</v>
      </c>
      <c r="U318" s="223">
        <f>IF(O318&gt;0,O318*J318/AA318,0)*VLOOKUP(B318,'2-Kosten per locatie'!$A$14:$C$16,3,FALSE)</f>
        <v>0</v>
      </c>
      <c r="V318" s="223">
        <f>IF(P318&gt;0,P318*J318/Z318,0)*VLOOKUP(B318,'2-Kosten per locatie'!$A$14:$C$16,3,FALSE)</f>
        <v>0</v>
      </c>
      <c r="W318" s="223">
        <f>IF(Q318&gt;0,Q318*J318/AA318,0)*VLOOKUP(B318,'2-Kosten per locatie'!$A$14:$C$16,3,FALSE)</f>
        <v>0</v>
      </c>
      <c r="X318" s="296">
        <f>IF(L318="nio",0,IF(L318&gt;0,VLOOKUP(H318,'3-Productie normen'!A:M,VLOOKUP(L318,'3-Productie normen'!$B$34:$C$39,2,FALSE),FALSE)))</f>
        <v>0</v>
      </c>
      <c r="Y318" s="296">
        <f t="shared" si="21"/>
        <v>0</v>
      </c>
      <c r="Z318" s="296">
        <f t="shared" si="22"/>
        <v>0</v>
      </c>
      <c r="AA318" s="296">
        <f t="shared" si="23"/>
        <v>0</v>
      </c>
      <c r="AB318" s="297" t="str">
        <f>VLOOKUP(H318,'3-Productie normen'!A:P,12,FALSE)</f>
        <v>V</v>
      </c>
      <c r="AC318" s="297"/>
      <c r="AE318" s="298">
        <f t="shared" si="24"/>
        <v>1560</v>
      </c>
    </row>
    <row r="319" spans="1:31" ht="14.1" hidden="1" customHeight="1">
      <c r="A319" s="432">
        <v>319</v>
      </c>
      <c r="B319" s="256" t="s">
        <v>238</v>
      </c>
      <c r="C319" s="256"/>
      <c r="D319" s="76" t="s">
        <v>518</v>
      </c>
      <c r="E319" s="220" t="s">
        <v>564</v>
      </c>
      <c r="F319" s="220"/>
      <c r="G319" s="76" t="s">
        <v>59</v>
      </c>
      <c r="H319" s="276" t="s">
        <v>770</v>
      </c>
      <c r="I319" s="76" t="s">
        <v>95</v>
      </c>
      <c r="J319" s="213">
        <v>5</v>
      </c>
      <c r="K319" s="295">
        <f t="shared" si="20"/>
        <v>0</v>
      </c>
      <c r="L319" s="224" t="s">
        <v>717</v>
      </c>
      <c r="M319" s="224"/>
      <c r="N319" s="224"/>
      <c r="O319" s="224"/>
      <c r="P319" s="224"/>
      <c r="Q319" s="224"/>
      <c r="R319" s="223">
        <f>IF(L319="nio",0,IF(L319&gt;0,L319*J319/X319,0))*VLOOKUP(B319,'2-Kosten per locatie'!$A$14:$C$16,3,FALSE)</f>
        <v>0</v>
      </c>
      <c r="S319" s="223">
        <f>IF(M319&gt;0,M319*J319/Y319,0)*VLOOKUP(B319,'2-Kosten per locatie'!$A$14:$C$16,3,FALSE)</f>
        <v>0</v>
      </c>
      <c r="T319" s="223">
        <f>IF(N319&gt;0,N319*J319/Z319,0)*VLOOKUP(B319,'2-Kosten per locatie'!$A$14:$C$16,3,FALSE)</f>
        <v>0</v>
      </c>
      <c r="U319" s="223">
        <f>IF(O319&gt;0,O319*J319/AA319,0)*VLOOKUP(B319,'2-Kosten per locatie'!$A$14:$C$16,3,FALSE)</f>
        <v>0</v>
      </c>
      <c r="V319" s="223">
        <f>IF(P319&gt;0,P319*J319/Z319,0)*VLOOKUP(B319,'2-Kosten per locatie'!$A$14:$C$16,3,FALSE)</f>
        <v>0</v>
      </c>
      <c r="W319" s="223">
        <f>IF(Q319&gt;0,Q319*J319/AA319,0)*VLOOKUP(B319,'2-Kosten per locatie'!$A$14:$C$16,3,FALSE)</f>
        <v>0</v>
      </c>
      <c r="X319" s="296">
        <f>IF(L319="nio",0,IF(L319&gt;0,VLOOKUP(H319,'3-Productie normen'!A:M,VLOOKUP(L319,'3-Productie normen'!$B$34:$C$39,2,FALSE),FALSE)))</f>
        <v>0</v>
      </c>
      <c r="Y319" s="296">
        <f t="shared" si="21"/>
        <v>0</v>
      </c>
      <c r="Z319" s="296">
        <f t="shared" si="22"/>
        <v>0</v>
      </c>
      <c r="AA319" s="296">
        <f t="shared" si="23"/>
        <v>0</v>
      </c>
      <c r="AB319" s="297">
        <f>VLOOKUP(H319,'3-Productie normen'!A:P,12,FALSE)</f>
        <v>0</v>
      </c>
      <c r="AC319" s="297"/>
      <c r="AE319" s="298">
        <f t="shared" si="24"/>
        <v>0</v>
      </c>
    </row>
    <row r="320" spans="1:31" ht="14.1" hidden="1" customHeight="1">
      <c r="A320" s="432">
        <v>320</v>
      </c>
      <c r="B320" s="256" t="s">
        <v>238</v>
      </c>
      <c r="C320" s="256"/>
      <c r="D320" s="76" t="s">
        <v>518</v>
      </c>
      <c r="E320" s="220" t="s">
        <v>565</v>
      </c>
      <c r="F320" s="220"/>
      <c r="G320" s="76" t="s">
        <v>59</v>
      </c>
      <c r="H320" s="276" t="s">
        <v>770</v>
      </c>
      <c r="I320" s="76" t="s">
        <v>95</v>
      </c>
      <c r="J320" s="213">
        <v>6</v>
      </c>
      <c r="K320" s="295">
        <f t="shared" si="20"/>
        <v>0</v>
      </c>
      <c r="L320" s="224" t="s">
        <v>717</v>
      </c>
      <c r="M320" s="224"/>
      <c r="N320" s="224"/>
      <c r="O320" s="224"/>
      <c r="P320" s="224"/>
      <c r="Q320" s="224"/>
      <c r="R320" s="223">
        <f>IF(L320="nio",0,IF(L320&gt;0,L320*J320/X320,0))*VLOOKUP(B320,'2-Kosten per locatie'!$A$14:$C$16,3,FALSE)</f>
        <v>0</v>
      </c>
      <c r="S320" s="223">
        <f>IF(M320&gt;0,M320*J320/Y320,0)*VLOOKUP(B320,'2-Kosten per locatie'!$A$14:$C$16,3,FALSE)</f>
        <v>0</v>
      </c>
      <c r="T320" s="223">
        <f>IF(N320&gt;0,N320*J320/Z320,0)*VLOOKUP(B320,'2-Kosten per locatie'!$A$14:$C$16,3,FALSE)</f>
        <v>0</v>
      </c>
      <c r="U320" s="223">
        <f>IF(O320&gt;0,O320*J320/AA320,0)*VLOOKUP(B320,'2-Kosten per locatie'!$A$14:$C$16,3,FALSE)</f>
        <v>0</v>
      </c>
      <c r="V320" s="223">
        <f>IF(P320&gt;0,P320*J320/Z320,0)*VLOOKUP(B320,'2-Kosten per locatie'!$A$14:$C$16,3,FALSE)</f>
        <v>0</v>
      </c>
      <c r="W320" s="223">
        <f>IF(Q320&gt;0,Q320*J320/AA320,0)*VLOOKUP(B320,'2-Kosten per locatie'!$A$14:$C$16,3,FALSE)</f>
        <v>0</v>
      </c>
      <c r="X320" s="296">
        <f>IF(L320="nio",0,IF(L320&gt;0,VLOOKUP(H320,'3-Productie normen'!A:M,VLOOKUP(L320,'3-Productie normen'!$B$34:$C$39,2,FALSE),FALSE)))</f>
        <v>0</v>
      </c>
      <c r="Y320" s="296">
        <f t="shared" si="21"/>
        <v>0</v>
      </c>
      <c r="Z320" s="296">
        <f t="shared" si="22"/>
        <v>0</v>
      </c>
      <c r="AA320" s="296">
        <f t="shared" si="23"/>
        <v>0</v>
      </c>
      <c r="AB320" s="297">
        <f>VLOOKUP(H320,'3-Productie normen'!A:P,12,FALSE)</f>
        <v>0</v>
      </c>
      <c r="AC320" s="297"/>
      <c r="AE320" s="298">
        <f t="shared" si="24"/>
        <v>0</v>
      </c>
    </row>
    <row r="321" spans="1:31" ht="14.1" hidden="1" customHeight="1">
      <c r="A321" s="432">
        <v>321</v>
      </c>
      <c r="B321" s="256" t="s">
        <v>238</v>
      </c>
      <c r="C321" s="256"/>
      <c r="D321" s="76" t="s">
        <v>518</v>
      </c>
      <c r="E321" s="220" t="s">
        <v>566</v>
      </c>
      <c r="F321" s="220"/>
      <c r="G321" s="76" t="s">
        <v>309</v>
      </c>
      <c r="H321" s="276" t="s">
        <v>770</v>
      </c>
      <c r="I321" s="76" t="s">
        <v>243</v>
      </c>
      <c r="J321" s="213">
        <v>4</v>
      </c>
      <c r="K321" s="295">
        <f t="shared" si="20"/>
        <v>0</v>
      </c>
      <c r="L321" s="224" t="s">
        <v>717</v>
      </c>
      <c r="M321" s="224"/>
      <c r="N321" s="224"/>
      <c r="O321" s="224"/>
      <c r="P321" s="224"/>
      <c r="Q321" s="224"/>
      <c r="R321" s="223">
        <f>IF(L321="nio",0,IF(L321&gt;0,L321*J321/X321,0))*VLOOKUP(B321,'2-Kosten per locatie'!$A$14:$C$16,3,FALSE)</f>
        <v>0</v>
      </c>
      <c r="S321" s="223">
        <f>IF(M321&gt;0,M321*J321/Y321,0)*VLOOKUP(B321,'2-Kosten per locatie'!$A$14:$C$16,3,FALSE)</f>
        <v>0</v>
      </c>
      <c r="T321" s="223">
        <f>IF(N321&gt;0,N321*J321/Z321,0)*VLOOKUP(B321,'2-Kosten per locatie'!$A$14:$C$16,3,FALSE)</f>
        <v>0</v>
      </c>
      <c r="U321" s="223">
        <f>IF(O321&gt;0,O321*J321/AA321,0)*VLOOKUP(B321,'2-Kosten per locatie'!$A$14:$C$16,3,FALSE)</f>
        <v>0</v>
      </c>
      <c r="V321" s="223">
        <f>IF(P321&gt;0,P321*J321/Z321,0)*VLOOKUP(B321,'2-Kosten per locatie'!$A$14:$C$16,3,FALSE)</f>
        <v>0</v>
      </c>
      <c r="W321" s="223">
        <f>IF(Q321&gt;0,Q321*J321/AA321,0)*VLOOKUP(B321,'2-Kosten per locatie'!$A$14:$C$16,3,FALSE)</f>
        <v>0</v>
      </c>
      <c r="X321" s="296">
        <f>IF(L321="nio",0,IF(L321&gt;0,VLOOKUP(H321,'3-Productie normen'!A:M,VLOOKUP(L321,'3-Productie normen'!$B$34:$C$39,2,FALSE),FALSE)))</f>
        <v>0</v>
      </c>
      <c r="Y321" s="296">
        <f t="shared" si="21"/>
        <v>0</v>
      </c>
      <c r="Z321" s="296">
        <f t="shared" si="22"/>
        <v>0</v>
      </c>
      <c r="AA321" s="296">
        <f t="shared" si="23"/>
        <v>0</v>
      </c>
      <c r="AB321" s="297">
        <f>VLOOKUP(H321,'3-Productie normen'!A:P,12,FALSE)</f>
        <v>0</v>
      </c>
      <c r="AC321" s="297"/>
      <c r="AE321" s="298">
        <f t="shared" si="24"/>
        <v>0</v>
      </c>
    </row>
    <row r="322" spans="1:31" ht="14.1" customHeight="1">
      <c r="A322" s="432">
        <v>322</v>
      </c>
      <c r="B322" s="256" t="s">
        <v>238</v>
      </c>
      <c r="C322" s="256"/>
      <c r="D322" s="76" t="s">
        <v>518</v>
      </c>
      <c r="E322" s="220" t="s">
        <v>567</v>
      </c>
      <c r="F322" s="220"/>
      <c r="G322" s="76" t="s">
        <v>255</v>
      </c>
      <c r="H322" s="272" t="s">
        <v>48</v>
      </c>
      <c r="I322" s="76" t="s">
        <v>243</v>
      </c>
      <c r="J322" s="213">
        <v>13</v>
      </c>
      <c r="K322" s="295">
        <f t="shared" si="20"/>
        <v>255</v>
      </c>
      <c r="L322" s="224">
        <v>255</v>
      </c>
      <c r="M322" s="224"/>
      <c r="N322" s="224"/>
      <c r="O322" s="224"/>
      <c r="P322" s="224"/>
      <c r="Q322" s="224"/>
      <c r="R322" s="223" t="e">
        <f>IF(L322="nio",0,IF(L322&gt;0,L322*J322/X322,0))*VLOOKUP(B322,'2-Kosten per locatie'!$A$14:$C$16,3,FALSE)</f>
        <v>#DIV/0!</v>
      </c>
      <c r="S322" s="223">
        <f>IF(M322&gt;0,M322*J322/Y322,0)*VLOOKUP(B322,'2-Kosten per locatie'!$A$14:$C$16,3,FALSE)</f>
        <v>0</v>
      </c>
      <c r="T322" s="223">
        <f>IF(N322&gt;0,N322*J322/Z322,0)*VLOOKUP(B322,'2-Kosten per locatie'!$A$14:$C$16,3,FALSE)</f>
        <v>0</v>
      </c>
      <c r="U322" s="223">
        <f>IF(O322&gt;0,O322*J322/AA322,0)*VLOOKUP(B322,'2-Kosten per locatie'!$A$14:$C$16,3,FALSE)</f>
        <v>0</v>
      </c>
      <c r="V322" s="223">
        <f>IF(P322&gt;0,P322*J322/Z322,0)*VLOOKUP(B322,'2-Kosten per locatie'!$A$14:$C$16,3,FALSE)</f>
        <v>0</v>
      </c>
      <c r="W322" s="223">
        <f>IF(Q322&gt;0,Q322*J322/AA322,0)*VLOOKUP(B322,'2-Kosten per locatie'!$A$14:$C$16,3,FALSE)</f>
        <v>0</v>
      </c>
      <c r="X322" s="296">
        <f>IF(L322="nio",0,IF(L322&gt;0,VLOOKUP(H322,'3-Productie normen'!A:M,VLOOKUP(L322,'3-Productie normen'!$B$34:$C$39,2,FALSE),FALSE)))</f>
        <v>0</v>
      </c>
      <c r="Y322" s="296">
        <f t="shared" si="21"/>
        <v>0</v>
      </c>
      <c r="Z322" s="296">
        <f t="shared" si="22"/>
        <v>0</v>
      </c>
      <c r="AA322" s="296">
        <f t="shared" si="23"/>
        <v>0</v>
      </c>
      <c r="AB322" s="297" t="str">
        <f>VLOOKUP(H322,'3-Productie normen'!A:P,12,FALSE)</f>
        <v>S</v>
      </c>
      <c r="AC322" s="297"/>
      <c r="AE322" s="298">
        <f t="shared" si="24"/>
        <v>3315</v>
      </c>
    </row>
    <row r="323" spans="1:31" ht="14.1" customHeight="1">
      <c r="A323" s="432">
        <v>323</v>
      </c>
      <c r="B323" s="256" t="s">
        <v>238</v>
      </c>
      <c r="C323" s="256"/>
      <c r="D323" s="76" t="s">
        <v>518</v>
      </c>
      <c r="E323" s="220" t="s">
        <v>568</v>
      </c>
      <c r="F323" s="220"/>
      <c r="G323" s="76" t="s">
        <v>255</v>
      </c>
      <c r="H323" s="272" t="s">
        <v>48</v>
      </c>
      <c r="I323" s="76" t="s">
        <v>243</v>
      </c>
      <c r="J323" s="213">
        <v>14</v>
      </c>
      <c r="K323" s="295">
        <f t="shared" si="20"/>
        <v>255</v>
      </c>
      <c r="L323" s="224">
        <v>255</v>
      </c>
      <c r="M323" s="224"/>
      <c r="N323" s="224"/>
      <c r="O323" s="224"/>
      <c r="P323" s="224"/>
      <c r="Q323" s="224"/>
      <c r="R323" s="223" t="e">
        <f>IF(L323="nio",0,IF(L323&gt;0,L323*J323/X323,0))*VLOOKUP(B323,'2-Kosten per locatie'!$A$14:$C$16,3,FALSE)</f>
        <v>#DIV/0!</v>
      </c>
      <c r="S323" s="223">
        <f>IF(M323&gt;0,M323*J323/Y323,0)*VLOOKUP(B323,'2-Kosten per locatie'!$A$14:$C$16,3,FALSE)</f>
        <v>0</v>
      </c>
      <c r="T323" s="223">
        <f>IF(N323&gt;0,N323*J323/Z323,0)*VLOOKUP(B323,'2-Kosten per locatie'!$A$14:$C$16,3,FALSE)</f>
        <v>0</v>
      </c>
      <c r="U323" s="223">
        <f>IF(O323&gt;0,O323*J323/AA323,0)*VLOOKUP(B323,'2-Kosten per locatie'!$A$14:$C$16,3,FALSE)</f>
        <v>0</v>
      </c>
      <c r="V323" s="223">
        <f>IF(P323&gt;0,P323*J323/Z323,0)*VLOOKUP(B323,'2-Kosten per locatie'!$A$14:$C$16,3,FALSE)</f>
        <v>0</v>
      </c>
      <c r="W323" s="223">
        <f>IF(Q323&gt;0,Q323*J323/AA323,0)*VLOOKUP(B323,'2-Kosten per locatie'!$A$14:$C$16,3,FALSE)</f>
        <v>0</v>
      </c>
      <c r="X323" s="296">
        <f>IF(L323="nio",0,IF(L323&gt;0,VLOOKUP(H323,'3-Productie normen'!A:M,VLOOKUP(L323,'3-Productie normen'!$B$34:$C$39,2,FALSE),FALSE)))</f>
        <v>0</v>
      </c>
      <c r="Y323" s="296">
        <f t="shared" si="21"/>
        <v>0</v>
      </c>
      <c r="Z323" s="296">
        <f t="shared" si="22"/>
        <v>0</v>
      </c>
      <c r="AA323" s="296">
        <f t="shared" si="23"/>
        <v>0</v>
      </c>
      <c r="AB323" s="297" t="str">
        <f>VLOOKUP(H323,'3-Productie normen'!A:P,12,FALSE)</f>
        <v>S</v>
      </c>
      <c r="AC323" s="297"/>
      <c r="AE323" s="298">
        <f t="shared" si="24"/>
        <v>3570</v>
      </c>
    </row>
    <row r="324" spans="1:31" ht="14.1" hidden="1" customHeight="1">
      <c r="A324" s="432">
        <v>324</v>
      </c>
      <c r="B324" s="256" t="s">
        <v>238</v>
      </c>
      <c r="C324" s="256"/>
      <c r="D324" s="76" t="s">
        <v>518</v>
      </c>
      <c r="E324" s="220" t="s">
        <v>569</v>
      </c>
      <c r="F324" s="220"/>
      <c r="G324" s="76" t="s">
        <v>259</v>
      </c>
      <c r="H324" s="276" t="s">
        <v>770</v>
      </c>
      <c r="I324" s="76" t="s">
        <v>243</v>
      </c>
      <c r="J324" s="213">
        <v>0</v>
      </c>
      <c r="K324" s="295">
        <f t="shared" si="20"/>
        <v>0</v>
      </c>
      <c r="L324" s="224" t="s">
        <v>717</v>
      </c>
      <c r="M324" s="224"/>
      <c r="N324" s="224"/>
      <c r="O324" s="224"/>
      <c r="P324" s="224"/>
      <c r="Q324" s="224"/>
      <c r="R324" s="223">
        <f>IF(L324="nio",0,IF(L324&gt;0,L324*J324/X324,0))*VLOOKUP(B324,'2-Kosten per locatie'!$A$14:$C$16,3,FALSE)</f>
        <v>0</v>
      </c>
      <c r="S324" s="223">
        <f>IF(M324&gt;0,M324*J324/Y324,0)*VLOOKUP(B324,'2-Kosten per locatie'!$A$14:$C$16,3,FALSE)</f>
        <v>0</v>
      </c>
      <c r="T324" s="223">
        <f>IF(N324&gt;0,N324*J324/Z324,0)*VLOOKUP(B324,'2-Kosten per locatie'!$A$14:$C$16,3,FALSE)</f>
        <v>0</v>
      </c>
      <c r="U324" s="223">
        <f>IF(O324&gt;0,O324*J324/AA324,0)*VLOOKUP(B324,'2-Kosten per locatie'!$A$14:$C$16,3,FALSE)</f>
        <v>0</v>
      </c>
      <c r="V324" s="223">
        <f>IF(P324&gt;0,P324*J324/Z324,0)*VLOOKUP(B324,'2-Kosten per locatie'!$A$14:$C$16,3,FALSE)</f>
        <v>0</v>
      </c>
      <c r="W324" s="223">
        <f>IF(Q324&gt;0,Q324*J324/AA324,0)*VLOOKUP(B324,'2-Kosten per locatie'!$A$14:$C$16,3,FALSE)</f>
        <v>0</v>
      </c>
      <c r="X324" s="296">
        <f>IF(L324="nio",0,IF(L324&gt;0,VLOOKUP(H324,'3-Productie normen'!A:M,VLOOKUP(L324,'3-Productie normen'!$B$34:$C$39,2,FALSE),FALSE)))</f>
        <v>0</v>
      </c>
      <c r="Y324" s="296">
        <f t="shared" si="21"/>
        <v>0</v>
      </c>
      <c r="Z324" s="296">
        <f t="shared" si="22"/>
        <v>0</v>
      </c>
      <c r="AA324" s="296">
        <f t="shared" si="23"/>
        <v>0</v>
      </c>
      <c r="AB324" s="297">
        <f>VLOOKUP(H324,'3-Productie normen'!A:P,12,FALSE)</f>
        <v>0</v>
      </c>
      <c r="AC324" s="297"/>
      <c r="AE324" s="298">
        <f t="shared" si="24"/>
        <v>0</v>
      </c>
    </row>
    <row r="325" spans="1:31" ht="14.1" hidden="1" customHeight="1">
      <c r="A325" s="432">
        <v>325</v>
      </c>
      <c r="B325" s="256" t="s">
        <v>238</v>
      </c>
      <c r="C325" s="256"/>
      <c r="D325" s="79" t="s">
        <v>518</v>
      </c>
      <c r="E325" s="222" t="s">
        <v>570</v>
      </c>
      <c r="F325" s="222"/>
      <c r="G325" s="79" t="s">
        <v>272</v>
      </c>
      <c r="H325" s="272" t="s">
        <v>46</v>
      </c>
      <c r="I325" s="79" t="s">
        <v>237</v>
      </c>
      <c r="J325" s="214">
        <v>5</v>
      </c>
      <c r="K325" s="295">
        <f t="shared" si="20"/>
        <v>156</v>
      </c>
      <c r="L325" s="224">
        <v>156</v>
      </c>
      <c r="M325" s="224"/>
      <c r="N325" s="224"/>
      <c r="O325" s="224"/>
      <c r="P325" s="224"/>
      <c r="Q325" s="224"/>
      <c r="R325" s="223" t="e">
        <f>IF(L325="nio",0,IF(L325&gt;0,L325*J325/X325,0))*VLOOKUP(B325,'2-Kosten per locatie'!$A$14:$C$16,3,FALSE)</f>
        <v>#DIV/0!</v>
      </c>
      <c r="S325" s="223">
        <f>IF(M325&gt;0,M325*J325/Y325,0)*VLOOKUP(B325,'2-Kosten per locatie'!$A$14:$C$16,3,FALSE)</f>
        <v>0</v>
      </c>
      <c r="T325" s="223">
        <f>IF(N325&gt;0,N325*J325/Z325,0)*VLOOKUP(B325,'2-Kosten per locatie'!$A$14:$C$16,3,FALSE)</f>
        <v>0</v>
      </c>
      <c r="U325" s="223">
        <f>IF(O325&gt;0,O325*J325/AA325,0)*VLOOKUP(B325,'2-Kosten per locatie'!$A$14:$C$16,3,FALSE)</f>
        <v>0</v>
      </c>
      <c r="V325" s="223">
        <f>IF(P325&gt;0,P325*J325/Z325,0)*VLOOKUP(B325,'2-Kosten per locatie'!$A$14:$C$16,3,FALSE)</f>
        <v>0</v>
      </c>
      <c r="W325" s="223">
        <f>IF(Q325&gt;0,Q325*J325/AA325,0)*VLOOKUP(B325,'2-Kosten per locatie'!$A$14:$C$16,3,FALSE)</f>
        <v>0</v>
      </c>
      <c r="X325" s="296">
        <f>IF(L325="nio",0,IF(L325&gt;0,VLOOKUP(H325,'3-Productie normen'!A:M,VLOOKUP(L325,'3-Productie normen'!$B$34:$C$39,2,FALSE),FALSE)))</f>
        <v>0</v>
      </c>
      <c r="Y325" s="296">
        <f t="shared" si="21"/>
        <v>0</v>
      </c>
      <c r="Z325" s="296">
        <f t="shared" si="22"/>
        <v>0</v>
      </c>
      <c r="AA325" s="296">
        <f t="shared" si="23"/>
        <v>0</v>
      </c>
      <c r="AB325" s="297" t="str">
        <f>VLOOKUP(H325,'3-Productie normen'!A:P,12,FALSE)</f>
        <v>B</v>
      </c>
      <c r="AC325" s="297"/>
      <c r="AE325" s="298">
        <f t="shared" si="24"/>
        <v>780</v>
      </c>
    </row>
    <row r="326" spans="1:31" ht="14.1" hidden="1" customHeight="1">
      <c r="A326" s="432">
        <v>326</v>
      </c>
      <c r="B326" s="256" t="s">
        <v>238</v>
      </c>
      <c r="C326" s="256"/>
      <c r="D326" s="79" t="s">
        <v>518</v>
      </c>
      <c r="E326" s="222" t="s">
        <v>571</v>
      </c>
      <c r="F326" s="222"/>
      <c r="G326" s="79" t="s">
        <v>272</v>
      </c>
      <c r="H326" s="272" t="s">
        <v>46</v>
      </c>
      <c r="I326" s="79" t="s">
        <v>237</v>
      </c>
      <c r="J326" s="214">
        <v>5</v>
      </c>
      <c r="K326" s="295">
        <f t="shared" si="20"/>
        <v>156</v>
      </c>
      <c r="L326" s="224">
        <v>156</v>
      </c>
      <c r="M326" s="224"/>
      <c r="N326" s="224"/>
      <c r="O326" s="224"/>
      <c r="P326" s="224"/>
      <c r="Q326" s="224"/>
      <c r="R326" s="223" t="e">
        <f>IF(L326="nio",0,IF(L326&gt;0,L326*J326/X326,0))*VLOOKUP(B326,'2-Kosten per locatie'!$A$14:$C$16,3,FALSE)</f>
        <v>#DIV/0!</v>
      </c>
      <c r="S326" s="223">
        <f>IF(M326&gt;0,M326*J326/Y326,0)*VLOOKUP(B326,'2-Kosten per locatie'!$A$14:$C$16,3,FALSE)</f>
        <v>0</v>
      </c>
      <c r="T326" s="223">
        <f>IF(N326&gt;0,N326*J326/Z326,0)*VLOOKUP(B326,'2-Kosten per locatie'!$A$14:$C$16,3,FALSE)</f>
        <v>0</v>
      </c>
      <c r="U326" s="223">
        <f>IF(O326&gt;0,O326*J326/AA326,0)*VLOOKUP(B326,'2-Kosten per locatie'!$A$14:$C$16,3,FALSE)</f>
        <v>0</v>
      </c>
      <c r="V326" s="223">
        <f>IF(P326&gt;0,P326*J326/Z326,0)*VLOOKUP(B326,'2-Kosten per locatie'!$A$14:$C$16,3,FALSE)</f>
        <v>0</v>
      </c>
      <c r="W326" s="223">
        <f>IF(Q326&gt;0,Q326*J326/AA326,0)*VLOOKUP(B326,'2-Kosten per locatie'!$A$14:$C$16,3,FALSE)</f>
        <v>0</v>
      </c>
      <c r="X326" s="296">
        <f>IF(L326="nio",0,IF(L326&gt;0,VLOOKUP(H326,'3-Productie normen'!A:M,VLOOKUP(L326,'3-Productie normen'!$B$34:$C$39,2,FALSE),FALSE)))</f>
        <v>0</v>
      </c>
      <c r="Y326" s="296">
        <f t="shared" si="21"/>
        <v>0</v>
      </c>
      <c r="Z326" s="296">
        <f t="shared" si="22"/>
        <v>0</v>
      </c>
      <c r="AA326" s="296">
        <f t="shared" si="23"/>
        <v>0</v>
      </c>
      <c r="AB326" s="297" t="str">
        <f>VLOOKUP(H326,'3-Productie normen'!A:P,12,FALSE)</f>
        <v>B</v>
      </c>
      <c r="AC326" s="297"/>
      <c r="AE326" s="298">
        <f t="shared" si="24"/>
        <v>780</v>
      </c>
    </row>
    <row r="327" spans="1:31" ht="14.1" hidden="1" customHeight="1">
      <c r="A327" s="432">
        <v>327</v>
      </c>
      <c r="B327" s="256" t="s">
        <v>238</v>
      </c>
      <c r="C327" s="256"/>
      <c r="D327" s="79" t="s">
        <v>518</v>
      </c>
      <c r="E327" s="222" t="s">
        <v>572</v>
      </c>
      <c r="F327" s="222"/>
      <c r="G327" s="79" t="s">
        <v>272</v>
      </c>
      <c r="H327" s="272" t="s">
        <v>46</v>
      </c>
      <c r="I327" s="79" t="s">
        <v>237</v>
      </c>
      <c r="J327" s="214">
        <v>6</v>
      </c>
      <c r="K327" s="295">
        <f t="shared" si="20"/>
        <v>156</v>
      </c>
      <c r="L327" s="224">
        <v>156</v>
      </c>
      <c r="M327" s="224"/>
      <c r="N327" s="224"/>
      <c r="O327" s="224"/>
      <c r="P327" s="224"/>
      <c r="Q327" s="224"/>
      <c r="R327" s="223" t="e">
        <f>IF(L327="nio",0,IF(L327&gt;0,L327*J327/X327,0))*VLOOKUP(B327,'2-Kosten per locatie'!$A$14:$C$16,3,FALSE)</f>
        <v>#DIV/0!</v>
      </c>
      <c r="S327" s="223">
        <f>IF(M327&gt;0,M327*J327/Y327,0)*VLOOKUP(B327,'2-Kosten per locatie'!$A$14:$C$16,3,FALSE)</f>
        <v>0</v>
      </c>
      <c r="T327" s="223">
        <f>IF(N327&gt;0,N327*J327/Z327,0)*VLOOKUP(B327,'2-Kosten per locatie'!$A$14:$C$16,3,FALSE)</f>
        <v>0</v>
      </c>
      <c r="U327" s="223">
        <f>IF(O327&gt;0,O327*J327/AA327,0)*VLOOKUP(B327,'2-Kosten per locatie'!$A$14:$C$16,3,FALSE)</f>
        <v>0</v>
      </c>
      <c r="V327" s="223">
        <f>IF(P327&gt;0,P327*J327/Z327,0)*VLOOKUP(B327,'2-Kosten per locatie'!$A$14:$C$16,3,FALSE)</f>
        <v>0</v>
      </c>
      <c r="W327" s="223">
        <f>IF(Q327&gt;0,Q327*J327/AA327,0)*VLOOKUP(B327,'2-Kosten per locatie'!$A$14:$C$16,3,FALSE)</f>
        <v>0</v>
      </c>
      <c r="X327" s="296">
        <f>IF(L327="nio",0,IF(L327&gt;0,VLOOKUP(H327,'3-Productie normen'!A:M,VLOOKUP(L327,'3-Productie normen'!$B$34:$C$39,2,FALSE),FALSE)))</f>
        <v>0</v>
      </c>
      <c r="Y327" s="296">
        <f t="shared" si="21"/>
        <v>0</v>
      </c>
      <c r="Z327" s="296">
        <f t="shared" si="22"/>
        <v>0</v>
      </c>
      <c r="AA327" s="296">
        <f t="shared" si="23"/>
        <v>0</v>
      </c>
      <c r="AB327" s="297" t="str">
        <f>VLOOKUP(H327,'3-Productie normen'!A:P,12,FALSE)</f>
        <v>B</v>
      </c>
      <c r="AC327" s="297"/>
      <c r="AE327" s="298">
        <f t="shared" si="24"/>
        <v>936</v>
      </c>
    </row>
    <row r="328" spans="1:31" ht="14.1" hidden="1" customHeight="1">
      <c r="A328" s="432">
        <v>328</v>
      </c>
      <c r="B328" s="256" t="s">
        <v>238</v>
      </c>
      <c r="C328" s="256"/>
      <c r="D328" s="79" t="s">
        <v>518</v>
      </c>
      <c r="E328" s="222" t="s">
        <v>573</v>
      </c>
      <c r="F328" s="222"/>
      <c r="G328" s="79" t="s">
        <v>272</v>
      </c>
      <c r="H328" s="272" t="s">
        <v>46</v>
      </c>
      <c r="I328" s="79" t="s">
        <v>237</v>
      </c>
      <c r="J328" s="214">
        <v>6</v>
      </c>
      <c r="K328" s="295">
        <f t="shared" si="20"/>
        <v>156</v>
      </c>
      <c r="L328" s="224">
        <v>156</v>
      </c>
      <c r="M328" s="224"/>
      <c r="N328" s="224"/>
      <c r="O328" s="224"/>
      <c r="P328" s="224"/>
      <c r="Q328" s="224"/>
      <c r="R328" s="223" t="e">
        <f>IF(L328="nio",0,IF(L328&gt;0,L328*J328/X328,0))*VLOOKUP(B328,'2-Kosten per locatie'!$A$14:$C$16,3,FALSE)</f>
        <v>#DIV/0!</v>
      </c>
      <c r="S328" s="223">
        <f>IF(M328&gt;0,M328*J328/Y328,0)*VLOOKUP(B328,'2-Kosten per locatie'!$A$14:$C$16,3,FALSE)</f>
        <v>0</v>
      </c>
      <c r="T328" s="223">
        <f>IF(N328&gt;0,N328*J328/Z328,0)*VLOOKUP(B328,'2-Kosten per locatie'!$A$14:$C$16,3,FALSE)</f>
        <v>0</v>
      </c>
      <c r="U328" s="223">
        <f>IF(O328&gt;0,O328*J328/AA328,0)*VLOOKUP(B328,'2-Kosten per locatie'!$A$14:$C$16,3,FALSE)</f>
        <v>0</v>
      </c>
      <c r="V328" s="223">
        <f>IF(P328&gt;0,P328*J328/Z328,0)*VLOOKUP(B328,'2-Kosten per locatie'!$A$14:$C$16,3,FALSE)</f>
        <v>0</v>
      </c>
      <c r="W328" s="223">
        <f>IF(Q328&gt;0,Q328*J328/AA328,0)*VLOOKUP(B328,'2-Kosten per locatie'!$A$14:$C$16,3,FALSE)</f>
        <v>0</v>
      </c>
      <c r="X328" s="296">
        <f>IF(L328="nio",0,IF(L328&gt;0,VLOOKUP(H328,'3-Productie normen'!A:M,VLOOKUP(L328,'3-Productie normen'!$B$34:$C$39,2,FALSE),FALSE)))</f>
        <v>0</v>
      </c>
      <c r="Y328" s="296">
        <f t="shared" si="21"/>
        <v>0</v>
      </c>
      <c r="Z328" s="296">
        <f t="shared" si="22"/>
        <v>0</v>
      </c>
      <c r="AA328" s="296">
        <f t="shared" si="23"/>
        <v>0</v>
      </c>
      <c r="AB328" s="297" t="str">
        <f>VLOOKUP(H328,'3-Productie normen'!A:P,12,FALSE)</f>
        <v>B</v>
      </c>
      <c r="AC328" s="297"/>
      <c r="AE328" s="298">
        <f t="shared" si="24"/>
        <v>936</v>
      </c>
    </row>
    <row r="329" spans="1:31" ht="14.1" hidden="1" customHeight="1">
      <c r="A329" s="432">
        <v>329</v>
      </c>
      <c r="B329" s="256" t="s">
        <v>238</v>
      </c>
      <c r="C329" s="256"/>
      <c r="D329" s="79" t="s">
        <v>518</v>
      </c>
      <c r="E329" s="222" t="s">
        <v>574</v>
      </c>
      <c r="F329" s="222"/>
      <c r="G329" s="79" t="s">
        <v>272</v>
      </c>
      <c r="H329" s="272" t="s">
        <v>46</v>
      </c>
      <c r="I329" s="79" t="s">
        <v>237</v>
      </c>
      <c r="J329" s="214">
        <v>6</v>
      </c>
      <c r="K329" s="295">
        <f t="shared" si="20"/>
        <v>156</v>
      </c>
      <c r="L329" s="224">
        <v>156</v>
      </c>
      <c r="M329" s="224"/>
      <c r="N329" s="224"/>
      <c r="O329" s="224"/>
      <c r="P329" s="224"/>
      <c r="Q329" s="224"/>
      <c r="R329" s="223" t="e">
        <f>IF(L329="nio",0,IF(L329&gt;0,L329*J329/X329,0))*VLOOKUP(B329,'2-Kosten per locatie'!$A$14:$C$16,3,FALSE)</f>
        <v>#DIV/0!</v>
      </c>
      <c r="S329" s="223">
        <f>IF(M329&gt;0,M329*J329/Y329,0)*VLOOKUP(B329,'2-Kosten per locatie'!$A$14:$C$16,3,FALSE)</f>
        <v>0</v>
      </c>
      <c r="T329" s="223">
        <f>IF(N329&gt;0,N329*J329/Z329,0)*VLOOKUP(B329,'2-Kosten per locatie'!$A$14:$C$16,3,FALSE)</f>
        <v>0</v>
      </c>
      <c r="U329" s="223">
        <f>IF(O329&gt;0,O329*J329/AA329,0)*VLOOKUP(B329,'2-Kosten per locatie'!$A$14:$C$16,3,FALSE)</f>
        <v>0</v>
      </c>
      <c r="V329" s="223">
        <f>IF(P329&gt;0,P329*J329/Z329,0)*VLOOKUP(B329,'2-Kosten per locatie'!$A$14:$C$16,3,FALSE)</f>
        <v>0</v>
      </c>
      <c r="W329" s="223">
        <f>IF(Q329&gt;0,Q329*J329/AA329,0)*VLOOKUP(B329,'2-Kosten per locatie'!$A$14:$C$16,3,FALSE)</f>
        <v>0</v>
      </c>
      <c r="X329" s="296">
        <f>IF(L329="nio",0,IF(L329&gt;0,VLOOKUP(H329,'3-Productie normen'!A:M,VLOOKUP(L329,'3-Productie normen'!$B$34:$C$39,2,FALSE),FALSE)))</f>
        <v>0</v>
      </c>
      <c r="Y329" s="296">
        <f t="shared" si="21"/>
        <v>0</v>
      </c>
      <c r="Z329" s="296">
        <f t="shared" si="22"/>
        <v>0</v>
      </c>
      <c r="AA329" s="296">
        <f t="shared" si="23"/>
        <v>0</v>
      </c>
      <c r="AB329" s="297" t="str">
        <f>VLOOKUP(H329,'3-Productie normen'!A:P,12,FALSE)</f>
        <v>B</v>
      </c>
      <c r="AC329" s="297"/>
      <c r="AE329" s="298">
        <f t="shared" si="24"/>
        <v>936</v>
      </c>
    </row>
    <row r="330" spans="1:31" ht="14.1" hidden="1" customHeight="1">
      <c r="A330" s="432">
        <v>330</v>
      </c>
      <c r="B330" s="256" t="s">
        <v>238</v>
      </c>
      <c r="C330" s="256"/>
      <c r="D330" s="79" t="s">
        <v>518</v>
      </c>
      <c r="E330" s="222" t="s">
        <v>575</v>
      </c>
      <c r="F330" s="222"/>
      <c r="G330" s="79" t="s">
        <v>272</v>
      </c>
      <c r="H330" s="272" t="s">
        <v>46</v>
      </c>
      <c r="I330" s="79" t="s">
        <v>237</v>
      </c>
      <c r="J330" s="214">
        <v>6</v>
      </c>
      <c r="K330" s="295">
        <f t="shared" ref="K330:K393" si="25">SUM(L330:Q330)</f>
        <v>156</v>
      </c>
      <c r="L330" s="224">
        <v>156</v>
      </c>
      <c r="M330" s="224"/>
      <c r="N330" s="224"/>
      <c r="O330" s="224"/>
      <c r="P330" s="224"/>
      <c r="Q330" s="224"/>
      <c r="R330" s="223" t="e">
        <f>IF(L330="nio",0,IF(L330&gt;0,L330*J330/X330,0))*VLOOKUP(B330,'2-Kosten per locatie'!$A$14:$C$16,3,FALSE)</f>
        <v>#DIV/0!</v>
      </c>
      <c r="S330" s="223">
        <f>IF(M330&gt;0,M330*J330/Y330,0)*VLOOKUP(B330,'2-Kosten per locatie'!$A$14:$C$16,3,FALSE)</f>
        <v>0</v>
      </c>
      <c r="T330" s="223">
        <f>IF(N330&gt;0,N330*J330/Z330,0)*VLOOKUP(B330,'2-Kosten per locatie'!$A$14:$C$16,3,FALSE)</f>
        <v>0</v>
      </c>
      <c r="U330" s="223">
        <f>IF(O330&gt;0,O330*J330/AA330,0)*VLOOKUP(B330,'2-Kosten per locatie'!$A$14:$C$16,3,FALSE)</f>
        <v>0</v>
      </c>
      <c r="V330" s="223">
        <f>IF(P330&gt;0,P330*J330/Z330,0)*VLOOKUP(B330,'2-Kosten per locatie'!$A$14:$C$16,3,FALSE)</f>
        <v>0</v>
      </c>
      <c r="W330" s="223">
        <f>IF(Q330&gt;0,Q330*J330/AA330,0)*VLOOKUP(B330,'2-Kosten per locatie'!$A$14:$C$16,3,FALSE)</f>
        <v>0</v>
      </c>
      <c r="X330" s="296">
        <f>IF(L330="nio",0,IF(L330&gt;0,VLOOKUP(H330,'3-Productie normen'!A:M,VLOOKUP(L330,'3-Productie normen'!$B$34:$C$39,2,FALSE),FALSE)))</f>
        <v>0</v>
      </c>
      <c r="Y330" s="296">
        <f t="shared" ref="Y330:Y393" si="26">IF(M330&gt;0,X330*$Y$8,0)</f>
        <v>0</v>
      </c>
      <c r="Z330" s="296">
        <f t="shared" ref="Z330:Z393" si="27">IF((OR(N330&gt;0,P330&gt;0)),X330*$Z$8,0)</f>
        <v>0</v>
      </c>
      <c r="AA330" s="296">
        <f t="shared" ref="AA330:AA393" si="28">IF((OR(O330&gt;0,Q330&gt;0)),X330*$AA$8,0)</f>
        <v>0</v>
      </c>
      <c r="AB330" s="297" t="str">
        <f>VLOOKUP(H330,'3-Productie normen'!A:P,12,FALSE)</f>
        <v>B</v>
      </c>
      <c r="AC330" s="297"/>
      <c r="AE330" s="298">
        <f t="shared" ref="AE330:AE393" si="29">K330*J330</f>
        <v>936</v>
      </c>
    </row>
    <row r="331" spans="1:31" ht="14.1" hidden="1" customHeight="1">
      <c r="A331" s="432">
        <v>331</v>
      </c>
      <c r="B331" s="256" t="s">
        <v>238</v>
      </c>
      <c r="C331" s="256"/>
      <c r="D331" s="79" t="s">
        <v>518</v>
      </c>
      <c r="E331" s="222" t="s">
        <v>576</v>
      </c>
      <c r="F331" s="222"/>
      <c r="G331" s="79" t="s">
        <v>272</v>
      </c>
      <c r="H331" s="272" t="s">
        <v>46</v>
      </c>
      <c r="I331" s="79" t="s">
        <v>237</v>
      </c>
      <c r="J331" s="214">
        <v>6</v>
      </c>
      <c r="K331" s="295">
        <f t="shared" si="25"/>
        <v>156</v>
      </c>
      <c r="L331" s="224">
        <v>156</v>
      </c>
      <c r="M331" s="224"/>
      <c r="N331" s="224"/>
      <c r="O331" s="224"/>
      <c r="P331" s="224"/>
      <c r="Q331" s="224"/>
      <c r="R331" s="223" t="e">
        <f>IF(L331="nio",0,IF(L331&gt;0,L331*J331/X331,0))*VLOOKUP(B331,'2-Kosten per locatie'!$A$14:$C$16,3,FALSE)</f>
        <v>#DIV/0!</v>
      </c>
      <c r="S331" s="223">
        <f>IF(M331&gt;0,M331*J331/Y331,0)*VLOOKUP(B331,'2-Kosten per locatie'!$A$14:$C$16,3,FALSE)</f>
        <v>0</v>
      </c>
      <c r="T331" s="223">
        <f>IF(N331&gt;0,N331*J331/Z331,0)*VLOOKUP(B331,'2-Kosten per locatie'!$A$14:$C$16,3,FALSE)</f>
        <v>0</v>
      </c>
      <c r="U331" s="223">
        <f>IF(O331&gt;0,O331*J331/AA331,0)*VLOOKUP(B331,'2-Kosten per locatie'!$A$14:$C$16,3,FALSE)</f>
        <v>0</v>
      </c>
      <c r="V331" s="223">
        <f>IF(P331&gt;0,P331*J331/Z331,0)*VLOOKUP(B331,'2-Kosten per locatie'!$A$14:$C$16,3,FALSE)</f>
        <v>0</v>
      </c>
      <c r="W331" s="223">
        <f>IF(Q331&gt;0,Q331*J331/AA331,0)*VLOOKUP(B331,'2-Kosten per locatie'!$A$14:$C$16,3,FALSE)</f>
        <v>0</v>
      </c>
      <c r="X331" s="296">
        <f>IF(L331="nio",0,IF(L331&gt;0,VLOOKUP(H331,'3-Productie normen'!A:M,VLOOKUP(L331,'3-Productie normen'!$B$34:$C$39,2,FALSE),FALSE)))</f>
        <v>0</v>
      </c>
      <c r="Y331" s="296">
        <f t="shared" si="26"/>
        <v>0</v>
      </c>
      <c r="Z331" s="296">
        <f t="shared" si="27"/>
        <v>0</v>
      </c>
      <c r="AA331" s="296">
        <f t="shared" si="28"/>
        <v>0</v>
      </c>
      <c r="AB331" s="297" t="str">
        <f>VLOOKUP(H331,'3-Productie normen'!A:P,12,FALSE)</f>
        <v>B</v>
      </c>
      <c r="AC331" s="297"/>
      <c r="AE331" s="298">
        <f t="shared" si="29"/>
        <v>936</v>
      </c>
    </row>
    <row r="332" spans="1:31" ht="14.1" hidden="1" customHeight="1">
      <c r="A332" s="432">
        <v>332</v>
      </c>
      <c r="B332" s="256" t="s">
        <v>238</v>
      </c>
      <c r="C332" s="256"/>
      <c r="D332" s="79" t="s">
        <v>518</v>
      </c>
      <c r="E332" s="222" t="s">
        <v>577</v>
      </c>
      <c r="F332" s="222"/>
      <c r="G332" s="79" t="s">
        <v>272</v>
      </c>
      <c r="H332" s="272" t="s">
        <v>46</v>
      </c>
      <c r="I332" s="79" t="s">
        <v>237</v>
      </c>
      <c r="J332" s="214">
        <v>6</v>
      </c>
      <c r="K332" s="295">
        <f t="shared" si="25"/>
        <v>156</v>
      </c>
      <c r="L332" s="224">
        <v>156</v>
      </c>
      <c r="M332" s="224"/>
      <c r="N332" s="224"/>
      <c r="O332" s="224"/>
      <c r="P332" s="224"/>
      <c r="Q332" s="224"/>
      <c r="R332" s="223" t="e">
        <f>IF(L332="nio",0,IF(L332&gt;0,L332*J332/X332,0))*VLOOKUP(B332,'2-Kosten per locatie'!$A$14:$C$16,3,FALSE)</f>
        <v>#DIV/0!</v>
      </c>
      <c r="S332" s="223">
        <f>IF(M332&gt;0,M332*J332/Y332,0)*VLOOKUP(B332,'2-Kosten per locatie'!$A$14:$C$16,3,FALSE)</f>
        <v>0</v>
      </c>
      <c r="T332" s="223">
        <f>IF(N332&gt;0,N332*J332/Z332,0)*VLOOKUP(B332,'2-Kosten per locatie'!$A$14:$C$16,3,FALSE)</f>
        <v>0</v>
      </c>
      <c r="U332" s="223">
        <f>IF(O332&gt;0,O332*J332/AA332,0)*VLOOKUP(B332,'2-Kosten per locatie'!$A$14:$C$16,3,FALSE)</f>
        <v>0</v>
      </c>
      <c r="V332" s="223">
        <f>IF(P332&gt;0,P332*J332/Z332,0)*VLOOKUP(B332,'2-Kosten per locatie'!$A$14:$C$16,3,FALSE)</f>
        <v>0</v>
      </c>
      <c r="W332" s="223">
        <f>IF(Q332&gt;0,Q332*J332/AA332,0)*VLOOKUP(B332,'2-Kosten per locatie'!$A$14:$C$16,3,FALSE)</f>
        <v>0</v>
      </c>
      <c r="X332" s="296">
        <f>IF(L332="nio",0,IF(L332&gt;0,VLOOKUP(H332,'3-Productie normen'!A:M,VLOOKUP(L332,'3-Productie normen'!$B$34:$C$39,2,FALSE),FALSE)))</f>
        <v>0</v>
      </c>
      <c r="Y332" s="296">
        <f t="shared" si="26"/>
        <v>0</v>
      </c>
      <c r="Z332" s="296">
        <f t="shared" si="27"/>
        <v>0</v>
      </c>
      <c r="AA332" s="296">
        <f t="shared" si="28"/>
        <v>0</v>
      </c>
      <c r="AB332" s="297" t="str">
        <f>VLOOKUP(H332,'3-Productie normen'!A:P,12,FALSE)</f>
        <v>B</v>
      </c>
      <c r="AC332" s="297"/>
      <c r="AE332" s="298">
        <f t="shared" si="29"/>
        <v>936</v>
      </c>
    </row>
    <row r="333" spans="1:31" ht="14.1" hidden="1" customHeight="1">
      <c r="A333" s="432">
        <v>333</v>
      </c>
      <c r="B333" s="256" t="s">
        <v>238</v>
      </c>
      <c r="C333" s="256"/>
      <c r="D333" s="79" t="s">
        <v>518</v>
      </c>
      <c r="E333" s="222" t="s">
        <v>578</v>
      </c>
      <c r="F333" s="222"/>
      <c r="G333" s="79" t="s">
        <v>272</v>
      </c>
      <c r="H333" s="272" t="s">
        <v>46</v>
      </c>
      <c r="I333" s="79" t="s">
        <v>237</v>
      </c>
      <c r="J333" s="214">
        <v>6</v>
      </c>
      <c r="K333" s="295">
        <f t="shared" si="25"/>
        <v>156</v>
      </c>
      <c r="L333" s="224">
        <v>156</v>
      </c>
      <c r="M333" s="224"/>
      <c r="N333" s="224"/>
      <c r="O333" s="224"/>
      <c r="P333" s="224"/>
      <c r="Q333" s="224"/>
      <c r="R333" s="223" t="e">
        <f>IF(L333="nio",0,IF(L333&gt;0,L333*J333/X333,0))*VLOOKUP(B333,'2-Kosten per locatie'!$A$14:$C$16,3,FALSE)</f>
        <v>#DIV/0!</v>
      </c>
      <c r="S333" s="223">
        <f>IF(M333&gt;0,M333*J333/Y333,0)*VLOOKUP(B333,'2-Kosten per locatie'!$A$14:$C$16,3,FALSE)</f>
        <v>0</v>
      </c>
      <c r="T333" s="223">
        <f>IF(N333&gt;0,N333*J333/Z333,0)*VLOOKUP(B333,'2-Kosten per locatie'!$A$14:$C$16,3,FALSE)</f>
        <v>0</v>
      </c>
      <c r="U333" s="223">
        <f>IF(O333&gt;0,O333*J333/AA333,0)*VLOOKUP(B333,'2-Kosten per locatie'!$A$14:$C$16,3,FALSE)</f>
        <v>0</v>
      </c>
      <c r="V333" s="223">
        <f>IF(P333&gt;0,P333*J333/Z333,0)*VLOOKUP(B333,'2-Kosten per locatie'!$A$14:$C$16,3,FALSE)</f>
        <v>0</v>
      </c>
      <c r="W333" s="223">
        <f>IF(Q333&gt;0,Q333*J333/AA333,0)*VLOOKUP(B333,'2-Kosten per locatie'!$A$14:$C$16,3,FALSE)</f>
        <v>0</v>
      </c>
      <c r="X333" s="296">
        <f>IF(L333="nio",0,IF(L333&gt;0,VLOOKUP(H333,'3-Productie normen'!A:M,VLOOKUP(L333,'3-Productie normen'!$B$34:$C$39,2,FALSE),FALSE)))</f>
        <v>0</v>
      </c>
      <c r="Y333" s="296">
        <f t="shared" si="26"/>
        <v>0</v>
      </c>
      <c r="Z333" s="296">
        <f t="shared" si="27"/>
        <v>0</v>
      </c>
      <c r="AA333" s="296">
        <f t="shared" si="28"/>
        <v>0</v>
      </c>
      <c r="AB333" s="297" t="str">
        <f>VLOOKUP(H333,'3-Productie normen'!A:P,12,FALSE)</f>
        <v>B</v>
      </c>
      <c r="AC333" s="297"/>
      <c r="AE333" s="298">
        <f t="shared" si="29"/>
        <v>936</v>
      </c>
    </row>
    <row r="334" spans="1:31" ht="14.1" hidden="1" customHeight="1">
      <c r="A334" s="432">
        <v>334</v>
      </c>
      <c r="B334" s="256" t="s">
        <v>238</v>
      </c>
      <c r="C334" s="256"/>
      <c r="D334" s="79" t="s">
        <v>518</v>
      </c>
      <c r="E334" s="222" t="s">
        <v>579</v>
      </c>
      <c r="F334" s="222"/>
      <c r="G334" s="79" t="s">
        <v>272</v>
      </c>
      <c r="H334" s="272" t="s">
        <v>46</v>
      </c>
      <c r="I334" s="79" t="s">
        <v>237</v>
      </c>
      <c r="J334" s="214">
        <v>6</v>
      </c>
      <c r="K334" s="295">
        <f t="shared" si="25"/>
        <v>156</v>
      </c>
      <c r="L334" s="224">
        <v>156</v>
      </c>
      <c r="M334" s="224"/>
      <c r="N334" s="224"/>
      <c r="O334" s="224"/>
      <c r="P334" s="224"/>
      <c r="Q334" s="224"/>
      <c r="R334" s="223" t="e">
        <f>IF(L334="nio",0,IF(L334&gt;0,L334*J334/X334,0))*VLOOKUP(B334,'2-Kosten per locatie'!$A$14:$C$16,3,FALSE)</f>
        <v>#DIV/0!</v>
      </c>
      <c r="S334" s="223">
        <f>IF(M334&gt;0,M334*J334/Y334,0)*VLOOKUP(B334,'2-Kosten per locatie'!$A$14:$C$16,3,FALSE)</f>
        <v>0</v>
      </c>
      <c r="T334" s="223">
        <f>IF(N334&gt;0,N334*J334/Z334,0)*VLOOKUP(B334,'2-Kosten per locatie'!$A$14:$C$16,3,FALSE)</f>
        <v>0</v>
      </c>
      <c r="U334" s="223">
        <f>IF(O334&gt;0,O334*J334/AA334,0)*VLOOKUP(B334,'2-Kosten per locatie'!$A$14:$C$16,3,FALSE)</f>
        <v>0</v>
      </c>
      <c r="V334" s="223">
        <f>IF(P334&gt;0,P334*J334/Z334,0)*VLOOKUP(B334,'2-Kosten per locatie'!$A$14:$C$16,3,FALSE)</f>
        <v>0</v>
      </c>
      <c r="W334" s="223">
        <f>IF(Q334&gt;0,Q334*J334/AA334,0)*VLOOKUP(B334,'2-Kosten per locatie'!$A$14:$C$16,3,FALSE)</f>
        <v>0</v>
      </c>
      <c r="X334" s="296">
        <f>IF(L334="nio",0,IF(L334&gt;0,VLOOKUP(H334,'3-Productie normen'!A:M,VLOOKUP(L334,'3-Productie normen'!$B$34:$C$39,2,FALSE),FALSE)))</f>
        <v>0</v>
      </c>
      <c r="Y334" s="296">
        <f t="shared" si="26"/>
        <v>0</v>
      </c>
      <c r="Z334" s="296">
        <f t="shared" si="27"/>
        <v>0</v>
      </c>
      <c r="AA334" s="296">
        <f t="shared" si="28"/>
        <v>0</v>
      </c>
      <c r="AB334" s="297" t="str">
        <f>VLOOKUP(H334,'3-Productie normen'!A:P,12,FALSE)</f>
        <v>B</v>
      </c>
      <c r="AC334" s="297"/>
      <c r="AE334" s="298">
        <f t="shared" si="29"/>
        <v>936</v>
      </c>
    </row>
    <row r="335" spans="1:31" ht="14.1" hidden="1" customHeight="1">
      <c r="A335" s="432">
        <v>335</v>
      </c>
      <c r="B335" s="256" t="s">
        <v>238</v>
      </c>
      <c r="C335" s="256"/>
      <c r="D335" s="79" t="s">
        <v>518</v>
      </c>
      <c r="E335" s="222" t="s">
        <v>580</v>
      </c>
      <c r="F335" s="222"/>
      <c r="G335" s="79" t="s">
        <v>272</v>
      </c>
      <c r="H335" s="272" t="s">
        <v>46</v>
      </c>
      <c r="I335" s="79" t="s">
        <v>237</v>
      </c>
      <c r="J335" s="214">
        <v>6</v>
      </c>
      <c r="K335" s="295">
        <f t="shared" si="25"/>
        <v>156</v>
      </c>
      <c r="L335" s="224">
        <v>156</v>
      </c>
      <c r="M335" s="224"/>
      <c r="N335" s="224"/>
      <c r="O335" s="224"/>
      <c r="P335" s="224"/>
      <c r="Q335" s="224"/>
      <c r="R335" s="223" t="e">
        <f>IF(L335="nio",0,IF(L335&gt;0,L335*J335/X335,0))*VLOOKUP(B335,'2-Kosten per locatie'!$A$14:$C$16,3,FALSE)</f>
        <v>#DIV/0!</v>
      </c>
      <c r="S335" s="223">
        <f>IF(M335&gt;0,M335*J335/Y335,0)*VLOOKUP(B335,'2-Kosten per locatie'!$A$14:$C$16,3,FALSE)</f>
        <v>0</v>
      </c>
      <c r="T335" s="223">
        <f>IF(N335&gt;0,N335*J335/Z335,0)*VLOOKUP(B335,'2-Kosten per locatie'!$A$14:$C$16,3,FALSE)</f>
        <v>0</v>
      </c>
      <c r="U335" s="223">
        <f>IF(O335&gt;0,O335*J335/AA335,0)*VLOOKUP(B335,'2-Kosten per locatie'!$A$14:$C$16,3,FALSE)</f>
        <v>0</v>
      </c>
      <c r="V335" s="223">
        <f>IF(P335&gt;0,P335*J335/Z335,0)*VLOOKUP(B335,'2-Kosten per locatie'!$A$14:$C$16,3,FALSE)</f>
        <v>0</v>
      </c>
      <c r="W335" s="223">
        <f>IF(Q335&gt;0,Q335*J335/AA335,0)*VLOOKUP(B335,'2-Kosten per locatie'!$A$14:$C$16,3,FALSE)</f>
        <v>0</v>
      </c>
      <c r="X335" s="296">
        <f>IF(L335="nio",0,IF(L335&gt;0,VLOOKUP(H335,'3-Productie normen'!A:M,VLOOKUP(L335,'3-Productie normen'!$B$34:$C$39,2,FALSE),FALSE)))</f>
        <v>0</v>
      </c>
      <c r="Y335" s="296">
        <f t="shared" si="26"/>
        <v>0</v>
      </c>
      <c r="Z335" s="296">
        <f t="shared" si="27"/>
        <v>0</v>
      </c>
      <c r="AA335" s="296">
        <f t="shared" si="28"/>
        <v>0</v>
      </c>
      <c r="AB335" s="297" t="str">
        <f>VLOOKUP(H335,'3-Productie normen'!A:P,12,FALSE)</f>
        <v>B</v>
      </c>
      <c r="AC335" s="297"/>
      <c r="AE335" s="298">
        <f t="shared" si="29"/>
        <v>936</v>
      </c>
    </row>
    <row r="336" spans="1:31" ht="14.1" hidden="1" customHeight="1">
      <c r="A336" s="432">
        <v>336</v>
      </c>
      <c r="B336" s="256" t="s">
        <v>238</v>
      </c>
      <c r="C336" s="256"/>
      <c r="D336" s="79" t="s">
        <v>518</v>
      </c>
      <c r="E336" s="222" t="s">
        <v>581</v>
      </c>
      <c r="F336" s="222"/>
      <c r="G336" s="79" t="s">
        <v>272</v>
      </c>
      <c r="H336" s="272" t="s">
        <v>46</v>
      </c>
      <c r="I336" s="79" t="s">
        <v>237</v>
      </c>
      <c r="J336" s="214">
        <v>5</v>
      </c>
      <c r="K336" s="295">
        <f t="shared" si="25"/>
        <v>156</v>
      </c>
      <c r="L336" s="224">
        <v>156</v>
      </c>
      <c r="M336" s="224"/>
      <c r="N336" s="224"/>
      <c r="O336" s="224"/>
      <c r="P336" s="224"/>
      <c r="Q336" s="224"/>
      <c r="R336" s="223" t="e">
        <f>IF(L336="nio",0,IF(L336&gt;0,L336*J336/X336,0))*VLOOKUP(B336,'2-Kosten per locatie'!$A$14:$C$16,3,FALSE)</f>
        <v>#DIV/0!</v>
      </c>
      <c r="S336" s="223">
        <f>IF(M336&gt;0,M336*J336/Y336,0)*VLOOKUP(B336,'2-Kosten per locatie'!$A$14:$C$16,3,FALSE)</f>
        <v>0</v>
      </c>
      <c r="T336" s="223">
        <f>IF(N336&gt;0,N336*J336/Z336,0)*VLOOKUP(B336,'2-Kosten per locatie'!$A$14:$C$16,3,FALSE)</f>
        <v>0</v>
      </c>
      <c r="U336" s="223">
        <f>IF(O336&gt;0,O336*J336/AA336,0)*VLOOKUP(B336,'2-Kosten per locatie'!$A$14:$C$16,3,FALSE)</f>
        <v>0</v>
      </c>
      <c r="V336" s="223">
        <f>IF(P336&gt;0,P336*J336/Z336,0)*VLOOKUP(B336,'2-Kosten per locatie'!$A$14:$C$16,3,FALSE)</f>
        <v>0</v>
      </c>
      <c r="W336" s="223">
        <f>IF(Q336&gt;0,Q336*J336/AA336,0)*VLOOKUP(B336,'2-Kosten per locatie'!$A$14:$C$16,3,FALSE)</f>
        <v>0</v>
      </c>
      <c r="X336" s="296">
        <f>IF(L336="nio",0,IF(L336&gt;0,VLOOKUP(H336,'3-Productie normen'!A:M,VLOOKUP(L336,'3-Productie normen'!$B$34:$C$39,2,FALSE),FALSE)))</f>
        <v>0</v>
      </c>
      <c r="Y336" s="296">
        <f t="shared" si="26"/>
        <v>0</v>
      </c>
      <c r="Z336" s="296">
        <f t="shared" si="27"/>
        <v>0</v>
      </c>
      <c r="AA336" s="296">
        <f t="shared" si="28"/>
        <v>0</v>
      </c>
      <c r="AB336" s="297" t="str">
        <f>VLOOKUP(H336,'3-Productie normen'!A:P,12,FALSE)</f>
        <v>B</v>
      </c>
      <c r="AC336" s="297"/>
      <c r="AE336" s="298">
        <f t="shared" si="29"/>
        <v>780</v>
      </c>
    </row>
    <row r="337" spans="1:31" ht="14.1" hidden="1" customHeight="1">
      <c r="A337" s="432">
        <v>337</v>
      </c>
      <c r="B337" s="256" t="s">
        <v>238</v>
      </c>
      <c r="C337" s="256"/>
      <c r="D337" s="79" t="s">
        <v>518</v>
      </c>
      <c r="E337" s="222" t="s">
        <v>582</v>
      </c>
      <c r="F337" s="222"/>
      <c r="G337" s="79" t="s">
        <v>272</v>
      </c>
      <c r="H337" s="272" t="s">
        <v>46</v>
      </c>
      <c r="I337" s="79" t="s">
        <v>237</v>
      </c>
      <c r="J337" s="214">
        <v>5</v>
      </c>
      <c r="K337" s="295">
        <f t="shared" si="25"/>
        <v>156</v>
      </c>
      <c r="L337" s="224">
        <v>156</v>
      </c>
      <c r="M337" s="224"/>
      <c r="N337" s="224"/>
      <c r="O337" s="224"/>
      <c r="P337" s="224"/>
      <c r="Q337" s="224"/>
      <c r="R337" s="223" t="e">
        <f>IF(L337="nio",0,IF(L337&gt;0,L337*J337/X337,0))*VLOOKUP(B337,'2-Kosten per locatie'!$A$14:$C$16,3,FALSE)</f>
        <v>#DIV/0!</v>
      </c>
      <c r="S337" s="223">
        <f>IF(M337&gt;0,M337*J337/Y337,0)*VLOOKUP(B337,'2-Kosten per locatie'!$A$14:$C$16,3,FALSE)</f>
        <v>0</v>
      </c>
      <c r="T337" s="223">
        <f>IF(N337&gt;0,N337*J337/Z337,0)*VLOOKUP(B337,'2-Kosten per locatie'!$A$14:$C$16,3,FALSE)</f>
        <v>0</v>
      </c>
      <c r="U337" s="223">
        <f>IF(O337&gt;0,O337*J337/AA337,0)*VLOOKUP(B337,'2-Kosten per locatie'!$A$14:$C$16,3,FALSE)</f>
        <v>0</v>
      </c>
      <c r="V337" s="223">
        <f>IF(P337&gt;0,P337*J337/Z337,0)*VLOOKUP(B337,'2-Kosten per locatie'!$A$14:$C$16,3,FALSE)</f>
        <v>0</v>
      </c>
      <c r="W337" s="223">
        <f>IF(Q337&gt;0,Q337*J337/AA337,0)*VLOOKUP(B337,'2-Kosten per locatie'!$A$14:$C$16,3,FALSE)</f>
        <v>0</v>
      </c>
      <c r="X337" s="296">
        <f>IF(L337="nio",0,IF(L337&gt;0,VLOOKUP(H337,'3-Productie normen'!A:M,VLOOKUP(L337,'3-Productie normen'!$B$34:$C$39,2,FALSE),FALSE)))</f>
        <v>0</v>
      </c>
      <c r="Y337" s="296">
        <f t="shared" si="26"/>
        <v>0</v>
      </c>
      <c r="Z337" s="296">
        <f t="shared" si="27"/>
        <v>0</v>
      </c>
      <c r="AA337" s="296">
        <f t="shared" si="28"/>
        <v>0</v>
      </c>
      <c r="AB337" s="297" t="str">
        <f>VLOOKUP(H337,'3-Productie normen'!A:P,12,FALSE)</f>
        <v>B</v>
      </c>
      <c r="AC337" s="297"/>
      <c r="AE337" s="298">
        <f t="shared" si="29"/>
        <v>780</v>
      </c>
    </row>
    <row r="338" spans="1:31" ht="14.1" hidden="1" customHeight="1">
      <c r="A338" s="432">
        <v>338</v>
      </c>
      <c r="B338" s="256" t="s">
        <v>238</v>
      </c>
      <c r="C338" s="256"/>
      <c r="D338" s="79" t="s">
        <v>518</v>
      </c>
      <c r="E338" s="222" t="s">
        <v>583</v>
      </c>
      <c r="F338" s="222"/>
      <c r="G338" s="79" t="s">
        <v>272</v>
      </c>
      <c r="H338" s="272" t="s">
        <v>46</v>
      </c>
      <c r="I338" s="79" t="s">
        <v>237</v>
      </c>
      <c r="J338" s="214">
        <v>9</v>
      </c>
      <c r="K338" s="295">
        <f t="shared" si="25"/>
        <v>156</v>
      </c>
      <c r="L338" s="224">
        <v>156</v>
      </c>
      <c r="M338" s="224"/>
      <c r="N338" s="224"/>
      <c r="O338" s="224"/>
      <c r="P338" s="224"/>
      <c r="Q338" s="224"/>
      <c r="R338" s="223" t="e">
        <f>IF(L338="nio",0,IF(L338&gt;0,L338*J338/X338,0))*VLOOKUP(B338,'2-Kosten per locatie'!$A$14:$C$16,3,FALSE)</f>
        <v>#DIV/0!</v>
      </c>
      <c r="S338" s="223">
        <f>IF(M338&gt;0,M338*J338/Y338,0)*VLOOKUP(B338,'2-Kosten per locatie'!$A$14:$C$16,3,FALSE)</f>
        <v>0</v>
      </c>
      <c r="T338" s="223">
        <f>IF(N338&gt;0,N338*J338/Z338,0)*VLOOKUP(B338,'2-Kosten per locatie'!$A$14:$C$16,3,FALSE)</f>
        <v>0</v>
      </c>
      <c r="U338" s="223">
        <f>IF(O338&gt;0,O338*J338/AA338,0)*VLOOKUP(B338,'2-Kosten per locatie'!$A$14:$C$16,3,FALSE)</f>
        <v>0</v>
      </c>
      <c r="V338" s="223">
        <f>IF(P338&gt;0,P338*J338/Z338,0)*VLOOKUP(B338,'2-Kosten per locatie'!$A$14:$C$16,3,FALSE)</f>
        <v>0</v>
      </c>
      <c r="W338" s="223">
        <f>IF(Q338&gt;0,Q338*J338/AA338,0)*VLOOKUP(B338,'2-Kosten per locatie'!$A$14:$C$16,3,FALSE)</f>
        <v>0</v>
      </c>
      <c r="X338" s="296">
        <f>IF(L338="nio",0,IF(L338&gt;0,VLOOKUP(H338,'3-Productie normen'!A:M,VLOOKUP(L338,'3-Productie normen'!$B$34:$C$39,2,FALSE),FALSE)))</f>
        <v>0</v>
      </c>
      <c r="Y338" s="296">
        <f t="shared" si="26"/>
        <v>0</v>
      </c>
      <c r="Z338" s="296">
        <f t="shared" si="27"/>
        <v>0</v>
      </c>
      <c r="AA338" s="296">
        <f t="shared" si="28"/>
        <v>0</v>
      </c>
      <c r="AB338" s="297" t="str">
        <f>VLOOKUP(H338,'3-Productie normen'!A:P,12,FALSE)</f>
        <v>B</v>
      </c>
      <c r="AC338" s="297"/>
      <c r="AE338" s="298">
        <f t="shared" si="29"/>
        <v>1404</v>
      </c>
    </row>
    <row r="339" spans="1:31" ht="14.1" hidden="1" customHeight="1">
      <c r="A339" s="432">
        <v>339</v>
      </c>
      <c r="B339" s="256" t="s">
        <v>238</v>
      </c>
      <c r="C339" s="256"/>
      <c r="D339" s="79" t="s">
        <v>518</v>
      </c>
      <c r="E339" s="222" t="s">
        <v>584</v>
      </c>
      <c r="F339" s="222"/>
      <c r="G339" s="79" t="s">
        <v>272</v>
      </c>
      <c r="H339" s="272" t="s">
        <v>46</v>
      </c>
      <c r="I339" s="79" t="s">
        <v>237</v>
      </c>
      <c r="J339" s="214">
        <v>6</v>
      </c>
      <c r="K339" s="295">
        <f t="shared" si="25"/>
        <v>156</v>
      </c>
      <c r="L339" s="224">
        <v>156</v>
      </c>
      <c r="M339" s="224"/>
      <c r="N339" s="224"/>
      <c r="O339" s="224"/>
      <c r="P339" s="224"/>
      <c r="Q339" s="224"/>
      <c r="R339" s="223" t="e">
        <f>IF(L339="nio",0,IF(L339&gt;0,L339*J339/X339,0))*VLOOKUP(B339,'2-Kosten per locatie'!$A$14:$C$16,3,FALSE)</f>
        <v>#DIV/0!</v>
      </c>
      <c r="S339" s="223">
        <f>IF(M339&gt;0,M339*J339/Y339,0)*VLOOKUP(B339,'2-Kosten per locatie'!$A$14:$C$16,3,FALSE)</f>
        <v>0</v>
      </c>
      <c r="T339" s="223">
        <f>IF(N339&gt;0,N339*J339/Z339,0)*VLOOKUP(B339,'2-Kosten per locatie'!$A$14:$C$16,3,FALSE)</f>
        <v>0</v>
      </c>
      <c r="U339" s="223">
        <f>IF(O339&gt;0,O339*J339/AA339,0)*VLOOKUP(B339,'2-Kosten per locatie'!$A$14:$C$16,3,FALSE)</f>
        <v>0</v>
      </c>
      <c r="V339" s="223">
        <f>IF(P339&gt;0,P339*J339/Z339,0)*VLOOKUP(B339,'2-Kosten per locatie'!$A$14:$C$16,3,FALSE)</f>
        <v>0</v>
      </c>
      <c r="W339" s="223">
        <f>IF(Q339&gt;0,Q339*J339/AA339,0)*VLOOKUP(B339,'2-Kosten per locatie'!$A$14:$C$16,3,FALSE)</f>
        <v>0</v>
      </c>
      <c r="X339" s="296">
        <f>IF(L339="nio",0,IF(L339&gt;0,VLOOKUP(H339,'3-Productie normen'!A:M,VLOOKUP(L339,'3-Productie normen'!$B$34:$C$39,2,FALSE),FALSE)))</f>
        <v>0</v>
      </c>
      <c r="Y339" s="296">
        <f t="shared" si="26"/>
        <v>0</v>
      </c>
      <c r="Z339" s="296">
        <f t="shared" si="27"/>
        <v>0</v>
      </c>
      <c r="AA339" s="296">
        <f t="shared" si="28"/>
        <v>0</v>
      </c>
      <c r="AB339" s="297" t="str">
        <f>VLOOKUP(H339,'3-Productie normen'!A:P,12,FALSE)</f>
        <v>B</v>
      </c>
      <c r="AC339" s="297"/>
      <c r="AE339" s="298">
        <f t="shared" si="29"/>
        <v>936</v>
      </c>
    </row>
    <row r="340" spans="1:31" ht="14.1" hidden="1" customHeight="1">
      <c r="A340" s="432">
        <v>340</v>
      </c>
      <c r="B340" s="256" t="s">
        <v>238</v>
      </c>
      <c r="C340" s="256"/>
      <c r="D340" s="79" t="s">
        <v>518</v>
      </c>
      <c r="E340" s="222" t="s">
        <v>585</v>
      </c>
      <c r="F340" s="222"/>
      <c r="G340" s="79" t="s">
        <v>272</v>
      </c>
      <c r="H340" s="272" t="s">
        <v>46</v>
      </c>
      <c r="I340" s="79" t="s">
        <v>237</v>
      </c>
      <c r="J340" s="214">
        <v>6</v>
      </c>
      <c r="K340" s="295">
        <f t="shared" si="25"/>
        <v>156</v>
      </c>
      <c r="L340" s="224">
        <v>156</v>
      </c>
      <c r="M340" s="224"/>
      <c r="N340" s="224"/>
      <c r="O340" s="224"/>
      <c r="P340" s="224"/>
      <c r="Q340" s="224"/>
      <c r="R340" s="223" t="e">
        <f>IF(L340="nio",0,IF(L340&gt;0,L340*J340/X340,0))*VLOOKUP(B340,'2-Kosten per locatie'!$A$14:$C$16,3,FALSE)</f>
        <v>#DIV/0!</v>
      </c>
      <c r="S340" s="223">
        <f>IF(M340&gt;0,M340*J340/Y340,0)*VLOOKUP(B340,'2-Kosten per locatie'!$A$14:$C$16,3,FALSE)</f>
        <v>0</v>
      </c>
      <c r="T340" s="223">
        <f>IF(N340&gt;0,N340*J340/Z340,0)*VLOOKUP(B340,'2-Kosten per locatie'!$A$14:$C$16,3,FALSE)</f>
        <v>0</v>
      </c>
      <c r="U340" s="223">
        <f>IF(O340&gt;0,O340*J340/AA340,0)*VLOOKUP(B340,'2-Kosten per locatie'!$A$14:$C$16,3,FALSE)</f>
        <v>0</v>
      </c>
      <c r="V340" s="223">
        <f>IF(P340&gt;0,P340*J340/Z340,0)*VLOOKUP(B340,'2-Kosten per locatie'!$A$14:$C$16,3,FALSE)</f>
        <v>0</v>
      </c>
      <c r="W340" s="223">
        <f>IF(Q340&gt;0,Q340*J340/AA340,0)*VLOOKUP(B340,'2-Kosten per locatie'!$A$14:$C$16,3,FALSE)</f>
        <v>0</v>
      </c>
      <c r="X340" s="296">
        <f>IF(L340="nio",0,IF(L340&gt;0,VLOOKUP(H340,'3-Productie normen'!A:M,VLOOKUP(L340,'3-Productie normen'!$B$34:$C$39,2,FALSE),FALSE)))</f>
        <v>0</v>
      </c>
      <c r="Y340" s="296">
        <f t="shared" si="26"/>
        <v>0</v>
      </c>
      <c r="Z340" s="296">
        <f t="shared" si="27"/>
        <v>0</v>
      </c>
      <c r="AA340" s="296">
        <f t="shared" si="28"/>
        <v>0</v>
      </c>
      <c r="AB340" s="297" t="str">
        <f>VLOOKUP(H340,'3-Productie normen'!A:P,12,FALSE)</f>
        <v>B</v>
      </c>
      <c r="AC340" s="297"/>
      <c r="AE340" s="298">
        <f t="shared" si="29"/>
        <v>936</v>
      </c>
    </row>
    <row r="341" spans="1:31" ht="14.1" hidden="1" customHeight="1">
      <c r="A341" s="432">
        <v>341</v>
      </c>
      <c r="B341" s="256" t="s">
        <v>238</v>
      </c>
      <c r="C341" s="256"/>
      <c r="D341" s="79" t="s">
        <v>518</v>
      </c>
      <c r="E341" s="222" t="s">
        <v>586</v>
      </c>
      <c r="F341" s="222"/>
      <c r="G341" s="79" t="s">
        <v>272</v>
      </c>
      <c r="H341" s="272" t="s">
        <v>46</v>
      </c>
      <c r="I341" s="79" t="s">
        <v>237</v>
      </c>
      <c r="J341" s="214">
        <v>6</v>
      </c>
      <c r="K341" s="295">
        <f t="shared" si="25"/>
        <v>156</v>
      </c>
      <c r="L341" s="224">
        <v>156</v>
      </c>
      <c r="M341" s="224"/>
      <c r="N341" s="224"/>
      <c r="O341" s="224"/>
      <c r="P341" s="224"/>
      <c r="Q341" s="224"/>
      <c r="R341" s="223" t="e">
        <f>IF(L341="nio",0,IF(L341&gt;0,L341*J341/X341,0))*VLOOKUP(B341,'2-Kosten per locatie'!$A$14:$C$16,3,FALSE)</f>
        <v>#DIV/0!</v>
      </c>
      <c r="S341" s="223">
        <f>IF(M341&gt;0,M341*J341/Y341,0)*VLOOKUP(B341,'2-Kosten per locatie'!$A$14:$C$16,3,FALSE)</f>
        <v>0</v>
      </c>
      <c r="T341" s="223">
        <f>IF(N341&gt;0,N341*J341/Z341,0)*VLOOKUP(B341,'2-Kosten per locatie'!$A$14:$C$16,3,FALSE)</f>
        <v>0</v>
      </c>
      <c r="U341" s="223">
        <f>IF(O341&gt;0,O341*J341/AA341,0)*VLOOKUP(B341,'2-Kosten per locatie'!$A$14:$C$16,3,FALSE)</f>
        <v>0</v>
      </c>
      <c r="V341" s="223">
        <f>IF(P341&gt;0,P341*J341/Z341,0)*VLOOKUP(B341,'2-Kosten per locatie'!$A$14:$C$16,3,FALSE)</f>
        <v>0</v>
      </c>
      <c r="W341" s="223">
        <f>IF(Q341&gt;0,Q341*J341/AA341,0)*VLOOKUP(B341,'2-Kosten per locatie'!$A$14:$C$16,3,FALSE)</f>
        <v>0</v>
      </c>
      <c r="X341" s="296">
        <f>IF(L341="nio",0,IF(L341&gt;0,VLOOKUP(H341,'3-Productie normen'!A:M,VLOOKUP(L341,'3-Productie normen'!$B$34:$C$39,2,FALSE),FALSE)))</f>
        <v>0</v>
      </c>
      <c r="Y341" s="296">
        <f t="shared" si="26"/>
        <v>0</v>
      </c>
      <c r="Z341" s="296">
        <f t="shared" si="27"/>
        <v>0</v>
      </c>
      <c r="AA341" s="296">
        <f t="shared" si="28"/>
        <v>0</v>
      </c>
      <c r="AB341" s="297" t="str">
        <f>VLOOKUP(H341,'3-Productie normen'!A:P,12,FALSE)</f>
        <v>B</v>
      </c>
      <c r="AC341" s="297"/>
      <c r="AE341" s="298">
        <f t="shared" si="29"/>
        <v>936</v>
      </c>
    </row>
    <row r="342" spans="1:31" ht="14.1" hidden="1" customHeight="1">
      <c r="A342" s="432">
        <v>342</v>
      </c>
      <c r="B342" s="256" t="s">
        <v>238</v>
      </c>
      <c r="C342" s="256"/>
      <c r="D342" s="79" t="s">
        <v>518</v>
      </c>
      <c r="E342" s="222" t="s">
        <v>587</v>
      </c>
      <c r="F342" s="222"/>
      <c r="G342" s="79" t="s">
        <v>272</v>
      </c>
      <c r="H342" s="272" t="s">
        <v>46</v>
      </c>
      <c r="I342" s="79" t="s">
        <v>237</v>
      </c>
      <c r="J342" s="214">
        <v>7</v>
      </c>
      <c r="K342" s="295">
        <f t="shared" si="25"/>
        <v>156</v>
      </c>
      <c r="L342" s="224">
        <v>156</v>
      </c>
      <c r="M342" s="224"/>
      <c r="N342" s="224"/>
      <c r="O342" s="224"/>
      <c r="P342" s="224"/>
      <c r="Q342" s="224"/>
      <c r="R342" s="223" t="e">
        <f>IF(L342="nio",0,IF(L342&gt;0,L342*J342/X342,0))*VLOOKUP(B342,'2-Kosten per locatie'!$A$14:$C$16,3,FALSE)</f>
        <v>#DIV/0!</v>
      </c>
      <c r="S342" s="223">
        <f>IF(M342&gt;0,M342*J342/Y342,0)*VLOOKUP(B342,'2-Kosten per locatie'!$A$14:$C$16,3,FALSE)</f>
        <v>0</v>
      </c>
      <c r="T342" s="223">
        <f>IF(N342&gt;0,N342*J342/Z342,0)*VLOOKUP(B342,'2-Kosten per locatie'!$A$14:$C$16,3,FALSE)</f>
        <v>0</v>
      </c>
      <c r="U342" s="223">
        <f>IF(O342&gt;0,O342*J342/AA342,0)*VLOOKUP(B342,'2-Kosten per locatie'!$A$14:$C$16,3,FALSE)</f>
        <v>0</v>
      </c>
      <c r="V342" s="223">
        <f>IF(P342&gt;0,P342*J342/Z342,0)*VLOOKUP(B342,'2-Kosten per locatie'!$A$14:$C$16,3,FALSE)</f>
        <v>0</v>
      </c>
      <c r="W342" s="223">
        <f>IF(Q342&gt;0,Q342*J342/AA342,0)*VLOOKUP(B342,'2-Kosten per locatie'!$A$14:$C$16,3,FALSE)</f>
        <v>0</v>
      </c>
      <c r="X342" s="296">
        <f>IF(L342="nio",0,IF(L342&gt;0,VLOOKUP(H342,'3-Productie normen'!A:M,VLOOKUP(L342,'3-Productie normen'!$B$34:$C$39,2,FALSE),FALSE)))</f>
        <v>0</v>
      </c>
      <c r="Y342" s="296">
        <f t="shared" si="26"/>
        <v>0</v>
      </c>
      <c r="Z342" s="296">
        <f t="shared" si="27"/>
        <v>0</v>
      </c>
      <c r="AA342" s="296">
        <f t="shared" si="28"/>
        <v>0</v>
      </c>
      <c r="AB342" s="297" t="str">
        <f>VLOOKUP(H342,'3-Productie normen'!A:P,12,FALSE)</f>
        <v>B</v>
      </c>
      <c r="AC342" s="297"/>
      <c r="AE342" s="298">
        <f t="shared" si="29"/>
        <v>1092</v>
      </c>
    </row>
    <row r="343" spans="1:31" ht="14.1" hidden="1" customHeight="1">
      <c r="A343" s="432">
        <v>343</v>
      </c>
      <c r="B343" s="256" t="s">
        <v>238</v>
      </c>
      <c r="C343" s="256"/>
      <c r="D343" s="79" t="s">
        <v>518</v>
      </c>
      <c r="E343" s="222" t="s">
        <v>588</v>
      </c>
      <c r="F343" s="222"/>
      <c r="G343" s="79" t="s">
        <v>272</v>
      </c>
      <c r="H343" s="272" t="s">
        <v>46</v>
      </c>
      <c r="I343" s="79" t="s">
        <v>237</v>
      </c>
      <c r="J343" s="214">
        <v>7</v>
      </c>
      <c r="K343" s="295">
        <f t="shared" si="25"/>
        <v>156</v>
      </c>
      <c r="L343" s="224">
        <v>156</v>
      </c>
      <c r="M343" s="224"/>
      <c r="N343" s="224"/>
      <c r="O343" s="224"/>
      <c r="P343" s="224"/>
      <c r="Q343" s="224"/>
      <c r="R343" s="223" t="e">
        <f>IF(L343="nio",0,IF(L343&gt;0,L343*J343/X343,0))*VLOOKUP(B343,'2-Kosten per locatie'!$A$14:$C$16,3,FALSE)</f>
        <v>#DIV/0!</v>
      </c>
      <c r="S343" s="223">
        <f>IF(M343&gt;0,M343*J343/Y343,0)*VLOOKUP(B343,'2-Kosten per locatie'!$A$14:$C$16,3,FALSE)</f>
        <v>0</v>
      </c>
      <c r="T343" s="223">
        <f>IF(N343&gt;0,N343*J343/Z343,0)*VLOOKUP(B343,'2-Kosten per locatie'!$A$14:$C$16,3,FALSE)</f>
        <v>0</v>
      </c>
      <c r="U343" s="223">
        <f>IF(O343&gt;0,O343*J343/AA343,0)*VLOOKUP(B343,'2-Kosten per locatie'!$A$14:$C$16,3,FALSE)</f>
        <v>0</v>
      </c>
      <c r="V343" s="223">
        <f>IF(P343&gt;0,P343*J343/Z343,0)*VLOOKUP(B343,'2-Kosten per locatie'!$A$14:$C$16,3,FALSE)</f>
        <v>0</v>
      </c>
      <c r="W343" s="223">
        <f>IF(Q343&gt;0,Q343*J343/AA343,0)*VLOOKUP(B343,'2-Kosten per locatie'!$A$14:$C$16,3,FALSE)</f>
        <v>0</v>
      </c>
      <c r="X343" s="296">
        <f>IF(L343="nio",0,IF(L343&gt;0,VLOOKUP(H343,'3-Productie normen'!A:M,VLOOKUP(L343,'3-Productie normen'!$B$34:$C$39,2,FALSE),FALSE)))</f>
        <v>0</v>
      </c>
      <c r="Y343" s="296">
        <f t="shared" si="26"/>
        <v>0</v>
      </c>
      <c r="Z343" s="296">
        <f t="shared" si="27"/>
        <v>0</v>
      </c>
      <c r="AA343" s="296">
        <f t="shared" si="28"/>
        <v>0</v>
      </c>
      <c r="AB343" s="297" t="str">
        <f>VLOOKUP(H343,'3-Productie normen'!A:P,12,FALSE)</f>
        <v>B</v>
      </c>
      <c r="AC343" s="297"/>
      <c r="AE343" s="298">
        <f t="shared" si="29"/>
        <v>1092</v>
      </c>
    </row>
    <row r="344" spans="1:31" ht="14.1" hidden="1" customHeight="1">
      <c r="A344" s="432">
        <v>344</v>
      </c>
      <c r="B344" s="256" t="s">
        <v>238</v>
      </c>
      <c r="C344" s="256"/>
      <c r="D344" s="79" t="s">
        <v>518</v>
      </c>
      <c r="E344" s="222" t="s">
        <v>589</v>
      </c>
      <c r="F344" s="222"/>
      <c r="G344" s="79" t="s">
        <v>265</v>
      </c>
      <c r="H344" s="272" t="s">
        <v>55</v>
      </c>
      <c r="I344" s="79" t="s">
        <v>237</v>
      </c>
      <c r="J344" s="214">
        <v>7</v>
      </c>
      <c r="K344" s="295">
        <f t="shared" si="25"/>
        <v>156</v>
      </c>
      <c r="L344" s="224">
        <v>156</v>
      </c>
      <c r="M344" s="224"/>
      <c r="N344" s="224"/>
      <c r="O344" s="224"/>
      <c r="P344" s="224"/>
      <c r="Q344" s="224"/>
      <c r="R344" s="223" t="e">
        <f>IF(L344="nio",0,IF(L344&gt;0,L344*J344/X344,0))*VLOOKUP(B344,'2-Kosten per locatie'!$A$14:$C$16,3,FALSE)</f>
        <v>#DIV/0!</v>
      </c>
      <c r="S344" s="223">
        <f>IF(M344&gt;0,M344*J344/Y344,0)*VLOOKUP(B344,'2-Kosten per locatie'!$A$14:$C$16,3,FALSE)</f>
        <v>0</v>
      </c>
      <c r="T344" s="223">
        <f>IF(N344&gt;0,N344*J344/Z344,0)*VLOOKUP(B344,'2-Kosten per locatie'!$A$14:$C$16,3,FALSE)</f>
        <v>0</v>
      </c>
      <c r="U344" s="223">
        <f>IF(O344&gt;0,O344*J344/AA344,0)*VLOOKUP(B344,'2-Kosten per locatie'!$A$14:$C$16,3,FALSE)</f>
        <v>0</v>
      </c>
      <c r="V344" s="223">
        <f>IF(P344&gt;0,P344*J344/Z344,0)*VLOOKUP(B344,'2-Kosten per locatie'!$A$14:$C$16,3,FALSE)</f>
        <v>0</v>
      </c>
      <c r="W344" s="223">
        <f>IF(Q344&gt;0,Q344*J344/AA344,0)*VLOOKUP(B344,'2-Kosten per locatie'!$A$14:$C$16,3,FALSE)</f>
        <v>0</v>
      </c>
      <c r="X344" s="296">
        <f>IF(L344="nio",0,IF(L344&gt;0,VLOOKUP(H344,'3-Productie normen'!A:M,VLOOKUP(L344,'3-Productie normen'!$B$34:$C$39,2,FALSE),FALSE)))</f>
        <v>0</v>
      </c>
      <c r="Y344" s="296">
        <f t="shared" si="26"/>
        <v>0</v>
      </c>
      <c r="Z344" s="296">
        <f t="shared" si="27"/>
        <v>0</v>
      </c>
      <c r="AA344" s="296">
        <f t="shared" si="28"/>
        <v>0</v>
      </c>
      <c r="AB344" s="297" t="str">
        <f>VLOOKUP(H344,'3-Productie normen'!A:P,12,FALSE)</f>
        <v>B</v>
      </c>
      <c r="AC344" s="297"/>
      <c r="AE344" s="298">
        <f t="shared" si="29"/>
        <v>1092</v>
      </c>
    </row>
    <row r="345" spans="1:31" ht="14.1" hidden="1" customHeight="1">
      <c r="A345" s="432">
        <v>345</v>
      </c>
      <c r="B345" s="256" t="s">
        <v>238</v>
      </c>
      <c r="C345" s="256"/>
      <c r="D345" s="79" t="s">
        <v>518</v>
      </c>
      <c r="E345" s="222" t="s">
        <v>590</v>
      </c>
      <c r="F345" s="222"/>
      <c r="G345" s="79" t="s">
        <v>272</v>
      </c>
      <c r="H345" s="272" t="s">
        <v>46</v>
      </c>
      <c r="I345" s="79" t="s">
        <v>237</v>
      </c>
      <c r="J345" s="214">
        <v>442</v>
      </c>
      <c r="K345" s="295">
        <f t="shared" si="25"/>
        <v>156</v>
      </c>
      <c r="L345" s="224">
        <v>156</v>
      </c>
      <c r="M345" s="224"/>
      <c r="N345" s="224"/>
      <c r="O345" s="224"/>
      <c r="P345" s="224"/>
      <c r="Q345" s="224"/>
      <c r="R345" s="223" t="e">
        <f>IF(L345="nio",0,IF(L345&gt;0,L345*J345/X345,0))*VLOOKUP(B345,'2-Kosten per locatie'!$A$14:$C$16,3,FALSE)</f>
        <v>#DIV/0!</v>
      </c>
      <c r="S345" s="223">
        <f>IF(M345&gt;0,M345*J345/Y345,0)*VLOOKUP(B345,'2-Kosten per locatie'!$A$14:$C$16,3,FALSE)</f>
        <v>0</v>
      </c>
      <c r="T345" s="223">
        <f>IF(N345&gt;0,N345*J345/Z345,0)*VLOOKUP(B345,'2-Kosten per locatie'!$A$14:$C$16,3,FALSE)</f>
        <v>0</v>
      </c>
      <c r="U345" s="223">
        <f>IF(O345&gt;0,O345*J345/AA345,0)*VLOOKUP(B345,'2-Kosten per locatie'!$A$14:$C$16,3,FALSE)</f>
        <v>0</v>
      </c>
      <c r="V345" s="223">
        <f>IF(P345&gt;0,P345*J345/Z345,0)*VLOOKUP(B345,'2-Kosten per locatie'!$A$14:$C$16,3,FALSE)</f>
        <v>0</v>
      </c>
      <c r="W345" s="223">
        <f>IF(Q345&gt;0,Q345*J345/AA345,0)*VLOOKUP(B345,'2-Kosten per locatie'!$A$14:$C$16,3,FALSE)</f>
        <v>0</v>
      </c>
      <c r="X345" s="296">
        <f>IF(L345="nio",0,IF(L345&gt;0,VLOOKUP(H345,'3-Productie normen'!A:M,VLOOKUP(L345,'3-Productie normen'!$B$34:$C$39,2,FALSE),FALSE)))</f>
        <v>0</v>
      </c>
      <c r="Y345" s="296">
        <f t="shared" si="26"/>
        <v>0</v>
      </c>
      <c r="Z345" s="296">
        <f t="shared" si="27"/>
        <v>0</v>
      </c>
      <c r="AA345" s="296">
        <f t="shared" si="28"/>
        <v>0</v>
      </c>
      <c r="AB345" s="297" t="str">
        <f>VLOOKUP(H345,'3-Productie normen'!A:P,12,FALSE)</f>
        <v>B</v>
      </c>
      <c r="AC345" s="297"/>
      <c r="AE345" s="298">
        <f t="shared" si="29"/>
        <v>68952</v>
      </c>
    </row>
    <row r="346" spans="1:31" ht="14.1" hidden="1" customHeight="1">
      <c r="A346" s="432">
        <v>346</v>
      </c>
      <c r="B346" s="256" t="s">
        <v>238</v>
      </c>
      <c r="C346" s="256"/>
      <c r="D346" s="79" t="s">
        <v>518</v>
      </c>
      <c r="E346" s="222" t="s">
        <v>591</v>
      </c>
      <c r="F346" s="222"/>
      <c r="G346" s="79" t="s">
        <v>241</v>
      </c>
      <c r="H346" s="256" t="s">
        <v>727</v>
      </c>
      <c r="I346" s="79" t="s">
        <v>95</v>
      </c>
      <c r="J346" s="214">
        <v>11</v>
      </c>
      <c r="K346" s="295">
        <f t="shared" si="25"/>
        <v>156</v>
      </c>
      <c r="L346" s="224">
        <v>156</v>
      </c>
      <c r="M346" s="224"/>
      <c r="N346" s="224"/>
      <c r="O346" s="224"/>
      <c r="P346" s="224"/>
      <c r="Q346" s="224"/>
      <c r="R346" s="223" t="e">
        <f>IF(L346="nio",0,IF(L346&gt;0,L346*J346/X346,0))*VLOOKUP(B346,'2-Kosten per locatie'!$A$14:$C$16,3,FALSE)</f>
        <v>#DIV/0!</v>
      </c>
      <c r="S346" s="223">
        <f>IF(M346&gt;0,M346*J346/Y346,0)*VLOOKUP(B346,'2-Kosten per locatie'!$A$14:$C$16,3,FALSE)</f>
        <v>0</v>
      </c>
      <c r="T346" s="223">
        <f>IF(N346&gt;0,N346*J346/Z346,0)*VLOOKUP(B346,'2-Kosten per locatie'!$A$14:$C$16,3,FALSE)</f>
        <v>0</v>
      </c>
      <c r="U346" s="223">
        <f>IF(O346&gt;0,O346*J346/AA346,0)*VLOOKUP(B346,'2-Kosten per locatie'!$A$14:$C$16,3,FALSE)</f>
        <v>0</v>
      </c>
      <c r="V346" s="223">
        <f>IF(P346&gt;0,P346*J346/Z346,0)*VLOOKUP(B346,'2-Kosten per locatie'!$A$14:$C$16,3,FALSE)</f>
        <v>0</v>
      </c>
      <c r="W346" s="223">
        <f>IF(Q346&gt;0,Q346*J346/AA346,0)*VLOOKUP(B346,'2-Kosten per locatie'!$A$14:$C$16,3,FALSE)</f>
        <v>0</v>
      </c>
      <c r="X346" s="296">
        <f>IF(L346="nio",0,IF(L346&gt;0,VLOOKUP(H346,'3-Productie normen'!A:M,VLOOKUP(L346,'3-Productie normen'!$B$34:$C$39,2,FALSE),FALSE)))</f>
        <v>0</v>
      </c>
      <c r="Y346" s="296">
        <f t="shared" si="26"/>
        <v>0</v>
      </c>
      <c r="Z346" s="296">
        <f t="shared" si="27"/>
        <v>0</v>
      </c>
      <c r="AA346" s="296">
        <f t="shared" si="28"/>
        <v>0</v>
      </c>
      <c r="AB346" s="297" t="str">
        <f>VLOOKUP(H346,'3-Productie normen'!A:P,12,FALSE)</f>
        <v>V</v>
      </c>
      <c r="AC346" s="297"/>
      <c r="AE346" s="298">
        <f t="shared" si="29"/>
        <v>1716</v>
      </c>
    </row>
    <row r="347" spans="1:31" ht="14.1" hidden="1" customHeight="1">
      <c r="A347" s="432">
        <v>347</v>
      </c>
      <c r="B347" s="256" t="s">
        <v>238</v>
      </c>
      <c r="C347" s="256"/>
      <c r="D347" s="76" t="s">
        <v>518</v>
      </c>
      <c r="E347" s="220" t="s">
        <v>592</v>
      </c>
      <c r="F347" s="220"/>
      <c r="G347" s="76" t="s">
        <v>248</v>
      </c>
      <c r="H347" s="272" t="s">
        <v>58</v>
      </c>
      <c r="I347" s="76" t="s">
        <v>95</v>
      </c>
      <c r="J347" s="213">
        <v>11</v>
      </c>
      <c r="K347" s="295">
        <f t="shared" si="25"/>
        <v>156</v>
      </c>
      <c r="L347" s="224">
        <v>156</v>
      </c>
      <c r="M347" s="224"/>
      <c r="N347" s="224"/>
      <c r="O347" s="224"/>
      <c r="P347" s="224"/>
      <c r="Q347" s="224"/>
      <c r="R347" s="223" t="e">
        <f>IF(L347="nio",0,IF(L347&gt;0,L347*J347/X347,0))*VLOOKUP(B347,'2-Kosten per locatie'!$A$14:$C$16,3,FALSE)</f>
        <v>#DIV/0!</v>
      </c>
      <c r="S347" s="223">
        <f>IF(M347&gt;0,M347*J347/Y347,0)*VLOOKUP(B347,'2-Kosten per locatie'!$A$14:$C$16,3,FALSE)</f>
        <v>0</v>
      </c>
      <c r="T347" s="223">
        <f>IF(N347&gt;0,N347*J347/Z347,0)*VLOOKUP(B347,'2-Kosten per locatie'!$A$14:$C$16,3,FALSE)</f>
        <v>0</v>
      </c>
      <c r="U347" s="223">
        <f>IF(O347&gt;0,O347*J347/AA347,0)*VLOOKUP(B347,'2-Kosten per locatie'!$A$14:$C$16,3,FALSE)</f>
        <v>0</v>
      </c>
      <c r="V347" s="223">
        <f>IF(P347&gt;0,P347*J347/Z347,0)*VLOOKUP(B347,'2-Kosten per locatie'!$A$14:$C$16,3,FALSE)</f>
        <v>0</v>
      </c>
      <c r="W347" s="223">
        <f>IF(Q347&gt;0,Q347*J347/AA347,0)*VLOOKUP(B347,'2-Kosten per locatie'!$A$14:$C$16,3,FALSE)</f>
        <v>0</v>
      </c>
      <c r="X347" s="296">
        <f>IF(L347="nio",0,IF(L347&gt;0,VLOOKUP(H347,'3-Productie normen'!A:M,VLOOKUP(L347,'3-Productie normen'!$B$34:$C$39,2,FALSE),FALSE)))</f>
        <v>0</v>
      </c>
      <c r="Y347" s="296">
        <f t="shared" si="26"/>
        <v>0</v>
      </c>
      <c r="Z347" s="296">
        <f t="shared" si="27"/>
        <v>0</v>
      </c>
      <c r="AA347" s="296">
        <f t="shared" si="28"/>
        <v>0</v>
      </c>
      <c r="AB347" s="297" t="str">
        <f>VLOOKUP(H347,'3-Productie normen'!A:P,12,FALSE)</f>
        <v>V</v>
      </c>
      <c r="AC347" s="297"/>
      <c r="AE347" s="298">
        <f t="shared" si="29"/>
        <v>1716</v>
      </c>
    </row>
    <row r="348" spans="1:31" ht="14.1" hidden="1" customHeight="1">
      <c r="A348" s="432">
        <v>348</v>
      </c>
      <c r="B348" s="256" t="s">
        <v>238</v>
      </c>
      <c r="C348" s="256"/>
      <c r="D348" s="76" t="s">
        <v>593</v>
      </c>
      <c r="E348" s="220" t="s">
        <v>594</v>
      </c>
      <c r="F348" s="220"/>
      <c r="G348" s="76" t="s">
        <v>241</v>
      </c>
      <c r="H348" s="256" t="s">
        <v>727</v>
      </c>
      <c r="I348" s="76" t="s">
        <v>95</v>
      </c>
      <c r="J348" s="213">
        <v>23</v>
      </c>
      <c r="K348" s="295">
        <f t="shared" si="25"/>
        <v>156</v>
      </c>
      <c r="L348" s="224">
        <v>156</v>
      </c>
      <c r="M348" s="224"/>
      <c r="N348" s="224"/>
      <c r="O348" s="224"/>
      <c r="P348" s="224"/>
      <c r="Q348" s="224"/>
      <c r="R348" s="223" t="e">
        <f>IF(L348="nio",0,IF(L348&gt;0,L348*J348/X348,0))*VLOOKUP(B348,'2-Kosten per locatie'!$A$14:$C$16,3,FALSE)</f>
        <v>#DIV/0!</v>
      </c>
      <c r="S348" s="223">
        <f>IF(M348&gt;0,M348*J348/Y348,0)*VLOOKUP(B348,'2-Kosten per locatie'!$A$14:$C$16,3,FALSE)</f>
        <v>0</v>
      </c>
      <c r="T348" s="223">
        <f>IF(N348&gt;0,N348*J348/Z348,0)*VLOOKUP(B348,'2-Kosten per locatie'!$A$14:$C$16,3,FALSE)</f>
        <v>0</v>
      </c>
      <c r="U348" s="223">
        <f>IF(O348&gt;0,O348*J348/AA348,0)*VLOOKUP(B348,'2-Kosten per locatie'!$A$14:$C$16,3,FALSE)</f>
        <v>0</v>
      </c>
      <c r="V348" s="223">
        <f>IF(P348&gt;0,P348*J348/Z348,0)*VLOOKUP(B348,'2-Kosten per locatie'!$A$14:$C$16,3,FALSE)</f>
        <v>0</v>
      </c>
      <c r="W348" s="223">
        <f>IF(Q348&gt;0,Q348*J348/AA348,0)*VLOOKUP(B348,'2-Kosten per locatie'!$A$14:$C$16,3,FALSE)</f>
        <v>0</v>
      </c>
      <c r="X348" s="296">
        <f>IF(L348="nio",0,IF(L348&gt;0,VLOOKUP(H348,'3-Productie normen'!A:M,VLOOKUP(L348,'3-Productie normen'!$B$34:$C$39,2,FALSE),FALSE)))</f>
        <v>0</v>
      </c>
      <c r="Y348" s="296">
        <f t="shared" si="26"/>
        <v>0</v>
      </c>
      <c r="Z348" s="296">
        <f t="shared" si="27"/>
        <v>0</v>
      </c>
      <c r="AA348" s="296">
        <f t="shared" si="28"/>
        <v>0</v>
      </c>
      <c r="AB348" s="297" t="str">
        <f>VLOOKUP(H348,'3-Productie normen'!A:P,12,FALSE)</f>
        <v>V</v>
      </c>
      <c r="AC348" s="297"/>
      <c r="AE348" s="298">
        <f t="shared" si="29"/>
        <v>3588</v>
      </c>
    </row>
    <row r="349" spans="1:31" ht="14.1" hidden="1" customHeight="1">
      <c r="A349" s="432">
        <v>349</v>
      </c>
      <c r="B349" s="256" t="s">
        <v>238</v>
      </c>
      <c r="C349" s="256"/>
      <c r="D349" s="76" t="s">
        <v>593</v>
      </c>
      <c r="E349" s="220" t="s">
        <v>595</v>
      </c>
      <c r="F349" s="220"/>
      <c r="G349" s="76" t="s">
        <v>248</v>
      </c>
      <c r="H349" s="272" t="s">
        <v>58</v>
      </c>
      <c r="I349" s="76" t="s">
        <v>95</v>
      </c>
      <c r="J349" s="213">
        <v>10</v>
      </c>
      <c r="K349" s="295">
        <f t="shared" si="25"/>
        <v>156</v>
      </c>
      <c r="L349" s="224">
        <v>156</v>
      </c>
      <c r="M349" s="224"/>
      <c r="N349" s="224"/>
      <c r="O349" s="224"/>
      <c r="P349" s="224"/>
      <c r="Q349" s="224"/>
      <c r="R349" s="223" t="e">
        <f>IF(L349="nio",0,IF(L349&gt;0,L349*J349/X349,0))*VLOOKUP(B349,'2-Kosten per locatie'!$A$14:$C$16,3,FALSE)</f>
        <v>#DIV/0!</v>
      </c>
      <c r="S349" s="223">
        <f>IF(M349&gt;0,M349*J349/Y349,0)*VLOOKUP(B349,'2-Kosten per locatie'!$A$14:$C$16,3,FALSE)</f>
        <v>0</v>
      </c>
      <c r="T349" s="223">
        <f>IF(N349&gt;0,N349*J349/Z349,0)*VLOOKUP(B349,'2-Kosten per locatie'!$A$14:$C$16,3,FALSE)</f>
        <v>0</v>
      </c>
      <c r="U349" s="223">
        <f>IF(O349&gt;0,O349*J349/AA349,0)*VLOOKUP(B349,'2-Kosten per locatie'!$A$14:$C$16,3,FALSE)</f>
        <v>0</v>
      </c>
      <c r="V349" s="223">
        <f>IF(P349&gt;0,P349*J349/Z349,0)*VLOOKUP(B349,'2-Kosten per locatie'!$A$14:$C$16,3,FALSE)</f>
        <v>0</v>
      </c>
      <c r="W349" s="223">
        <f>IF(Q349&gt;0,Q349*J349/AA349,0)*VLOOKUP(B349,'2-Kosten per locatie'!$A$14:$C$16,3,FALSE)</f>
        <v>0</v>
      </c>
      <c r="X349" s="296">
        <f>IF(L349="nio",0,IF(L349&gt;0,VLOOKUP(H349,'3-Productie normen'!A:M,VLOOKUP(L349,'3-Productie normen'!$B$34:$C$39,2,FALSE),FALSE)))</f>
        <v>0</v>
      </c>
      <c r="Y349" s="296">
        <f t="shared" si="26"/>
        <v>0</v>
      </c>
      <c r="Z349" s="296">
        <f t="shared" si="27"/>
        <v>0</v>
      </c>
      <c r="AA349" s="296">
        <f t="shared" si="28"/>
        <v>0</v>
      </c>
      <c r="AB349" s="297" t="str">
        <f>VLOOKUP(H349,'3-Productie normen'!A:P,12,FALSE)</f>
        <v>V</v>
      </c>
      <c r="AC349" s="297"/>
      <c r="AE349" s="298">
        <f t="shared" si="29"/>
        <v>1560</v>
      </c>
    </row>
    <row r="350" spans="1:31" ht="14.1" hidden="1" customHeight="1">
      <c r="A350" s="432">
        <v>350</v>
      </c>
      <c r="B350" s="256" t="s">
        <v>238</v>
      </c>
      <c r="C350" s="256"/>
      <c r="D350" s="76" t="s">
        <v>593</v>
      </c>
      <c r="E350" s="220" t="s">
        <v>596</v>
      </c>
      <c r="F350" s="220"/>
      <c r="G350" s="76" t="s">
        <v>59</v>
      </c>
      <c r="H350" s="276" t="s">
        <v>770</v>
      </c>
      <c r="I350" s="76" t="s">
        <v>95</v>
      </c>
      <c r="J350" s="213">
        <v>5</v>
      </c>
      <c r="K350" s="295">
        <f t="shared" si="25"/>
        <v>0</v>
      </c>
      <c r="L350" s="224" t="s">
        <v>717</v>
      </c>
      <c r="M350" s="224"/>
      <c r="N350" s="224"/>
      <c r="O350" s="224"/>
      <c r="P350" s="224"/>
      <c r="Q350" s="224"/>
      <c r="R350" s="223">
        <f>IF(L350="nio",0,IF(L350&gt;0,L350*J350/X350,0))*VLOOKUP(B350,'2-Kosten per locatie'!$A$14:$C$16,3,FALSE)</f>
        <v>0</v>
      </c>
      <c r="S350" s="223">
        <f>IF(M350&gt;0,M350*J350/Y350,0)*VLOOKUP(B350,'2-Kosten per locatie'!$A$14:$C$16,3,FALSE)</f>
        <v>0</v>
      </c>
      <c r="T350" s="223">
        <f>IF(N350&gt;0,N350*J350/Z350,0)*VLOOKUP(B350,'2-Kosten per locatie'!$A$14:$C$16,3,FALSE)</f>
        <v>0</v>
      </c>
      <c r="U350" s="223">
        <f>IF(O350&gt;0,O350*J350/AA350,0)*VLOOKUP(B350,'2-Kosten per locatie'!$A$14:$C$16,3,FALSE)</f>
        <v>0</v>
      </c>
      <c r="V350" s="223">
        <f>IF(P350&gt;0,P350*J350/Z350,0)*VLOOKUP(B350,'2-Kosten per locatie'!$A$14:$C$16,3,FALSE)</f>
        <v>0</v>
      </c>
      <c r="W350" s="223">
        <f>IF(Q350&gt;0,Q350*J350/AA350,0)*VLOOKUP(B350,'2-Kosten per locatie'!$A$14:$C$16,3,FALSE)</f>
        <v>0</v>
      </c>
      <c r="X350" s="296">
        <f>IF(L350="nio",0,IF(L350&gt;0,VLOOKUP(H350,'3-Productie normen'!A:M,VLOOKUP(L350,'3-Productie normen'!$B$34:$C$39,2,FALSE),FALSE)))</f>
        <v>0</v>
      </c>
      <c r="Y350" s="296">
        <f t="shared" si="26"/>
        <v>0</v>
      </c>
      <c r="Z350" s="296">
        <f t="shared" si="27"/>
        <v>0</v>
      </c>
      <c r="AA350" s="296">
        <f t="shared" si="28"/>
        <v>0</v>
      </c>
      <c r="AB350" s="297">
        <f>VLOOKUP(H350,'3-Productie normen'!A:P,12,FALSE)</f>
        <v>0</v>
      </c>
      <c r="AC350" s="297"/>
      <c r="AE350" s="298">
        <f t="shared" si="29"/>
        <v>0</v>
      </c>
    </row>
    <row r="351" spans="1:31" ht="14.1" hidden="1" customHeight="1">
      <c r="A351" s="432">
        <v>351</v>
      </c>
      <c r="B351" s="256" t="s">
        <v>238</v>
      </c>
      <c r="C351" s="256"/>
      <c r="D351" s="76" t="s">
        <v>593</v>
      </c>
      <c r="E351" s="220" t="s">
        <v>597</v>
      </c>
      <c r="F351" s="220"/>
      <c r="G351" s="76" t="s">
        <v>59</v>
      </c>
      <c r="H351" s="276" t="s">
        <v>770</v>
      </c>
      <c r="I351" s="76" t="s">
        <v>95</v>
      </c>
      <c r="J351" s="213">
        <v>6</v>
      </c>
      <c r="K351" s="295">
        <f t="shared" si="25"/>
        <v>0</v>
      </c>
      <c r="L351" s="224" t="s">
        <v>717</v>
      </c>
      <c r="M351" s="224"/>
      <c r="N351" s="224"/>
      <c r="O351" s="224"/>
      <c r="P351" s="224"/>
      <c r="Q351" s="224"/>
      <c r="R351" s="223">
        <f>IF(L351="nio",0,IF(L351&gt;0,L351*J351/X351,0))*VLOOKUP(B351,'2-Kosten per locatie'!$A$14:$C$16,3,FALSE)</f>
        <v>0</v>
      </c>
      <c r="S351" s="223">
        <f>IF(M351&gt;0,M351*J351/Y351,0)*VLOOKUP(B351,'2-Kosten per locatie'!$A$14:$C$16,3,FALSE)</f>
        <v>0</v>
      </c>
      <c r="T351" s="223">
        <f>IF(N351&gt;0,N351*J351/Z351,0)*VLOOKUP(B351,'2-Kosten per locatie'!$A$14:$C$16,3,FALSE)</f>
        <v>0</v>
      </c>
      <c r="U351" s="223">
        <f>IF(O351&gt;0,O351*J351/AA351,0)*VLOOKUP(B351,'2-Kosten per locatie'!$A$14:$C$16,3,FALSE)</f>
        <v>0</v>
      </c>
      <c r="V351" s="223">
        <f>IF(P351&gt;0,P351*J351/Z351,0)*VLOOKUP(B351,'2-Kosten per locatie'!$A$14:$C$16,3,FALSE)</f>
        <v>0</v>
      </c>
      <c r="W351" s="223">
        <f>IF(Q351&gt;0,Q351*J351/AA351,0)*VLOOKUP(B351,'2-Kosten per locatie'!$A$14:$C$16,3,FALSE)</f>
        <v>0</v>
      </c>
      <c r="X351" s="296">
        <f>IF(L351="nio",0,IF(L351&gt;0,VLOOKUP(H351,'3-Productie normen'!A:M,VLOOKUP(L351,'3-Productie normen'!$B$34:$C$39,2,FALSE),FALSE)))</f>
        <v>0</v>
      </c>
      <c r="Y351" s="296">
        <f t="shared" si="26"/>
        <v>0</v>
      </c>
      <c r="Z351" s="296">
        <f t="shared" si="27"/>
        <v>0</v>
      </c>
      <c r="AA351" s="296">
        <f t="shared" si="28"/>
        <v>0</v>
      </c>
      <c r="AB351" s="297">
        <f>VLOOKUP(H351,'3-Productie normen'!A:P,12,FALSE)</f>
        <v>0</v>
      </c>
      <c r="AC351" s="297"/>
      <c r="AE351" s="298">
        <f t="shared" si="29"/>
        <v>0</v>
      </c>
    </row>
    <row r="352" spans="1:31" ht="14.1" customHeight="1">
      <c r="A352" s="432">
        <v>352</v>
      </c>
      <c r="B352" s="256" t="s">
        <v>238</v>
      </c>
      <c r="C352" s="256"/>
      <c r="D352" s="76" t="s">
        <v>593</v>
      </c>
      <c r="E352" s="220" t="s">
        <v>598</v>
      </c>
      <c r="F352" s="220"/>
      <c r="G352" s="76" t="s">
        <v>255</v>
      </c>
      <c r="H352" s="272" t="s">
        <v>48</v>
      </c>
      <c r="I352" s="76" t="s">
        <v>243</v>
      </c>
      <c r="J352" s="213">
        <v>4</v>
      </c>
      <c r="K352" s="295">
        <f t="shared" si="25"/>
        <v>255</v>
      </c>
      <c r="L352" s="224">
        <v>255</v>
      </c>
      <c r="M352" s="224"/>
      <c r="N352" s="224"/>
      <c r="O352" s="224"/>
      <c r="P352" s="224"/>
      <c r="Q352" s="224"/>
      <c r="R352" s="223" t="e">
        <f>IF(L352="nio",0,IF(L352&gt;0,L352*J352/X352,0))*VLOOKUP(B352,'2-Kosten per locatie'!$A$14:$C$16,3,FALSE)</f>
        <v>#DIV/0!</v>
      </c>
      <c r="S352" s="223">
        <f>IF(M352&gt;0,M352*J352/Y352,0)*VLOOKUP(B352,'2-Kosten per locatie'!$A$14:$C$16,3,FALSE)</f>
        <v>0</v>
      </c>
      <c r="T352" s="223">
        <f>IF(N352&gt;0,N352*J352/Z352,0)*VLOOKUP(B352,'2-Kosten per locatie'!$A$14:$C$16,3,FALSE)</f>
        <v>0</v>
      </c>
      <c r="U352" s="223">
        <f>IF(O352&gt;0,O352*J352/AA352,0)*VLOOKUP(B352,'2-Kosten per locatie'!$A$14:$C$16,3,FALSE)</f>
        <v>0</v>
      </c>
      <c r="V352" s="223">
        <f>IF(P352&gt;0,P352*J352/Z352,0)*VLOOKUP(B352,'2-Kosten per locatie'!$A$14:$C$16,3,FALSE)</f>
        <v>0</v>
      </c>
      <c r="W352" s="223">
        <f>IF(Q352&gt;0,Q352*J352/AA352,0)*VLOOKUP(B352,'2-Kosten per locatie'!$A$14:$C$16,3,FALSE)</f>
        <v>0</v>
      </c>
      <c r="X352" s="296">
        <f>IF(L352="nio",0,IF(L352&gt;0,VLOOKUP(H352,'3-Productie normen'!A:M,VLOOKUP(L352,'3-Productie normen'!$B$34:$C$39,2,FALSE),FALSE)))</f>
        <v>0</v>
      </c>
      <c r="Y352" s="296">
        <f t="shared" si="26"/>
        <v>0</v>
      </c>
      <c r="Z352" s="296">
        <f t="shared" si="27"/>
        <v>0</v>
      </c>
      <c r="AA352" s="296">
        <f t="shared" si="28"/>
        <v>0</v>
      </c>
      <c r="AB352" s="297" t="str">
        <f>VLOOKUP(H352,'3-Productie normen'!A:P,12,FALSE)</f>
        <v>S</v>
      </c>
      <c r="AC352" s="297"/>
      <c r="AE352" s="298">
        <f t="shared" si="29"/>
        <v>1020</v>
      </c>
    </row>
    <row r="353" spans="1:31" ht="14.1" customHeight="1">
      <c r="A353" s="432">
        <v>353</v>
      </c>
      <c r="B353" s="256" t="s">
        <v>238</v>
      </c>
      <c r="C353" s="256"/>
      <c r="D353" s="76" t="s">
        <v>593</v>
      </c>
      <c r="E353" s="220" t="s">
        <v>599</v>
      </c>
      <c r="F353" s="220"/>
      <c r="G353" s="76" t="s">
        <v>255</v>
      </c>
      <c r="H353" s="272" t="s">
        <v>48</v>
      </c>
      <c r="I353" s="76" t="s">
        <v>243</v>
      </c>
      <c r="J353" s="213">
        <v>13</v>
      </c>
      <c r="K353" s="295">
        <f t="shared" si="25"/>
        <v>255</v>
      </c>
      <c r="L353" s="224">
        <v>255</v>
      </c>
      <c r="M353" s="224"/>
      <c r="N353" s="224"/>
      <c r="O353" s="224"/>
      <c r="P353" s="224"/>
      <c r="Q353" s="224"/>
      <c r="R353" s="223" t="e">
        <f>IF(L353="nio",0,IF(L353&gt;0,L353*J353/X353,0))*VLOOKUP(B353,'2-Kosten per locatie'!$A$14:$C$16,3,FALSE)</f>
        <v>#DIV/0!</v>
      </c>
      <c r="S353" s="223">
        <f>IF(M353&gt;0,M353*J353/Y353,0)*VLOOKUP(B353,'2-Kosten per locatie'!$A$14:$C$16,3,FALSE)</f>
        <v>0</v>
      </c>
      <c r="T353" s="223">
        <f>IF(N353&gt;0,N353*J353/Z353,0)*VLOOKUP(B353,'2-Kosten per locatie'!$A$14:$C$16,3,FALSE)</f>
        <v>0</v>
      </c>
      <c r="U353" s="223">
        <f>IF(O353&gt;0,O353*J353/AA353,0)*VLOOKUP(B353,'2-Kosten per locatie'!$A$14:$C$16,3,FALSE)</f>
        <v>0</v>
      </c>
      <c r="V353" s="223">
        <f>IF(P353&gt;0,P353*J353/Z353,0)*VLOOKUP(B353,'2-Kosten per locatie'!$A$14:$C$16,3,FALSE)</f>
        <v>0</v>
      </c>
      <c r="W353" s="223">
        <f>IF(Q353&gt;0,Q353*J353/AA353,0)*VLOOKUP(B353,'2-Kosten per locatie'!$A$14:$C$16,3,FALSE)</f>
        <v>0</v>
      </c>
      <c r="X353" s="296">
        <f>IF(L353="nio",0,IF(L353&gt;0,VLOOKUP(H353,'3-Productie normen'!A:M,VLOOKUP(L353,'3-Productie normen'!$B$34:$C$39,2,FALSE),FALSE)))</f>
        <v>0</v>
      </c>
      <c r="Y353" s="296">
        <f t="shared" si="26"/>
        <v>0</v>
      </c>
      <c r="Z353" s="296">
        <f t="shared" si="27"/>
        <v>0</v>
      </c>
      <c r="AA353" s="296">
        <f t="shared" si="28"/>
        <v>0</v>
      </c>
      <c r="AB353" s="297" t="str">
        <f>VLOOKUP(H353,'3-Productie normen'!A:P,12,FALSE)</f>
        <v>S</v>
      </c>
      <c r="AC353" s="297"/>
      <c r="AE353" s="298">
        <f t="shared" si="29"/>
        <v>3315</v>
      </c>
    </row>
    <row r="354" spans="1:31" ht="14.1" customHeight="1">
      <c r="A354" s="432">
        <v>354</v>
      </c>
      <c r="B354" s="256" t="s">
        <v>238</v>
      </c>
      <c r="C354" s="256"/>
      <c r="D354" s="76" t="s">
        <v>593</v>
      </c>
      <c r="E354" s="220" t="s">
        <v>600</v>
      </c>
      <c r="F354" s="220"/>
      <c r="G354" s="76" t="s">
        <v>255</v>
      </c>
      <c r="H354" s="272" t="s">
        <v>48</v>
      </c>
      <c r="I354" s="76" t="s">
        <v>243</v>
      </c>
      <c r="J354" s="213">
        <v>14</v>
      </c>
      <c r="K354" s="295">
        <f t="shared" si="25"/>
        <v>255</v>
      </c>
      <c r="L354" s="224">
        <v>255</v>
      </c>
      <c r="M354" s="224"/>
      <c r="N354" s="224"/>
      <c r="O354" s="224"/>
      <c r="P354" s="224"/>
      <c r="Q354" s="224"/>
      <c r="R354" s="223" t="e">
        <f>IF(L354="nio",0,IF(L354&gt;0,L354*J354/X354,0))*VLOOKUP(B354,'2-Kosten per locatie'!$A$14:$C$16,3,FALSE)</f>
        <v>#DIV/0!</v>
      </c>
      <c r="S354" s="223">
        <f>IF(M354&gt;0,M354*J354/Y354,0)*VLOOKUP(B354,'2-Kosten per locatie'!$A$14:$C$16,3,FALSE)</f>
        <v>0</v>
      </c>
      <c r="T354" s="223">
        <f>IF(N354&gt;0,N354*J354/Z354,0)*VLOOKUP(B354,'2-Kosten per locatie'!$A$14:$C$16,3,FALSE)</f>
        <v>0</v>
      </c>
      <c r="U354" s="223">
        <f>IF(O354&gt;0,O354*J354/AA354,0)*VLOOKUP(B354,'2-Kosten per locatie'!$A$14:$C$16,3,FALSE)</f>
        <v>0</v>
      </c>
      <c r="V354" s="223">
        <f>IF(P354&gt;0,P354*J354/Z354,0)*VLOOKUP(B354,'2-Kosten per locatie'!$A$14:$C$16,3,FALSE)</f>
        <v>0</v>
      </c>
      <c r="W354" s="223">
        <f>IF(Q354&gt;0,Q354*J354/AA354,0)*VLOOKUP(B354,'2-Kosten per locatie'!$A$14:$C$16,3,FALSE)</f>
        <v>0</v>
      </c>
      <c r="X354" s="296">
        <f>IF(L354="nio",0,IF(L354&gt;0,VLOOKUP(H354,'3-Productie normen'!A:M,VLOOKUP(L354,'3-Productie normen'!$B$34:$C$39,2,FALSE),FALSE)))</f>
        <v>0</v>
      </c>
      <c r="Y354" s="296">
        <f t="shared" si="26"/>
        <v>0</v>
      </c>
      <c r="Z354" s="296">
        <f t="shared" si="27"/>
        <v>0</v>
      </c>
      <c r="AA354" s="296">
        <f t="shared" si="28"/>
        <v>0</v>
      </c>
      <c r="AB354" s="297" t="str">
        <f>VLOOKUP(H354,'3-Productie normen'!A:P,12,FALSE)</f>
        <v>S</v>
      </c>
      <c r="AC354" s="297"/>
      <c r="AE354" s="298">
        <f t="shared" si="29"/>
        <v>3570</v>
      </c>
    </row>
    <row r="355" spans="1:31" ht="14.1" hidden="1" customHeight="1">
      <c r="A355" s="432">
        <v>355</v>
      </c>
      <c r="B355" s="256" t="s">
        <v>238</v>
      </c>
      <c r="C355" s="256"/>
      <c r="D355" s="76" t="s">
        <v>593</v>
      </c>
      <c r="E355" s="220" t="s">
        <v>601</v>
      </c>
      <c r="F355" s="220"/>
      <c r="G355" s="76" t="s">
        <v>265</v>
      </c>
      <c r="H355" s="272" t="s">
        <v>55</v>
      </c>
      <c r="I355" s="76" t="s">
        <v>237</v>
      </c>
      <c r="J355" s="213">
        <v>44</v>
      </c>
      <c r="K355" s="295">
        <f t="shared" si="25"/>
        <v>156</v>
      </c>
      <c r="L355" s="224">
        <v>156</v>
      </c>
      <c r="M355" s="224"/>
      <c r="N355" s="224"/>
      <c r="O355" s="224"/>
      <c r="P355" s="224"/>
      <c r="Q355" s="224"/>
      <c r="R355" s="223" t="e">
        <f>IF(L355="nio",0,IF(L355&gt;0,L355*J355/X355,0))*VLOOKUP(B355,'2-Kosten per locatie'!$A$14:$C$16,3,FALSE)</f>
        <v>#DIV/0!</v>
      </c>
      <c r="S355" s="223">
        <f>IF(M355&gt;0,M355*J355/Y355,0)*VLOOKUP(B355,'2-Kosten per locatie'!$A$14:$C$16,3,FALSE)</f>
        <v>0</v>
      </c>
      <c r="T355" s="223">
        <f>IF(N355&gt;0,N355*J355/Z355,0)*VLOOKUP(B355,'2-Kosten per locatie'!$A$14:$C$16,3,FALSE)</f>
        <v>0</v>
      </c>
      <c r="U355" s="223">
        <f>IF(O355&gt;0,O355*J355/AA355,0)*VLOOKUP(B355,'2-Kosten per locatie'!$A$14:$C$16,3,FALSE)</f>
        <v>0</v>
      </c>
      <c r="V355" s="223">
        <f>IF(P355&gt;0,P355*J355/Z355,0)*VLOOKUP(B355,'2-Kosten per locatie'!$A$14:$C$16,3,FALSE)</f>
        <v>0</v>
      </c>
      <c r="W355" s="223">
        <f>IF(Q355&gt;0,Q355*J355/AA355,0)*VLOOKUP(B355,'2-Kosten per locatie'!$A$14:$C$16,3,FALSE)</f>
        <v>0</v>
      </c>
      <c r="X355" s="296">
        <f>IF(L355="nio",0,IF(L355&gt;0,VLOOKUP(H355,'3-Productie normen'!A:M,VLOOKUP(L355,'3-Productie normen'!$B$34:$C$39,2,FALSE),FALSE)))</f>
        <v>0</v>
      </c>
      <c r="Y355" s="296">
        <f t="shared" si="26"/>
        <v>0</v>
      </c>
      <c r="Z355" s="296">
        <f t="shared" si="27"/>
        <v>0</v>
      </c>
      <c r="AA355" s="296">
        <f t="shared" si="28"/>
        <v>0</v>
      </c>
      <c r="AB355" s="297" t="str">
        <f>VLOOKUP(H355,'3-Productie normen'!A:P,12,FALSE)</f>
        <v>B</v>
      </c>
      <c r="AC355" s="297"/>
      <c r="AE355" s="298">
        <f t="shared" si="29"/>
        <v>6864</v>
      </c>
    </row>
    <row r="356" spans="1:31" ht="14.1" hidden="1" customHeight="1">
      <c r="A356" s="432">
        <v>356</v>
      </c>
      <c r="B356" s="256" t="s">
        <v>238</v>
      </c>
      <c r="C356" s="256"/>
      <c r="D356" s="76" t="s">
        <v>593</v>
      </c>
      <c r="E356" s="220" t="s">
        <v>602</v>
      </c>
      <c r="F356" s="220"/>
      <c r="G356" s="76" t="s">
        <v>272</v>
      </c>
      <c r="H356" s="272" t="s">
        <v>46</v>
      </c>
      <c r="I356" s="76" t="s">
        <v>237</v>
      </c>
      <c r="J356" s="213">
        <v>16</v>
      </c>
      <c r="K356" s="295">
        <f t="shared" si="25"/>
        <v>156</v>
      </c>
      <c r="L356" s="224">
        <v>156</v>
      </c>
      <c r="M356" s="224"/>
      <c r="N356" s="224"/>
      <c r="O356" s="224"/>
      <c r="P356" s="224"/>
      <c r="Q356" s="224"/>
      <c r="R356" s="223" t="e">
        <f>IF(L356="nio",0,IF(L356&gt;0,L356*J356/X356,0))*VLOOKUP(B356,'2-Kosten per locatie'!$A$14:$C$16,3,FALSE)</f>
        <v>#DIV/0!</v>
      </c>
      <c r="S356" s="223">
        <f>IF(M356&gt;0,M356*J356/Y356,0)*VLOOKUP(B356,'2-Kosten per locatie'!$A$14:$C$16,3,FALSE)</f>
        <v>0</v>
      </c>
      <c r="T356" s="223">
        <f>IF(N356&gt;0,N356*J356/Z356,0)*VLOOKUP(B356,'2-Kosten per locatie'!$A$14:$C$16,3,FALSE)</f>
        <v>0</v>
      </c>
      <c r="U356" s="223">
        <f>IF(O356&gt;0,O356*J356/AA356,0)*VLOOKUP(B356,'2-Kosten per locatie'!$A$14:$C$16,3,FALSE)</f>
        <v>0</v>
      </c>
      <c r="V356" s="223">
        <f>IF(P356&gt;0,P356*J356/Z356,0)*VLOOKUP(B356,'2-Kosten per locatie'!$A$14:$C$16,3,FALSE)</f>
        <v>0</v>
      </c>
      <c r="W356" s="223">
        <f>IF(Q356&gt;0,Q356*J356/AA356,0)*VLOOKUP(B356,'2-Kosten per locatie'!$A$14:$C$16,3,FALSE)</f>
        <v>0</v>
      </c>
      <c r="X356" s="296">
        <f>IF(L356="nio",0,IF(L356&gt;0,VLOOKUP(H356,'3-Productie normen'!A:M,VLOOKUP(L356,'3-Productie normen'!$B$34:$C$39,2,FALSE),FALSE)))</f>
        <v>0</v>
      </c>
      <c r="Y356" s="296">
        <f t="shared" si="26"/>
        <v>0</v>
      </c>
      <c r="Z356" s="296">
        <f t="shared" si="27"/>
        <v>0</v>
      </c>
      <c r="AA356" s="296">
        <f t="shared" si="28"/>
        <v>0</v>
      </c>
      <c r="AB356" s="297" t="str">
        <f>VLOOKUP(H356,'3-Productie normen'!A:P,12,FALSE)</f>
        <v>B</v>
      </c>
      <c r="AC356" s="297"/>
      <c r="AE356" s="298">
        <f t="shared" si="29"/>
        <v>2496</v>
      </c>
    </row>
    <row r="357" spans="1:31" ht="14.1" hidden="1" customHeight="1">
      <c r="A357" s="432">
        <v>357</v>
      </c>
      <c r="B357" s="256" t="s">
        <v>238</v>
      </c>
      <c r="C357" s="256"/>
      <c r="D357" s="76" t="s">
        <v>593</v>
      </c>
      <c r="E357" s="220" t="s">
        <v>603</v>
      </c>
      <c r="F357" s="220"/>
      <c r="G357" s="76" t="s">
        <v>272</v>
      </c>
      <c r="H357" s="272" t="s">
        <v>46</v>
      </c>
      <c r="I357" s="76" t="s">
        <v>237</v>
      </c>
      <c r="J357" s="213">
        <v>9</v>
      </c>
      <c r="K357" s="295">
        <f t="shared" si="25"/>
        <v>156</v>
      </c>
      <c r="L357" s="224">
        <v>156</v>
      </c>
      <c r="M357" s="224"/>
      <c r="N357" s="224"/>
      <c r="O357" s="224"/>
      <c r="P357" s="224"/>
      <c r="Q357" s="224"/>
      <c r="R357" s="223" t="e">
        <f>IF(L357="nio",0,IF(L357&gt;0,L357*J357/X357,0))*VLOOKUP(B357,'2-Kosten per locatie'!$A$14:$C$16,3,FALSE)</f>
        <v>#DIV/0!</v>
      </c>
      <c r="S357" s="223">
        <f>IF(M357&gt;0,M357*J357/Y357,0)*VLOOKUP(B357,'2-Kosten per locatie'!$A$14:$C$16,3,FALSE)</f>
        <v>0</v>
      </c>
      <c r="T357" s="223">
        <f>IF(N357&gt;0,N357*J357/Z357,0)*VLOOKUP(B357,'2-Kosten per locatie'!$A$14:$C$16,3,FALSE)</f>
        <v>0</v>
      </c>
      <c r="U357" s="223">
        <f>IF(O357&gt;0,O357*J357/AA357,0)*VLOOKUP(B357,'2-Kosten per locatie'!$A$14:$C$16,3,FALSE)</f>
        <v>0</v>
      </c>
      <c r="V357" s="223">
        <f>IF(P357&gt;0,P357*J357/Z357,0)*VLOOKUP(B357,'2-Kosten per locatie'!$A$14:$C$16,3,FALSE)</f>
        <v>0</v>
      </c>
      <c r="W357" s="223">
        <f>IF(Q357&gt;0,Q357*J357/AA357,0)*VLOOKUP(B357,'2-Kosten per locatie'!$A$14:$C$16,3,FALSE)</f>
        <v>0</v>
      </c>
      <c r="X357" s="296">
        <f>IF(L357="nio",0,IF(L357&gt;0,VLOOKUP(H357,'3-Productie normen'!A:M,VLOOKUP(L357,'3-Productie normen'!$B$34:$C$39,2,FALSE),FALSE)))</f>
        <v>0</v>
      </c>
      <c r="Y357" s="296">
        <f t="shared" si="26"/>
        <v>0</v>
      </c>
      <c r="Z357" s="296">
        <f t="shared" si="27"/>
        <v>0</v>
      </c>
      <c r="AA357" s="296">
        <f t="shared" si="28"/>
        <v>0</v>
      </c>
      <c r="AB357" s="297" t="str">
        <f>VLOOKUP(H357,'3-Productie normen'!A:P,12,FALSE)</f>
        <v>B</v>
      </c>
      <c r="AC357" s="297"/>
      <c r="AE357" s="298">
        <f t="shared" si="29"/>
        <v>1404</v>
      </c>
    </row>
    <row r="358" spans="1:31" ht="14.1" hidden="1" customHeight="1">
      <c r="A358" s="432">
        <v>358</v>
      </c>
      <c r="B358" s="256" t="s">
        <v>238</v>
      </c>
      <c r="C358" s="256"/>
      <c r="D358" s="76" t="s">
        <v>593</v>
      </c>
      <c r="E358" s="220" t="s">
        <v>604</v>
      </c>
      <c r="F358" s="220"/>
      <c r="G358" s="76" t="s">
        <v>272</v>
      </c>
      <c r="H358" s="272" t="s">
        <v>46</v>
      </c>
      <c r="I358" s="76" t="s">
        <v>237</v>
      </c>
      <c r="J358" s="213">
        <v>5</v>
      </c>
      <c r="K358" s="295">
        <f t="shared" si="25"/>
        <v>156</v>
      </c>
      <c r="L358" s="224">
        <v>156</v>
      </c>
      <c r="M358" s="224"/>
      <c r="N358" s="224"/>
      <c r="O358" s="224"/>
      <c r="P358" s="224"/>
      <c r="Q358" s="224"/>
      <c r="R358" s="223" t="e">
        <f>IF(L358="nio",0,IF(L358&gt;0,L358*J358/X358,0))*VLOOKUP(B358,'2-Kosten per locatie'!$A$14:$C$16,3,FALSE)</f>
        <v>#DIV/0!</v>
      </c>
      <c r="S358" s="223">
        <f>IF(M358&gt;0,M358*J358/Y358,0)*VLOOKUP(B358,'2-Kosten per locatie'!$A$14:$C$16,3,FALSE)</f>
        <v>0</v>
      </c>
      <c r="T358" s="223">
        <f>IF(N358&gt;0,N358*J358/Z358,0)*VLOOKUP(B358,'2-Kosten per locatie'!$A$14:$C$16,3,FALSE)</f>
        <v>0</v>
      </c>
      <c r="U358" s="223">
        <f>IF(O358&gt;0,O358*J358/AA358,0)*VLOOKUP(B358,'2-Kosten per locatie'!$A$14:$C$16,3,FALSE)</f>
        <v>0</v>
      </c>
      <c r="V358" s="223">
        <f>IF(P358&gt;0,P358*J358/Z358,0)*VLOOKUP(B358,'2-Kosten per locatie'!$A$14:$C$16,3,FALSE)</f>
        <v>0</v>
      </c>
      <c r="W358" s="223">
        <f>IF(Q358&gt;0,Q358*J358/AA358,0)*VLOOKUP(B358,'2-Kosten per locatie'!$A$14:$C$16,3,FALSE)</f>
        <v>0</v>
      </c>
      <c r="X358" s="296">
        <f>IF(L358="nio",0,IF(L358&gt;0,VLOOKUP(H358,'3-Productie normen'!A:M,VLOOKUP(L358,'3-Productie normen'!$B$34:$C$39,2,FALSE),FALSE)))</f>
        <v>0</v>
      </c>
      <c r="Y358" s="296">
        <f t="shared" si="26"/>
        <v>0</v>
      </c>
      <c r="Z358" s="296">
        <f t="shared" si="27"/>
        <v>0</v>
      </c>
      <c r="AA358" s="296">
        <f t="shared" si="28"/>
        <v>0</v>
      </c>
      <c r="AB358" s="297" t="str">
        <f>VLOOKUP(H358,'3-Productie normen'!A:P,12,FALSE)</f>
        <v>B</v>
      </c>
      <c r="AC358" s="297"/>
      <c r="AE358" s="298">
        <f t="shared" si="29"/>
        <v>780</v>
      </c>
    </row>
    <row r="359" spans="1:31" ht="14.1" hidden="1" customHeight="1">
      <c r="A359" s="432">
        <v>359</v>
      </c>
      <c r="B359" s="256" t="s">
        <v>238</v>
      </c>
      <c r="C359" s="256"/>
      <c r="D359" s="76" t="s">
        <v>593</v>
      </c>
      <c r="E359" s="220" t="s">
        <v>605</v>
      </c>
      <c r="F359" s="220"/>
      <c r="G359" s="76" t="s">
        <v>272</v>
      </c>
      <c r="H359" s="272" t="s">
        <v>46</v>
      </c>
      <c r="I359" s="76" t="s">
        <v>237</v>
      </c>
      <c r="J359" s="213">
        <v>5</v>
      </c>
      <c r="K359" s="295">
        <f t="shared" si="25"/>
        <v>156</v>
      </c>
      <c r="L359" s="224">
        <v>156</v>
      </c>
      <c r="M359" s="224"/>
      <c r="N359" s="224"/>
      <c r="O359" s="224"/>
      <c r="P359" s="224"/>
      <c r="Q359" s="224"/>
      <c r="R359" s="223" t="e">
        <f>IF(L359="nio",0,IF(L359&gt;0,L359*J359/X359,0))*VLOOKUP(B359,'2-Kosten per locatie'!$A$14:$C$16,3,FALSE)</f>
        <v>#DIV/0!</v>
      </c>
      <c r="S359" s="223">
        <f>IF(M359&gt;0,M359*J359/Y359,0)*VLOOKUP(B359,'2-Kosten per locatie'!$A$14:$C$16,3,FALSE)</f>
        <v>0</v>
      </c>
      <c r="T359" s="223">
        <f>IF(N359&gt;0,N359*J359/Z359,0)*VLOOKUP(B359,'2-Kosten per locatie'!$A$14:$C$16,3,FALSE)</f>
        <v>0</v>
      </c>
      <c r="U359" s="223">
        <f>IF(O359&gt;0,O359*J359/AA359,0)*VLOOKUP(B359,'2-Kosten per locatie'!$A$14:$C$16,3,FALSE)</f>
        <v>0</v>
      </c>
      <c r="V359" s="223">
        <f>IF(P359&gt;0,P359*J359/Z359,0)*VLOOKUP(B359,'2-Kosten per locatie'!$A$14:$C$16,3,FALSE)</f>
        <v>0</v>
      </c>
      <c r="W359" s="223">
        <f>IF(Q359&gt;0,Q359*J359/AA359,0)*VLOOKUP(B359,'2-Kosten per locatie'!$A$14:$C$16,3,FALSE)</f>
        <v>0</v>
      </c>
      <c r="X359" s="296">
        <f>IF(L359="nio",0,IF(L359&gt;0,VLOOKUP(H359,'3-Productie normen'!A:M,VLOOKUP(L359,'3-Productie normen'!$B$34:$C$39,2,FALSE),FALSE)))</f>
        <v>0</v>
      </c>
      <c r="Y359" s="296">
        <f t="shared" si="26"/>
        <v>0</v>
      </c>
      <c r="Z359" s="296">
        <f t="shared" si="27"/>
        <v>0</v>
      </c>
      <c r="AA359" s="296">
        <f t="shared" si="28"/>
        <v>0</v>
      </c>
      <c r="AB359" s="297" t="str">
        <f>VLOOKUP(H359,'3-Productie normen'!A:P,12,FALSE)</f>
        <v>B</v>
      </c>
      <c r="AC359" s="297"/>
      <c r="AE359" s="298">
        <f t="shared" si="29"/>
        <v>780</v>
      </c>
    </row>
    <row r="360" spans="1:31" ht="14.1" hidden="1" customHeight="1">
      <c r="A360" s="432">
        <v>360</v>
      </c>
      <c r="B360" s="256" t="s">
        <v>238</v>
      </c>
      <c r="C360" s="256"/>
      <c r="D360" s="76" t="s">
        <v>593</v>
      </c>
      <c r="E360" s="220" t="s">
        <v>606</v>
      </c>
      <c r="F360" s="220"/>
      <c r="G360" s="76" t="s">
        <v>272</v>
      </c>
      <c r="H360" s="272" t="s">
        <v>46</v>
      </c>
      <c r="I360" s="76" t="s">
        <v>237</v>
      </c>
      <c r="J360" s="213">
        <v>6</v>
      </c>
      <c r="K360" s="295">
        <f t="shared" si="25"/>
        <v>156</v>
      </c>
      <c r="L360" s="224">
        <v>156</v>
      </c>
      <c r="M360" s="224"/>
      <c r="N360" s="224"/>
      <c r="O360" s="224"/>
      <c r="P360" s="224"/>
      <c r="Q360" s="224"/>
      <c r="R360" s="223" t="e">
        <f>IF(L360="nio",0,IF(L360&gt;0,L360*J360/X360,0))*VLOOKUP(B360,'2-Kosten per locatie'!$A$14:$C$16,3,FALSE)</f>
        <v>#DIV/0!</v>
      </c>
      <c r="S360" s="223">
        <f>IF(M360&gt;0,M360*J360/Y360,0)*VLOOKUP(B360,'2-Kosten per locatie'!$A$14:$C$16,3,FALSE)</f>
        <v>0</v>
      </c>
      <c r="T360" s="223">
        <f>IF(N360&gt;0,N360*J360/Z360,0)*VLOOKUP(B360,'2-Kosten per locatie'!$A$14:$C$16,3,FALSE)</f>
        <v>0</v>
      </c>
      <c r="U360" s="223">
        <f>IF(O360&gt;0,O360*J360/AA360,0)*VLOOKUP(B360,'2-Kosten per locatie'!$A$14:$C$16,3,FALSE)</f>
        <v>0</v>
      </c>
      <c r="V360" s="223">
        <f>IF(P360&gt;0,P360*J360/Z360,0)*VLOOKUP(B360,'2-Kosten per locatie'!$A$14:$C$16,3,FALSE)</f>
        <v>0</v>
      </c>
      <c r="W360" s="223">
        <f>IF(Q360&gt;0,Q360*J360/AA360,0)*VLOOKUP(B360,'2-Kosten per locatie'!$A$14:$C$16,3,FALSE)</f>
        <v>0</v>
      </c>
      <c r="X360" s="296">
        <f>IF(L360="nio",0,IF(L360&gt;0,VLOOKUP(H360,'3-Productie normen'!A:M,VLOOKUP(L360,'3-Productie normen'!$B$34:$C$39,2,FALSE),FALSE)))</f>
        <v>0</v>
      </c>
      <c r="Y360" s="296">
        <f t="shared" si="26"/>
        <v>0</v>
      </c>
      <c r="Z360" s="296">
        <f t="shared" si="27"/>
        <v>0</v>
      </c>
      <c r="AA360" s="296">
        <f t="shared" si="28"/>
        <v>0</v>
      </c>
      <c r="AB360" s="297" t="str">
        <f>VLOOKUP(H360,'3-Productie normen'!A:P,12,FALSE)</f>
        <v>B</v>
      </c>
      <c r="AC360" s="297"/>
      <c r="AE360" s="298">
        <f t="shared" si="29"/>
        <v>936</v>
      </c>
    </row>
    <row r="361" spans="1:31" ht="14.1" hidden="1" customHeight="1">
      <c r="A361" s="432">
        <v>361</v>
      </c>
      <c r="B361" s="256" t="s">
        <v>238</v>
      </c>
      <c r="C361" s="256"/>
      <c r="D361" s="76" t="s">
        <v>593</v>
      </c>
      <c r="E361" s="220" t="s">
        <v>607</v>
      </c>
      <c r="F361" s="220"/>
      <c r="G361" s="76" t="s">
        <v>272</v>
      </c>
      <c r="H361" s="272" t="s">
        <v>46</v>
      </c>
      <c r="I361" s="76" t="s">
        <v>237</v>
      </c>
      <c r="J361" s="213">
        <v>6</v>
      </c>
      <c r="K361" s="295">
        <f t="shared" si="25"/>
        <v>156</v>
      </c>
      <c r="L361" s="224">
        <v>156</v>
      </c>
      <c r="M361" s="224"/>
      <c r="N361" s="224"/>
      <c r="O361" s="224"/>
      <c r="P361" s="224"/>
      <c r="Q361" s="224"/>
      <c r="R361" s="223" t="e">
        <f>IF(L361="nio",0,IF(L361&gt;0,L361*J361/X361,0))*VLOOKUP(B361,'2-Kosten per locatie'!$A$14:$C$16,3,FALSE)</f>
        <v>#DIV/0!</v>
      </c>
      <c r="S361" s="223">
        <f>IF(M361&gt;0,M361*J361/Y361,0)*VLOOKUP(B361,'2-Kosten per locatie'!$A$14:$C$16,3,FALSE)</f>
        <v>0</v>
      </c>
      <c r="T361" s="223">
        <f>IF(N361&gt;0,N361*J361/Z361,0)*VLOOKUP(B361,'2-Kosten per locatie'!$A$14:$C$16,3,FALSE)</f>
        <v>0</v>
      </c>
      <c r="U361" s="223">
        <f>IF(O361&gt;0,O361*J361/AA361,0)*VLOOKUP(B361,'2-Kosten per locatie'!$A$14:$C$16,3,FALSE)</f>
        <v>0</v>
      </c>
      <c r="V361" s="223">
        <f>IF(P361&gt;0,P361*J361/Z361,0)*VLOOKUP(B361,'2-Kosten per locatie'!$A$14:$C$16,3,FALSE)</f>
        <v>0</v>
      </c>
      <c r="W361" s="223">
        <f>IF(Q361&gt;0,Q361*J361/AA361,0)*VLOOKUP(B361,'2-Kosten per locatie'!$A$14:$C$16,3,FALSE)</f>
        <v>0</v>
      </c>
      <c r="X361" s="296">
        <f>IF(L361="nio",0,IF(L361&gt;0,VLOOKUP(H361,'3-Productie normen'!A:M,VLOOKUP(L361,'3-Productie normen'!$B$34:$C$39,2,FALSE),FALSE)))</f>
        <v>0</v>
      </c>
      <c r="Y361" s="296">
        <f t="shared" si="26"/>
        <v>0</v>
      </c>
      <c r="Z361" s="296">
        <f t="shared" si="27"/>
        <v>0</v>
      </c>
      <c r="AA361" s="296">
        <f t="shared" si="28"/>
        <v>0</v>
      </c>
      <c r="AB361" s="297" t="str">
        <f>VLOOKUP(H361,'3-Productie normen'!A:P,12,FALSE)</f>
        <v>B</v>
      </c>
      <c r="AC361" s="297"/>
      <c r="AE361" s="298">
        <f t="shared" si="29"/>
        <v>936</v>
      </c>
    </row>
    <row r="362" spans="1:31" ht="14.1" hidden="1" customHeight="1">
      <c r="A362" s="432">
        <v>362</v>
      </c>
      <c r="B362" s="256" t="s">
        <v>238</v>
      </c>
      <c r="C362" s="256"/>
      <c r="D362" s="76" t="s">
        <v>593</v>
      </c>
      <c r="E362" s="220" t="s">
        <v>608</v>
      </c>
      <c r="F362" s="220"/>
      <c r="G362" s="76" t="s">
        <v>272</v>
      </c>
      <c r="H362" s="272" t="s">
        <v>46</v>
      </c>
      <c r="I362" s="76" t="s">
        <v>237</v>
      </c>
      <c r="J362" s="213">
        <v>5</v>
      </c>
      <c r="K362" s="295">
        <f t="shared" si="25"/>
        <v>156</v>
      </c>
      <c r="L362" s="224">
        <v>156</v>
      </c>
      <c r="M362" s="224"/>
      <c r="N362" s="224"/>
      <c r="O362" s="224"/>
      <c r="P362" s="224"/>
      <c r="Q362" s="224"/>
      <c r="R362" s="223" t="e">
        <f>IF(L362="nio",0,IF(L362&gt;0,L362*J362/X362,0))*VLOOKUP(B362,'2-Kosten per locatie'!$A$14:$C$16,3,FALSE)</f>
        <v>#DIV/0!</v>
      </c>
      <c r="S362" s="223">
        <f>IF(M362&gt;0,M362*J362/Y362,0)*VLOOKUP(B362,'2-Kosten per locatie'!$A$14:$C$16,3,FALSE)</f>
        <v>0</v>
      </c>
      <c r="T362" s="223">
        <f>IF(N362&gt;0,N362*J362/Z362,0)*VLOOKUP(B362,'2-Kosten per locatie'!$A$14:$C$16,3,FALSE)</f>
        <v>0</v>
      </c>
      <c r="U362" s="223">
        <f>IF(O362&gt;0,O362*J362/AA362,0)*VLOOKUP(B362,'2-Kosten per locatie'!$A$14:$C$16,3,FALSE)</f>
        <v>0</v>
      </c>
      <c r="V362" s="223">
        <f>IF(P362&gt;0,P362*J362/Z362,0)*VLOOKUP(B362,'2-Kosten per locatie'!$A$14:$C$16,3,FALSE)</f>
        <v>0</v>
      </c>
      <c r="W362" s="223">
        <f>IF(Q362&gt;0,Q362*J362/AA362,0)*VLOOKUP(B362,'2-Kosten per locatie'!$A$14:$C$16,3,FALSE)</f>
        <v>0</v>
      </c>
      <c r="X362" s="296">
        <f>IF(L362="nio",0,IF(L362&gt;0,VLOOKUP(H362,'3-Productie normen'!A:M,VLOOKUP(L362,'3-Productie normen'!$B$34:$C$39,2,FALSE),FALSE)))</f>
        <v>0</v>
      </c>
      <c r="Y362" s="296">
        <f t="shared" si="26"/>
        <v>0</v>
      </c>
      <c r="Z362" s="296">
        <f t="shared" si="27"/>
        <v>0</v>
      </c>
      <c r="AA362" s="296">
        <f t="shared" si="28"/>
        <v>0</v>
      </c>
      <c r="AB362" s="297" t="str">
        <f>VLOOKUP(H362,'3-Productie normen'!A:P,12,FALSE)</f>
        <v>B</v>
      </c>
      <c r="AC362" s="297"/>
      <c r="AE362" s="298">
        <f t="shared" si="29"/>
        <v>780</v>
      </c>
    </row>
    <row r="363" spans="1:31" ht="14.1" hidden="1" customHeight="1">
      <c r="A363" s="432">
        <v>363</v>
      </c>
      <c r="B363" s="256" t="s">
        <v>238</v>
      </c>
      <c r="C363" s="256"/>
      <c r="D363" s="76" t="s">
        <v>593</v>
      </c>
      <c r="E363" s="220" t="s">
        <v>609</v>
      </c>
      <c r="F363" s="220"/>
      <c r="G363" s="76" t="s">
        <v>272</v>
      </c>
      <c r="H363" s="272" t="s">
        <v>46</v>
      </c>
      <c r="I363" s="76" t="s">
        <v>237</v>
      </c>
      <c r="J363" s="213">
        <v>5</v>
      </c>
      <c r="K363" s="295">
        <f t="shared" si="25"/>
        <v>156</v>
      </c>
      <c r="L363" s="224">
        <v>156</v>
      </c>
      <c r="M363" s="224"/>
      <c r="N363" s="224"/>
      <c r="O363" s="224"/>
      <c r="P363" s="224"/>
      <c r="Q363" s="224"/>
      <c r="R363" s="223" t="e">
        <f>IF(L363="nio",0,IF(L363&gt;0,L363*J363/X363,0))*VLOOKUP(B363,'2-Kosten per locatie'!$A$14:$C$16,3,FALSE)</f>
        <v>#DIV/0!</v>
      </c>
      <c r="S363" s="223">
        <f>IF(M363&gt;0,M363*J363/Y363,0)*VLOOKUP(B363,'2-Kosten per locatie'!$A$14:$C$16,3,FALSE)</f>
        <v>0</v>
      </c>
      <c r="T363" s="223">
        <f>IF(N363&gt;0,N363*J363/Z363,0)*VLOOKUP(B363,'2-Kosten per locatie'!$A$14:$C$16,3,FALSE)</f>
        <v>0</v>
      </c>
      <c r="U363" s="223">
        <f>IF(O363&gt;0,O363*J363/AA363,0)*VLOOKUP(B363,'2-Kosten per locatie'!$A$14:$C$16,3,FALSE)</f>
        <v>0</v>
      </c>
      <c r="V363" s="223">
        <f>IF(P363&gt;0,P363*J363/Z363,0)*VLOOKUP(B363,'2-Kosten per locatie'!$A$14:$C$16,3,FALSE)</f>
        <v>0</v>
      </c>
      <c r="W363" s="223">
        <f>IF(Q363&gt;0,Q363*J363/AA363,0)*VLOOKUP(B363,'2-Kosten per locatie'!$A$14:$C$16,3,FALSE)</f>
        <v>0</v>
      </c>
      <c r="X363" s="296">
        <f>IF(L363="nio",0,IF(L363&gt;0,VLOOKUP(H363,'3-Productie normen'!A:M,VLOOKUP(L363,'3-Productie normen'!$B$34:$C$39,2,FALSE),FALSE)))</f>
        <v>0</v>
      </c>
      <c r="Y363" s="296">
        <f t="shared" si="26"/>
        <v>0</v>
      </c>
      <c r="Z363" s="296">
        <f t="shared" si="27"/>
        <v>0</v>
      </c>
      <c r="AA363" s="296">
        <f t="shared" si="28"/>
        <v>0</v>
      </c>
      <c r="AB363" s="297" t="str">
        <f>VLOOKUP(H363,'3-Productie normen'!A:P,12,FALSE)</f>
        <v>B</v>
      </c>
      <c r="AC363" s="297"/>
      <c r="AE363" s="298">
        <f t="shared" si="29"/>
        <v>780</v>
      </c>
    </row>
    <row r="364" spans="1:31" ht="14.1" hidden="1" customHeight="1">
      <c r="A364" s="432">
        <v>364</v>
      </c>
      <c r="B364" s="256" t="s">
        <v>238</v>
      </c>
      <c r="C364" s="256"/>
      <c r="D364" s="76" t="s">
        <v>593</v>
      </c>
      <c r="E364" s="220" t="s">
        <v>610</v>
      </c>
      <c r="F364" s="220"/>
      <c r="G364" s="76" t="s">
        <v>272</v>
      </c>
      <c r="H364" s="272" t="s">
        <v>46</v>
      </c>
      <c r="I364" s="76" t="s">
        <v>237</v>
      </c>
      <c r="J364" s="213">
        <v>6</v>
      </c>
      <c r="K364" s="295">
        <f t="shared" si="25"/>
        <v>156</v>
      </c>
      <c r="L364" s="224">
        <v>156</v>
      </c>
      <c r="M364" s="224"/>
      <c r="N364" s="224"/>
      <c r="O364" s="224"/>
      <c r="P364" s="224"/>
      <c r="Q364" s="224"/>
      <c r="R364" s="223" t="e">
        <f>IF(L364="nio",0,IF(L364&gt;0,L364*J364/X364,0))*VLOOKUP(B364,'2-Kosten per locatie'!$A$14:$C$16,3,FALSE)</f>
        <v>#DIV/0!</v>
      </c>
      <c r="S364" s="223">
        <f>IF(M364&gt;0,M364*J364/Y364,0)*VLOOKUP(B364,'2-Kosten per locatie'!$A$14:$C$16,3,FALSE)</f>
        <v>0</v>
      </c>
      <c r="T364" s="223">
        <f>IF(N364&gt;0,N364*J364/Z364,0)*VLOOKUP(B364,'2-Kosten per locatie'!$A$14:$C$16,3,FALSE)</f>
        <v>0</v>
      </c>
      <c r="U364" s="223">
        <f>IF(O364&gt;0,O364*J364/AA364,0)*VLOOKUP(B364,'2-Kosten per locatie'!$A$14:$C$16,3,FALSE)</f>
        <v>0</v>
      </c>
      <c r="V364" s="223">
        <f>IF(P364&gt;0,P364*J364/Z364,0)*VLOOKUP(B364,'2-Kosten per locatie'!$A$14:$C$16,3,FALSE)</f>
        <v>0</v>
      </c>
      <c r="W364" s="223">
        <f>IF(Q364&gt;0,Q364*J364/AA364,0)*VLOOKUP(B364,'2-Kosten per locatie'!$A$14:$C$16,3,FALSE)</f>
        <v>0</v>
      </c>
      <c r="X364" s="296">
        <f>IF(L364="nio",0,IF(L364&gt;0,VLOOKUP(H364,'3-Productie normen'!A:M,VLOOKUP(L364,'3-Productie normen'!$B$34:$C$39,2,FALSE),FALSE)))</f>
        <v>0</v>
      </c>
      <c r="Y364" s="296">
        <f t="shared" si="26"/>
        <v>0</v>
      </c>
      <c r="Z364" s="296">
        <f t="shared" si="27"/>
        <v>0</v>
      </c>
      <c r="AA364" s="296">
        <f t="shared" si="28"/>
        <v>0</v>
      </c>
      <c r="AB364" s="297" t="str">
        <f>VLOOKUP(H364,'3-Productie normen'!A:P,12,FALSE)</f>
        <v>B</v>
      </c>
      <c r="AC364" s="297"/>
      <c r="AE364" s="298">
        <f t="shared" si="29"/>
        <v>936</v>
      </c>
    </row>
    <row r="365" spans="1:31" ht="14.1" hidden="1" customHeight="1">
      <c r="A365" s="432">
        <v>365</v>
      </c>
      <c r="B365" s="256" t="s">
        <v>238</v>
      </c>
      <c r="C365" s="256"/>
      <c r="D365" s="76" t="s">
        <v>593</v>
      </c>
      <c r="E365" s="220" t="s">
        <v>611</v>
      </c>
      <c r="F365" s="220"/>
      <c r="G365" s="76" t="s">
        <v>272</v>
      </c>
      <c r="H365" s="272" t="s">
        <v>46</v>
      </c>
      <c r="I365" s="76" t="s">
        <v>237</v>
      </c>
      <c r="J365" s="213">
        <v>5</v>
      </c>
      <c r="K365" s="295">
        <f t="shared" si="25"/>
        <v>156</v>
      </c>
      <c r="L365" s="224">
        <v>156</v>
      </c>
      <c r="M365" s="224"/>
      <c r="N365" s="224"/>
      <c r="O365" s="224"/>
      <c r="P365" s="224"/>
      <c r="Q365" s="224"/>
      <c r="R365" s="223" t="e">
        <f>IF(L365="nio",0,IF(L365&gt;0,L365*J365/X365,0))*VLOOKUP(B365,'2-Kosten per locatie'!$A$14:$C$16,3,FALSE)</f>
        <v>#DIV/0!</v>
      </c>
      <c r="S365" s="223">
        <f>IF(M365&gt;0,M365*J365/Y365,0)*VLOOKUP(B365,'2-Kosten per locatie'!$A$14:$C$16,3,FALSE)</f>
        <v>0</v>
      </c>
      <c r="T365" s="223">
        <f>IF(N365&gt;0,N365*J365/Z365,0)*VLOOKUP(B365,'2-Kosten per locatie'!$A$14:$C$16,3,FALSE)</f>
        <v>0</v>
      </c>
      <c r="U365" s="223">
        <f>IF(O365&gt;0,O365*J365/AA365,0)*VLOOKUP(B365,'2-Kosten per locatie'!$A$14:$C$16,3,FALSE)</f>
        <v>0</v>
      </c>
      <c r="V365" s="223">
        <f>IF(P365&gt;0,P365*J365/Z365,0)*VLOOKUP(B365,'2-Kosten per locatie'!$A$14:$C$16,3,FALSE)</f>
        <v>0</v>
      </c>
      <c r="W365" s="223">
        <f>IF(Q365&gt;0,Q365*J365/AA365,0)*VLOOKUP(B365,'2-Kosten per locatie'!$A$14:$C$16,3,FALSE)</f>
        <v>0</v>
      </c>
      <c r="X365" s="296">
        <f>IF(L365="nio",0,IF(L365&gt;0,VLOOKUP(H365,'3-Productie normen'!A:M,VLOOKUP(L365,'3-Productie normen'!$B$34:$C$39,2,FALSE),FALSE)))</f>
        <v>0</v>
      </c>
      <c r="Y365" s="296">
        <f t="shared" si="26"/>
        <v>0</v>
      </c>
      <c r="Z365" s="296">
        <f t="shared" si="27"/>
        <v>0</v>
      </c>
      <c r="AA365" s="296">
        <f t="shared" si="28"/>
        <v>0</v>
      </c>
      <c r="AB365" s="297" t="str">
        <f>VLOOKUP(H365,'3-Productie normen'!A:P,12,FALSE)</f>
        <v>B</v>
      </c>
      <c r="AC365" s="297"/>
      <c r="AE365" s="298">
        <f t="shared" si="29"/>
        <v>780</v>
      </c>
    </row>
    <row r="366" spans="1:31" ht="14.1" hidden="1" customHeight="1">
      <c r="A366" s="432">
        <v>366</v>
      </c>
      <c r="B366" s="256" t="s">
        <v>238</v>
      </c>
      <c r="C366" s="256"/>
      <c r="D366" s="76" t="s">
        <v>593</v>
      </c>
      <c r="E366" s="220" t="s">
        <v>612</v>
      </c>
      <c r="F366" s="220"/>
      <c r="G366" s="76" t="s">
        <v>272</v>
      </c>
      <c r="H366" s="272" t="s">
        <v>46</v>
      </c>
      <c r="I366" s="76" t="s">
        <v>237</v>
      </c>
      <c r="J366" s="213">
        <v>6</v>
      </c>
      <c r="K366" s="295">
        <f t="shared" si="25"/>
        <v>156</v>
      </c>
      <c r="L366" s="224">
        <v>156</v>
      </c>
      <c r="M366" s="224"/>
      <c r="N366" s="224"/>
      <c r="O366" s="224"/>
      <c r="P366" s="224"/>
      <c r="Q366" s="224"/>
      <c r="R366" s="223" t="e">
        <f>IF(L366="nio",0,IF(L366&gt;0,L366*J366/X366,0))*VLOOKUP(B366,'2-Kosten per locatie'!$A$14:$C$16,3,FALSE)</f>
        <v>#DIV/0!</v>
      </c>
      <c r="S366" s="223">
        <f>IF(M366&gt;0,M366*J366/Y366,0)*VLOOKUP(B366,'2-Kosten per locatie'!$A$14:$C$16,3,FALSE)</f>
        <v>0</v>
      </c>
      <c r="T366" s="223">
        <f>IF(N366&gt;0,N366*J366/Z366,0)*VLOOKUP(B366,'2-Kosten per locatie'!$A$14:$C$16,3,FALSE)</f>
        <v>0</v>
      </c>
      <c r="U366" s="223">
        <f>IF(O366&gt;0,O366*J366/AA366,0)*VLOOKUP(B366,'2-Kosten per locatie'!$A$14:$C$16,3,FALSE)</f>
        <v>0</v>
      </c>
      <c r="V366" s="223">
        <f>IF(P366&gt;0,P366*J366/Z366,0)*VLOOKUP(B366,'2-Kosten per locatie'!$A$14:$C$16,3,FALSE)</f>
        <v>0</v>
      </c>
      <c r="W366" s="223">
        <f>IF(Q366&gt;0,Q366*J366/AA366,0)*VLOOKUP(B366,'2-Kosten per locatie'!$A$14:$C$16,3,FALSE)</f>
        <v>0</v>
      </c>
      <c r="X366" s="296">
        <f>IF(L366="nio",0,IF(L366&gt;0,VLOOKUP(H366,'3-Productie normen'!A:M,VLOOKUP(L366,'3-Productie normen'!$B$34:$C$39,2,FALSE),FALSE)))</f>
        <v>0</v>
      </c>
      <c r="Y366" s="296">
        <f t="shared" si="26"/>
        <v>0</v>
      </c>
      <c r="Z366" s="296">
        <f t="shared" si="27"/>
        <v>0</v>
      </c>
      <c r="AA366" s="296">
        <f t="shared" si="28"/>
        <v>0</v>
      </c>
      <c r="AB366" s="297" t="str">
        <f>VLOOKUP(H366,'3-Productie normen'!A:P,12,FALSE)</f>
        <v>B</v>
      </c>
      <c r="AC366" s="297"/>
      <c r="AE366" s="298">
        <f t="shared" si="29"/>
        <v>936</v>
      </c>
    </row>
    <row r="367" spans="1:31" ht="14.1" hidden="1" customHeight="1">
      <c r="A367" s="432">
        <v>367</v>
      </c>
      <c r="B367" s="256" t="s">
        <v>238</v>
      </c>
      <c r="C367" s="256"/>
      <c r="D367" s="76" t="s">
        <v>593</v>
      </c>
      <c r="E367" s="220" t="s">
        <v>613</v>
      </c>
      <c r="F367" s="220"/>
      <c r="G367" s="76" t="s">
        <v>272</v>
      </c>
      <c r="H367" s="272" t="s">
        <v>46</v>
      </c>
      <c r="I367" s="76" t="s">
        <v>237</v>
      </c>
      <c r="J367" s="213">
        <v>6</v>
      </c>
      <c r="K367" s="295">
        <f t="shared" si="25"/>
        <v>156</v>
      </c>
      <c r="L367" s="224">
        <v>156</v>
      </c>
      <c r="M367" s="224"/>
      <c r="N367" s="224"/>
      <c r="O367" s="224"/>
      <c r="P367" s="224"/>
      <c r="Q367" s="224"/>
      <c r="R367" s="223" t="e">
        <f>IF(L367="nio",0,IF(L367&gt;0,L367*J367/X367,0))*VLOOKUP(B367,'2-Kosten per locatie'!$A$14:$C$16,3,FALSE)</f>
        <v>#DIV/0!</v>
      </c>
      <c r="S367" s="223">
        <f>IF(M367&gt;0,M367*J367/Y367,0)*VLOOKUP(B367,'2-Kosten per locatie'!$A$14:$C$16,3,FALSE)</f>
        <v>0</v>
      </c>
      <c r="T367" s="223">
        <f>IF(N367&gt;0,N367*J367/Z367,0)*VLOOKUP(B367,'2-Kosten per locatie'!$A$14:$C$16,3,FALSE)</f>
        <v>0</v>
      </c>
      <c r="U367" s="223">
        <f>IF(O367&gt;0,O367*J367/AA367,0)*VLOOKUP(B367,'2-Kosten per locatie'!$A$14:$C$16,3,FALSE)</f>
        <v>0</v>
      </c>
      <c r="V367" s="223">
        <f>IF(P367&gt;0,P367*J367/Z367,0)*VLOOKUP(B367,'2-Kosten per locatie'!$A$14:$C$16,3,FALSE)</f>
        <v>0</v>
      </c>
      <c r="W367" s="223">
        <f>IF(Q367&gt;0,Q367*J367/AA367,0)*VLOOKUP(B367,'2-Kosten per locatie'!$A$14:$C$16,3,FALSE)</f>
        <v>0</v>
      </c>
      <c r="X367" s="296">
        <f>IF(L367="nio",0,IF(L367&gt;0,VLOOKUP(H367,'3-Productie normen'!A:M,VLOOKUP(L367,'3-Productie normen'!$B$34:$C$39,2,FALSE),FALSE)))</f>
        <v>0</v>
      </c>
      <c r="Y367" s="296">
        <f t="shared" si="26"/>
        <v>0</v>
      </c>
      <c r="Z367" s="296">
        <f t="shared" si="27"/>
        <v>0</v>
      </c>
      <c r="AA367" s="296">
        <f t="shared" si="28"/>
        <v>0</v>
      </c>
      <c r="AB367" s="297" t="str">
        <f>VLOOKUP(H367,'3-Productie normen'!A:P,12,FALSE)</f>
        <v>B</v>
      </c>
      <c r="AC367" s="297"/>
      <c r="AE367" s="298">
        <f t="shared" si="29"/>
        <v>936</v>
      </c>
    </row>
    <row r="368" spans="1:31" ht="14.1" hidden="1" customHeight="1">
      <c r="A368" s="432">
        <v>368</v>
      </c>
      <c r="B368" s="256" t="s">
        <v>238</v>
      </c>
      <c r="C368" s="256"/>
      <c r="D368" s="76" t="s">
        <v>593</v>
      </c>
      <c r="E368" s="220" t="s">
        <v>614</v>
      </c>
      <c r="F368" s="220"/>
      <c r="G368" s="76" t="s">
        <v>272</v>
      </c>
      <c r="H368" s="272" t="s">
        <v>46</v>
      </c>
      <c r="I368" s="76" t="s">
        <v>237</v>
      </c>
      <c r="J368" s="213">
        <v>5</v>
      </c>
      <c r="K368" s="295">
        <f t="shared" si="25"/>
        <v>156</v>
      </c>
      <c r="L368" s="224">
        <v>156</v>
      </c>
      <c r="M368" s="224"/>
      <c r="N368" s="224"/>
      <c r="O368" s="224"/>
      <c r="P368" s="224"/>
      <c r="Q368" s="224"/>
      <c r="R368" s="223" t="e">
        <f>IF(L368="nio",0,IF(L368&gt;0,L368*J368/X368,0))*VLOOKUP(B368,'2-Kosten per locatie'!$A$14:$C$16,3,FALSE)</f>
        <v>#DIV/0!</v>
      </c>
      <c r="S368" s="223">
        <f>IF(M368&gt;0,M368*J368/Y368,0)*VLOOKUP(B368,'2-Kosten per locatie'!$A$14:$C$16,3,FALSE)</f>
        <v>0</v>
      </c>
      <c r="T368" s="223">
        <f>IF(N368&gt;0,N368*J368/Z368,0)*VLOOKUP(B368,'2-Kosten per locatie'!$A$14:$C$16,3,FALSE)</f>
        <v>0</v>
      </c>
      <c r="U368" s="223">
        <f>IF(O368&gt;0,O368*J368/AA368,0)*VLOOKUP(B368,'2-Kosten per locatie'!$A$14:$C$16,3,FALSE)</f>
        <v>0</v>
      </c>
      <c r="V368" s="223">
        <f>IF(P368&gt;0,P368*J368/Z368,0)*VLOOKUP(B368,'2-Kosten per locatie'!$A$14:$C$16,3,FALSE)</f>
        <v>0</v>
      </c>
      <c r="W368" s="223">
        <f>IF(Q368&gt;0,Q368*J368/AA368,0)*VLOOKUP(B368,'2-Kosten per locatie'!$A$14:$C$16,3,FALSE)</f>
        <v>0</v>
      </c>
      <c r="X368" s="296">
        <f>IF(L368="nio",0,IF(L368&gt;0,VLOOKUP(H368,'3-Productie normen'!A:M,VLOOKUP(L368,'3-Productie normen'!$B$34:$C$39,2,FALSE),FALSE)))</f>
        <v>0</v>
      </c>
      <c r="Y368" s="296">
        <f t="shared" si="26"/>
        <v>0</v>
      </c>
      <c r="Z368" s="296">
        <f t="shared" si="27"/>
        <v>0</v>
      </c>
      <c r="AA368" s="296">
        <f t="shared" si="28"/>
        <v>0</v>
      </c>
      <c r="AB368" s="297" t="str">
        <f>VLOOKUP(H368,'3-Productie normen'!A:P,12,FALSE)</f>
        <v>B</v>
      </c>
      <c r="AC368" s="297"/>
      <c r="AE368" s="298">
        <f t="shared" si="29"/>
        <v>780</v>
      </c>
    </row>
    <row r="369" spans="1:31" ht="14.1" hidden="1" customHeight="1">
      <c r="A369" s="432">
        <v>369</v>
      </c>
      <c r="B369" s="256" t="s">
        <v>238</v>
      </c>
      <c r="C369" s="256"/>
      <c r="D369" s="76" t="s">
        <v>593</v>
      </c>
      <c r="E369" s="220" t="s">
        <v>615</v>
      </c>
      <c r="F369" s="220"/>
      <c r="G369" s="76" t="s">
        <v>274</v>
      </c>
      <c r="H369" s="276" t="s">
        <v>770</v>
      </c>
      <c r="I369" s="76" t="s">
        <v>479</v>
      </c>
      <c r="J369" s="213">
        <v>10</v>
      </c>
      <c r="K369" s="295">
        <f t="shared" si="25"/>
        <v>0</v>
      </c>
      <c r="L369" s="224" t="s">
        <v>717</v>
      </c>
      <c r="M369" s="224"/>
      <c r="N369" s="224"/>
      <c r="O369" s="224"/>
      <c r="P369" s="224"/>
      <c r="Q369" s="224"/>
      <c r="R369" s="223">
        <f>IF(L369="nio",0,IF(L369&gt;0,L369*J369/X369,0))*VLOOKUP(B369,'2-Kosten per locatie'!$A$14:$C$16,3,FALSE)</f>
        <v>0</v>
      </c>
      <c r="S369" s="223">
        <f>IF(M369&gt;0,M369*J369/Y369,0)*VLOOKUP(B369,'2-Kosten per locatie'!$A$14:$C$16,3,FALSE)</f>
        <v>0</v>
      </c>
      <c r="T369" s="223">
        <f>IF(N369&gt;0,N369*J369/Z369,0)*VLOOKUP(B369,'2-Kosten per locatie'!$A$14:$C$16,3,FALSE)</f>
        <v>0</v>
      </c>
      <c r="U369" s="223">
        <f>IF(O369&gt;0,O369*J369/AA369,0)*VLOOKUP(B369,'2-Kosten per locatie'!$A$14:$C$16,3,FALSE)</f>
        <v>0</v>
      </c>
      <c r="V369" s="223">
        <f>IF(P369&gt;0,P369*J369/Z369,0)*VLOOKUP(B369,'2-Kosten per locatie'!$A$14:$C$16,3,FALSE)</f>
        <v>0</v>
      </c>
      <c r="W369" s="223">
        <f>IF(Q369&gt;0,Q369*J369/AA369,0)*VLOOKUP(B369,'2-Kosten per locatie'!$A$14:$C$16,3,FALSE)</f>
        <v>0</v>
      </c>
      <c r="X369" s="296">
        <f>IF(L369="nio",0,IF(L369&gt;0,VLOOKUP(H369,'3-Productie normen'!A:M,VLOOKUP(L369,'3-Productie normen'!$B$34:$C$39,2,FALSE),FALSE)))</f>
        <v>0</v>
      </c>
      <c r="Y369" s="296">
        <f t="shared" si="26"/>
        <v>0</v>
      </c>
      <c r="Z369" s="296">
        <f t="shared" si="27"/>
        <v>0</v>
      </c>
      <c r="AA369" s="296">
        <f t="shared" si="28"/>
        <v>0</v>
      </c>
      <c r="AB369" s="297">
        <f>VLOOKUP(H369,'3-Productie normen'!A:P,12,FALSE)</f>
        <v>0</v>
      </c>
      <c r="AC369" s="297"/>
      <c r="AE369" s="298">
        <f t="shared" si="29"/>
        <v>0</v>
      </c>
    </row>
    <row r="370" spans="1:31" ht="14.1" hidden="1" customHeight="1">
      <c r="A370" s="432">
        <v>370</v>
      </c>
      <c r="B370" s="256" t="s">
        <v>238</v>
      </c>
      <c r="C370" s="256"/>
      <c r="D370" s="76" t="s">
        <v>593</v>
      </c>
      <c r="E370" s="220" t="s">
        <v>616</v>
      </c>
      <c r="F370" s="220"/>
      <c r="G370" s="76" t="s">
        <v>272</v>
      </c>
      <c r="H370" s="272" t="s">
        <v>46</v>
      </c>
      <c r="I370" s="76" t="s">
        <v>237</v>
      </c>
      <c r="J370" s="213">
        <v>442</v>
      </c>
      <c r="K370" s="295">
        <f t="shared" si="25"/>
        <v>156</v>
      </c>
      <c r="L370" s="224">
        <v>156</v>
      </c>
      <c r="M370" s="224"/>
      <c r="N370" s="224"/>
      <c r="O370" s="224"/>
      <c r="P370" s="224"/>
      <c r="Q370" s="224"/>
      <c r="R370" s="223" t="e">
        <f>IF(L370="nio",0,IF(L370&gt;0,L370*J370/X370,0))*VLOOKUP(B370,'2-Kosten per locatie'!$A$14:$C$16,3,FALSE)</f>
        <v>#DIV/0!</v>
      </c>
      <c r="S370" s="223">
        <f>IF(M370&gt;0,M370*J370/Y370,0)*VLOOKUP(B370,'2-Kosten per locatie'!$A$14:$C$16,3,FALSE)</f>
        <v>0</v>
      </c>
      <c r="T370" s="223">
        <f>IF(N370&gt;0,N370*J370/Z370,0)*VLOOKUP(B370,'2-Kosten per locatie'!$A$14:$C$16,3,FALSE)</f>
        <v>0</v>
      </c>
      <c r="U370" s="223">
        <f>IF(O370&gt;0,O370*J370/AA370,0)*VLOOKUP(B370,'2-Kosten per locatie'!$A$14:$C$16,3,FALSE)</f>
        <v>0</v>
      </c>
      <c r="V370" s="223">
        <f>IF(P370&gt;0,P370*J370/Z370,0)*VLOOKUP(B370,'2-Kosten per locatie'!$A$14:$C$16,3,FALSE)</f>
        <v>0</v>
      </c>
      <c r="W370" s="223">
        <f>IF(Q370&gt;0,Q370*J370/AA370,0)*VLOOKUP(B370,'2-Kosten per locatie'!$A$14:$C$16,3,FALSE)</f>
        <v>0</v>
      </c>
      <c r="X370" s="296">
        <f>IF(L370="nio",0,IF(L370&gt;0,VLOOKUP(H370,'3-Productie normen'!A:M,VLOOKUP(L370,'3-Productie normen'!$B$34:$C$39,2,FALSE),FALSE)))</f>
        <v>0</v>
      </c>
      <c r="Y370" s="296">
        <f t="shared" si="26"/>
        <v>0</v>
      </c>
      <c r="Z370" s="296">
        <f t="shared" si="27"/>
        <v>0</v>
      </c>
      <c r="AA370" s="296">
        <f t="shared" si="28"/>
        <v>0</v>
      </c>
      <c r="AB370" s="297" t="str">
        <f>VLOOKUP(H370,'3-Productie normen'!A:P,12,FALSE)</f>
        <v>B</v>
      </c>
      <c r="AC370" s="297"/>
      <c r="AE370" s="298">
        <f t="shared" si="29"/>
        <v>68952</v>
      </c>
    </row>
    <row r="371" spans="1:31" ht="14.1" hidden="1" customHeight="1">
      <c r="A371" s="432">
        <v>371</v>
      </c>
      <c r="B371" s="256" t="s">
        <v>238</v>
      </c>
      <c r="C371" s="256"/>
      <c r="D371" s="76" t="s">
        <v>593</v>
      </c>
      <c r="E371" s="220" t="s">
        <v>617</v>
      </c>
      <c r="F371" s="220"/>
      <c r="G371" s="76" t="s">
        <v>241</v>
      </c>
      <c r="H371" s="256" t="s">
        <v>727</v>
      </c>
      <c r="I371" s="76" t="s">
        <v>95</v>
      </c>
      <c r="J371" s="213">
        <v>11</v>
      </c>
      <c r="K371" s="295">
        <f t="shared" si="25"/>
        <v>156</v>
      </c>
      <c r="L371" s="224">
        <v>156</v>
      </c>
      <c r="M371" s="224"/>
      <c r="N371" s="224"/>
      <c r="O371" s="224"/>
      <c r="P371" s="224"/>
      <c r="Q371" s="224"/>
      <c r="R371" s="223" t="e">
        <f>IF(L371="nio",0,IF(L371&gt;0,L371*J371/X371,0))*VLOOKUP(B371,'2-Kosten per locatie'!$A$14:$C$16,3,FALSE)</f>
        <v>#DIV/0!</v>
      </c>
      <c r="S371" s="223">
        <f>IF(M371&gt;0,M371*J371/Y371,0)*VLOOKUP(B371,'2-Kosten per locatie'!$A$14:$C$16,3,FALSE)</f>
        <v>0</v>
      </c>
      <c r="T371" s="223">
        <f>IF(N371&gt;0,N371*J371/Z371,0)*VLOOKUP(B371,'2-Kosten per locatie'!$A$14:$C$16,3,FALSE)</f>
        <v>0</v>
      </c>
      <c r="U371" s="223">
        <f>IF(O371&gt;0,O371*J371/AA371,0)*VLOOKUP(B371,'2-Kosten per locatie'!$A$14:$C$16,3,FALSE)</f>
        <v>0</v>
      </c>
      <c r="V371" s="223">
        <f>IF(P371&gt;0,P371*J371/Z371,0)*VLOOKUP(B371,'2-Kosten per locatie'!$A$14:$C$16,3,FALSE)</f>
        <v>0</v>
      </c>
      <c r="W371" s="223">
        <f>IF(Q371&gt;0,Q371*J371/AA371,0)*VLOOKUP(B371,'2-Kosten per locatie'!$A$14:$C$16,3,FALSE)</f>
        <v>0</v>
      </c>
      <c r="X371" s="296">
        <f>IF(L371="nio",0,IF(L371&gt;0,VLOOKUP(H371,'3-Productie normen'!A:M,VLOOKUP(L371,'3-Productie normen'!$B$34:$C$39,2,FALSE),FALSE)))</f>
        <v>0</v>
      </c>
      <c r="Y371" s="296">
        <f t="shared" si="26"/>
        <v>0</v>
      </c>
      <c r="Z371" s="296">
        <f t="shared" si="27"/>
        <v>0</v>
      </c>
      <c r="AA371" s="296">
        <f t="shared" si="28"/>
        <v>0</v>
      </c>
      <c r="AB371" s="297" t="str">
        <f>VLOOKUP(H371,'3-Productie normen'!A:P,12,FALSE)</f>
        <v>V</v>
      </c>
      <c r="AC371" s="297"/>
      <c r="AE371" s="298">
        <f t="shared" si="29"/>
        <v>1716</v>
      </c>
    </row>
    <row r="372" spans="1:31" ht="14.1" hidden="1" customHeight="1">
      <c r="A372" s="432">
        <v>372</v>
      </c>
      <c r="B372" s="256" t="s">
        <v>238</v>
      </c>
      <c r="C372" s="256"/>
      <c r="D372" s="76" t="s">
        <v>593</v>
      </c>
      <c r="E372" s="220" t="s">
        <v>618</v>
      </c>
      <c r="F372" s="220"/>
      <c r="G372" s="76" t="s">
        <v>248</v>
      </c>
      <c r="H372" s="272" t="s">
        <v>58</v>
      </c>
      <c r="I372" s="76" t="s">
        <v>95</v>
      </c>
      <c r="J372" s="213">
        <v>11</v>
      </c>
      <c r="K372" s="295">
        <f t="shared" si="25"/>
        <v>156</v>
      </c>
      <c r="L372" s="224">
        <v>156</v>
      </c>
      <c r="M372" s="224"/>
      <c r="N372" s="224"/>
      <c r="O372" s="224"/>
      <c r="P372" s="224"/>
      <c r="Q372" s="224"/>
      <c r="R372" s="223" t="e">
        <f>IF(L372="nio",0,IF(L372&gt;0,L372*J372/X372,0))*VLOOKUP(B372,'2-Kosten per locatie'!$A$14:$C$16,3,FALSE)</f>
        <v>#DIV/0!</v>
      </c>
      <c r="S372" s="223">
        <f>IF(M372&gt;0,M372*J372/Y372,0)*VLOOKUP(B372,'2-Kosten per locatie'!$A$14:$C$16,3,FALSE)</f>
        <v>0</v>
      </c>
      <c r="T372" s="223">
        <f>IF(N372&gt;0,N372*J372/Z372,0)*VLOOKUP(B372,'2-Kosten per locatie'!$A$14:$C$16,3,FALSE)</f>
        <v>0</v>
      </c>
      <c r="U372" s="223">
        <f>IF(O372&gt;0,O372*J372/AA372,0)*VLOOKUP(B372,'2-Kosten per locatie'!$A$14:$C$16,3,FALSE)</f>
        <v>0</v>
      </c>
      <c r="V372" s="223">
        <f>IF(P372&gt;0,P372*J372/Z372,0)*VLOOKUP(B372,'2-Kosten per locatie'!$A$14:$C$16,3,FALSE)</f>
        <v>0</v>
      </c>
      <c r="W372" s="223">
        <f>IF(Q372&gt;0,Q372*J372/AA372,0)*VLOOKUP(B372,'2-Kosten per locatie'!$A$14:$C$16,3,FALSE)</f>
        <v>0</v>
      </c>
      <c r="X372" s="296">
        <f>IF(L372="nio",0,IF(L372&gt;0,VLOOKUP(H372,'3-Productie normen'!A:M,VLOOKUP(L372,'3-Productie normen'!$B$34:$C$39,2,FALSE),FALSE)))</f>
        <v>0</v>
      </c>
      <c r="Y372" s="296">
        <f t="shared" si="26"/>
        <v>0</v>
      </c>
      <c r="Z372" s="296">
        <f t="shared" si="27"/>
        <v>0</v>
      </c>
      <c r="AA372" s="296">
        <f t="shared" si="28"/>
        <v>0</v>
      </c>
      <c r="AB372" s="297" t="str">
        <f>VLOOKUP(H372,'3-Productie normen'!A:P,12,FALSE)</f>
        <v>V</v>
      </c>
      <c r="AC372" s="297"/>
      <c r="AE372" s="298">
        <f t="shared" si="29"/>
        <v>1716</v>
      </c>
    </row>
    <row r="373" spans="1:31" ht="14.1" hidden="1" customHeight="1">
      <c r="A373" s="432">
        <v>373</v>
      </c>
      <c r="B373" s="256" t="s">
        <v>238</v>
      </c>
      <c r="C373" s="256"/>
      <c r="D373" s="76" t="s">
        <v>593</v>
      </c>
      <c r="E373" s="220" t="s">
        <v>619</v>
      </c>
      <c r="F373" s="220"/>
      <c r="G373" s="76" t="s">
        <v>484</v>
      </c>
      <c r="H373" s="76" t="s">
        <v>46</v>
      </c>
      <c r="I373" s="76" t="s">
        <v>237</v>
      </c>
      <c r="J373" s="213">
        <v>10</v>
      </c>
      <c r="K373" s="295">
        <f t="shared" si="25"/>
        <v>156</v>
      </c>
      <c r="L373" s="224">
        <v>156</v>
      </c>
      <c r="M373" s="224"/>
      <c r="N373" s="224"/>
      <c r="O373" s="224"/>
      <c r="P373" s="224"/>
      <c r="Q373" s="224"/>
      <c r="R373" s="223" t="e">
        <f>IF(L373="nio",0,IF(L373&gt;0,L373*J373/X373,0))*VLOOKUP(B373,'2-Kosten per locatie'!$A$14:$C$16,3,FALSE)</f>
        <v>#DIV/0!</v>
      </c>
      <c r="S373" s="223">
        <f>IF(M373&gt;0,M373*J373/Y373,0)*VLOOKUP(B373,'2-Kosten per locatie'!$A$14:$C$16,3,FALSE)</f>
        <v>0</v>
      </c>
      <c r="T373" s="223">
        <f>IF(N373&gt;0,N373*J373/Z373,0)*VLOOKUP(B373,'2-Kosten per locatie'!$A$14:$C$16,3,FALSE)</f>
        <v>0</v>
      </c>
      <c r="U373" s="223">
        <f>IF(O373&gt;0,O373*J373/AA373,0)*VLOOKUP(B373,'2-Kosten per locatie'!$A$14:$C$16,3,FALSE)</f>
        <v>0</v>
      </c>
      <c r="V373" s="223">
        <f>IF(P373&gt;0,P373*J373/Z373,0)*VLOOKUP(B373,'2-Kosten per locatie'!$A$14:$C$16,3,FALSE)</f>
        <v>0</v>
      </c>
      <c r="W373" s="223">
        <f>IF(Q373&gt;0,Q373*J373/AA373,0)*VLOOKUP(B373,'2-Kosten per locatie'!$A$14:$C$16,3,FALSE)</f>
        <v>0</v>
      </c>
      <c r="X373" s="296">
        <f>IF(L373="nio",0,IF(L373&gt;0,VLOOKUP(H373,'3-Productie normen'!A:M,VLOOKUP(L373,'3-Productie normen'!$B$34:$C$39,2,FALSE),FALSE)))</f>
        <v>0</v>
      </c>
      <c r="Y373" s="296">
        <f t="shared" si="26"/>
        <v>0</v>
      </c>
      <c r="Z373" s="296">
        <f t="shared" si="27"/>
        <v>0</v>
      </c>
      <c r="AA373" s="296">
        <f t="shared" si="28"/>
        <v>0</v>
      </c>
      <c r="AB373" s="297" t="str">
        <f>VLOOKUP(H373,'3-Productie normen'!A:P,12,FALSE)</f>
        <v>B</v>
      </c>
      <c r="AC373" s="297"/>
      <c r="AE373" s="298">
        <f t="shared" si="29"/>
        <v>1560</v>
      </c>
    </row>
    <row r="374" spans="1:31" ht="14.1" hidden="1" customHeight="1">
      <c r="A374" s="432">
        <v>374</v>
      </c>
      <c r="B374" s="256" t="s">
        <v>238</v>
      </c>
      <c r="C374" s="256"/>
      <c r="D374" s="76" t="s">
        <v>593</v>
      </c>
      <c r="E374" s="220" t="s">
        <v>620</v>
      </c>
      <c r="F374" s="220"/>
      <c r="G374" s="76" t="s">
        <v>265</v>
      </c>
      <c r="H374" s="272" t="s">
        <v>55</v>
      </c>
      <c r="I374" s="76" t="s">
        <v>237</v>
      </c>
      <c r="J374" s="213">
        <v>11</v>
      </c>
      <c r="K374" s="295">
        <f t="shared" si="25"/>
        <v>156</v>
      </c>
      <c r="L374" s="224">
        <v>156</v>
      </c>
      <c r="M374" s="224"/>
      <c r="N374" s="224"/>
      <c r="O374" s="224"/>
      <c r="P374" s="224"/>
      <c r="Q374" s="224"/>
      <c r="R374" s="223" t="e">
        <f>IF(L374="nio",0,IF(L374&gt;0,L374*J374/X374,0))*VLOOKUP(B374,'2-Kosten per locatie'!$A$14:$C$16,3,FALSE)</f>
        <v>#DIV/0!</v>
      </c>
      <c r="S374" s="223">
        <f>IF(M374&gt;0,M374*J374/Y374,0)*VLOOKUP(B374,'2-Kosten per locatie'!$A$14:$C$16,3,FALSE)</f>
        <v>0</v>
      </c>
      <c r="T374" s="223">
        <f>IF(N374&gt;0,N374*J374/Z374,0)*VLOOKUP(B374,'2-Kosten per locatie'!$A$14:$C$16,3,FALSE)</f>
        <v>0</v>
      </c>
      <c r="U374" s="223">
        <f>IF(O374&gt;0,O374*J374/AA374,0)*VLOOKUP(B374,'2-Kosten per locatie'!$A$14:$C$16,3,FALSE)</f>
        <v>0</v>
      </c>
      <c r="V374" s="223">
        <f>IF(P374&gt;0,P374*J374/Z374,0)*VLOOKUP(B374,'2-Kosten per locatie'!$A$14:$C$16,3,FALSE)</f>
        <v>0</v>
      </c>
      <c r="W374" s="223">
        <f>IF(Q374&gt;0,Q374*J374/AA374,0)*VLOOKUP(B374,'2-Kosten per locatie'!$A$14:$C$16,3,FALSE)</f>
        <v>0</v>
      </c>
      <c r="X374" s="296">
        <f>IF(L374="nio",0,IF(L374&gt;0,VLOOKUP(H374,'3-Productie normen'!A:M,VLOOKUP(L374,'3-Productie normen'!$B$34:$C$39,2,FALSE),FALSE)))</f>
        <v>0</v>
      </c>
      <c r="Y374" s="296">
        <f t="shared" si="26"/>
        <v>0</v>
      </c>
      <c r="Z374" s="296">
        <f t="shared" si="27"/>
        <v>0</v>
      </c>
      <c r="AA374" s="296">
        <f t="shared" si="28"/>
        <v>0</v>
      </c>
      <c r="AB374" s="297" t="str">
        <f>VLOOKUP(H374,'3-Productie normen'!A:P,12,FALSE)</f>
        <v>B</v>
      </c>
      <c r="AC374" s="297"/>
      <c r="AE374" s="298">
        <f t="shared" si="29"/>
        <v>1716</v>
      </c>
    </row>
    <row r="375" spans="1:31" ht="14.1" hidden="1" customHeight="1">
      <c r="A375" s="432">
        <v>375</v>
      </c>
      <c r="B375" s="256" t="s">
        <v>238</v>
      </c>
      <c r="C375" s="256"/>
      <c r="D375" s="76" t="s">
        <v>593</v>
      </c>
      <c r="E375" s="220" t="s">
        <v>621</v>
      </c>
      <c r="F375" s="220"/>
      <c r="G375" s="76" t="s">
        <v>265</v>
      </c>
      <c r="H375" s="272" t="s">
        <v>55</v>
      </c>
      <c r="I375" s="76" t="s">
        <v>237</v>
      </c>
      <c r="J375" s="213">
        <v>11</v>
      </c>
      <c r="K375" s="295">
        <f t="shared" si="25"/>
        <v>156</v>
      </c>
      <c r="L375" s="224">
        <v>156</v>
      </c>
      <c r="M375" s="224"/>
      <c r="N375" s="224"/>
      <c r="O375" s="224"/>
      <c r="P375" s="224"/>
      <c r="Q375" s="224"/>
      <c r="R375" s="223" t="e">
        <f>IF(L375="nio",0,IF(L375&gt;0,L375*J375/X375,0))*VLOOKUP(B375,'2-Kosten per locatie'!$A$14:$C$16,3,FALSE)</f>
        <v>#DIV/0!</v>
      </c>
      <c r="S375" s="223">
        <f>IF(M375&gt;0,M375*J375/Y375,0)*VLOOKUP(B375,'2-Kosten per locatie'!$A$14:$C$16,3,FALSE)</f>
        <v>0</v>
      </c>
      <c r="T375" s="223">
        <f>IF(N375&gt;0,N375*J375/Z375,0)*VLOOKUP(B375,'2-Kosten per locatie'!$A$14:$C$16,3,FALSE)</f>
        <v>0</v>
      </c>
      <c r="U375" s="223">
        <f>IF(O375&gt;0,O375*J375/AA375,0)*VLOOKUP(B375,'2-Kosten per locatie'!$A$14:$C$16,3,FALSE)</f>
        <v>0</v>
      </c>
      <c r="V375" s="223">
        <f>IF(P375&gt;0,P375*J375/Z375,0)*VLOOKUP(B375,'2-Kosten per locatie'!$A$14:$C$16,3,FALSE)</f>
        <v>0</v>
      </c>
      <c r="W375" s="223">
        <f>IF(Q375&gt;0,Q375*J375/AA375,0)*VLOOKUP(B375,'2-Kosten per locatie'!$A$14:$C$16,3,FALSE)</f>
        <v>0</v>
      </c>
      <c r="X375" s="296">
        <f>IF(L375="nio",0,IF(L375&gt;0,VLOOKUP(H375,'3-Productie normen'!A:M,VLOOKUP(L375,'3-Productie normen'!$B$34:$C$39,2,FALSE),FALSE)))</f>
        <v>0</v>
      </c>
      <c r="Y375" s="296">
        <f t="shared" si="26"/>
        <v>0</v>
      </c>
      <c r="Z375" s="296">
        <f t="shared" si="27"/>
        <v>0</v>
      </c>
      <c r="AA375" s="296">
        <f t="shared" si="28"/>
        <v>0</v>
      </c>
      <c r="AB375" s="297" t="str">
        <f>VLOOKUP(H375,'3-Productie normen'!A:P,12,FALSE)</f>
        <v>B</v>
      </c>
      <c r="AC375" s="297"/>
      <c r="AE375" s="298">
        <f t="shared" si="29"/>
        <v>1716</v>
      </c>
    </row>
    <row r="376" spans="1:31" ht="14.1" hidden="1" customHeight="1">
      <c r="A376" s="432">
        <v>376</v>
      </c>
      <c r="B376" s="256" t="s">
        <v>238</v>
      </c>
      <c r="C376" s="256"/>
      <c r="D376" s="76" t="s">
        <v>593</v>
      </c>
      <c r="E376" s="220" t="s">
        <v>622</v>
      </c>
      <c r="F376" s="220"/>
      <c r="G376" s="76" t="s">
        <v>484</v>
      </c>
      <c r="H376" s="76" t="s">
        <v>46</v>
      </c>
      <c r="I376" s="76" t="s">
        <v>237</v>
      </c>
      <c r="J376" s="213">
        <v>10</v>
      </c>
      <c r="K376" s="295">
        <f t="shared" si="25"/>
        <v>156</v>
      </c>
      <c r="L376" s="224">
        <v>156</v>
      </c>
      <c r="M376" s="224"/>
      <c r="N376" s="224"/>
      <c r="O376" s="224"/>
      <c r="P376" s="224"/>
      <c r="Q376" s="224"/>
      <c r="R376" s="223" t="e">
        <f>IF(L376="nio",0,IF(L376&gt;0,L376*J376/X376,0))*VLOOKUP(B376,'2-Kosten per locatie'!$A$14:$C$16,3,FALSE)</f>
        <v>#DIV/0!</v>
      </c>
      <c r="S376" s="223">
        <f>IF(M376&gt;0,M376*J376/Y376,0)*VLOOKUP(B376,'2-Kosten per locatie'!$A$14:$C$16,3,FALSE)</f>
        <v>0</v>
      </c>
      <c r="T376" s="223">
        <f>IF(N376&gt;0,N376*J376/Z376,0)*VLOOKUP(B376,'2-Kosten per locatie'!$A$14:$C$16,3,FALSE)</f>
        <v>0</v>
      </c>
      <c r="U376" s="223">
        <f>IF(O376&gt;0,O376*J376/AA376,0)*VLOOKUP(B376,'2-Kosten per locatie'!$A$14:$C$16,3,FALSE)</f>
        <v>0</v>
      </c>
      <c r="V376" s="223">
        <f>IF(P376&gt;0,P376*J376/Z376,0)*VLOOKUP(B376,'2-Kosten per locatie'!$A$14:$C$16,3,FALSE)</f>
        <v>0</v>
      </c>
      <c r="W376" s="223">
        <f>IF(Q376&gt;0,Q376*J376/AA376,0)*VLOOKUP(B376,'2-Kosten per locatie'!$A$14:$C$16,3,FALSE)</f>
        <v>0</v>
      </c>
      <c r="X376" s="296">
        <f>IF(L376="nio",0,IF(L376&gt;0,VLOOKUP(H376,'3-Productie normen'!A:M,VLOOKUP(L376,'3-Productie normen'!$B$34:$C$39,2,FALSE),FALSE)))</f>
        <v>0</v>
      </c>
      <c r="Y376" s="296">
        <f t="shared" si="26"/>
        <v>0</v>
      </c>
      <c r="Z376" s="296">
        <f t="shared" si="27"/>
        <v>0</v>
      </c>
      <c r="AA376" s="296">
        <f t="shared" si="28"/>
        <v>0</v>
      </c>
      <c r="AB376" s="297" t="str">
        <f>VLOOKUP(H376,'3-Productie normen'!A:P,12,FALSE)</f>
        <v>B</v>
      </c>
      <c r="AC376" s="297"/>
      <c r="AE376" s="298">
        <f t="shared" si="29"/>
        <v>1560</v>
      </c>
    </row>
    <row r="377" spans="1:31" ht="14.1" hidden="1" customHeight="1">
      <c r="A377" s="432">
        <v>377</v>
      </c>
      <c r="B377" s="256" t="s">
        <v>238</v>
      </c>
      <c r="C377" s="256"/>
      <c r="D377" s="76" t="s">
        <v>593</v>
      </c>
      <c r="E377" s="220" t="s">
        <v>623</v>
      </c>
      <c r="F377" s="220"/>
      <c r="G377" s="76" t="s">
        <v>285</v>
      </c>
      <c r="H377" s="272" t="s">
        <v>52</v>
      </c>
      <c r="I377" s="76" t="s">
        <v>95</v>
      </c>
      <c r="J377" s="213">
        <v>2.5</v>
      </c>
      <c r="K377" s="295">
        <f t="shared" si="25"/>
        <v>255</v>
      </c>
      <c r="L377" s="224">
        <v>255</v>
      </c>
      <c r="M377" s="224"/>
      <c r="N377" s="224"/>
      <c r="O377" s="224"/>
      <c r="P377" s="224"/>
      <c r="Q377" s="224"/>
      <c r="R377" s="223" t="e">
        <f>IF(L377="nio",0,IF(L377&gt;0,L377*J377/X377,0))*VLOOKUP(B377,'2-Kosten per locatie'!$A$14:$C$16,3,FALSE)</f>
        <v>#DIV/0!</v>
      </c>
      <c r="S377" s="223">
        <f>IF(M377&gt;0,M377*J377/Y377,0)*VLOOKUP(B377,'2-Kosten per locatie'!$A$14:$C$16,3,FALSE)</f>
        <v>0</v>
      </c>
      <c r="T377" s="223">
        <f>IF(N377&gt;0,N377*J377/Z377,0)*VLOOKUP(B377,'2-Kosten per locatie'!$A$14:$C$16,3,FALSE)</f>
        <v>0</v>
      </c>
      <c r="U377" s="223">
        <f>IF(O377&gt;0,O377*J377/AA377,0)*VLOOKUP(B377,'2-Kosten per locatie'!$A$14:$C$16,3,FALSE)</f>
        <v>0</v>
      </c>
      <c r="V377" s="223">
        <f>IF(P377&gt;0,P377*J377/Z377,0)*VLOOKUP(B377,'2-Kosten per locatie'!$A$14:$C$16,3,FALSE)</f>
        <v>0</v>
      </c>
      <c r="W377" s="223">
        <f>IF(Q377&gt;0,Q377*J377/AA377,0)*VLOOKUP(B377,'2-Kosten per locatie'!$A$14:$C$16,3,FALSE)</f>
        <v>0</v>
      </c>
      <c r="X377" s="296">
        <f>IF(L377="nio",0,IF(L377&gt;0,VLOOKUP(H377,'3-Productie normen'!A:M,VLOOKUP(L377,'3-Productie normen'!$B$34:$C$39,2,FALSE),FALSE)))</f>
        <v>0</v>
      </c>
      <c r="Y377" s="296">
        <f t="shared" si="26"/>
        <v>0</v>
      </c>
      <c r="Z377" s="296">
        <f t="shared" si="27"/>
        <v>0</v>
      </c>
      <c r="AA377" s="296">
        <f t="shared" si="28"/>
        <v>0</v>
      </c>
      <c r="AB377" s="297" t="str">
        <f>VLOOKUP(H377,'3-Productie normen'!A:P,12,FALSE)</f>
        <v>V</v>
      </c>
      <c r="AC377" s="297"/>
      <c r="AE377" s="298">
        <f t="shared" si="29"/>
        <v>637.5</v>
      </c>
    </row>
    <row r="378" spans="1:31" ht="14.1" hidden="1" customHeight="1">
      <c r="A378" s="432">
        <v>378</v>
      </c>
      <c r="B378" s="256" t="s">
        <v>238</v>
      </c>
      <c r="C378" s="256"/>
      <c r="D378" s="76" t="s">
        <v>593</v>
      </c>
      <c r="E378" s="220" t="s">
        <v>624</v>
      </c>
      <c r="F378" s="220"/>
      <c r="G378" s="76" t="s">
        <v>490</v>
      </c>
      <c r="H378" s="76" t="s">
        <v>727</v>
      </c>
      <c r="I378" s="76" t="s">
        <v>95</v>
      </c>
      <c r="J378" s="213">
        <v>18</v>
      </c>
      <c r="K378" s="295">
        <f t="shared" si="25"/>
        <v>255</v>
      </c>
      <c r="L378" s="224">
        <v>255</v>
      </c>
      <c r="M378" s="224"/>
      <c r="N378" s="224"/>
      <c r="O378" s="224"/>
      <c r="P378" s="224"/>
      <c r="Q378" s="224"/>
      <c r="R378" s="223" t="e">
        <f>IF(L378="nio",0,IF(L378&gt;0,L378*J378/X378,0))*VLOOKUP(B378,'2-Kosten per locatie'!$A$14:$C$16,3,FALSE)</f>
        <v>#DIV/0!</v>
      </c>
      <c r="S378" s="223">
        <f>IF(M378&gt;0,M378*J378/Y378,0)*VLOOKUP(B378,'2-Kosten per locatie'!$A$14:$C$16,3,FALSE)</f>
        <v>0</v>
      </c>
      <c r="T378" s="223">
        <f>IF(N378&gt;0,N378*J378/Z378,0)*VLOOKUP(B378,'2-Kosten per locatie'!$A$14:$C$16,3,FALSE)</f>
        <v>0</v>
      </c>
      <c r="U378" s="223">
        <f>IF(O378&gt;0,O378*J378/AA378,0)*VLOOKUP(B378,'2-Kosten per locatie'!$A$14:$C$16,3,FALSE)</f>
        <v>0</v>
      </c>
      <c r="V378" s="223">
        <f>IF(P378&gt;0,P378*J378/Z378,0)*VLOOKUP(B378,'2-Kosten per locatie'!$A$14:$C$16,3,FALSE)</f>
        <v>0</v>
      </c>
      <c r="W378" s="223">
        <f>IF(Q378&gt;0,Q378*J378/AA378,0)*VLOOKUP(B378,'2-Kosten per locatie'!$A$14:$C$16,3,FALSE)</f>
        <v>0</v>
      </c>
      <c r="X378" s="296">
        <f>IF(L378="nio",0,IF(L378&gt;0,VLOOKUP(H378,'3-Productie normen'!A:M,VLOOKUP(L378,'3-Productie normen'!$B$34:$C$39,2,FALSE),FALSE)))</f>
        <v>0</v>
      </c>
      <c r="Y378" s="296">
        <f t="shared" si="26"/>
        <v>0</v>
      </c>
      <c r="Z378" s="296">
        <f t="shared" si="27"/>
        <v>0</v>
      </c>
      <c r="AA378" s="296">
        <f t="shared" si="28"/>
        <v>0</v>
      </c>
      <c r="AB378" s="297" t="str">
        <f>VLOOKUP(H378,'3-Productie normen'!A:P,12,FALSE)</f>
        <v>V</v>
      </c>
      <c r="AC378" s="297"/>
      <c r="AE378" s="298">
        <f t="shared" si="29"/>
        <v>4590</v>
      </c>
    </row>
    <row r="379" spans="1:31" ht="14.1" hidden="1" customHeight="1">
      <c r="A379" s="432">
        <v>379</v>
      </c>
      <c r="B379" s="256" t="s">
        <v>238</v>
      </c>
      <c r="C379" s="256"/>
      <c r="D379" s="76" t="s">
        <v>593</v>
      </c>
      <c r="E379" s="220" t="s">
        <v>625</v>
      </c>
      <c r="F379" s="220"/>
      <c r="G379" s="76" t="s">
        <v>285</v>
      </c>
      <c r="H379" s="272" t="s">
        <v>52</v>
      </c>
      <c r="I379" s="76" t="s">
        <v>95</v>
      </c>
      <c r="J379" s="213">
        <v>2.5</v>
      </c>
      <c r="K379" s="295">
        <f t="shared" si="25"/>
        <v>255</v>
      </c>
      <c r="L379" s="224">
        <v>255</v>
      </c>
      <c r="M379" s="224"/>
      <c r="N379" s="224"/>
      <c r="O379" s="224"/>
      <c r="P379" s="224"/>
      <c r="Q379" s="224"/>
      <c r="R379" s="223" t="e">
        <f>IF(L379="nio",0,IF(L379&gt;0,L379*J379/X379,0))*VLOOKUP(B379,'2-Kosten per locatie'!$A$14:$C$16,3,FALSE)</f>
        <v>#DIV/0!</v>
      </c>
      <c r="S379" s="223">
        <f>IF(M379&gt;0,M379*J379/Y379,0)*VLOOKUP(B379,'2-Kosten per locatie'!$A$14:$C$16,3,FALSE)</f>
        <v>0</v>
      </c>
      <c r="T379" s="223">
        <f>IF(N379&gt;0,N379*J379/Z379,0)*VLOOKUP(B379,'2-Kosten per locatie'!$A$14:$C$16,3,FALSE)</f>
        <v>0</v>
      </c>
      <c r="U379" s="223">
        <f>IF(O379&gt;0,O379*J379/AA379,0)*VLOOKUP(B379,'2-Kosten per locatie'!$A$14:$C$16,3,FALSE)</f>
        <v>0</v>
      </c>
      <c r="V379" s="223">
        <f>IF(P379&gt;0,P379*J379/Z379,0)*VLOOKUP(B379,'2-Kosten per locatie'!$A$14:$C$16,3,FALSE)</f>
        <v>0</v>
      </c>
      <c r="W379" s="223">
        <f>IF(Q379&gt;0,Q379*J379/AA379,0)*VLOOKUP(B379,'2-Kosten per locatie'!$A$14:$C$16,3,FALSE)</f>
        <v>0</v>
      </c>
      <c r="X379" s="296">
        <f>IF(L379="nio",0,IF(L379&gt;0,VLOOKUP(H379,'3-Productie normen'!A:M,VLOOKUP(L379,'3-Productie normen'!$B$34:$C$39,2,FALSE),FALSE)))</f>
        <v>0</v>
      </c>
      <c r="Y379" s="296">
        <f t="shared" si="26"/>
        <v>0</v>
      </c>
      <c r="Z379" s="296">
        <f t="shared" si="27"/>
        <v>0</v>
      </c>
      <c r="AA379" s="296">
        <f t="shared" si="28"/>
        <v>0</v>
      </c>
      <c r="AB379" s="297" t="str">
        <f>VLOOKUP(H379,'3-Productie normen'!A:P,12,FALSE)</f>
        <v>V</v>
      </c>
      <c r="AC379" s="297"/>
      <c r="AE379" s="298">
        <f t="shared" si="29"/>
        <v>637.5</v>
      </c>
    </row>
    <row r="380" spans="1:31" ht="14.1" hidden="1" customHeight="1">
      <c r="A380" s="432">
        <v>380</v>
      </c>
      <c r="B380" s="256" t="s">
        <v>238</v>
      </c>
      <c r="C380" s="256"/>
      <c r="D380" s="76" t="s">
        <v>593</v>
      </c>
      <c r="E380" s="220" t="s">
        <v>626</v>
      </c>
      <c r="F380" s="220"/>
      <c r="G380" s="76" t="s">
        <v>490</v>
      </c>
      <c r="H380" s="76" t="s">
        <v>727</v>
      </c>
      <c r="I380" s="76" t="s">
        <v>95</v>
      </c>
      <c r="J380" s="213">
        <v>18</v>
      </c>
      <c r="K380" s="295">
        <f t="shared" si="25"/>
        <v>255</v>
      </c>
      <c r="L380" s="224">
        <v>255</v>
      </c>
      <c r="M380" s="224"/>
      <c r="N380" s="224"/>
      <c r="O380" s="224"/>
      <c r="P380" s="224"/>
      <c r="Q380" s="224"/>
      <c r="R380" s="223" t="e">
        <f>IF(L380="nio",0,IF(L380&gt;0,L380*J380/X380,0))*VLOOKUP(B380,'2-Kosten per locatie'!$A$14:$C$16,3,FALSE)</f>
        <v>#DIV/0!</v>
      </c>
      <c r="S380" s="223">
        <f>IF(M380&gt;0,M380*J380/Y380,0)*VLOOKUP(B380,'2-Kosten per locatie'!$A$14:$C$16,3,FALSE)</f>
        <v>0</v>
      </c>
      <c r="T380" s="223">
        <f>IF(N380&gt;0,N380*J380/Z380,0)*VLOOKUP(B380,'2-Kosten per locatie'!$A$14:$C$16,3,FALSE)</f>
        <v>0</v>
      </c>
      <c r="U380" s="223">
        <f>IF(O380&gt;0,O380*J380/AA380,0)*VLOOKUP(B380,'2-Kosten per locatie'!$A$14:$C$16,3,FALSE)</f>
        <v>0</v>
      </c>
      <c r="V380" s="223">
        <f>IF(P380&gt;0,P380*J380/Z380,0)*VLOOKUP(B380,'2-Kosten per locatie'!$A$14:$C$16,3,FALSE)</f>
        <v>0</v>
      </c>
      <c r="W380" s="223">
        <f>IF(Q380&gt;0,Q380*J380/AA380,0)*VLOOKUP(B380,'2-Kosten per locatie'!$A$14:$C$16,3,FALSE)</f>
        <v>0</v>
      </c>
      <c r="X380" s="296">
        <f>IF(L380="nio",0,IF(L380&gt;0,VLOOKUP(H380,'3-Productie normen'!A:M,VLOOKUP(L380,'3-Productie normen'!$B$34:$C$39,2,FALSE),FALSE)))</f>
        <v>0</v>
      </c>
      <c r="Y380" s="296">
        <f t="shared" si="26"/>
        <v>0</v>
      </c>
      <c r="Z380" s="296">
        <f t="shared" si="27"/>
        <v>0</v>
      </c>
      <c r="AA380" s="296">
        <f t="shared" si="28"/>
        <v>0</v>
      </c>
      <c r="AB380" s="297" t="str">
        <f>VLOOKUP(H380,'3-Productie normen'!A:P,12,FALSE)</f>
        <v>V</v>
      </c>
      <c r="AC380" s="297"/>
      <c r="AE380" s="298">
        <f t="shared" si="29"/>
        <v>4590</v>
      </c>
    </row>
    <row r="381" spans="1:31" ht="14.1" hidden="1" customHeight="1">
      <c r="A381" s="432">
        <v>381</v>
      </c>
      <c r="B381" s="256" t="s">
        <v>238</v>
      </c>
      <c r="C381" s="256"/>
      <c r="D381" s="76" t="s">
        <v>593</v>
      </c>
      <c r="E381" s="220" t="s">
        <v>627</v>
      </c>
      <c r="F381" s="220"/>
      <c r="G381" s="76" t="s">
        <v>265</v>
      </c>
      <c r="H381" s="272" t="s">
        <v>55</v>
      </c>
      <c r="I381" s="76" t="s">
        <v>237</v>
      </c>
      <c r="J381" s="213">
        <v>25</v>
      </c>
      <c r="K381" s="295">
        <f t="shared" si="25"/>
        <v>156</v>
      </c>
      <c r="L381" s="224">
        <v>156</v>
      </c>
      <c r="M381" s="224"/>
      <c r="N381" s="224"/>
      <c r="O381" s="224"/>
      <c r="P381" s="224"/>
      <c r="Q381" s="224"/>
      <c r="R381" s="223" t="e">
        <f>IF(L381="nio",0,IF(L381&gt;0,L381*J381/X381,0))*VLOOKUP(B381,'2-Kosten per locatie'!$A$14:$C$16,3,FALSE)</f>
        <v>#DIV/0!</v>
      </c>
      <c r="S381" s="223">
        <f>IF(M381&gt;0,M381*J381/Y381,0)*VLOOKUP(B381,'2-Kosten per locatie'!$A$14:$C$16,3,FALSE)</f>
        <v>0</v>
      </c>
      <c r="T381" s="223">
        <f>IF(N381&gt;0,N381*J381/Z381,0)*VLOOKUP(B381,'2-Kosten per locatie'!$A$14:$C$16,3,FALSE)</f>
        <v>0</v>
      </c>
      <c r="U381" s="223">
        <f>IF(O381&gt;0,O381*J381/AA381,0)*VLOOKUP(B381,'2-Kosten per locatie'!$A$14:$C$16,3,FALSE)</f>
        <v>0</v>
      </c>
      <c r="V381" s="223">
        <f>IF(P381&gt;0,P381*J381/Z381,0)*VLOOKUP(B381,'2-Kosten per locatie'!$A$14:$C$16,3,FALSE)</f>
        <v>0</v>
      </c>
      <c r="W381" s="223">
        <f>IF(Q381&gt;0,Q381*J381/AA381,0)*VLOOKUP(B381,'2-Kosten per locatie'!$A$14:$C$16,3,FALSE)</f>
        <v>0</v>
      </c>
      <c r="X381" s="296">
        <f>IF(L381="nio",0,IF(L381&gt;0,VLOOKUP(H381,'3-Productie normen'!A:M,VLOOKUP(L381,'3-Productie normen'!$B$34:$C$39,2,FALSE),FALSE)))</f>
        <v>0</v>
      </c>
      <c r="Y381" s="296">
        <f t="shared" si="26"/>
        <v>0</v>
      </c>
      <c r="Z381" s="296">
        <f t="shared" si="27"/>
        <v>0</v>
      </c>
      <c r="AA381" s="296">
        <f t="shared" si="28"/>
        <v>0</v>
      </c>
      <c r="AB381" s="297" t="str">
        <f>VLOOKUP(H381,'3-Productie normen'!A:P,12,FALSE)</f>
        <v>B</v>
      </c>
      <c r="AC381" s="297"/>
      <c r="AE381" s="298">
        <f t="shared" si="29"/>
        <v>3900</v>
      </c>
    </row>
    <row r="382" spans="1:31" ht="14.1" hidden="1" customHeight="1">
      <c r="A382" s="432">
        <v>382</v>
      </c>
      <c r="B382" s="256" t="s">
        <v>238</v>
      </c>
      <c r="C382" s="256"/>
      <c r="D382" s="76" t="s">
        <v>593</v>
      </c>
      <c r="E382" s="220" t="s">
        <v>628</v>
      </c>
      <c r="F382" s="220"/>
      <c r="G382" s="76" t="s">
        <v>265</v>
      </c>
      <c r="H382" s="272" t="s">
        <v>55</v>
      </c>
      <c r="I382" s="76" t="s">
        <v>237</v>
      </c>
      <c r="J382" s="213">
        <v>12</v>
      </c>
      <c r="K382" s="295">
        <f t="shared" si="25"/>
        <v>156</v>
      </c>
      <c r="L382" s="224">
        <v>156</v>
      </c>
      <c r="M382" s="224"/>
      <c r="N382" s="224"/>
      <c r="O382" s="224"/>
      <c r="P382" s="224"/>
      <c r="Q382" s="224"/>
      <c r="R382" s="223" t="e">
        <f>IF(L382="nio",0,IF(L382&gt;0,L382*J382/X382,0))*VLOOKUP(B382,'2-Kosten per locatie'!$A$14:$C$16,3,FALSE)</f>
        <v>#DIV/0!</v>
      </c>
      <c r="S382" s="223">
        <f>IF(M382&gt;0,M382*J382/Y382,0)*VLOOKUP(B382,'2-Kosten per locatie'!$A$14:$C$16,3,FALSE)</f>
        <v>0</v>
      </c>
      <c r="T382" s="223">
        <f>IF(N382&gt;0,N382*J382/Z382,0)*VLOOKUP(B382,'2-Kosten per locatie'!$A$14:$C$16,3,FALSE)</f>
        <v>0</v>
      </c>
      <c r="U382" s="223">
        <f>IF(O382&gt;0,O382*J382/AA382,0)*VLOOKUP(B382,'2-Kosten per locatie'!$A$14:$C$16,3,FALSE)</f>
        <v>0</v>
      </c>
      <c r="V382" s="223">
        <f>IF(P382&gt;0,P382*J382/Z382,0)*VLOOKUP(B382,'2-Kosten per locatie'!$A$14:$C$16,3,FALSE)</f>
        <v>0</v>
      </c>
      <c r="W382" s="223">
        <f>IF(Q382&gt;0,Q382*J382/AA382,0)*VLOOKUP(B382,'2-Kosten per locatie'!$A$14:$C$16,3,FALSE)</f>
        <v>0</v>
      </c>
      <c r="X382" s="296">
        <f>IF(L382="nio",0,IF(L382&gt;0,VLOOKUP(H382,'3-Productie normen'!A:M,VLOOKUP(L382,'3-Productie normen'!$B$34:$C$39,2,FALSE),FALSE)))</f>
        <v>0</v>
      </c>
      <c r="Y382" s="296">
        <f t="shared" si="26"/>
        <v>0</v>
      </c>
      <c r="Z382" s="296">
        <f t="shared" si="27"/>
        <v>0</v>
      </c>
      <c r="AA382" s="296">
        <f t="shared" si="28"/>
        <v>0</v>
      </c>
      <c r="AB382" s="297" t="str">
        <f>VLOOKUP(H382,'3-Productie normen'!A:P,12,FALSE)</f>
        <v>B</v>
      </c>
      <c r="AC382" s="297"/>
      <c r="AE382" s="298">
        <f t="shared" si="29"/>
        <v>1872</v>
      </c>
    </row>
    <row r="383" spans="1:31" ht="14.1" hidden="1" customHeight="1">
      <c r="A383" s="432">
        <v>383</v>
      </c>
      <c r="B383" s="256" t="s">
        <v>238</v>
      </c>
      <c r="C383" s="256"/>
      <c r="D383" s="76" t="s">
        <v>593</v>
      </c>
      <c r="E383" s="220" t="s">
        <v>629</v>
      </c>
      <c r="F383" s="220"/>
      <c r="G383" s="76" t="s">
        <v>265</v>
      </c>
      <c r="H383" s="272" t="s">
        <v>55</v>
      </c>
      <c r="I383" s="76" t="s">
        <v>237</v>
      </c>
      <c r="J383" s="213">
        <v>12</v>
      </c>
      <c r="K383" s="295">
        <f t="shared" si="25"/>
        <v>156</v>
      </c>
      <c r="L383" s="224">
        <v>156</v>
      </c>
      <c r="M383" s="224"/>
      <c r="N383" s="224"/>
      <c r="O383" s="224"/>
      <c r="P383" s="224"/>
      <c r="Q383" s="224"/>
      <c r="R383" s="223" t="e">
        <f>IF(L383="nio",0,IF(L383&gt;0,L383*J383/X383,0))*VLOOKUP(B383,'2-Kosten per locatie'!$A$14:$C$16,3,FALSE)</f>
        <v>#DIV/0!</v>
      </c>
      <c r="S383" s="223">
        <f>IF(M383&gt;0,M383*J383/Y383,0)*VLOOKUP(B383,'2-Kosten per locatie'!$A$14:$C$16,3,FALSE)</f>
        <v>0</v>
      </c>
      <c r="T383" s="223">
        <f>IF(N383&gt;0,N383*J383/Z383,0)*VLOOKUP(B383,'2-Kosten per locatie'!$A$14:$C$16,3,FALSE)</f>
        <v>0</v>
      </c>
      <c r="U383" s="223">
        <f>IF(O383&gt;0,O383*J383/AA383,0)*VLOOKUP(B383,'2-Kosten per locatie'!$A$14:$C$16,3,FALSE)</f>
        <v>0</v>
      </c>
      <c r="V383" s="223">
        <f>IF(P383&gt;0,P383*J383/Z383,0)*VLOOKUP(B383,'2-Kosten per locatie'!$A$14:$C$16,3,FALSE)</f>
        <v>0</v>
      </c>
      <c r="W383" s="223">
        <f>IF(Q383&gt;0,Q383*J383/AA383,0)*VLOOKUP(B383,'2-Kosten per locatie'!$A$14:$C$16,3,FALSE)</f>
        <v>0</v>
      </c>
      <c r="X383" s="296">
        <f>IF(L383="nio",0,IF(L383&gt;0,VLOOKUP(H383,'3-Productie normen'!A:M,VLOOKUP(L383,'3-Productie normen'!$B$34:$C$39,2,FALSE),FALSE)))</f>
        <v>0</v>
      </c>
      <c r="Y383" s="296">
        <f t="shared" si="26"/>
        <v>0</v>
      </c>
      <c r="Z383" s="296">
        <f t="shared" si="27"/>
        <v>0</v>
      </c>
      <c r="AA383" s="296">
        <f t="shared" si="28"/>
        <v>0</v>
      </c>
      <c r="AB383" s="297" t="str">
        <f>VLOOKUP(H383,'3-Productie normen'!A:P,12,FALSE)</f>
        <v>B</v>
      </c>
      <c r="AC383" s="297"/>
      <c r="AE383" s="298">
        <f t="shared" si="29"/>
        <v>1872</v>
      </c>
    </row>
    <row r="384" spans="1:31" ht="14.1" hidden="1" customHeight="1">
      <c r="A384" s="432">
        <v>384</v>
      </c>
      <c r="B384" s="256" t="s">
        <v>238</v>
      </c>
      <c r="C384" s="256"/>
      <c r="D384" s="76" t="s">
        <v>593</v>
      </c>
      <c r="E384" s="220" t="s">
        <v>630</v>
      </c>
      <c r="F384" s="220"/>
      <c r="G384" s="76" t="s">
        <v>272</v>
      </c>
      <c r="H384" s="272" t="s">
        <v>46</v>
      </c>
      <c r="I384" s="76" t="s">
        <v>237</v>
      </c>
      <c r="J384" s="213">
        <v>661</v>
      </c>
      <c r="K384" s="295">
        <f t="shared" si="25"/>
        <v>156</v>
      </c>
      <c r="L384" s="224">
        <v>156</v>
      </c>
      <c r="M384" s="224"/>
      <c r="N384" s="224"/>
      <c r="O384" s="224"/>
      <c r="P384" s="224"/>
      <c r="Q384" s="224"/>
      <c r="R384" s="223" t="e">
        <f>IF(L384="nio",0,IF(L384&gt;0,L384*J384/X384,0))*VLOOKUP(B384,'2-Kosten per locatie'!$A$14:$C$16,3,FALSE)</f>
        <v>#DIV/0!</v>
      </c>
      <c r="S384" s="223">
        <f>IF(M384&gt;0,M384*J384/Y384,0)*VLOOKUP(B384,'2-Kosten per locatie'!$A$14:$C$16,3,FALSE)</f>
        <v>0</v>
      </c>
      <c r="T384" s="223">
        <f>IF(N384&gt;0,N384*J384/Z384,0)*VLOOKUP(B384,'2-Kosten per locatie'!$A$14:$C$16,3,FALSE)</f>
        <v>0</v>
      </c>
      <c r="U384" s="223">
        <f>IF(O384&gt;0,O384*J384/AA384,0)*VLOOKUP(B384,'2-Kosten per locatie'!$A$14:$C$16,3,FALSE)</f>
        <v>0</v>
      </c>
      <c r="V384" s="223">
        <f>IF(P384&gt;0,P384*J384/Z384,0)*VLOOKUP(B384,'2-Kosten per locatie'!$A$14:$C$16,3,FALSE)</f>
        <v>0</v>
      </c>
      <c r="W384" s="223">
        <f>IF(Q384&gt;0,Q384*J384/AA384,0)*VLOOKUP(B384,'2-Kosten per locatie'!$A$14:$C$16,3,FALSE)</f>
        <v>0</v>
      </c>
      <c r="X384" s="296">
        <f>IF(L384="nio",0,IF(L384&gt;0,VLOOKUP(H384,'3-Productie normen'!A:M,VLOOKUP(L384,'3-Productie normen'!$B$34:$C$39,2,FALSE),FALSE)))</f>
        <v>0</v>
      </c>
      <c r="Y384" s="296">
        <f t="shared" si="26"/>
        <v>0</v>
      </c>
      <c r="Z384" s="296">
        <f t="shared" si="27"/>
        <v>0</v>
      </c>
      <c r="AA384" s="296">
        <f t="shared" si="28"/>
        <v>0</v>
      </c>
      <c r="AB384" s="297" t="str">
        <f>VLOOKUP(H384,'3-Productie normen'!A:P,12,FALSE)</f>
        <v>B</v>
      </c>
      <c r="AC384" s="297"/>
      <c r="AE384" s="298">
        <f t="shared" si="29"/>
        <v>103116</v>
      </c>
    </row>
    <row r="385" spans="1:31" ht="14.1" hidden="1" customHeight="1">
      <c r="A385" s="432">
        <v>385</v>
      </c>
      <c r="B385" s="256" t="s">
        <v>238</v>
      </c>
      <c r="C385" s="256"/>
      <c r="D385" s="76" t="s">
        <v>593</v>
      </c>
      <c r="E385" s="220" t="s">
        <v>631</v>
      </c>
      <c r="F385" s="220"/>
      <c r="G385" s="76" t="s">
        <v>241</v>
      </c>
      <c r="H385" s="256" t="s">
        <v>727</v>
      </c>
      <c r="I385" s="76" t="s">
        <v>95</v>
      </c>
      <c r="J385" s="213">
        <v>23</v>
      </c>
      <c r="K385" s="295">
        <f t="shared" si="25"/>
        <v>156</v>
      </c>
      <c r="L385" s="224">
        <v>156</v>
      </c>
      <c r="M385" s="224"/>
      <c r="N385" s="224"/>
      <c r="O385" s="224"/>
      <c r="P385" s="224"/>
      <c r="Q385" s="224"/>
      <c r="R385" s="223" t="e">
        <f>IF(L385="nio",0,IF(L385&gt;0,L385*J385/X385,0))*VLOOKUP(B385,'2-Kosten per locatie'!$A$14:$C$16,3,FALSE)</f>
        <v>#DIV/0!</v>
      </c>
      <c r="S385" s="223">
        <f>IF(M385&gt;0,M385*J385/Y385,0)*VLOOKUP(B385,'2-Kosten per locatie'!$A$14:$C$16,3,FALSE)</f>
        <v>0</v>
      </c>
      <c r="T385" s="223">
        <f>IF(N385&gt;0,N385*J385/Z385,0)*VLOOKUP(B385,'2-Kosten per locatie'!$A$14:$C$16,3,FALSE)</f>
        <v>0</v>
      </c>
      <c r="U385" s="223">
        <f>IF(O385&gt;0,O385*J385/AA385,0)*VLOOKUP(B385,'2-Kosten per locatie'!$A$14:$C$16,3,FALSE)</f>
        <v>0</v>
      </c>
      <c r="V385" s="223">
        <f>IF(P385&gt;0,P385*J385/Z385,0)*VLOOKUP(B385,'2-Kosten per locatie'!$A$14:$C$16,3,FALSE)</f>
        <v>0</v>
      </c>
      <c r="W385" s="223">
        <f>IF(Q385&gt;0,Q385*J385/AA385,0)*VLOOKUP(B385,'2-Kosten per locatie'!$A$14:$C$16,3,FALSE)</f>
        <v>0</v>
      </c>
      <c r="X385" s="296">
        <f>IF(L385="nio",0,IF(L385&gt;0,VLOOKUP(H385,'3-Productie normen'!A:M,VLOOKUP(L385,'3-Productie normen'!$B$34:$C$39,2,FALSE),FALSE)))</f>
        <v>0</v>
      </c>
      <c r="Y385" s="296">
        <f t="shared" si="26"/>
        <v>0</v>
      </c>
      <c r="Z385" s="296">
        <f t="shared" si="27"/>
        <v>0</v>
      </c>
      <c r="AA385" s="296">
        <f t="shared" si="28"/>
        <v>0</v>
      </c>
      <c r="AB385" s="297" t="str">
        <f>VLOOKUP(H385,'3-Productie normen'!A:P,12,FALSE)</f>
        <v>V</v>
      </c>
      <c r="AC385" s="297"/>
      <c r="AE385" s="298">
        <f t="shared" si="29"/>
        <v>3588</v>
      </c>
    </row>
    <row r="386" spans="1:31" ht="14.1" hidden="1" customHeight="1">
      <c r="A386" s="432">
        <v>386</v>
      </c>
      <c r="B386" s="256" t="s">
        <v>238</v>
      </c>
      <c r="C386" s="256"/>
      <c r="D386" s="76" t="s">
        <v>593</v>
      </c>
      <c r="E386" s="220" t="s">
        <v>632</v>
      </c>
      <c r="F386" s="220"/>
      <c r="G386" s="76" t="s">
        <v>248</v>
      </c>
      <c r="H386" s="272" t="s">
        <v>58</v>
      </c>
      <c r="I386" s="76" t="s">
        <v>95</v>
      </c>
      <c r="J386" s="213">
        <v>10</v>
      </c>
      <c r="K386" s="295">
        <f t="shared" si="25"/>
        <v>156</v>
      </c>
      <c r="L386" s="224">
        <v>156</v>
      </c>
      <c r="M386" s="224"/>
      <c r="N386" s="224"/>
      <c r="O386" s="224"/>
      <c r="P386" s="224"/>
      <c r="Q386" s="224"/>
      <c r="R386" s="223" t="e">
        <f>IF(L386="nio",0,IF(L386&gt;0,L386*J386/X386,0))*VLOOKUP(B386,'2-Kosten per locatie'!$A$14:$C$16,3,FALSE)</f>
        <v>#DIV/0!</v>
      </c>
      <c r="S386" s="223">
        <f>IF(M386&gt;0,M386*J386/Y386,0)*VLOOKUP(B386,'2-Kosten per locatie'!$A$14:$C$16,3,FALSE)</f>
        <v>0</v>
      </c>
      <c r="T386" s="223">
        <f>IF(N386&gt;0,N386*J386/Z386,0)*VLOOKUP(B386,'2-Kosten per locatie'!$A$14:$C$16,3,FALSE)</f>
        <v>0</v>
      </c>
      <c r="U386" s="223">
        <f>IF(O386&gt;0,O386*J386/AA386,0)*VLOOKUP(B386,'2-Kosten per locatie'!$A$14:$C$16,3,FALSE)</f>
        <v>0</v>
      </c>
      <c r="V386" s="223">
        <f>IF(P386&gt;0,P386*J386/Z386,0)*VLOOKUP(B386,'2-Kosten per locatie'!$A$14:$C$16,3,FALSE)</f>
        <v>0</v>
      </c>
      <c r="W386" s="223">
        <f>IF(Q386&gt;0,Q386*J386/AA386,0)*VLOOKUP(B386,'2-Kosten per locatie'!$A$14:$C$16,3,FALSE)</f>
        <v>0</v>
      </c>
      <c r="X386" s="296">
        <f>IF(L386="nio",0,IF(L386&gt;0,VLOOKUP(H386,'3-Productie normen'!A:M,VLOOKUP(L386,'3-Productie normen'!$B$34:$C$39,2,FALSE),FALSE)))</f>
        <v>0</v>
      </c>
      <c r="Y386" s="296">
        <f t="shared" si="26"/>
        <v>0</v>
      </c>
      <c r="Z386" s="296">
        <f t="shared" si="27"/>
        <v>0</v>
      </c>
      <c r="AA386" s="296">
        <f t="shared" si="28"/>
        <v>0</v>
      </c>
      <c r="AB386" s="297" t="str">
        <f>VLOOKUP(H386,'3-Productie normen'!A:P,12,FALSE)</f>
        <v>V</v>
      </c>
      <c r="AC386" s="297"/>
      <c r="AE386" s="298">
        <f t="shared" si="29"/>
        <v>1560</v>
      </c>
    </row>
    <row r="387" spans="1:31" ht="14.1" hidden="1" customHeight="1">
      <c r="A387" s="432">
        <v>387</v>
      </c>
      <c r="B387" s="256" t="s">
        <v>238</v>
      </c>
      <c r="C387" s="256"/>
      <c r="D387" s="76" t="s">
        <v>593</v>
      </c>
      <c r="E387" s="220" t="s">
        <v>633</v>
      </c>
      <c r="F387" s="220"/>
      <c r="G387" s="76" t="s">
        <v>59</v>
      </c>
      <c r="H387" s="276" t="s">
        <v>770</v>
      </c>
      <c r="I387" s="76" t="s">
        <v>95</v>
      </c>
      <c r="J387" s="213">
        <v>5</v>
      </c>
      <c r="K387" s="295">
        <f t="shared" si="25"/>
        <v>0</v>
      </c>
      <c r="L387" s="224" t="s">
        <v>717</v>
      </c>
      <c r="M387" s="224"/>
      <c r="N387" s="224"/>
      <c r="O387" s="224"/>
      <c r="P387" s="224"/>
      <c r="Q387" s="224"/>
      <c r="R387" s="223">
        <f>IF(L387="nio",0,IF(L387&gt;0,L387*J387/X387,0))*VLOOKUP(B387,'2-Kosten per locatie'!$A$14:$C$16,3,FALSE)</f>
        <v>0</v>
      </c>
      <c r="S387" s="223">
        <f>IF(M387&gt;0,M387*J387/Y387,0)*VLOOKUP(B387,'2-Kosten per locatie'!$A$14:$C$16,3,FALSE)</f>
        <v>0</v>
      </c>
      <c r="T387" s="223">
        <f>IF(N387&gt;0,N387*J387/Z387,0)*VLOOKUP(B387,'2-Kosten per locatie'!$A$14:$C$16,3,FALSE)</f>
        <v>0</v>
      </c>
      <c r="U387" s="223">
        <f>IF(O387&gt;0,O387*J387/AA387,0)*VLOOKUP(B387,'2-Kosten per locatie'!$A$14:$C$16,3,FALSE)</f>
        <v>0</v>
      </c>
      <c r="V387" s="223">
        <f>IF(P387&gt;0,P387*J387/Z387,0)*VLOOKUP(B387,'2-Kosten per locatie'!$A$14:$C$16,3,FALSE)</f>
        <v>0</v>
      </c>
      <c r="W387" s="223">
        <f>IF(Q387&gt;0,Q387*J387/AA387,0)*VLOOKUP(B387,'2-Kosten per locatie'!$A$14:$C$16,3,FALSE)</f>
        <v>0</v>
      </c>
      <c r="X387" s="296">
        <f>IF(L387="nio",0,IF(L387&gt;0,VLOOKUP(H387,'3-Productie normen'!A:M,VLOOKUP(L387,'3-Productie normen'!$B$34:$C$39,2,FALSE),FALSE)))</f>
        <v>0</v>
      </c>
      <c r="Y387" s="296">
        <f t="shared" si="26"/>
        <v>0</v>
      </c>
      <c r="Z387" s="296">
        <f t="shared" si="27"/>
        <v>0</v>
      </c>
      <c r="AA387" s="296">
        <f t="shared" si="28"/>
        <v>0</v>
      </c>
      <c r="AB387" s="297">
        <f>VLOOKUP(H387,'3-Productie normen'!A:P,12,FALSE)</f>
        <v>0</v>
      </c>
      <c r="AC387" s="297"/>
      <c r="AE387" s="298">
        <f t="shared" si="29"/>
        <v>0</v>
      </c>
    </row>
    <row r="388" spans="1:31" ht="14.1" hidden="1" customHeight="1">
      <c r="A388" s="432">
        <v>388</v>
      </c>
      <c r="B388" s="256" t="s">
        <v>238</v>
      </c>
      <c r="C388" s="256"/>
      <c r="D388" s="76" t="s">
        <v>593</v>
      </c>
      <c r="E388" s="220" t="s">
        <v>634</v>
      </c>
      <c r="F388" s="220"/>
      <c r="G388" s="76" t="s">
        <v>59</v>
      </c>
      <c r="H388" s="276" t="s">
        <v>770</v>
      </c>
      <c r="I388" s="76" t="s">
        <v>95</v>
      </c>
      <c r="J388" s="213">
        <v>6</v>
      </c>
      <c r="K388" s="295">
        <f t="shared" si="25"/>
        <v>0</v>
      </c>
      <c r="L388" s="224" t="s">
        <v>717</v>
      </c>
      <c r="M388" s="224"/>
      <c r="N388" s="224"/>
      <c r="O388" s="224"/>
      <c r="P388" s="224"/>
      <c r="Q388" s="224"/>
      <c r="R388" s="223">
        <f>IF(L388="nio",0,IF(L388&gt;0,L388*J388/X388,0))*VLOOKUP(B388,'2-Kosten per locatie'!$A$14:$C$16,3,FALSE)</f>
        <v>0</v>
      </c>
      <c r="S388" s="223">
        <f>IF(M388&gt;0,M388*J388/Y388,0)*VLOOKUP(B388,'2-Kosten per locatie'!$A$14:$C$16,3,FALSE)</f>
        <v>0</v>
      </c>
      <c r="T388" s="223">
        <f>IF(N388&gt;0,N388*J388/Z388,0)*VLOOKUP(B388,'2-Kosten per locatie'!$A$14:$C$16,3,FALSE)</f>
        <v>0</v>
      </c>
      <c r="U388" s="223">
        <f>IF(O388&gt;0,O388*J388/AA388,0)*VLOOKUP(B388,'2-Kosten per locatie'!$A$14:$C$16,3,FALSE)</f>
        <v>0</v>
      </c>
      <c r="V388" s="223">
        <f>IF(P388&gt;0,P388*J388/Z388,0)*VLOOKUP(B388,'2-Kosten per locatie'!$A$14:$C$16,3,FALSE)</f>
        <v>0</v>
      </c>
      <c r="W388" s="223">
        <f>IF(Q388&gt;0,Q388*J388/AA388,0)*VLOOKUP(B388,'2-Kosten per locatie'!$A$14:$C$16,3,FALSE)</f>
        <v>0</v>
      </c>
      <c r="X388" s="296">
        <f>IF(L388="nio",0,IF(L388&gt;0,VLOOKUP(H388,'3-Productie normen'!A:M,VLOOKUP(L388,'3-Productie normen'!$B$34:$C$39,2,FALSE),FALSE)))</f>
        <v>0</v>
      </c>
      <c r="Y388" s="296">
        <f t="shared" si="26"/>
        <v>0</v>
      </c>
      <c r="Z388" s="296">
        <f t="shared" si="27"/>
        <v>0</v>
      </c>
      <c r="AA388" s="296">
        <f t="shared" si="28"/>
        <v>0</v>
      </c>
      <c r="AB388" s="297">
        <f>VLOOKUP(H388,'3-Productie normen'!A:P,12,FALSE)</f>
        <v>0</v>
      </c>
      <c r="AC388" s="297"/>
      <c r="AE388" s="298">
        <f t="shared" si="29"/>
        <v>0</v>
      </c>
    </row>
    <row r="389" spans="1:31" ht="14.1" hidden="1" customHeight="1">
      <c r="A389" s="432">
        <v>389</v>
      </c>
      <c r="B389" s="256" t="s">
        <v>238</v>
      </c>
      <c r="C389" s="256"/>
      <c r="D389" s="76" t="s">
        <v>593</v>
      </c>
      <c r="E389" s="220" t="s">
        <v>635</v>
      </c>
      <c r="F389" s="220"/>
      <c r="G389" s="76" t="s">
        <v>309</v>
      </c>
      <c r="H389" s="276" t="s">
        <v>770</v>
      </c>
      <c r="I389" s="76" t="s">
        <v>243</v>
      </c>
      <c r="J389" s="213">
        <v>4</v>
      </c>
      <c r="K389" s="295">
        <f t="shared" si="25"/>
        <v>0</v>
      </c>
      <c r="L389" s="224" t="s">
        <v>717</v>
      </c>
      <c r="M389" s="224"/>
      <c r="N389" s="224"/>
      <c r="O389" s="224"/>
      <c r="P389" s="224"/>
      <c r="Q389" s="224"/>
      <c r="R389" s="223">
        <f>IF(L389="nio",0,IF(L389&gt;0,L389*J389/X389,0))*VLOOKUP(B389,'2-Kosten per locatie'!$A$14:$C$16,3,FALSE)</f>
        <v>0</v>
      </c>
      <c r="S389" s="223">
        <f>IF(M389&gt;0,M389*J389/Y389,0)*VLOOKUP(B389,'2-Kosten per locatie'!$A$14:$C$16,3,FALSE)</f>
        <v>0</v>
      </c>
      <c r="T389" s="223">
        <f>IF(N389&gt;0,N389*J389/Z389,0)*VLOOKUP(B389,'2-Kosten per locatie'!$A$14:$C$16,3,FALSE)</f>
        <v>0</v>
      </c>
      <c r="U389" s="223">
        <f>IF(O389&gt;0,O389*J389/AA389,0)*VLOOKUP(B389,'2-Kosten per locatie'!$A$14:$C$16,3,FALSE)</f>
        <v>0</v>
      </c>
      <c r="V389" s="223">
        <f>IF(P389&gt;0,P389*J389/Z389,0)*VLOOKUP(B389,'2-Kosten per locatie'!$A$14:$C$16,3,FALSE)</f>
        <v>0</v>
      </c>
      <c r="W389" s="223">
        <f>IF(Q389&gt;0,Q389*J389/AA389,0)*VLOOKUP(B389,'2-Kosten per locatie'!$A$14:$C$16,3,FALSE)</f>
        <v>0</v>
      </c>
      <c r="X389" s="296">
        <f>IF(L389="nio",0,IF(L389&gt;0,VLOOKUP(H389,'3-Productie normen'!A:M,VLOOKUP(L389,'3-Productie normen'!$B$34:$C$39,2,FALSE),FALSE)))</f>
        <v>0</v>
      </c>
      <c r="Y389" s="296">
        <f t="shared" si="26"/>
        <v>0</v>
      </c>
      <c r="Z389" s="296">
        <f t="shared" si="27"/>
        <v>0</v>
      </c>
      <c r="AA389" s="296">
        <f t="shared" si="28"/>
        <v>0</v>
      </c>
      <c r="AB389" s="297">
        <f>VLOOKUP(H389,'3-Productie normen'!A:P,12,FALSE)</f>
        <v>0</v>
      </c>
      <c r="AC389" s="297"/>
      <c r="AE389" s="298">
        <f t="shared" si="29"/>
        <v>0</v>
      </c>
    </row>
    <row r="390" spans="1:31" ht="14.1" customHeight="1">
      <c r="A390" s="432">
        <v>390</v>
      </c>
      <c r="B390" s="256" t="s">
        <v>238</v>
      </c>
      <c r="C390" s="256"/>
      <c r="D390" s="76" t="s">
        <v>593</v>
      </c>
      <c r="E390" s="220" t="s">
        <v>636</v>
      </c>
      <c r="F390" s="220"/>
      <c r="G390" s="76" t="s">
        <v>255</v>
      </c>
      <c r="H390" s="272" t="s">
        <v>48</v>
      </c>
      <c r="I390" s="76" t="s">
        <v>243</v>
      </c>
      <c r="J390" s="213">
        <v>13</v>
      </c>
      <c r="K390" s="295">
        <f t="shared" si="25"/>
        <v>255</v>
      </c>
      <c r="L390" s="224">
        <v>255</v>
      </c>
      <c r="M390" s="224"/>
      <c r="N390" s="224"/>
      <c r="O390" s="224"/>
      <c r="P390" s="224"/>
      <c r="Q390" s="224"/>
      <c r="R390" s="223" t="e">
        <f>IF(L390="nio",0,IF(L390&gt;0,L390*J390/X390,0))*VLOOKUP(B390,'2-Kosten per locatie'!$A$14:$C$16,3,FALSE)</f>
        <v>#DIV/0!</v>
      </c>
      <c r="S390" s="223">
        <f>IF(M390&gt;0,M390*J390/Y390,0)*VLOOKUP(B390,'2-Kosten per locatie'!$A$14:$C$16,3,FALSE)</f>
        <v>0</v>
      </c>
      <c r="T390" s="223">
        <f>IF(N390&gt;0,N390*J390/Z390,0)*VLOOKUP(B390,'2-Kosten per locatie'!$A$14:$C$16,3,FALSE)</f>
        <v>0</v>
      </c>
      <c r="U390" s="223">
        <f>IF(O390&gt;0,O390*J390/AA390,0)*VLOOKUP(B390,'2-Kosten per locatie'!$A$14:$C$16,3,FALSE)</f>
        <v>0</v>
      </c>
      <c r="V390" s="223">
        <f>IF(P390&gt;0,P390*J390/Z390,0)*VLOOKUP(B390,'2-Kosten per locatie'!$A$14:$C$16,3,FALSE)</f>
        <v>0</v>
      </c>
      <c r="W390" s="223">
        <f>IF(Q390&gt;0,Q390*J390/AA390,0)*VLOOKUP(B390,'2-Kosten per locatie'!$A$14:$C$16,3,FALSE)</f>
        <v>0</v>
      </c>
      <c r="X390" s="296">
        <f>IF(L390="nio",0,IF(L390&gt;0,VLOOKUP(H390,'3-Productie normen'!A:M,VLOOKUP(L390,'3-Productie normen'!$B$34:$C$39,2,FALSE),FALSE)))</f>
        <v>0</v>
      </c>
      <c r="Y390" s="296">
        <f t="shared" si="26"/>
        <v>0</v>
      </c>
      <c r="Z390" s="296">
        <f t="shared" si="27"/>
        <v>0</v>
      </c>
      <c r="AA390" s="296">
        <f t="shared" si="28"/>
        <v>0</v>
      </c>
      <c r="AB390" s="297" t="str">
        <f>VLOOKUP(H390,'3-Productie normen'!A:P,12,FALSE)</f>
        <v>S</v>
      </c>
      <c r="AC390" s="297"/>
      <c r="AE390" s="298">
        <f t="shared" si="29"/>
        <v>3315</v>
      </c>
    </row>
    <row r="391" spans="1:31" ht="14.1" customHeight="1">
      <c r="A391" s="432">
        <v>391</v>
      </c>
      <c r="B391" s="256" t="s">
        <v>238</v>
      </c>
      <c r="C391" s="256"/>
      <c r="D391" s="76" t="s">
        <v>593</v>
      </c>
      <c r="E391" s="220" t="s">
        <v>637</v>
      </c>
      <c r="F391" s="220"/>
      <c r="G391" s="76" t="s">
        <v>255</v>
      </c>
      <c r="H391" s="272" t="s">
        <v>48</v>
      </c>
      <c r="I391" s="76" t="s">
        <v>243</v>
      </c>
      <c r="J391" s="213">
        <v>14</v>
      </c>
      <c r="K391" s="295">
        <f t="shared" si="25"/>
        <v>255</v>
      </c>
      <c r="L391" s="224">
        <v>255</v>
      </c>
      <c r="M391" s="224"/>
      <c r="N391" s="224"/>
      <c r="O391" s="224"/>
      <c r="P391" s="224"/>
      <c r="Q391" s="224"/>
      <c r="R391" s="223" t="e">
        <f>IF(L391="nio",0,IF(L391&gt;0,L391*J391/X391,0))*VLOOKUP(B391,'2-Kosten per locatie'!$A$14:$C$16,3,FALSE)</f>
        <v>#DIV/0!</v>
      </c>
      <c r="S391" s="223">
        <f>IF(M391&gt;0,M391*J391/Y391,0)*VLOOKUP(B391,'2-Kosten per locatie'!$A$14:$C$16,3,FALSE)</f>
        <v>0</v>
      </c>
      <c r="T391" s="223">
        <f>IF(N391&gt;0,N391*J391/Z391,0)*VLOOKUP(B391,'2-Kosten per locatie'!$A$14:$C$16,3,FALSE)</f>
        <v>0</v>
      </c>
      <c r="U391" s="223">
        <f>IF(O391&gt;0,O391*J391/AA391,0)*VLOOKUP(B391,'2-Kosten per locatie'!$A$14:$C$16,3,FALSE)</f>
        <v>0</v>
      </c>
      <c r="V391" s="223">
        <f>IF(P391&gt;0,P391*J391/Z391,0)*VLOOKUP(B391,'2-Kosten per locatie'!$A$14:$C$16,3,FALSE)</f>
        <v>0</v>
      </c>
      <c r="W391" s="223">
        <f>IF(Q391&gt;0,Q391*J391/AA391,0)*VLOOKUP(B391,'2-Kosten per locatie'!$A$14:$C$16,3,FALSE)</f>
        <v>0</v>
      </c>
      <c r="X391" s="296">
        <f>IF(L391="nio",0,IF(L391&gt;0,VLOOKUP(H391,'3-Productie normen'!A:M,VLOOKUP(L391,'3-Productie normen'!$B$34:$C$39,2,FALSE),FALSE)))</f>
        <v>0</v>
      </c>
      <c r="Y391" s="296">
        <f t="shared" si="26"/>
        <v>0</v>
      </c>
      <c r="Z391" s="296">
        <f t="shared" si="27"/>
        <v>0</v>
      </c>
      <c r="AA391" s="296">
        <f t="shared" si="28"/>
        <v>0</v>
      </c>
      <c r="AB391" s="297" t="str">
        <f>VLOOKUP(H391,'3-Productie normen'!A:P,12,FALSE)</f>
        <v>S</v>
      </c>
      <c r="AC391" s="297"/>
      <c r="AE391" s="298">
        <f t="shared" si="29"/>
        <v>3570</v>
      </c>
    </row>
    <row r="392" spans="1:31" ht="14.1" hidden="1" customHeight="1">
      <c r="A392" s="432">
        <v>392</v>
      </c>
      <c r="B392" s="256" t="s">
        <v>238</v>
      </c>
      <c r="C392" s="256"/>
      <c r="D392" s="76" t="s">
        <v>593</v>
      </c>
      <c r="E392" s="220" t="s">
        <v>638</v>
      </c>
      <c r="F392" s="220"/>
      <c r="G392" s="76" t="s">
        <v>259</v>
      </c>
      <c r="H392" s="276" t="s">
        <v>770</v>
      </c>
      <c r="I392" s="76" t="s">
        <v>243</v>
      </c>
      <c r="J392" s="213">
        <v>0</v>
      </c>
      <c r="K392" s="295">
        <f t="shared" si="25"/>
        <v>0</v>
      </c>
      <c r="L392" s="224" t="s">
        <v>717</v>
      </c>
      <c r="M392" s="224"/>
      <c r="N392" s="224"/>
      <c r="O392" s="224"/>
      <c r="P392" s="224"/>
      <c r="Q392" s="224"/>
      <c r="R392" s="223">
        <f>IF(L392="nio",0,IF(L392&gt;0,L392*J392/X392,0))*VLOOKUP(B392,'2-Kosten per locatie'!$A$14:$C$16,3,FALSE)</f>
        <v>0</v>
      </c>
      <c r="S392" s="223">
        <f>IF(M392&gt;0,M392*J392/Y392,0)*VLOOKUP(B392,'2-Kosten per locatie'!$A$14:$C$16,3,FALSE)</f>
        <v>0</v>
      </c>
      <c r="T392" s="223">
        <f>IF(N392&gt;0,N392*J392/Z392,0)*VLOOKUP(B392,'2-Kosten per locatie'!$A$14:$C$16,3,FALSE)</f>
        <v>0</v>
      </c>
      <c r="U392" s="223">
        <f>IF(O392&gt;0,O392*J392/AA392,0)*VLOOKUP(B392,'2-Kosten per locatie'!$A$14:$C$16,3,FALSE)</f>
        <v>0</v>
      </c>
      <c r="V392" s="223">
        <f>IF(P392&gt;0,P392*J392/Z392,0)*VLOOKUP(B392,'2-Kosten per locatie'!$A$14:$C$16,3,FALSE)</f>
        <v>0</v>
      </c>
      <c r="W392" s="223">
        <f>IF(Q392&gt;0,Q392*J392/AA392,0)*VLOOKUP(B392,'2-Kosten per locatie'!$A$14:$C$16,3,FALSE)</f>
        <v>0</v>
      </c>
      <c r="X392" s="296">
        <f>IF(L392="nio",0,IF(L392&gt;0,VLOOKUP(H392,'3-Productie normen'!A:M,VLOOKUP(L392,'3-Productie normen'!$B$34:$C$39,2,FALSE),FALSE)))</f>
        <v>0</v>
      </c>
      <c r="Y392" s="296">
        <f t="shared" si="26"/>
        <v>0</v>
      </c>
      <c r="Z392" s="296">
        <f t="shared" si="27"/>
        <v>0</v>
      </c>
      <c r="AA392" s="296">
        <f t="shared" si="28"/>
        <v>0</v>
      </c>
      <c r="AB392" s="297">
        <f>VLOOKUP(H392,'3-Productie normen'!A:P,12,FALSE)</f>
        <v>0</v>
      </c>
      <c r="AC392" s="297"/>
      <c r="AE392" s="298">
        <f t="shared" si="29"/>
        <v>0</v>
      </c>
    </row>
    <row r="393" spans="1:31" ht="14.1" hidden="1" customHeight="1">
      <c r="A393" s="432">
        <v>393</v>
      </c>
      <c r="B393" s="256" t="s">
        <v>238</v>
      </c>
      <c r="C393" s="256"/>
      <c r="D393" s="76" t="s">
        <v>593</v>
      </c>
      <c r="E393" s="220" t="s">
        <v>639</v>
      </c>
      <c r="F393" s="220"/>
      <c r="G393" s="76" t="s">
        <v>274</v>
      </c>
      <c r="H393" s="276" t="s">
        <v>770</v>
      </c>
      <c r="I393" s="76" t="s">
        <v>479</v>
      </c>
      <c r="J393" s="213">
        <v>10</v>
      </c>
      <c r="K393" s="295">
        <f t="shared" si="25"/>
        <v>0</v>
      </c>
      <c r="L393" s="224" t="s">
        <v>717</v>
      </c>
      <c r="M393" s="224"/>
      <c r="N393" s="224"/>
      <c r="O393" s="224"/>
      <c r="P393" s="224"/>
      <c r="Q393" s="224"/>
      <c r="R393" s="223">
        <f>IF(L393="nio",0,IF(L393&gt;0,L393*J393/X393,0))*VLOOKUP(B393,'2-Kosten per locatie'!$A$14:$C$16,3,FALSE)</f>
        <v>0</v>
      </c>
      <c r="S393" s="223">
        <f>IF(M393&gt;0,M393*J393/Y393,0)*VLOOKUP(B393,'2-Kosten per locatie'!$A$14:$C$16,3,FALSE)</f>
        <v>0</v>
      </c>
      <c r="T393" s="223">
        <f>IF(N393&gt;0,N393*J393/Z393,0)*VLOOKUP(B393,'2-Kosten per locatie'!$A$14:$C$16,3,FALSE)</f>
        <v>0</v>
      </c>
      <c r="U393" s="223">
        <f>IF(O393&gt;0,O393*J393/AA393,0)*VLOOKUP(B393,'2-Kosten per locatie'!$A$14:$C$16,3,FALSE)</f>
        <v>0</v>
      </c>
      <c r="V393" s="223">
        <f>IF(P393&gt;0,P393*J393/Z393,0)*VLOOKUP(B393,'2-Kosten per locatie'!$A$14:$C$16,3,FALSE)</f>
        <v>0</v>
      </c>
      <c r="W393" s="223">
        <f>IF(Q393&gt;0,Q393*J393/AA393,0)*VLOOKUP(B393,'2-Kosten per locatie'!$A$14:$C$16,3,FALSE)</f>
        <v>0</v>
      </c>
      <c r="X393" s="296">
        <f>IF(L393="nio",0,IF(L393&gt;0,VLOOKUP(H393,'3-Productie normen'!A:M,VLOOKUP(L393,'3-Productie normen'!$B$34:$C$39,2,FALSE),FALSE)))</f>
        <v>0</v>
      </c>
      <c r="Y393" s="296">
        <f t="shared" si="26"/>
        <v>0</v>
      </c>
      <c r="Z393" s="296">
        <f t="shared" si="27"/>
        <v>0</v>
      </c>
      <c r="AA393" s="296">
        <f t="shared" si="28"/>
        <v>0</v>
      </c>
      <c r="AB393" s="297">
        <f>VLOOKUP(H393,'3-Productie normen'!A:P,12,FALSE)</f>
        <v>0</v>
      </c>
      <c r="AC393" s="297"/>
      <c r="AE393" s="298">
        <f t="shared" si="29"/>
        <v>0</v>
      </c>
    </row>
    <row r="394" spans="1:31" ht="14.1" hidden="1" customHeight="1">
      <c r="A394" s="432">
        <v>394</v>
      </c>
      <c r="B394" s="256" t="s">
        <v>238</v>
      </c>
      <c r="C394" s="256"/>
      <c r="D394" s="76" t="s">
        <v>593</v>
      </c>
      <c r="E394" s="220" t="s">
        <v>640</v>
      </c>
      <c r="F394" s="220"/>
      <c r="G394" s="76" t="s">
        <v>272</v>
      </c>
      <c r="H394" s="272" t="s">
        <v>46</v>
      </c>
      <c r="I394" s="76" t="s">
        <v>237</v>
      </c>
      <c r="J394" s="213">
        <v>5</v>
      </c>
      <c r="K394" s="295">
        <f t="shared" ref="K394:K457" si="30">SUM(L394:Q394)</f>
        <v>156</v>
      </c>
      <c r="L394" s="224">
        <v>156</v>
      </c>
      <c r="M394" s="224"/>
      <c r="N394" s="224"/>
      <c r="O394" s="224"/>
      <c r="P394" s="224"/>
      <c r="Q394" s="224"/>
      <c r="R394" s="223" t="e">
        <f>IF(L394="nio",0,IF(L394&gt;0,L394*J394/X394,0))*VLOOKUP(B394,'2-Kosten per locatie'!$A$14:$C$16,3,FALSE)</f>
        <v>#DIV/0!</v>
      </c>
      <c r="S394" s="223">
        <f>IF(M394&gt;0,M394*J394/Y394,0)*VLOOKUP(B394,'2-Kosten per locatie'!$A$14:$C$16,3,FALSE)</f>
        <v>0</v>
      </c>
      <c r="T394" s="223">
        <f>IF(N394&gt;0,N394*J394/Z394,0)*VLOOKUP(B394,'2-Kosten per locatie'!$A$14:$C$16,3,FALSE)</f>
        <v>0</v>
      </c>
      <c r="U394" s="223">
        <f>IF(O394&gt;0,O394*J394/AA394,0)*VLOOKUP(B394,'2-Kosten per locatie'!$A$14:$C$16,3,FALSE)</f>
        <v>0</v>
      </c>
      <c r="V394" s="223">
        <f>IF(P394&gt;0,P394*J394/Z394,0)*VLOOKUP(B394,'2-Kosten per locatie'!$A$14:$C$16,3,FALSE)</f>
        <v>0</v>
      </c>
      <c r="W394" s="223">
        <f>IF(Q394&gt;0,Q394*J394/AA394,0)*VLOOKUP(B394,'2-Kosten per locatie'!$A$14:$C$16,3,FALSE)</f>
        <v>0</v>
      </c>
      <c r="X394" s="296">
        <f>IF(L394="nio",0,IF(L394&gt;0,VLOOKUP(H394,'3-Productie normen'!A:M,VLOOKUP(L394,'3-Productie normen'!$B$34:$C$39,2,FALSE),FALSE)))</f>
        <v>0</v>
      </c>
      <c r="Y394" s="296">
        <f t="shared" ref="Y394:Y421" si="31">IF(M394&gt;0,X394*$Y$8,0)</f>
        <v>0</v>
      </c>
      <c r="Z394" s="296">
        <f t="shared" ref="Z394:Z421" si="32">IF((OR(N394&gt;0,P394&gt;0)),X394*$Z$8,0)</f>
        <v>0</v>
      </c>
      <c r="AA394" s="296">
        <f t="shared" ref="AA394:AA421" si="33">IF((OR(O394&gt;0,Q394&gt;0)),X394*$AA$8,0)</f>
        <v>0</v>
      </c>
      <c r="AB394" s="297" t="str">
        <f>VLOOKUP(H394,'3-Productie normen'!A:P,12,FALSE)</f>
        <v>B</v>
      </c>
      <c r="AC394" s="297"/>
      <c r="AE394" s="298">
        <f t="shared" ref="AE394:AE421" si="34">K394*J394</f>
        <v>780</v>
      </c>
    </row>
    <row r="395" spans="1:31" ht="14.1" hidden="1" customHeight="1">
      <c r="A395" s="432">
        <v>395</v>
      </c>
      <c r="B395" s="256" t="s">
        <v>238</v>
      </c>
      <c r="C395" s="256"/>
      <c r="D395" s="76" t="s">
        <v>593</v>
      </c>
      <c r="E395" s="220" t="s">
        <v>641</v>
      </c>
      <c r="F395" s="220"/>
      <c r="G395" s="76" t="s">
        <v>272</v>
      </c>
      <c r="H395" s="272" t="s">
        <v>46</v>
      </c>
      <c r="I395" s="76" t="s">
        <v>237</v>
      </c>
      <c r="J395" s="213">
        <v>6</v>
      </c>
      <c r="K395" s="295">
        <f t="shared" si="30"/>
        <v>156</v>
      </c>
      <c r="L395" s="224">
        <v>156</v>
      </c>
      <c r="M395" s="224"/>
      <c r="N395" s="224"/>
      <c r="O395" s="224"/>
      <c r="P395" s="224"/>
      <c r="Q395" s="224"/>
      <c r="R395" s="223" t="e">
        <f>IF(L395="nio",0,IF(L395&gt;0,L395*J395/X395,0))*VLOOKUP(B395,'2-Kosten per locatie'!$A$14:$C$16,3,FALSE)</f>
        <v>#DIV/0!</v>
      </c>
      <c r="S395" s="223">
        <f>IF(M395&gt;0,M395*J395/Y395,0)*VLOOKUP(B395,'2-Kosten per locatie'!$A$14:$C$16,3,FALSE)</f>
        <v>0</v>
      </c>
      <c r="T395" s="223">
        <f>IF(N395&gt;0,N395*J395/Z395,0)*VLOOKUP(B395,'2-Kosten per locatie'!$A$14:$C$16,3,FALSE)</f>
        <v>0</v>
      </c>
      <c r="U395" s="223">
        <f>IF(O395&gt;0,O395*J395/AA395,0)*VLOOKUP(B395,'2-Kosten per locatie'!$A$14:$C$16,3,FALSE)</f>
        <v>0</v>
      </c>
      <c r="V395" s="223">
        <f>IF(P395&gt;0,P395*J395/Z395,0)*VLOOKUP(B395,'2-Kosten per locatie'!$A$14:$C$16,3,FALSE)</f>
        <v>0</v>
      </c>
      <c r="W395" s="223">
        <f>IF(Q395&gt;0,Q395*J395/AA395,0)*VLOOKUP(B395,'2-Kosten per locatie'!$A$14:$C$16,3,FALSE)</f>
        <v>0</v>
      </c>
      <c r="X395" s="296">
        <f>IF(L395="nio",0,IF(L395&gt;0,VLOOKUP(H395,'3-Productie normen'!A:M,VLOOKUP(L395,'3-Productie normen'!$B$34:$C$39,2,FALSE),FALSE)))</f>
        <v>0</v>
      </c>
      <c r="Y395" s="296">
        <f t="shared" si="31"/>
        <v>0</v>
      </c>
      <c r="Z395" s="296">
        <f t="shared" si="32"/>
        <v>0</v>
      </c>
      <c r="AA395" s="296">
        <f t="shared" si="33"/>
        <v>0</v>
      </c>
      <c r="AB395" s="297" t="str">
        <f>VLOOKUP(H395,'3-Productie normen'!A:P,12,FALSE)</f>
        <v>B</v>
      </c>
      <c r="AC395" s="297"/>
      <c r="AE395" s="298">
        <f t="shared" si="34"/>
        <v>936</v>
      </c>
    </row>
    <row r="396" spans="1:31" ht="14.1" hidden="1" customHeight="1">
      <c r="A396" s="432">
        <v>396</v>
      </c>
      <c r="B396" s="256" t="s">
        <v>238</v>
      </c>
      <c r="C396" s="256"/>
      <c r="D396" s="76" t="s">
        <v>593</v>
      </c>
      <c r="E396" s="220" t="s">
        <v>642</v>
      </c>
      <c r="F396" s="220"/>
      <c r="G396" s="76" t="s">
        <v>272</v>
      </c>
      <c r="H396" s="272" t="s">
        <v>46</v>
      </c>
      <c r="I396" s="76" t="s">
        <v>237</v>
      </c>
      <c r="J396" s="213">
        <v>6</v>
      </c>
      <c r="K396" s="295">
        <f t="shared" si="30"/>
        <v>156</v>
      </c>
      <c r="L396" s="224">
        <v>156</v>
      </c>
      <c r="M396" s="224"/>
      <c r="N396" s="224"/>
      <c r="O396" s="224"/>
      <c r="P396" s="224"/>
      <c r="Q396" s="224"/>
      <c r="R396" s="223" t="e">
        <f>IF(L396="nio",0,IF(L396&gt;0,L396*J396/X396,0))*VLOOKUP(B396,'2-Kosten per locatie'!$A$14:$C$16,3,FALSE)</f>
        <v>#DIV/0!</v>
      </c>
      <c r="S396" s="223">
        <f>IF(M396&gt;0,M396*J396/Y396,0)*VLOOKUP(B396,'2-Kosten per locatie'!$A$14:$C$16,3,FALSE)</f>
        <v>0</v>
      </c>
      <c r="T396" s="223">
        <f>IF(N396&gt;0,N396*J396/Z396,0)*VLOOKUP(B396,'2-Kosten per locatie'!$A$14:$C$16,3,FALSE)</f>
        <v>0</v>
      </c>
      <c r="U396" s="223">
        <f>IF(O396&gt;0,O396*J396/AA396,0)*VLOOKUP(B396,'2-Kosten per locatie'!$A$14:$C$16,3,FALSE)</f>
        <v>0</v>
      </c>
      <c r="V396" s="223">
        <f>IF(P396&gt;0,P396*J396/Z396,0)*VLOOKUP(B396,'2-Kosten per locatie'!$A$14:$C$16,3,FALSE)</f>
        <v>0</v>
      </c>
      <c r="W396" s="223">
        <f>IF(Q396&gt;0,Q396*J396/AA396,0)*VLOOKUP(B396,'2-Kosten per locatie'!$A$14:$C$16,3,FALSE)</f>
        <v>0</v>
      </c>
      <c r="X396" s="296">
        <f>IF(L396="nio",0,IF(L396&gt;0,VLOOKUP(H396,'3-Productie normen'!A:M,VLOOKUP(L396,'3-Productie normen'!$B$34:$C$39,2,FALSE),FALSE)))</f>
        <v>0</v>
      </c>
      <c r="Y396" s="296">
        <f t="shared" si="31"/>
        <v>0</v>
      </c>
      <c r="Z396" s="296">
        <f t="shared" si="32"/>
        <v>0</v>
      </c>
      <c r="AA396" s="296">
        <f t="shared" si="33"/>
        <v>0</v>
      </c>
      <c r="AB396" s="297" t="str">
        <f>VLOOKUP(H396,'3-Productie normen'!A:P,12,FALSE)</f>
        <v>B</v>
      </c>
      <c r="AC396" s="297"/>
      <c r="AE396" s="298">
        <f t="shared" si="34"/>
        <v>936</v>
      </c>
    </row>
    <row r="397" spans="1:31" ht="14.1" hidden="1" customHeight="1">
      <c r="A397" s="432">
        <v>397</v>
      </c>
      <c r="B397" s="256" t="s">
        <v>238</v>
      </c>
      <c r="C397" s="256"/>
      <c r="D397" s="76" t="s">
        <v>593</v>
      </c>
      <c r="E397" s="220" t="s">
        <v>643</v>
      </c>
      <c r="F397" s="220"/>
      <c r="G397" s="76" t="s">
        <v>272</v>
      </c>
      <c r="H397" s="272" t="s">
        <v>46</v>
      </c>
      <c r="I397" s="76" t="s">
        <v>237</v>
      </c>
      <c r="J397" s="213">
        <v>6</v>
      </c>
      <c r="K397" s="295">
        <f t="shared" si="30"/>
        <v>156</v>
      </c>
      <c r="L397" s="224">
        <v>156</v>
      </c>
      <c r="M397" s="224"/>
      <c r="N397" s="224"/>
      <c r="O397" s="224"/>
      <c r="P397" s="224"/>
      <c r="Q397" s="224"/>
      <c r="R397" s="223" t="e">
        <f>IF(L397="nio",0,IF(L397&gt;0,L397*J397/X397,0))*VLOOKUP(B397,'2-Kosten per locatie'!$A$14:$C$16,3,FALSE)</f>
        <v>#DIV/0!</v>
      </c>
      <c r="S397" s="223">
        <f>IF(M397&gt;0,M397*J397/Y397,0)*VLOOKUP(B397,'2-Kosten per locatie'!$A$14:$C$16,3,FALSE)</f>
        <v>0</v>
      </c>
      <c r="T397" s="223">
        <f>IF(N397&gt;0,N397*J397/Z397,0)*VLOOKUP(B397,'2-Kosten per locatie'!$A$14:$C$16,3,FALSE)</f>
        <v>0</v>
      </c>
      <c r="U397" s="223">
        <f>IF(O397&gt;0,O397*J397/AA397,0)*VLOOKUP(B397,'2-Kosten per locatie'!$A$14:$C$16,3,FALSE)</f>
        <v>0</v>
      </c>
      <c r="V397" s="223">
        <f>IF(P397&gt;0,P397*J397/Z397,0)*VLOOKUP(B397,'2-Kosten per locatie'!$A$14:$C$16,3,FALSE)</f>
        <v>0</v>
      </c>
      <c r="W397" s="223">
        <f>IF(Q397&gt;0,Q397*J397/AA397,0)*VLOOKUP(B397,'2-Kosten per locatie'!$A$14:$C$16,3,FALSE)</f>
        <v>0</v>
      </c>
      <c r="X397" s="296">
        <f>IF(L397="nio",0,IF(L397&gt;0,VLOOKUP(H397,'3-Productie normen'!A:M,VLOOKUP(L397,'3-Productie normen'!$B$34:$C$39,2,FALSE),FALSE)))</f>
        <v>0</v>
      </c>
      <c r="Y397" s="296">
        <f t="shared" si="31"/>
        <v>0</v>
      </c>
      <c r="Z397" s="296">
        <f t="shared" si="32"/>
        <v>0</v>
      </c>
      <c r="AA397" s="296">
        <f t="shared" si="33"/>
        <v>0</v>
      </c>
      <c r="AB397" s="297" t="str">
        <f>VLOOKUP(H397,'3-Productie normen'!A:P,12,FALSE)</f>
        <v>B</v>
      </c>
      <c r="AC397" s="297"/>
      <c r="AE397" s="298">
        <f t="shared" si="34"/>
        <v>936</v>
      </c>
    </row>
    <row r="398" spans="1:31" ht="14.1" hidden="1" customHeight="1">
      <c r="A398" s="432">
        <v>398</v>
      </c>
      <c r="B398" s="256" t="s">
        <v>238</v>
      </c>
      <c r="C398" s="256"/>
      <c r="D398" s="76" t="s">
        <v>593</v>
      </c>
      <c r="E398" s="220" t="s">
        <v>644</v>
      </c>
      <c r="F398" s="220"/>
      <c r="G398" s="76" t="s">
        <v>272</v>
      </c>
      <c r="H398" s="272" t="s">
        <v>46</v>
      </c>
      <c r="I398" s="76" t="s">
        <v>237</v>
      </c>
      <c r="J398" s="213">
        <v>5</v>
      </c>
      <c r="K398" s="295">
        <f t="shared" si="30"/>
        <v>156</v>
      </c>
      <c r="L398" s="224">
        <v>156</v>
      </c>
      <c r="M398" s="224"/>
      <c r="N398" s="224"/>
      <c r="O398" s="224"/>
      <c r="P398" s="224"/>
      <c r="Q398" s="224"/>
      <c r="R398" s="223" t="e">
        <f>IF(L398="nio",0,IF(L398&gt;0,L398*J398/X398,0))*VLOOKUP(B398,'2-Kosten per locatie'!$A$14:$C$16,3,FALSE)</f>
        <v>#DIV/0!</v>
      </c>
      <c r="S398" s="223">
        <f>IF(M398&gt;0,M398*J398/Y398,0)*VLOOKUP(B398,'2-Kosten per locatie'!$A$14:$C$16,3,FALSE)</f>
        <v>0</v>
      </c>
      <c r="T398" s="223">
        <f>IF(N398&gt;0,N398*J398/Z398,0)*VLOOKUP(B398,'2-Kosten per locatie'!$A$14:$C$16,3,FALSE)</f>
        <v>0</v>
      </c>
      <c r="U398" s="223">
        <f>IF(O398&gt;0,O398*J398/AA398,0)*VLOOKUP(B398,'2-Kosten per locatie'!$A$14:$C$16,3,FALSE)</f>
        <v>0</v>
      </c>
      <c r="V398" s="223">
        <f>IF(P398&gt;0,P398*J398/Z398,0)*VLOOKUP(B398,'2-Kosten per locatie'!$A$14:$C$16,3,FALSE)</f>
        <v>0</v>
      </c>
      <c r="W398" s="223">
        <f>IF(Q398&gt;0,Q398*J398/AA398,0)*VLOOKUP(B398,'2-Kosten per locatie'!$A$14:$C$16,3,FALSE)</f>
        <v>0</v>
      </c>
      <c r="X398" s="296">
        <f>IF(L398="nio",0,IF(L398&gt;0,VLOOKUP(H398,'3-Productie normen'!A:M,VLOOKUP(L398,'3-Productie normen'!$B$34:$C$39,2,FALSE),FALSE)))</f>
        <v>0</v>
      </c>
      <c r="Y398" s="296">
        <f t="shared" si="31"/>
        <v>0</v>
      </c>
      <c r="Z398" s="296">
        <f t="shared" si="32"/>
        <v>0</v>
      </c>
      <c r="AA398" s="296">
        <f t="shared" si="33"/>
        <v>0</v>
      </c>
      <c r="AB398" s="297" t="str">
        <f>VLOOKUP(H398,'3-Productie normen'!A:P,12,FALSE)</f>
        <v>B</v>
      </c>
      <c r="AC398" s="297"/>
      <c r="AE398" s="298">
        <f t="shared" si="34"/>
        <v>780</v>
      </c>
    </row>
    <row r="399" spans="1:31" ht="14.1" hidden="1" customHeight="1">
      <c r="A399" s="432">
        <v>399</v>
      </c>
      <c r="B399" s="256" t="s">
        <v>238</v>
      </c>
      <c r="C399" s="256"/>
      <c r="D399" s="76" t="s">
        <v>593</v>
      </c>
      <c r="E399" s="220" t="s">
        <v>645</v>
      </c>
      <c r="F399" s="220"/>
      <c r="G399" s="76" t="s">
        <v>272</v>
      </c>
      <c r="H399" s="272" t="s">
        <v>46</v>
      </c>
      <c r="I399" s="76" t="s">
        <v>237</v>
      </c>
      <c r="J399" s="213">
        <v>5</v>
      </c>
      <c r="K399" s="295">
        <f t="shared" si="30"/>
        <v>156</v>
      </c>
      <c r="L399" s="224">
        <v>156</v>
      </c>
      <c r="M399" s="224"/>
      <c r="N399" s="224"/>
      <c r="O399" s="224"/>
      <c r="P399" s="224"/>
      <c r="Q399" s="224"/>
      <c r="R399" s="223" t="e">
        <f>IF(L399="nio",0,IF(L399&gt;0,L399*J399/X399,0))*VLOOKUP(B399,'2-Kosten per locatie'!$A$14:$C$16,3,FALSE)</f>
        <v>#DIV/0!</v>
      </c>
      <c r="S399" s="223">
        <f>IF(M399&gt;0,M399*J399/Y399,0)*VLOOKUP(B399,'2-Kosten per locatie'!$A$14:$C$16,3,FALSE)</f>
        <v>0</v>
      </c>
      <c r="T399" s="223">
        <f>IF(N399&gt;0,N399*J399/Z399,0)*VLOOKUP(B399,'2-Kosten per locatie'!$A$14:$C$16,3,FALSE)</f>
        <v>0</v>
      </c>
      <c r="U399" s="223">
        <f>IF(O399&gt;0,O399*J399/AA399,0)*VLOOKUP(B399,'2-Kosten per locatie'!$A$14:$C$16,3,FALSE)</f>
        <v>0</v>
      </c>
      <c r="V399" s="223">
        <f>IF(P399&gt;0,P399*J399/Z399,0)*VLOOKUP(B399,'2-Kosten per locatie'!$A$14:$C$16,3,FALSE)</f>
        <v>0</v>
      </c>
      <c r="W399" s="223">
        <f>IF(Q399&gt;0,Q399*J399/AA399,0)*VLOOKUP(B399,'2-Kosten per locatie'!$A$14:$C$16,3,FALSE)</f>
        <v>0</v>
      </c>
      <c r="X399" s="296">
        <f>IF(L399="nio",0,IF(L399&gt;0,VLOOKUP(H399,'3-Productie normen'!A:M,VLOOKUP(L399,'3-Productie normen'!$B$34:$C$39,2,FALSE),FALSE)))</f>
        <v>0</v>
      </c>
      <c r="Y399" s="296">
        <f t="shared" si="31"/>
        <v>0</v>
      </c>
      <c r="Z399" s="296">
        <f t="shared" si="32"/>
        <v>0</v>
      </c>
      <c r="AA399" s="296">
        <f t="shared" si="33"/>
        <v>0</v>
      </c>
      <c r="AB399" s="297" t="str">
        <f>VLOOKUP(H399,'3-Productie normen'!A:P,12,FALSE)</f>
        <v>B</v>
      </c>
      <c r="AC399" s="297"/>
      <c r="AE399" s="298">
        <f t="shared" si="34"/>
        <v>780</v>
      </c>
    </row>
    <row r="400" spans="1:31" ht="14.1" hidden="1" customHeight="1">
      <c r="A400" s="432">
        <v>400</v>
      </c>
      <c r="B400" s="256" t="s">
        <v>238</v>
      </c>
      <c r="C400" s="256"/>
      <c r="D400" s="76" t="s">
        <v>593</v>
      </c>
      <c r="E400" s="220" t="s">
        <v>646</v>
      </c>
      <c r="F400" s="220"/>
      <c r="G400" s="76" t="s">
        <v>272</v>
      </c>
      <c r="H400" s="272" t="s">
        <v>46</v>
      </c>
      <c r="I400" s="76" t="s">
        <v>237</v>
      </c>
      <c r="J400" s="213">
        <v>6</v>
      </c>
      <c r="K400" s="295">
        <f t="shared" si="30"/>
        <v>156</v>
      </c>
      <c r="L400" s="224">
        <v>156</v>
      </c>
      <c r="M400" s="224"/>
      <c r="N400" s="224"/>
      <c r="O400" s="224"/>
      <c r="P400" s="224"/>
      <c r="Q400" s="224"/>
      <c r="R400" s="223" t="e">
        <f>IF(L400="nio",0,IF(L400&gt;0,L400*J400/X400,0))*VLOOKUP(B400,'2-Kosten per locatie'!$A$14:$C$16,3,FALSE)</f>
        <v>#DIV/0!</v>
      </c>
      <c r="S400" s="223">
        <f>IF(M400&gt;0,M400*J400/Y400,0)*VLOOKUP(B400,'2-Kosten per locatie'!$A$14:$C$16,3,FALSE)</f>
        <v>0</v>
      </c>
      <c r="T400" s="223">
        <f>IF(N400&gt;0,N400*J400/Z400,0)*VLOOKUP(B400,'2-Kosten per locatie'!$A$14:$C$16,3,FALSE)</f>
        <v>0</v>
      </c>
      <c r="U400" s="223">
        <f>IF(O400&gt;0,O400*J400/AA400,0)*VLOOKUP(B400,'2-Kosten per locatie'!$A$14:$C$16,3,FALSE)</f>
        <v>0</v>
      </c>
      <c r="V400" s="223">
        <f>IF(P400&gt;0,P400*J400/Z400,0)*VLOOKUP(B400,'2-Kosten per locatie'!$A$14:$C$16,3,FALSE)</f>
        <v>0</v>
      </c>
      <c r="W400" s="223">
        <f>IF(Q400&gt;0,Q400*J400/AA400,0)*VLOOKUP(B400,'2-Kosten per locatie'!$A$14:$C$16,3,FALSE)</f>
        <v>0</v>
      </c>
      <c r="X400" s="296">
        <f>IF(L400="nio",0,IF(L400&gt;0,VLOOKUP(H400,'3-Productie normen'!A:M,VLOOKUP(L400,'3-Productie normen'!$B$34:$C$39,2,FALSE),FALSE)))</f>
        <v>0</v>
      </c>
      <c r="Y400" s="296">
        <f t="shared" si="31"/>
        <v>0</v>
      </c>
      <c r="Z400" s="296">
        <f t="shared" si="32"/>
        <v>0</v>
      </c>
      <c r="AA400" s="296">
        <f t="shared" si="33"/>
        <v>0</v>
      </c>
      <c r="AB400" s="297" t="str">
        <f>VLOOKUP(H400,'3-Productie normen'!A:P,12,FALSE)</f>
        <v>B</v>
      </c>
      <c r="AC400" s="297"/>
      <c r="AE400" s="298">
        <f t="shared" si="34"/>
        <v>936</v>
      </c>
    </row>
    <row r="401" spans="1:31" ht="14.1" hidden="1" customHeight="1">
      <c r="A401" s="432">
        <v>401</v>
      </c>
      <c r="B401" s="256" t="s">
        <v>238</v>
      </c>
      <c r="C401" s="256"/>
      <c r="D401" s="76" t="s">
        <v>593</v>
      </c>
      <c r="E401" s="220" t="s">
        <v>647</v>
      </c>
      <c r="F401" s="220"/>
      <c r="G401" s="76" t="s">
        <v>272</v>
      </c>
      <c r="H401" s="272" t="s">
        <v>46</v>
      </c>
      <c r="I401" s="76" t="s">
        <v>237</v>
      </c>
      <c r="J401" s="213">
        <v>6</v>
      </c>
      <c r="K401" s="295">
        <f t="shared" si="30"/>
        <v>156</v>
      </c>
      <c r="L401" s="224">
        <v>156</v>
      </c>
      <c r="M401" s="224"/>
      <c r="N401" s="224"/>
      <c r="O401" s="224"/>
      <c r="P401" s="224"/>
      <c r="Q401" s="224"/>
      <c r="R401" s="223" t="e">
        <f>IF(L401="nio",0,IF(L401&gt;0,L401*J401/X401,0))*VLOOKUP(B401,'2-Kosten per locatie'!$A$14:$C$16,3,FALSE)</f>
        <v>#DIV/0!</v>
      </c>
      <c r="S401" s="223">
        <f>IF(M401&gt;0,M401*J401/Y401,0)*VLOOKUP(B401,'2-Kosten per locatie'!$A$14:$C$16,3,FALSE)</f>
        <v>0</v>
      </c>
      <c r="T401" s="223">
        <f>IF(N401&gt;0,N401*J401/Z401,0)*VLOOKUP(B401,'2-Kosten per locatie'!$A$14:$C$16,3,FALSE)</f>
        <v>0</v>
      </c>
      <c r="U401" s="223">
        <f>IF(O401&gt;0,O401*J401/AA401,0)*VLOOKUP(B401,'2-Kosten per locatie'!$A$14:$C$16,3,FALSE)</f>
        <v>0</v>
      </c>
      <c r="V401" s="223">
        <f>IF(P401&gt;0,P401*J401/Z401,0)*VLOOKUP(B401,'2-Kosten per locatie'!$A$14:$C$16,3,FALSE)</f>
        <v>0</v>
      </c>
      <c r="W401" s="223">
        <f>IF(Q401&gt;0,Q401*J401/AA401,0)*VLOOKUP(B401,'2-Kosten per locatie'!$A$14:$C$16,3,FALSE)</f>
        <v>0</v>
      </c>
      <c r="X401" s="296">
        <f>IF(L401="nio",0,IF(L401&gt;0,VLOOKUP(H401,'3-Productie normen'!A:M,VLOOKUP(L401,'3-Productie normen'!$B$34:$C$39,2,FALSE),FALSE)))</f>
        <v>0</v>
      </c>
      <c r="Y401" s="296">
        <f t="shared" si="31"/>
        <v>0</v>
      </c>
      <c r="Z401" s="296">
        <f t="shared" si="32"/>
        <v>0</v>
      </c>
      <c r="AA401" s="296">
        <f t="shared" si="33"/>
        <v>0</v>
      </c>
      <c r="AB401" s="297" t="str">
        <f>VLOOKUP(H401,'3-Productie normen'!A:P,12,FALSE)</f>
        <v>B</v>
      </c>
      <c r="AC401" s="297"/>
      <c r="AE401" s="298">
        <f t="shared" si="34"/>
        <v>936</v>
      </c>
    </row>
    <row r="402" spans="1:31" ht="14.1" hidden="1" customHeight="1">
      <c r="A402" s="432">
        <v>402</v>
      </c>
      <c r="B402" s="256" t="s">
        <v>238</v>
      </c>
      <c r="C402" s="256"/>
      <c r="D402" s="76" t="s">
        <v>593</v>
      </c>
      <c r="E402" s="220" t="s">
        <v>648</v>
      </c>
      <c r="F402" s="220"/>
      <c r="G402" s="76" t="s">
        <v>272</v>
      </c>
      <c r="H402" s="272" t="s">
        <v>46</v>
      </c>
      <c r="I402" s="76" t="s">
        <v>237</v>
      </c>
      <c r="J402" s="213">
        <v>6</v>
      </c>
      <c r="K402" s="295">
        <f t="shared" si="30"/>
        <v>156</v>
      </c>
      <c r="L402" s="224">
        <v>156</v>
      </c>
      <c r="M402" s="224"/>
      <c r="N402" s="224"/>
      <c r="O402" s="224"/>
      <c r="P402" s="224"/>
      <c r="Q402" s="224"/>
      <c r="R402" s="223" t="e">
        <f>IF(L402="nio",0,IF(L402&gt;0,L402*J402/X402,0))*VLOOKUP(B402,'2-Kosten per locatie'!$A$14:$C$16,3,FALSE)</f>
        <v>#DIV/0!</v>
      </c>
      <c r="S402" s="223">
        <f>IF(M402&gt;0,M402*J402/Y402,0)*VLOOKUP(B402,'2-Kosten per locatie'!$A$14:$C$16,3,FALSE)</f>
        <v>0</v>
      </c>
      <c r="T402" s="223">
        <f>IF(N402&gt;0,N402*J402/Z402,0)*VLOOKUP(B402,'2-Kosten per locatie'!$A$14:$C$16,3,FALSE)</f>
        <v>0</v>
      </c>
      <c r="U402" s="223">
        <f>IF(O402&gt;0,O402*J402/AA402,0)*VLOOKUP(B402,'2-Kosten per locatie'!$A$14:$C$16,3,FALSE)</f>
        <v>0</v>
      </c>
      <c r="V402" s="223">
        <f>IF(P402&gt;0,P402*J402/Z402,0)*VLOOKUP(B402,'2-Kosten per locatie'!$A$14:$C$16,3,FALSE)</f>
        <v>0</v>
      </c>
      <c r="W402" s="223">
        <f>IF(Q402&gt;0,Q402*J402/AA402,0)*VLOOKUP(B402,'2-Kosten per locatie'!$A$14:$C$16,3,FALSE)</f>
        <v>0</v>
      </c>
      <c r="X402" s="296">
        <f>IF(L402="nio",0,IF(L402&gt;0,VLOOKUP(H402,'3-Productie normen'!A:M,VLOOKUP(L402,'3-Productie normen'!$B$34:$C$39,2,FALSE),FALSE)))</f>
        <v>0</v>
      </c>
      <c r="Y402" s="296">
        <f t="shared" si="31"/>
        <v>0</v>
      </c>
      <c r="Z402" s="296">
        <f t="shared" si="32"/>
        <v>0</v>
      </c>
      <c r="AA402" s="296">
        <f t="shared" si="33"/>
        <v>0</v>
      </c>
      <c r="AB402" s="297" t="str">
        <f>VLOOKUP(H402,'3-Productie normen'!A:P,12,FALSE)</f>
        <v>B</v>
      </c>
      <c r="AC402" s="297"/>
      <c r="AE402" s="298">
        <f t="shared" si="34"/>
        <v>936</v>
      </c>
    </row>
    <row r="403" spans="1:31" ht="14.1" hidden="1" customHeight="1">
      <c r="A403" s="432">
        <v>403</v>
      </c>
      <c r="B403" s="256" t="s">
        <v>238</v>
      </c>
      <c r="C403" s="256"/>
      <c r="D403" s="76" t="s">
        <v>593</v>
      </c>
      <c r="E403" s="220" t="s">
        <v>649</v>
      </c>
      <c r="F403" s="220"/>
      <c r="G403" s="76" t="s">
        <v>272</v>
      </c>
      <c r="H403" s="272" t="s">
        <v>46</v>
      </c>
      <c r="I403" s="76" t="s">
        <v>237</v>
      </c>
      <c r="J403" s="213">
        <v>5</v>
      </c>
      <c r="K403" s="295">
        <f t="shared" si="30"/>
        <v>156</v>
      </c>
      <c r="L403" s="224">
        <v>156</v>
      </c>
      <c r="M403" s="224"/>
      <c r="N403" s="224"/>
      <c r="O403" s="224"/>
      <c r="P403" s="224"/>
      <c r="Q403" s="224"/>
      <c r="R403" s="223" t="e">
        <f>IF(L403="nio",0,IF(L403&gt;0,L403*J403/X403,0))*VLOOKUP(B403,'2-Kosten per locatie'!$A$14:$C$16,3,FALSE)</f>
        <v>#DIV/0!</v>
      </c>
      <c r="S403" s="223">
        <f>IF(M403&gt;0,M403*J403/Y403,0)*VLOOKUP(B403,'2-Kosten per locatie'!$A$14:$C$16,3,FALSE)</f>
        <v>0</v>
      </c>
      <c r="T403" s="223">
        <f>IF(N403&gt;0,N403*J403/Z403,0)*VLOOKUP(B403,'2-Kosten per locatie'!$A$14:$C$16,3,FALSE)</f>
        <v>0</v>
      </c>
      <c r="U403" s="223">
        <f>IF(O403&gt;0,O403*J403/AA403,0)*VLOOKUP(B403,'2-Kosten per locatie'!$A$14:$C$16,3,FALSE)</f>
        <v>0</v>
      </c>
      <c r="V403" s="223">
        <f>IF(P403&gt;0,P403*J403/Z403,0)*VLOOKUP(B403,'2-Kosten per locatie'!$A$14:$C$16,3,FALSE)</f>
        <v>0</v>
      </c>
      <c r="W403" s="223">
        <f>IF(Q403&gt;0,Q403*J403/AA403,0)*VLOOKUP(B403,'2-Kosten per locatie'!$A$14:$C$16,3,FALSE)</f>
        <v>0</v>
      </c>
      <c r="X403" s="296">
        <f>IF(L403="nio",0,IF(L403&gt;0,VLOOKUP(H403,'3-Productie normen'!A:M,VLOOKUP(L403,'3-Productie normen'!$B$34:$C$39,2,FALSE),FALSE)))</f>
        <v>0</v>
      </c>
      <c r="Y403" s="296">
        <f t="shared" si="31"/>
        <v>0</v>
      </c>
      <c r="Z403" s="296">
        <f t="shared" si="32"/>
        <v>0</v>
      </c>
      <c r="AA403" s="296">
        <f t="shared" si="33"/>
        <v>0</v>
      </c>
      <c r="AB403" s="297" t="str">
        <f>VLOOKUP(H403,'3-Productie normen'!A:P,12,FALSE)</f>
        <v>B</v>
      </c>
      <c r="AC403" s="297"/>
      <c r="AE403" s="298">
        <f t="shared" si="34"/>
        <v>780</v>
      </c>
    </row>
    <row r="404" spans="1:31" ht="14.1" hidden="1" customHeight="1">
      <c r="A404" s="432">
        <v>404</v>
      </c>
      <c r="B404" s="256" t="s">
        <v>238</v>
      </c>
      <c r="C404" s="256"/>
      <c r="D404" s="76" t="s">
        <v>593</v>
      </c>
      <c r="E404" s="220" t="s">
        <v>650</v>
      </c>
      <c r="F404" s="220"/>
      <c r="G404" s="76" t="s">
        <v>272</v>
      </c>
      <c r="H404" s="272" t="s">
        <v>46</v>
      </c>
      <c r="I404" s="76" t="s">
        <v>237</v>
      </c>
      <c r="J404" s="213">
        <v>5</v>
      </c>
      <c r="K404" s="295">
        <f t="shared" si="30"/>
        <v>156</v>
      </c>
      <c r="L404" s="224">
        <v>156</v>
      </c>
      <c r="M404" s="224"/>
      <c r="N404" s="224"/>
      <c r="O404" s="224"/>
      <c r="P404" s="224"/>
      <c r="Q404" s="224"/>
      <c r="R404" s="223" t="e">
        <f>IF(L404="nio",0,IF(L404&gt;0,L404*J404/X404,0))*VLOOKUP(B404,'2-Kosten per locatie'!$A$14:$C$16,3,FALSE)</f>
        <v>#DIV/0!</v>
      </c>
      <c r="S404" s="223">
        <f>IF(M404&gt;0,M404*J404/Y404,0)*VLOOKUP(B404,'2-Kosten per locatie'!$A$14:$C$16,3,FALSE)</f>
        <v>0</v>
      </c>
      <c r="T404" s="223">
        <f>IF(N404&gt;0,N404*J404/Z404,0)*VLOOKUP(B404,'2-Kosten per locatie'!$A$14:$C$16,3,FALSE)</f>
        <v>0</v>
      </c>
      <c r="U404" s="223">
        <f>IF(O404&gt;0,O404*J404/AA404,0)*VLOOKUP(B404,'2-Kosten per locatie'!$A$14:$C$16,3,FALSE)</f>
        <v>0</v>
      </c>
      <c r="V404" s="223">
        <f>IF(P404&gt;0,P404*J404/Z404,0)*VLOOKUP(B404,'2-Kosten per locatie'!$A$14:$C$16,3,FALSE)</f>
        <v>0</v>
      </c>
      <c r="W404" s="223">
        <f>IF(Q404&gt;0,Q404*J404/AA404,0)*VLOOKUP(B404,'2-Kosten per locatie'!$A$14:$C$16,3,FALSE)</f>
        <v>0</v>
      </c>
      <c r="X404" s="296">
        <f>IF(L404="nio",0,IF(L404&gt;0,VLOOKUP(H404,'3-Productie normen'!A:M,VLOOKUP(L404,'3-Productie normen'!$B$34:$C$39,2,FALSE),FALSE)))</f>
        <v>0</v>
      </c>
      <c r="Y404" s="296">
        <f t="shared" si="31"/>
        <v>0</v>
      </c>
      <c r="Z404" s="296">
        <f t="shared" si="32"/>
        <v>0</v>
      </c>
      <c r="AA404" s="296">
        <f t="shared" si="33"/>
        <v>0</v>
      </c>
      <c r="AB404" s="297" t="str">
        <f>VLOOKUP(H404,'3-Productie normen'!A:P,12,FALSE)</f>
        <v>B</v>
      </c>
      <c r="AC404" s="297"/>
      <c r="AE404" s="298">
        <f t="shared" si="34"/>
        <v>780</v>
      </c>
    </row>
    <row r="405" spans="1:31" ht="14.1" hidden="1" customHeight="1">
      <c r="A405" s="432">
        <v>405</v>
      </c>
      <c r="B405" s="256" t="s">
        <v>238</v>
      </c>
      <c r="C405" s="256"/>
      <c r="D405" s="76" t="s">
        <v>593</v>
      </c>
      <c r="E405" s="220" t="s">
        <v>651</v>
      </c>
      <c r="F405" s="220"/>
      <c r="G405" s="76" t="s">
        <v>272</v>
      </c>
      <c r="H405" s="272" t="s">
        <v>46</v>
      </c>
      <c r="I405" s="76" t="s">
        <v>237</v>
      </c>
      <c r="J405" s="213">
        <v>9</v>
      </c>
      <c r="K405" s="295">
        <f t="shared" si="30"/>
        <v>156</v>
      </c>
      <c r="L405" s="224">
        <v>156</v>
      </c>
      <c r="M405" s="224"/>
      <c r="N405" s="224"/>
      <c r="O405" s="224"/>
      <c r="P405" s="224"/>
      <c r="Q405" s="224"/>
      <c r="R405" s="223" t="e">
        <f>IF(L405="nio",0,IF(L405&gt;0,L405*J405/X405,0))*VLOOKUP(B405,'2-Kosten per locatie'!$A$14:$C$16,3,FALSE)</f>
        <v>#DIV/0!</v>
      </c>
      <c r="S405" s="223">
        <f>IF(M405&gt;0,M405*J405/Y405,0)*VLOOKUP(B405,'2-Kosten per locatie'!$A$14:$C$16,3,FALSE)</f>
        <v>0</v>
      </c>
      <c r="T405" s="223">
        <f>IF(N405&gt;0,N405*J405/Z405,0)*VLOOKUP(B405,'2-Kosten per locatie'!$A$14:$C$16,3,FALSE)</f>
        <v>0</v>
      </c>
      <c r="U405" s="223">
        <f>IF(O405&gt;0,O405*J405/AA405,0)*VLOOKUP(B405,'2-Kosten per locatie'!$A$14:$C$16,3,FALSE)</f>
        <v>0</v>
      </c>
      <c r="V405" s="223">
        <f>IF(P405&gt;0,P405*J405/Z405,0)*VLOOKUP(B405,'2-Kosten per locatie'!$A$14:$C$16,3,FALSE)</f>
        <v>0</v>
      </c>
      <c r="W405" s="223">
        <f>IF(Q405&gt;0,Q405*J405/AA405,0)*VLOOKUP(B405,'2-Kosten per locatie'!$A$14:$C$16,3,FALSE)</f>
        <v>0</v>
      </c>
      <c r="X405" s="296">
        <f>IF(L405="nio",0,IF(L405&gt;0,VLOOKUP(H405,'3-Productie normen'!A:M,VLOOKUP(L405,'3-Productie normen'!$B$34:$C$39,2,FALSE),FALSE)))</f>
        <v>0</v>
      </c>
      <c r="Y405" s="296">
        <f t="shared" si="31"/>
        <v>0</v>
      </c>
      <c r="Z405" s="296">
        <f t="shared" si="32"/>
        <v>0</v>
      </c>
      <c r="AA405" s="296">
        <f t="shared" si="33"/>
        <v>0</v>
      </c>
      <c r="AB405" s="297" t="str">
        <f>VLOOKUP(H405,'3-Productie normen'!A:P,12,FALSE)</f>
        <v>B</v>
      </c>
      <c r="AC405" s="297"/>
      <c r="AE405" s="298">
        <f t="shared" si="34"/>
        <v>1404</v>
      </c>
    </row>
    <row r="406" spans="1:31" ht="14.1" hidden="1" customHeight="1">
      <c r="A406" s="432">
        <v>406</v>
      </c>
      <c r="B406" s="256" t="s">
        <v>238</v>
      </c>
      <c r="C406" s="256"/>
      <c r="D406" s="76" t="s">
        <v>593</v>
      </c>
      <c r="E406" s="220" t="s">
        <v>652</v>
      </c>
      <c r="F406" s="220"/>
      <c r="G406" s="76" t="s">
        <v>265</v>
      </c>
      <c r="H406" s="272" t="s">
        <v>55</v>
      </c>
      <c r="I406" s="76" t="s">
        <v>237</v>
      </c>
      <c r="J406" s="213">
        <v>16</v>
      </c>
      <c r="K406" s="295">
        <f t="shared" si="30"/>
        <v>156</v>
      </c>
      <c r="L406" s="224">
        <v>156</v>
      </c>
      <c r="M406" s="224"/>
      <c r="N406" s="224"/>
      <c r="O406" s="224"/>
      <c r="P406" s="224"/>
      <c r="Q406" s="224"/>
      <c r="R406" s="223" t="e">
        <f>IF(L406="nio",0,IF(L406&gt;0,L406*J406/X406,0))*VLOOKUP(B406,'2-Kosten per locatie'!$A$14:$C$16,3,FALSE)</f>
        <v>#DIV/0!</v>
      </c>
      <c r="S406" s="223">
        <f>IF(M406&gt;0,M406*J406/Y406,0)*VLOOKUP(B406,'2-Kosten per locatie'!$A$14:$C$16,3,FALSE)</f>
        <v>0</v>
      </c>
      <c r="T406" s="223">
        <f>IF(N406&gt;0,N406*J406/Z406,0)*VLOOKUP(B406,'2-Kosten per locatie'!$A$14:$C$16,3,FALSE)</f>
        <v>0</v>
      </c>
      <c r="U406" s="223">
        <f>IF(O406&gt;0,O406*J406/AA406,0)*VLOOKUP(B406,'2-Kosten per locatie'!$A$14:$C$16,3,FALSE)</f>
        <v>0</v>
      </c>
      <c r="V406" s="223">
        <f>IF(P406&gt;0,P406*J406/Z406,0)*VLOOKUP(B406,'2-Kosten per locatie'!$A$14:$C$16,3,FALSE)</f>
        <v>0</v>
      </c>
      <c r="W406" s="223">
        <f>IF(Q406&gt;0,Q406*J406/AA406,0)*VLOOKUP(B406,'2-Kosten per locatie'!$A$14:$C$16,3,FALSE)</f>
        <v>0</v>
      </c>
      <c r="X406" s="296">
        <f>IF(L406="nio",0,IF(L406&gt;0,VLOOKUP(H406,'3-Productie normen'!A:M,VLOOKUP(L406,'3-Productie normen'!$B$34:$C$39,2,FALSE),FALSE)))</f>
        <v>0</v>
      </c>
      <c r="Y406" s="296">
        <f t="shared" si="31"/>
        <v>0</v>
      </c>
      <c r="Z406" s="296">
        <f t="shared" si="32"/>
        <v>0</v>
      </c>
      <c r="AA406" s="296">
        <f t="shared" si="33"/>
        <v>0</v>
      </c>
      <c r="AB406" s="297" t="str">
        <f>VLOOKUP(H406,'3-Productie normen'!A:P,12,FALSE)</f>
        <v>B</v>
      </c>
      <c r="AC406" s="297"/>
      <c r="AE406" s="298">
        <f t="shared" si="34"/>
        <v>2496</v>
      </c>
    </row>
    <row r="407" spans="1:31" ht="14.1" hidden="1" customHeight="1">
      <c r="A407" s="432">
        <v>407</v>
      </c>
      <c r="B407" s="256" t="s">
        <v>238</v>
      </c>
      <c r="C407" s="256"/>
      <c r="D407" s="76" t="s">
        <v>593</v>
      </c>
      <c r="E407" s="220" t="s">
        <v>653</v>
      </c>
      <c r="F407" s="220"/>
      <c r="G407" s="76" t="s">
        <v>265</v>
      </c>
      <c r="H407" s="272" t="s">
        <v>55</v>
      </c>
      <c r="I407" s="76" t="s">
        <v>237</v>
      </c>
      <c r="J407" s="213">
        <v>43</v>
      </c>
      <c r="K407" s="295">
        <f t="shared" si="30"/>
        <v>156</v>
      </c>
      <c r="L407" s="224">
        <v>156</v>
      </c>
      <c r="M407" s="224"/>
      <c r="N407" s="224"/>
      <c r="O407" s="224"/>
      <c r="P407" s="224"/>
      <c r="Q407" s="224"/>
      <c r="R407" s="223" t="e">
        <f>IF(L407="nio",0,IF(L407&gt;0,L407*J407/X407,0))*VLOOKUP(B407,'2-Kosten per locatie'!$A$14:$C$16,3,FALSE)</f>
        <v>#DIV/0!</v>
      </c>
      <c r="S407" s="223">
        <f>IF(M407&gt;0,M407*J407/Y407,0)*VLOOKUP(B407,'2-Kosten per locatie'!$A$14:$C$16,3,FALSE)</f>
        <v>0</v>
      </c>
      <c r="T407" s="223">
        <f>IF(N407&gt;0,N407*J407/Z407,0)*VLOOKUP(B407,'2-Kosten per locatie'!$A$14:$C$16,3,FALSE)</f>
        <v>0</v>
      </c>
      <c r="U407" s="223">
        <f>IF(O407&gt;0,O407*J407/AA407,0)*VLOOKUP(B407,'2-Kosten per locatie'!$A$14:$C$16,3,FALSE)</f>
        <v>0</v>
      </c>
      <c r="V407" s="223">
        <f>IF(P407&gt;0,P407*J407/Z407,0)*VLOOKUP(B407,'2-Kosten per locatie'!$A$14:$C$16,3,FALSE)</f>
        <v>0</v>
      </c>
      <c r="W407" s="223">
        <f>IF(Q407&gt;0,Q407*J407/AA407,0)*VLOOKUP(B407,'2-Kosten per locatie'!$A$14:$C$16,3,FALSE)</f>
        <v>0</v>
      </c>
      <c r="X407" s="296">
        <f>IF(L407="nio",0,IF(L407&gt;0,VLOOKUP(H407,'3-Productie normen'!A:M,VLOOKUP(L407,'3-Productie normen'!$B$34:$C$39,2,FALSE),FALSE)))</f>
        <v>0</v>
      </c>
      <c r="Y407" s="296">
        <f t="shared" si="31"/>
        <v>0</v>
      </c>
      <c r="Z407" s="296">
        <f t="shared" si="32"/>
        <v>0</v>
      </c>
      <c r="AA407" s="296">
        <f t="shared" si="33"/>
        <v>0</v>
      </c>
      <c r="AB407" s="297" t="str">
        <f>VLOOKUP(H407,'3-Productie normen'!A:P,12,FALSE)</f>
        <v>B</v>
      </c>
      <c r="AC407" s="297"/>
      <c r="AE407" s="298">
        <f t="shared" si="34"/>
        <v>6708</v>
      </c>
    </row>
    <row r="408" spans="1:31" ht="14.1" hidden="1" customHeight="1">
      <c r="A408" s="432">
        <v>408</v>
      </c>
      <c r="B408" s="256" t="s">
        <v>238</v>
      </c>
      <c r="C408" s="256"/>
      <c r="D408" s="76" t="s">
        <v>593</v>
      </c>
      <c r="E408" s="220" t="s">
        <v>654</v>
      </c>
      <c r="F408" s="220"/>
      <c r="G408" s="76" t="s">
        <v>272</v>
      </c>
      <c r="H408" s="272" t="s">
        <v>46</v>
      </c>
      <c r="I408" s="76" t="s">
        <v>237</v>
      </c>
      <c r="J408" s="213">
        <v>442</v>
      </c>
      <c r="K408" s="295">
        <f t="shared" si="30"/>
        <v>156</v>
      </c>
      <c r="L408" s="224">
        <v>156</v>
      </c>
      <c r="M408" s="224"/>
      <c r="N408" s="224"/>
      <c r="O408" s="224"/>
      <c r="P408" s="224"/>
      <c r="Q408" s="224"/>
      <c r="R408" s="223" t="e">
        <f>IF(L408="nio",0,IF(L408&gt;0,L408*J408/X408,0))*VLOOKUP(B408,'2-Kosten per locatie'!$A$14:$C$16,3,FALSE)</f>
        <v>#DIV/0!</v>
      </c>
      <c r="S408" s="223">
        <f>IF(M408&gt;0,M408*J408/Y408,0)*VLOOKUP(B408,'2-Kosten per locatie'!$A$14:$C$16,3,FALSE)</f>
        <v>0</v>
      </c>
      <c r="T408" s="223">
        <f>IF(N408&gt;0,N408*J408/Z408,0)*VLOOKUP(B408,'2-Kosten per locatie'!$A$14:$C$16,3,FALSE)</f>
        <v>0</v>
      </c>
      <c r="U408" s="223">
        <f>IF(O408&gt;0,O408*J408/AA408,0)*VLOOKUP(B408,'2-Kosten per locatie'!$A$14:$C$16,3,FALSE)</f>
        <v>0</v>
      </c>
      <c r="V408" s="223">
        <f>IF(P408&gt;0,P408*J408/Z408,0)*VLOOKUP(B408,'2-Kosten per locatie'!$A$14:$C$16,3,FALSE)</f>
        <v>0</v>
      </c>
      <c r="W408" s="223">
        <f>IF(Q408&gt;0,Q408*J408/AA408,0)*VLOOKUP(B408,'2-Kosten per locatie'!$A$14:$C$16,3,FALSE)</f>
        <v>0</v>
      </c>
      <c r="X408" s="296">
        <f>IF(L408="nio",0,IF(L408&gt;0,VLOOKUP(H408,'3-Productie normen'!A:M,VLOOKUP(L408,'3-Productie normen'!$B$34:$C$39,2,FALSE),FALSE)))</f>
        <v>0</v>
      </c>
      <c r="Y408" s="296">
        <f t="shared" si="31"/>
        <v>0</v>
      </c>
      <c r="Z408" s="296">
        <f t="shared" si="32"/>
        <v>0</v>
      </c>
      <c r="AA408" s="296">
        <f t="shared" si="33"/>
        <v>0</v>
      </c>
      <c r="AB408" s="297" t="str">
        <f>VLOOKUP(H408,'3-Productie normen'!A:P,12,FALSE)</f>
        <v>B</v>
      </c>
      <c r="AC408" s="297"/>
      <c r="AE408" s="298">
        <f t="shared" si="34"/>
        <v>68952</v>
      </c>
    </row>
    <row r="409" spans="1:31" ht="14.1" hidden="1" customHeight="1">
      <c r="A409" s="432">
        <v>409</v>
      </c>
      <c r="B409" s="256" t="s">
        <v>238</v>
      </c>
      <c r="C409" s="256"/>
      <c r="D409" s="76" t="s">
        <v>593</v>
      </c>
      <c r="E409" s="220" t="s">
        <v>655</v>
      </c>
      <c r="F409" s="220"/>
      <c r="G409" s="76" t="s">
        <v>241</v>
      </c>
      <c r="H409" s="256" t="s">
        <v>727</v>
      </c>
      <c r="I409" s="76" t="s">
        <v>95</v>
      </c>
      <c r="J409" s="213">
        <v>11</v>
      </c>
      <c r="K409" s="295">
        <f t="shared" si="30"/>
        <v>156</v>
      </c>
      <c r="L409" s="224">
        <v>156</v>
      </c>
      <c r="M409" s="224"/>
      <c r="N409" s="224"/>
      <c r="O409" s="224"/>
      <c r="P409" s="224"/>
      <c r="Q409" s="224"/>
      <c r="R409" s="223" t="e">
        <f>IF(L409="nio",0,IF(L409&gt;0,L409*J409/X409,0))*VLOOKUP(B409,'2-Kosten per locatie'!$A$14:$C$16,3,FALSE)</f>
        <v>#DIV/0!</v>
      </c>
      <c r="S409" s="223">
        <f>IF(M409&gt;0,M409*J409/Y409,0)*VLOOKUP(B409,'2-Kosten per locatie'!$A$14:$C$16,3,FALSE)</f>
        <v>0</v>
      </c>
      <c r="T409" s="223">
        <f>IF(N409&gt;0,N409*J409/Z409,0)*VLOOKUP(B409,'2-Kosten per locatie'!$A$14:$C$16,3,FALSE)</f>
        <v>0</v>
      </c>
      <c r="U409" s="223">
        <f>IF(O409&gt;0,O409*J409/AA409,0)*VLOOKUP(B409,'2-Kosten per locatie'!$A$14:$C$16,3,FALSE)</f>
        <v>0</v>
      </c>
      <c r="V409" s="223">
        <f>IF(P409&gt;0,P409*J409/Z409,0)*VLOOKUP(B409,'2-Kosten per locatie'!$A$14:$C$16,3,FALSE)</f>
        <v>0</v>
      </c>
      <c r="W409" s="223">
        <f>IF(Q409&gt;0,Q409*J409/AA409,0)*VLOOKUP(B409,'2-Kosten per locatie'!$A$14:$C$16,3,FALSE)</f>
        <v>0</v>
      </c>
      <c r="X409" s="296">
        <f>IF(L409="nio",0,IF(L409&gt;0,VLOOKUP(H409,'3-Productie normen'!A:M,VLOOKUP(L409,'3-Productie normen'!$B$34:$C$39,2,FALSE),FALSE)))</f>
        <v>0</v>
      </c>
      <c r="Y409" s="296">
        <f t="shared" si="31"/>
        <v>0</v>
      </c>
      <c r="Z409" s="296">
        <f t="shared" si="32"/>
        <v>0</v>
      </c>
      <c r="AA409" s="296">
        <f t="shared" si="33"/>
        <v>0</v>
      </c>
      <c r="AB409" s="297" t="str">
        <f>VLOOKUP(H409,'3-Productie normen'!A:P,12,FALSE)</f>
        <v>V</v>
      </c>
      <c r="AC409" s="297"/>
      <c r="AE409" s="298">
        <f t="shared" si="34"/>
        <v>1716</v>
      </c>
    </row>
    <row r="410" spans="1:31" ht="14.1" hidden="1" customHeight="1">
      <c r="A410" s="432">
        <v>410</v>
      </c>
      <c r="B410" s="256" t="s">
        <v>238</v>
      </c>
      <c r="C410" s="256"/>
      <c r="D410" s="76" t="s">
        <v>593</v>
      </c>
      <c r="E410" s="220" t="s">
        <v>656</v>
      </c>
      <c r="F410" s="220"/>
      <c r="G410" s="76" t="s">
        <v>248</v>
      </c>
      <c r="H410" s="272" t="s">
        <v>58</v>
      </c>
      <c r="I410" s="76" t="s">
        <v>95</v>
      </c>
      <c r="J410" s="213">
        <v>11</v>
      </c>
      <c r="K410" s="295">
        <f t="shared" si="30"/>
        <v>156</v>
      </c>
      <c r="L410" s="224">
        <v>156</v>
      </c>
      <c r="M410" s="224"/>
      <c r="N410" s="224"/>
      <c r="O410" s="224"/>
      <c r="P410" s="224"/>
      <c r="Q410" s="224"/>
      <c r="R410" s="223" t="e">
        <f>IF(L410="nio",0,IF(L410&gt;0,L410*J410/X410,0))*VLOOKUP(B410,'2-Kosten per locatie'!$A$14:$C$16,3,FALSE)</f>
        <v>#DIV/0!</v>
      </c>
      <c r="S410" s="223">
        <f>IF(M410&gt;0,M410*J410/Y410,0)*VLOOKUP(B410,'2-Kosten per locatie'!$A$14:$C$16,3,FALSE)</f>
        <v>0</v>
      </c>
      <c r="T410" s="223">
        <f>IF(N410&gt;0,N410*J410/Z410,0)*VLOOKUP(B410,'2-Kosten per locatie'!$A$14:$C$16,3,FALSE)</f>
        <v>0</v>
      </c>
      <c r="U410" s="223">
        <f>IF(O410&gt;0,O410*J410/AA410,0)*VLOOKUP(B410,'2-Kosten per locatie'!$A$14:$C$16,3,FALSE)</f>
        <v>0</v>
      </c>
      <c r="V410" s="223">
        <f>IF(P410&gt;0,P410*J410/Z410,0)*VLOOKUP(B410,'2-Kosten per locatie'!$A$14:$C$16,3,FALSE)</f>
        <v>0</v>
      </c>
      <c r="W410" s="223">
        <f>IF(Q410&gt;0,Q410*J410/AA410,0)*VLOOKUP(B410,'2-Kosten per locatie'!$A$14:$C$16,3,FALSE)</f>
        <v>0</v>
      </c>
      <c r="X410" s="296">
        <f>IF(L410="nio",0,IF(L410&gt;0,VLOOKUP(H410,'3-Productie normen'!A:M,VLOOKUP(L410,'3-Productie normen'!$B$34:$C$39,2,FALSE),FALSE)))</f>
        <v>0</v>
      </c>
      <c r="Y410" s="296">
        <f t="shared" si="31"/>
        <v>0</v>
      </c>
      <c r="Z410" s="296">
        <f t="shared" si="32"/>
        <v>0</v>
      </c>
      <c r="AA410" s="296">
        <f t="shared" si="33"/>
        <v>0</v>
      </c>
      <c r="AB410" s="297" t="str">
        <f>VLOOKUP(H410,'3-Productie normen'!A:P,12,FALSE)</f>
        <v>V</v>
      </c>
      <c r="AC410" s="297"/>
      <c r="AE410" s="298">
        <f t="shared" si="34"/>
        <v>1716</v>
      </c>
    </row>
    <row r="411" spans="1:31" ht="14.1" hidden="1" customHeight="1">
      <c r="A411" s="432">
        <v>411</v>
      </c>
      <c r="B411" s="256" t="s">
        <v>238</v>
      </c>
      <c r="C411" s="256"/>
      <c r="D411" s="76" t="s">
        <v>657</v>
      </c>
      <c r="E411" s="220" t="s">
        <v>658</v>
      </c>
      <c r="F411" s="220"/>
      <c r="G411" s="76" t="s">
        <v>241</v>
      </c>
      <c r="H411" s="256" t="s">
        <v>727</v>
      </c>
      <c r="I411" s="76" t="s">
        <v>95</v>
      </c>
      <c r="J411" s="213">
        <v>23</v>
      </c>
      <c r="K411" s="295">
        <f t="shared" si="30"/>
        <v>156</v>
      </c>
      <c r="L411" s="224">
        <v>156</v>
      </c>
      <c r="M411" s="224"/>
      <c r="N411" s="224"/>
      <c r="O411" s="224"/>
      <c r="P411" s="224"/>
      <c r="Q411" s="224"/>
      <c r="R411" s="223" t="e">
        <f>IF(L411="nio",0,IF(L411&gt;0,L411*J411/X411,0))*VLOOKUP(B411,'2-Kosten per locatie'!$A$14:$C$16,3,FALSE)</f>
        <v>#DIV/0!</v>
      </c>
      <c r="S411" s="223">
        <f>IF(M411&gt;0,M411*J411/Y411,0)*VLOOKUP(B411,'2-Kosten per locatie'!$A$14:$C$16,3,FALSE)</f>
        <v>0</v>
      </c>
      <c r="T411" s="223">
        <f>IF(N411&gt;0,N411*J411/Z411,0)*VLOOKUP(B411,'2-Kosten per locatie'!$A$14:$C$16,3,FALSE)</f>
        <v>0</v>
      </c>
      <c r="U411" s="223">
        <f>IF(O411&gt;0,O411*J411/AA411,0)*VLOOKUP(B411,'2-Kosten per locatie'!$A$14:$C$16,3,FALSE)</f>
        <v>0</v>
      </c>
      <c r="V411" s="223">
        <f>IF(P411&gt;0,P411*J411/Z411,0)*VLOOKUP(B411,'2-Kosten per locatie'!$A$14:$C$16,3,FALSE)</f>
        <v>0</v>
      </c>
      <c r="W411" s="223">
        <f>IF(Q411&gt;0,Q411*J411/AA411,0)*VLOOKUP(B411,'2-Kosten per locatie'!$A$14:$C$16,3,FALSE)</f>
        <v>0</v>
      </c>
      <c r="X411" s="296">
        <f>IF(L411="nio",0,IF(L411&gt;0,VLOOKUP(H411,'3-Productie normen'!A:M,VLOOKUP(L411,'3-Productie normen'!$B$34:$C$39,2,FALSE),FALSE)))</f>
        <v>0</v>
      </c>
      <c r="Y411" s="296">
        <f t="shared" si="31"/>
        <v>0</v>
      </c>
      <c r="Z411" s="296">
        <f t="shared" si="32"/>
        <v>0</v>
      </c>
      <c r="AA411" s="296">
        <f t="shared" si="33"/>
        <v>0</v>
      </c>
      <c r="AB411" s="297" t="str">
        <f>VLOOKUP(H411,'3-Productie normen'!A:P,12,FALSE)</f>
        <v>V</v>
      </c>
      <c r="AC411" s="297"/>
      <c r="AE411" s="298">
        <f t="shared" si="34"/>
        <v>3588</v>
      </c>
    </row>
    <row r="412" spans="1:31" ht="14.1" hidden="1" customHeight="1">
      <c r="A412" s="432">
        <v>412</v>
      </c>
      <c r="B412" s="256" t="s">
        <v>238</v>
      </c>
      <c r="C412" s="256"/>
      <c r="D412" s="76" t="s">
        <v>657</v>
      </c>
      <c r="E412" s="220" t="s">
        <v>659</v>
      </c>
      <c r="F412" s="220"/>
      <c r="G412" s="76" t="s">
        <v>248</v>
      </c>
      <c r="H412" s="272" t="s">
        <v>58</v>
      </c>
      <c r="I412" s="76" t="s">
        <v>95</v>
      </c>
      <c r="J412" s="213">
        <v>10</v>
      </c>
      <c r="K412" s="295">
        <f t="shared" si="30"/>
        <v>156</v>
      </c>
      <c r="L412" s="224">
        <v>156</v>
      </c>
      <c r="M412" s="224"/>
      <c r="N412" s="224"/>
      <c r="O412" s="224"/>
      <c r="P412" s="224"/>
      <c r="Q412" s="224"/>
      <c r="R412" s="223" t="e">
        <f>IF(L412="nio",0,IF(L412&gt;0,L412*J412/X412,0))*VLOOKUP(B412,'2-Kosten per locatie'!$A$14:$C$16,3,FALSE)</f>
        <v>#DIV/0!</v>
      </c>
      <c r="S412" s="223">
        <f>IF(M412&gt;0,M412*J412/Y412,0)*VLOOKUP(B412,'2-Kosten per locatie'!$A$14:$C$16,3,FALSE)</f>
        <v>0</v>
      </c>
      <c r="T412" s="223">
        <f>IF(N412&gt;0,N412*J412/Z412,0)*VLOOKUP(B412,'2-Kosten per locatie'!$A$14:$C$16,3,FALSE)</f>
        <v>0</v>
      </c>
      <c r="U412" s="223">
        <f>IF(O412&gt;0,O412*J412/AA412,0)*VLOOKUP(B412,'2-Kosten per locatie'!$A$14:$C$16,3,FALSE)</f>
        <v>0</v>
      </c>
      <c r="V412" s="223">
        <f>IF(P412&gt;0,P412*J412/Z412,0)*VLOOKUP(B412,'2-Kosten per locatie'!$A$14:$C$16,3,FALSE)</f>
        <v>0</v>
      </c>
      <c r="W412" s="223">
        <f>IF(Q412&gt;0,Q412*J412/AA412,0)*VLOOKUP(B412,'2-Kosten per locatie'!$A$14:$C$16,3,FALSE)</f>
        <v>0</v>
      </c>
      <c r="X412" s="296">
        <f>IF(L412="nio",0,IF(L412&gt;0,VLOOKUP(H412,'3-Productie normen'!A:M,VLOOKUP(L412,'3-Productie normen'!$B$34:$C$39,2,FALSE),FALSE)))</f>
        <v>0</v>
      </c>
      <c r="Y412" s="296">
        <f t="shared" si="31"/>
        <v>0</v>
      </c>
      <c r="Z412" s="296">
        <f t="shared" si="32"/>
        <v>0</v>
      </c>
      <c r="AA412" s="296">
        <f t="shared" si="33"/>
        <v>0</v>
      </c>
      <c r="AB412" s="297" t="str">
        <f>VLOOKUP(H412,'3-Productie normen'!A:P,12,FALSE)</f>
        <v>V</v>
      </c>
      <c r="AC412" s="297"/>
      <c r="AE412" s="298">
        <f t="shared" si="34"/>
        <v>1560</v>
      </c>
    </row>
    <row r="413" spans="1:31" ht="14.1" hidden="1" customHeight="1">
      <c r="A413" s="432">
        <v>413</v>
      </c>
      <c r="B413" s="256" t="s">
        <v>238</v>
      </c>
      <c r="C413" s="256"/>
      <c r="D413" s="76" t="s">
        <v>657</v>
      </c>
      <c r="E413" s="220" t="s">
        <v>660</v>
      </c>
      <c r="F413" s="220"/>
      <c r="G413" s="76" t="s">
        <v>59</v>
      </c>
      <c r="H413" s="276" t="s">
        <v>770</v>
      </c>
      <c r="I413" s="76" t="s">
        <v>95</v>
      </c>
      <c r="J413" s="213">
        <v>5</v>
      </c>
      <c r="K413" s="295">
        <f t="shared" si="30"/>
        <v>0</v>
      </c>
      <c r="L413" s="224" t="s">
        <v>717</v>
      </c>
      <c r="M413" s="224"/>
      <c r="N413" s="224"/>
      <c r="O413" s="224"/>
      <c r="P413" s="224"/>
      <c r="Q413" s="224"/>
      <c r="R413" s="223">
        <f>IF(L413="nio",0,IF(L413&gt;0,L413*J413/X413,0))*VLOOKUP(B413,'2-Kosten per locatie'!$A$14:$C$16,3,FALSE)</f>
        <v>0</v>
      </c>
      <c r="S413" s="223">
        <f>IF(M413&gt;0,M413*J413/Y413,0)*VLOOKUP(B413,'2-Kosten per locatie'!$A$14:$C$16,3,FALSE)</f>
        <v>0</v>
      </c>
      <c r="T413" s="223">
        <f>IF(N413&gt;0,N413*J413/Z413,0)*VLOOKUP(B413,'2-Kosten per locatie'!$A$14:$C$16,3,FALSE)</f>
        <v>0</v>
      </c>
      <c r="U413" s="223">
        <f>IF(O413&gt;0,O413*J413/AA413,0)*VLOOKUP(B413,'2-Kosten per locatie'!$A$14:$C$16,3,FALSE)</f>
        <v>0</v>
      </c>
      <c r="V413" s="223">
        <f>IF(P413&gt;0,P413*J413/Z413,0)*VLOOKUP(B413,'2-Kosten per locatie'!$A$14:$C$16,3,FALSE)</f>
        <v>0</v>
      </c>
      <c r="W413" s="223">
        <f>IF(Q413&gt;0,Q413*J413/AA413,0)*VLOOKUP(B413,'2-Kosten per locatie'!$A$14:$C$16,3,FALSE)</f>
        <v>0</v>
      </c>
      <c r="X413" s="296">
        <f>IF(L413="nio",0,IF(L413&gt;0,VLOOKUP(H413,'3-Productie normen'!A:M,VLOOKUP(L413,'3-Productie normen'!$B$34:$C$39,2,FALSE),FALSE)))</f>
        <v>0</v>
      </c>
      <c r="Y413" s="296">
        <f t="shared" si="31"/>
        <v>0</v>
      </c>
      <c r="Z413" s="296">
        <f t="shared" si="32"/>
        <v>0</v>
      </c>
      <c r="AA413" s="296">
        <f t="shared" si="33"/>
        <v>0</v>
      </c>
      <c r="AB413" s="297">
        <f>VLOOKUP(H413,'3-Productie normen'!A:P,12,FALSE)</f>
        <v>0</v>
      </c>
      <c r="AC413" s="297"/>
      <c r="AE413" s="298">
        <f t="shared" si="34"/>
        <v>0</v>
      </c>
    </row>
    <row r="414" spans="1:31" ht="14.1" hidden="1" customHeight="1">
      <c r="A414" s="432">
        <v>414</v>
      </c>
      <c r="B414" s="256" t="s">
        <v>238</v>
      </c>
      <c r="C414" s="256"/>
      <c r="D414" s="76" t="s">
        <v>657</v>
      </c>
      <c r="E414" s="220" t="s">
        <v>661</v>
      </c>
      <c r="F414" s="220"/>
      <c r="G414" s="76" t="s">
        <v>59</v>
      </c>
      <c r="H414" s="276" t="s">
        <v>770</v>
      </c>
      <c r="I414" s="76" t="s">
        <v>95</v>
      </c>
      <c r="J414" s="213">
        <v>6</v>
      </c>
      <c r="K414" s="295">
        <f t="shared" si="30"/>
        <v>0</v>
      </c>
      <c r="L414" s="224" t="s">
        <v>717</v>
      </c>
      <c r="M414" s="224"/>
      <c r="N414" s="224"/>
      <c r="O414" s="224"/>
      <c r="P414" s="224"/>
      <c r="Q414" s="224"/>
      <c r="R414" s="223">
        <f>IF(L414="nio",0,IF(L414&gt;0,L414*J414/X414,0))*VLOOKUP(B414,'2-Kosten per locatie'!$A$14:$C$16,3,FALSE)</f>
        <v>0</v>
      </c>
      <c r="S414" s="223">
        <f>IF(M414&gt;0,M414*J414/Y414,0)*VLOOKUP(B414,'2-Kosten per locatie'!$A$14:$C$16,3,FALSE)</f>
        <v>0</v>
      </c>
      <c r="T414" s="223">
        <f>IF(N414&gt;0,N414*J414/Z414,0)*VLOOKUP(B414,'2-Kosten per locatie'!$A$14:$C$16,3,FALSE)</f>
        <v>0</v>
      </c>
      <c r="U414" s="223">
        <f>IF(O414&gt;0,O414*J414/AA414,0)*VLOOKUP(B414,'2-Kosten per locatie'!$A$14:$C$16,3,FALSE)</f>
        <v>0</v>
      </c>
      <c r="V414" s="223">
        <f>IF(P414&gt;0,P414*J414/Z414,0)*VLOOKUP(B414,'2-Kosten per locatie'!$A$14:$C$16,3,FALSE)</f>
        <v>0</v>
      </c>
      <c r="W414" s="223">
        <f>IF(Q414&gt;0,Q414*J414/AA414,0)*VLOOKUP(B414,'2-Kosten per locatie'!$A$14:$C$16,3,FALSE)</f>
        <v>0</v>
      </c>
      <c r="X414" s="296">
        <f>IF(L414="nio",0,IF(L414&gt;0,VLOOKUP(H414,'3-Productie normen'!A:M,VLOOKUP(L414,'3-Productie normen'!$B$34:$C$39,2,FALSE),FALSE)))</f>
        <v>0</v>
      </c>
      <c r="Y414" s="296">
        <f t="shared" si="31"/>
        <v>0</v>
      </c>
      <c r="Z414" s="296">
        <f t="shared" si="32"/>
        <v>0</v>
      </c>
      <c r="AA414" s="296">
        <f t="shared" si="33"/>
        <v>0</v>
      </c>
      <c r="AB414" s="297">
        <f>VLOOKUP(H414,'3-Productie normen'!A:P,12,FALSE)</f>
        <v>0</v>
      </c>
      <c r="AC414" s="297"/>
      <c r="AE414" s="298">
        <f t="shared" si="34"/>
        <v>0</v>
      </c>
    </row>
    <row r="415" spans="1:31" ht="14.1" customHeight="1">
      <c r="A415" s="432">
        <v>415</v>
      </c>
      <c r="B415" s="256" t="s">
        <v>238</v>
      </c>
      <c r="C415" s="256"/>
      <c r="D415" s="76" t="s">
        <v>657</v>
      </c>
      <c r="E415" s="220" t="s">
        <v>662</v>
      </c>
      <c r="F415" s="220"/>
      <c r="G415" s="76" t="s">
        <v>255</v>
      </c>
      <c r="H415" s="272" t="s">
        <v>48</v>
      </c>
      <c r="I415" s="76" t="s">
        <v>243</v>
      </c>
      <c r="J415" s="213">
        <v>4</v>
      </c>
      <c r="K415" s="295">
        <f t="shared" si="30"/>
        <v>255</v>
      </c>
      <c r="L415" s="224">
        <v>255</v>
      </c>
      <c r="M415" s="224"/>
      <c r="N415" s="224"/>
      <c r="O415" s="224"/>
      <c r="P415" s="224"/>
      <c r="Q415" s="224"/>
      <c r="R415" s="223" t="e">
        <f>IF(L415="nio",0,IF(L415&gt;0,L415*J415/X415,0))*VLOOKUP(B415,'2-Kosten per locatie'!$A$14:$C$16,3,FALSE)</f>
        <v>#DIV/0!</v>
      </c>
      <c r="S415" s="223">
        <f>IF(M415&gt;0,M415*J415/Y415,0)*VLOOKUP(B415,'2-Kosten per locatie'!$A$14:$C$16,3,FALSE)</f>
        <v>0</v>
      </c>
      <c r="T415" s="223">
        <f>IF(N415&gt;0,N415*J415/Z415,0)*VLOOKUP(B415,'2-Kosten per locatie'!$A$14:$C$16,3,FALSE)</f>
        <v>0</v>
      </c>
      <c r="U415" s="223">
        <f>IF(O415&gt;0,O415*J415/AA415,0)*VLOOKUP(B415,'2-Kosten per locatie'!$A$14:$C$16,3,FALSE)</f>
        <v>0</v>
      </c>
      <c r="V415" s="223">
        <f>IF(P415&gt;0,P415*J415/Z415,0)*VLOOKUP(B415,'2-Kosten per locatie'!$A$14:$C$16,3,FALSE)</f>
        <v>0</v>
      </c>
      <c r="W415" s="223">
        <f>IF(Q415&gt;0,Q415*J415/AA415,0)*VLOOKUP(B415,'2-Kosten per locatie'!$A$14:$C$16,3,FALSE)</f>
        <v>0</v>
      </c>
      <c r="X415" s="296">
        <f>IF(L415="nio",0,IF(L415&gt;0,VLOOKUP(H415,'3-Productie normen'!A:M,VLOOKUP(L415,'3-Productie normen'!$B$34:$C$39,2,FALSE),FALSE)))</f>
        <v>0</v>
      </c>
      <c r="Y415" s="296">
        <f t="shared" si="31"/>
        <v>0</v>
      </c>
      <c r="Z415" s="296">
        <f t="shared" si="32"/>
        <v>0</v>
      </c>
      <c r="AA415" s="296">
        <f t="shared" si="33"/>
        <v>0</v>
      </c>
      <c r="AB415" s="297" t="str">
        <f>VLOOKUP(H415,'3-Productie normen'!A:P,12,FALSE)</f>
        <v>S</v>
      </c>
      <c r="AC415" s="297"/>
      <c r="AE415" s="298">
        <f t="shared" si="34"/>
        <v>1020</v>
      </c>
    </row>
    <row r="416" spans="1:31" ht="14.1" customHeight="1">
      <c r="A416" s="432">
        <v>416</v>
      </c>
      <c r="B416" s="256" t="s">
        <v>238</v>
      </c>
      <c r="C416" s="256"/>
      <c r="D416" s="76" t="s">
        <v>657</v>
      </c>
      <c r="E416" s="220" t="s">
        <v>663</v>
      </c>
      <c r="F416" s="220"/>
      <c r="G416" s="76" t="s">
        <v>255</v>
      </c>
      <c r="H416" s="272" t="s">
        <v>48</v>
      </c>
      <c r="I416" s="76" t="s">
        <v>243</v>
      </c>
      <c r="J416" s="213">
        <v>13</v>
      </c>
      <c r="K416" s="295">
        <f t="shared" si="30"/>
        <v>255</v>
      </c>
      <c r="L416" s="224">
        <v>255</v>
      </c>
      <c r="M416" s="224"/>
      <c r="N416" s="224"/>
      <c r="O416" s="224"/>
      <c r="P416" s="224"/>
      <c r="Q416" s="224"/>
      <c r="R416" s="223" t="e">
        <f>IF(L416="nio",0,IF(L416&gt;0,L416*J416/X416,0))*VLOOKUP(B416,'2-Kosten per locatie'!$A$14:$C$16,3,FALSE)</f>
        <v>#DIV/0!</v>
      </c>
      <c r="S416" s="223">
        <f>IF(M416&gt;0,M416*J416/Y416,0)*VLOOKUP(B416,'2-Kosten per locatie'!$A$14:$C$16,3,FALSE)</f>
        <v>0</v>
      </c>
      <c r="T416" s="223">
        <f>IF(N416&gt;0,N416*J416/Z416,0)*VLOOKUP(B416,'2-Kosten per locatie'!$A$14:$C$16,3,FALSE)</f>
        <v>0</v>
      </c>
      <c r="U416" s="223">
        <f>IF(O416&gt;0,O416*J416/AA416,0)*VLOOKUP(B416,'2-Kosten per locatie'!$A$14:$C$16,3,FALSE)</f>
        <v>0</v>
      </c>
      <c r="V416" s="223">
        <f>IF(P416&gt;0,P416*J416/Z416,0)*VLOOKUP(B416,'2-Kosten per locatie'!$A$14:$C$16,3,FALSE)</f>
        <v>0</v>
      </c>
      <c r="W416" s="223">
        <f>IF(Q416&gt;0,Q416*J416/AA416,0)*VLOOKUP(B416,'2-Kosten per locatie'!$A$14:$C$16,3,FALSE)</f>
        <v>0</v>
      </c>
      <c r="X416" s="296">
        <f>IF(L416="nio",0,IF(L416&gt;0,VLOOKUP(H416,'3-Productie normen'!A:M,VLOOKUP(L416,'3-Productie normen'!$B$34:$C$39,2,FALSE),FALSE)))</f>
        <v>0</v>
      </c>
      <c r="Y416" s="296">
        <f t="shared" si="31"/>
        <v>0</v>
      </c>
      <c r="Z416" s="296">
        <f t="shared" si="32"/>
        <v>0</v>
      </c>
      <c r="AA416" s="296">
        <f t="shared" si="33"/>
        <v>0</v>
      </c>
      <c r="AB416" s="297" t="str">
        <f>VLOOKUP(H416,'3-Productie normen'!A:P,12,FALSE)</f>
        <v>S</v>
      </c>
      <c r="AC416" s="297"/>
      <c r="AE416" s="298">
        <f t="shared" si="34"/>
        <v>3315</v>
      </c>
    </row>
    <row r="417" spans="1:32" ht="14.1" customHeight="1">
      <c r="A417" s="432">
        <v>417</v>
      </c>
      <c r="B417" s="256" t="s">
        <v>238</v>
      </c>
      <c r="C417" s="256"/>
      <c r="D417" s="76" t="s">
        <v>657</v>
      </c>
      <c r="E417" s="220" t="s">
        <v>664</v>
      </c>
      <c r="F417" s="220"/>
      <c r="G417" s="76" t="s">
        <v>255</v>
      </c>
      <c r="H417" s="272" t="s">
        <v>48</v>
      </c>
      <c r="I417" s="76" t="s">
        <v>243</v>
      </c>
      <c r="J417" s="213">
        <v>14</v>
      </c>
      <c r="K417" s="295">
        <f t="shared" si="30"/>
        <v>255</v>
      </c>
      <c r="L417" s="224">
        <v>255</v>
      </c>
      <c r="M417" s="224"/>
      <c r="N417" s="224"/>
      <c r="O417" s="224"/>
      <c r="P417" s="224"/>
      <c r="Q417" s="224"/>
      <c r="R417" s="223" t="e">
        <f>IF(L417="nio",0,IF(L417&gt;0,L417*J417/X417,0))*VLOOKUP(B417,'2-Kosten per locatie'!$A$14:$C$16,3,FALSE)</f>
        <v>#DIV/0!</v>
      </c>
      <c r="S417" s="223">
        <f>IF(M417&gt;0,M417*J417/Y417,0)*VLOOKUP(B417,'2-Kosten per locatie'!$A$14:$C$16,3,FALSE)</f>
        <v>0</v>
      </c>
      <c r="T417" s="223">
        <f>IF(N417&gt;0,N417*J417/Z417,0)*VLOOKUP(B417,'2-Kosten per locatie'!$A$14:$C$16,3,FALSE)</f>
        <v>0</v>
      </c>
      <c r="U417" s="223">
        <f>IF(O417&gt;0,O417*J417/AA417,0)*VLOOKUP(B417,'2-Kosten per locatie'!$A$14:$C$16,3,FALSE)</f>
        <v>0</v>
      </c>
      <c r="V417" s="223">
        <f>IF(P417&gt;0,P417*J417/Z417,0)*VLOOKUP(B417,'2-Kosten per locatie'!$A$14:$C$16,3,FALSE)</f>
        <v>0</v>
      </c>
      <c r="W417" s="223">
        <f>IF(Q417&gt;0,Q417*J417/AA417,0)*VLOOKUP(B417,'2-Kosten per locatie'!$A$14:$C$16,3,FALSE)</f>
        <v>0</v>
      </c>
      <c r="X417" s="296">
        <f>IF(L417="nio",0,IF(L417&gt;0,VLOOKUP(H417,'3-Productie normen'!A:M,VLOOKUP(L417,'3-Productie normen'!$B$34:$C$39,2,FALSE),FALSE)))</f>
        <v>0</v>
      </c>
      <c r="Y417" s="296">
        <f t="shared" si="31"/>
        <v>0</v>
      </c>
      <c r="Z417" s="296">
        <f t="shared" si="32"/>
        <v>0</v>
      </c>
      <c r="AA417" s="296">
        <f t="shared" si="33"/>
        <v>0</v>
      </c>
      <c r="AB417" s="297" t="str">
        <f>VLOOKUP(H417,'3-Productie normen'!A:P,12,FALSE)</f>
        <v>S</v>
      </c>
      <c r="AC417" s="297"/>
      <c r="AE417" s="298">
        <f t="shared" si="34"/>
        <v>3570</v>
      </c>
    </row>
    <row r="418" spans="1:32" ht="14.1" hidden="1" customHeight="1">
      <c r="A418" s="432">
        <v>418</v>
      </c>
      <c r="B418" s="256" t="s">
        <v>238</v>
      </c>
      <c r="C418" s="256"/>
      <c r="D418" s="76" t="s">
        <v>657</v>
      </c>
      <c r="E418" s="220" t="s">
        <v>665</v>
      </c>
      <c r="F418" s="220"/>
      <c r="G418" s="76" t="s">
        <v>259</v>
      </c>
      <c r="H418" s="276" t="s">
        <v>770</v>
      </c>
      <c r="I418" s="76" t="s">
        <v>243</v>
      </c>
      <c r="J418" s="213">
        <v>0</v>
      </c>
      <c r="K418" s="295">
        <f t="shared" si="30"/>
        <v>0</v>
      </c>
      <c r="L418" s="224" t="s">
        <v>717</v>
      </c>
      <c r="M418" s="224"/>
      <c r="N418" s="224"/>
      <c r="O418" s="224"/>
      <c r="P418" s="224"/>
      <c r="Q418" s="224"/>
      <c r="R418" s="223">
        <f>IF(L418="nio",0,IF(L418&gt;0,L418*J418/X418,0))*VLOOKUP(B418,'2-Kosten per locatie'!$A$14:$C$16,3,FALSE)</f>
        <v>0</v>
      </c>
      <c r="S418" s="223">
        <f>IF(M418&gt;0,M418*J418/Y418,0)*VLOOKUP(B418,'2-Kosten per locatie'!$A$14:$C$16,3,FALSE)</f>
        <v>0</v>
      </c>
      <c r="T418" s="223">
        <f>IF(N418&gt;0,N418*J418/Z418,0)*VLOOKUP(B418,'2-Kosten per locatie'!$A$14:$C$16,3,FALSE)</f>
        <v>0</v>
      </c>
      <c r="U418" s="223">
        <f>IF(O418&gt;0,O418*J418/AA418,0)*VLOOKUP(B418,'2-Kosten per locatie'!$A$14:$C$16,3,FALSE)</f>
        <v>0</v>
      </c>
      <c r="V418" s="223">
        <f>IF(P418&gt;0,P418*J418/Z418,0)*VLOOKUP(B418,'2-Kosten per locatie'!$A$14:$C$16,3,FALSE)</f>
        <v>0</v>
      </c>
      <c r="W418" s="223">
        <f>IF(Q418&gt;0,Q418*J418/AA418,0)*VLOOKUP(B418,'2-Kosten per locatie'!$A$14:$C$16,3,FALSE)</f>
        <v>0</v>
      </c>
      <c r="X418" s="296">
        <f>IF(L418="nio",0,IF(L418&gt;0,VLOOKUP(H418,'3-Productie normen'!A:M,VLOOKUP(L418,'3-Productie normen'!$B$34:$C$39,2,FALSE),FALSE)))</f>
        <v>0</v>
      </c>
      <c r="Y418" s="296">
        <f t="shared" si="31"/>
        <v>0</v>
      </c>
      <c r="Z418" s="296">
        <f t="shared" si="32"/>
        <v>0</v>
      </c>
      <c r="AA418" s="296">
        <f t="shared" si="33"/>
        <v>0</v>
      </c>
      <c r="AB418" s="297">
        <f>VLOOKUP(H418,'3-Productie normen'!A:P,12,FALSE)</f>
        <v>0</v>
      </c>
      <c r="AC418" s="297"/>
      <c r="AE418" s="298">
        <f t="shared" si="34"/>
        <v>0</v>
      </c>
    </row>
    <row r="419" spans="1:32" ht="14.1" hidden="1" customHeight="1">
      <c r="A419" s="432">
        <v>419</v>
      </c>
      <c r="B419" s="256" t="s">
        <v>238</v>
      </c>
      <c r="C419" s="256"/>
      <c r="D419" s="76" t="s">
        <v>657</v>
      </c>
      <c r="E419" s="220" t="s">
        <v>666</v>
      </c>
      <c r="F419" s="220"/>
      <c r="G419" s="76" t="s">
        <v>265</v>
      </c>
      <c r="H419" s="272" t="s">
        <v>55</v>
      </c>
      <c r="I419" s="76" t="s">
        <v>237</v>
      </c>
      <c r="J419" s="213">
        <v>44</v>
      </c>
      <c r="K419" s="295">
        <f t="shared" si="30"/>
        <v>156</v>
      </c>
      <c r="L419" s="224">
        <v>156</v>
      </c>
      <c r="M419" s="224"/>
      <c r="N419" s="224"/>
      <c r="O419" s="224"/>
      <c r="P419" s="224"/>
      <c r="Q419" s="224"/>
      <c r="R419" s="223" t="e">
        <f>IF(L419="nio",0,IF(L419&gt;0,L419*J419/X419,0))*VLOOKUP(B419,'2-Kosten per locatie'!$A$14:$C$16,3,FALSE)</f>
        <v>#DIV/0!</v>
      </c>
      <c r="S419" s="223">
        <f>IF(M419&gt;0,M419*J419/Y419,0)*VLOOKUP(B419,'2-Kosten per locatie'!$A$14:$C$16,3,FALSE)</f>
        <v>0</v>
      </c>
      <c r="T419" s="223">
        <f>IF(N419&gt;0,N419*J419/Z419,0)*VLOOKUP(B419,'2-Kosten per locatie'!$A$14:$C$16,3,FALSE)</f>
        <v>0</v>
      </c>
      <c r="U419" s="223">
        <f>IF(O419&gt;0,O419*J419/AA419,0)*VLOOKUP(B419,'2-Kosten per locatie'!$A$14:$C$16,3,FALSE)</f>
        <v>0</v>
      </c>
      <c r="V419" s="223">
        <f>IF(P419&gt;0,P419*J419/Z419,0)*VLOOKUP(B419,'2-Kosten per locatie'!$A$14:$C$16,3,FALSE)</f>
        <v>0</v>
      </c>
      <c r="W419" s="223">
        <f>IF(Q419&gt;0,Q419*J419/AA419,0)*VLOOKUP(B419,'2-Kosten per locatie'!$A$14:$C$16,3,FALSE)</f>
        <v>0</v>
      </c>
      <c r="X419" s="296">
        <f>IF(L419="nio",0,IF(L419&gt;0,VLOOKUP(H419,'3-Productie normen'!A:M,VLOOKUP(L419,'3-Productie normen'!$B$34:$C$39,2,FALSE),FALSE)))</f>
        <v>0</v>
      </c>
      <c r="Y419" s="296">
        <f t="shared" si="31"/>
        <v>0</v>
      </c>
      <c r="Z419" s="296">
        <f t="shared" si="32"/>
        <v>0</v>
      </c>
      <c r="AA419" s="296">
        <f t="shared" si="33"/>
        <v>0</v>
      </c>
      <c r="AB419" s="297" t="str">
        <f>VLOOKUP(H419,'3-Productie normen'!A:P,12,FALSE)</f>
        <v>B</v>
      </c>
      <c r="AC419" s="297"/>
      <c r="AE419" s="298">
        <f t="shared" si="34"/>
        <v>6864</v>
      </c>
    </row>
    <row r="420" spans="1:32" ht="14.1" hidden="1" customHeight="1">
      <c r="A420" s="432">
        <v>420</v>
      </c>
      <c r="B420" s="256" t="s">
        <v>238</v>
      </c>
      <c r="C420" s="256"/>
      <c r="D420" s="76" t="s">
        <v>657</v>
      </c>
      <c r="E420" s="220" t="s">
        <v>667</v>
      </c>
      <c r="F420" s="220"/>
      <c r="G420" s="76" t="s">
        <v>272</v>
      </c>
      <c r="H420" s="272" t="s">
        <v>46</v>
      </c>
      <c r="I420" s="76" t="s">
        <v>237</v>
      </c>
      <c r="J420" s="213">
        <v>6</v>
      </c>
      <c r="K420" s="295">
        <f t="shared" si="30"/>
        <v>156</v>
      </c>
      <c r="L420" s="224">
        <v>156</v>
      </c>
      <c r="M420" s="224"/>
      <c r="N420" s="224"/>
      <c r="O420" s="224"/>
      <c r="P420" s="224"/>
      <c r="Q420" s="224"/>
      <c r="R420" s="223" t="e">
        <f>IF(L420="nio",0,IF(L420&gt;0,L420*J420/X420,0))*VLOOKUP(B420,'2-Kosten per locatie'!$A$14:$C$16,3,FALSE)</f>
        <v>#DIV/0!</v>
      </c>
      <c r="S420" s="223">
        <f>IF(M420&gt;0,M420*J420/Y420,0)*VLOOKUP(B420,'2-Kosten per locatie'!$A$14:$C$16,3,FALSE)</f>
        <v>0</v>
      </c>
      <c r="T420" s="223">
        <f>IF(N420&gt;0,N420*J420/Z420,0)*VLOOKUP(B420,'2-Kosten per locatie'!$A$14:$C$16,3,FALSE)</f>
        <v>0</v>
      </c>
      <c r="U420" s="223">
        <f>IF(O420&gt;0,O420*J420/AA420,0)*VLOOKUP(B420,'2-Kosten per locatie'!$A$14:$C$16,3,FALSE)</f>
        <v>0</v>
      </c>
      <c r="V420" s="223">
        <f>IF(P420&gt;0,P420*J420/Z420,0)*VLOOKUP(B420,'2-Kosten per locatie'!$A$14:$C$16,3,FALSE)</f>
        <v>0</v>
      </c>
      <c r="W420" s="223">
        <f>IF(Q420&gt;0,Q420*J420/AA420,0)*VLOOKUP(B420,'2-Kosten per locatie'!$A$14:$C$16,3,FALSE)</f>
        <v>0</v>
      </c>
      <c r="X420" s="296">
        <f>IF(L420="nio",0,IF(L420&gt;0,VLOOKUP(H420,'3-Productie normen'!A:M,VLOOKUP(L420,'3-Productie normen'!$B$34:$C$39,2,FALSE),FALSE)))</f>
        <v>0</v>
      </c>
      <c r="Y420" s="296">
        <f t="shared" si="31"/>
        <v>0</v>
      </c>
      <c r="Z420" s="296">
        <f t="shared" si="32"/>
        <v>0</v>
      </c>
      <c r="AA420" s="296">
        <f t="shared" si="33"/>
        <v>0</v>
      </c>
      <c r="AB420" s="297" t="str">
        <f>VLOOKUP(H420,'3-Productie normen'!A:P,12,FALSE)</f>
        <v>B</v>
      </c>
      <c r="AC420" s="297"/>
      <c r="AE420" s="298">
        <f t="shared" si="34"/>
        <v>936</v>
      </c>
    </row>
    <row r="421" spans="1:32" ht="14.1" hidden="1" customHeight="1">
      <c r="A421" s="432">
        <v>421</v>
      </c>
      <c r="B421" s="256" t="s">
        <v>238</v>
      </c>
      <c r="C421" s="256"/>
      <c r="D421" s="76" t="s">
        <v>657</v>
      </c>
      <c r="E421" s="220" t="s">
        <v>668</v>
      </c>
      <c r="F421" s="220"/>
      <c r="G421" s="76" t="s">
        <v>272</v>
      </c>
      <c r="H421" s="272" t="s">
        <v>46</v>
      </c>
      <c r="I421" s="76" t="s">
        <v>237</v>
      </c>
      <c r="J421" s="213">
        <v>5</v>
      </c>
      <c r="K421" s="295">
        <f t="shared" si="30"/>
        <v>156</v>
      </c>
      <c r="L421" s="224">
        <v>156</v>
      </c>
      <c r="M421" s="224"/>
      <c r="N421" s="224"/>
      <c r="O421" s="224"/>
      <c r="P421" s="224"/>
      <c r="Q421" s="224"/>
      <c r="R421" s="223" t="e">
        <f>IF(L421="nio",0,IF(L421&gt;0,L421*J421/X421,0))*VLOOKUP(B421,'2-Kosten per locatie'!$A$14:$C$16,3,FALSE)</f>
        <v>#DIV/0!</v>
      </c>
      <c r="S421" s="223">
        <f>IF(M421&gt;0,M421*J421/Y421,0)*VLOOKUP(B421,'2-Kosten per locatie'!$A$14:$C$16,3,FALSE)</f>
        <v>0</v>
      </c>
      <c r="T421" s="223">
        <f>IF(N421&gt;0,N421*J421/Z421,0)*VLOOKUP(B421,'2-Kosten per locatie'!$A$14:$C$16,3,FALSE)</f>
        <v>0</v>
      </c>
      <c r="U421" s="223">
        <f>IF(O421&gt;0,O421*J421/AA421,0)*VLOOKUP(B421,'2-Kosten per locatie'!$A$14:$C$16,3,FALSE)</f>
        <v>0</v>
      </c>
      <c r="V421" s="223">
        <f>IF(P421&gt;0,P421*J421/Z421,0)*VLOOKUP(B421,'2-Kosten per locatie'!$A$14:$C$16,3,FALSE)</f>
        <v>0</v>
      </c>
      <c r="W421" s="223">
        <f>IF(Q421&gt;0,Q421*J421/AA421,0)*VLOOKUP(B421,'2-Kosten per locatie'!$A$14:$C$16,3,FALSE)</f>
        <v>0</v>
      </c>
      <c r="X421" s="296">
        <f>IF(L421="nio",0,IF(L421&gt;0,VLOOKUP(H421,'3-Productie normen'!A:M,VLOOKUP(L421,'3-Productie normen'!$B$34:$C$39,2,FALSE),FALSE)))</f>
        <v>0</v>
      </c>
      <c r="Y421" s="296">
        <f t="shared" si="31"/>
        <v>0</v>
      </c>
      <c r="Z421" s="296">
        <f t="shared" si="32"/>
        <v>0</v>
      </c>
      <c r="AA421" s="296">
        <f t="shared" si="33"/>
        <v>0</v>
      </c>
      <c r="AB421" s="297" t="str">
        <f>VLOOKUP(H421,'3-Productie normen'!A:P,12,FALSE)</f>
        <v>B</v>
      </c>
      <c r="AC421" s="297"/>
      <c r="AE421" s="298">
        <f t="shared" si="34"/>
        <v>780</v>
      </c>
    </row>
    <row r="422" spans="1:32" ht="14.1" hidden="1" customHeight="1">
      <c r="A422" s="432">
        <v>422</v>
      </c>
      <c r="B422" s="256" t="s">
        <v>238</v>
      </c>
      <c r="C422" s="256"/>
      <c r="D422" s="76" t="s">
        <v>657</v>
      </c>
      <c r="E422" s="220" t="s">
        <v>669</v>
      </c>
      <c r="F422" s="220"/>
      <c r="G422" s="76" t="s">
        <v>272</v>
      </c>
      <c r="H422" s="272" t="s">
        <v>46</v>
      </c>
      <c r="I422" s="76" t="s">
        <v>237</v>
      </c>
      <c r="J422" s="213">
        <v>5</v>
      </c>
      <c r="K422" s="295">
        <f t="shared" si="30"/>
        <v>156</v>
      </c>
      <c r="L422" s="224">
        <v>156</v>
      </c>
      <c r="M422" s="224"/>
      <c r="N422" s="224"/>
      <c r="O422" s="224"/>
      <c r="P422" s="224"/>
      <c r="Q422" s="224"/>
      <c r="R422" s="223" t="e">
        <f>IF(L422="nio",0,IF(L422&gt;0,L422*J422/X422,0))*VLOOKUP(B422,'2-Kosten per locatie'!$A$14:$C$16,3,FALSE)</f>
        <v>#DIV/0!</v>
      </c>
      <c r="S422" s="223">
        <f>IF(M422&gt;0,M422*J422/Y422,0)*VLOOKUP(B422,'2-Kosten per locatie'!$A$14:$C$16,3,FALSE)</f>
        <v>0</v>
      </c>
      <c r="T422" s="223"/>
      <c r="U422" s="223"/>
      <c r="V422" s="223"/>
      <c r="W422" s="223"/>
      <c r="X422" s="296">
        <f>IF(L422="nio",0,IF(L422&gt;0,VLOOKUP(H422,'3-Productie normen'!A:M,VLOOKUP(L422,'3-Productie normen'!$B$34:$C$39,2,FALSE),FALSE)))</f>
        <v>0</v>
      </c>
      <c r="Y422" s="296">
        <f t="shared" ref="Y422:Y470" si="35">IF(M422&gt;0,X422*$Y$8,0)</f>
        <v>0</v>
      </c>
      <c r="Z422" s="296"/>
      <c r="AA422" s="296"/>
      <c r="AB422" s="297" t="str">
        <f>VLOOKUP(H422,'3-Productie normen'!A:P,12,FALSE)</f>
        <v>B</v>
      </c>
      <c r="AC422" s="297"/>
      <c r="AE422" s="298"/>
      <c r="AF422" s="15"/>
    </row>
    <row r="423" spans="1:32" ht="14.1" hidden="1" customHeight="1">
      <c r="A423" s="432">
        <v>423</v>
      </c>
      <c r="B423" s="256" t="s">
        <v>238</v>
      </c>
      <c r="C423" s="256"/>
      <c r="D423" s="76" t="s">
        <v>657</v>
      </c>
      <c r="E423" s="220" t="s">
        <v>670</v>
      </c>
      <c r="F423" s="220"/>
      <c r="G423" s="76" t="s">
        <v>272</v>
      </c>
      <c r="H423" s="272" t="s">
        <v>46</v>
      </c>
      <c r="I423" s="76" t="s">
        <v>237</v>
      </c>
      <c r="J423" s="213">
        <v>6</v>
      </c>
      <c r="K423" s="295">
        <f t="shared" si="30"/>
        <v>156</v>
      </c>
      <c r="L423" s="224">
        <v>156</v>
      </c>
      <c r="M423" s="224"/>
      <c r="N423" s="224"/>
      <c r="O423" s="224"/>
      <c r="P423" s="224"/>
      <c r="Q423" s="224"/>
      <c r="R423" s="223" t="e">
        <f>IF(L423="nio",0,IF(L423&gt;0,L423*J423/X423,0))*VLOOKUP(B423,'2-Kosten per locatie'!$A$14:$C$16,3,FALSE)</f>
        <v>#DIV/0!</v>
      </c>
      <c r="S423" s="223">
        <f>IF(M423&gt;0,M423*J423/Y423,0)*VLOOKUP(B423,'2-Kosten per locatie'!$A$14:$C$16,3,FALSE)</f>
        <v>0</v>
      </c>
      <c r="T423" s="223"/>
      <c r="U423" s="223"/>
      <c r="V423" s="223"/>
      <c r="W423" s="223"/>
      <c r="X423" s="296">
        <f>IF(L423="nio",0,IF(L423&gt;0,VLOOKUP(H423,'3-Productie normen'!A:M,VLOOKUP(L423,'3-Productie normen'!$B$34:$C$39,2,FALSE),FALSE)))</f>
        <v>0</v>
      </c>
      <c r="Y423" s="296">
        <f t="shared" si="35"/>
        <v>0</v>
      </c>
      <c r="Z423" s="296"/>
      <c r="AA423" s="296"/>
      <c r="AB423" s="297" t="str">
        <f>VLOOKUP(H423,'3-Productie normen'!A:P,12,FALSE)</f>
        <v>B</v>
      </c>
      <c r="AC423" s="297"/>
      <c r="AE423" s="298"/>
      <c r="AF423" s="15"/>
    </row>
    <row r="424" spans="1:32" ht="14.1" hidden="1" customHeight="1">
      <c r="A424" s="432">
        <v>424</v>
      </c>
      <c r="B424" s="256" t="s">
        <v>238</v>
      </c>
      <c r="C424" s="256"/>
      <c r="D424" s="76" t="s">
        <v>657</v>
      </c>
      <c r="E424" s="220" t="s">
        <v>671</v>
      </c>
      <c r="F424" s="220"/>
      <c r="G424" s="76" t="s">
        <v>272</v>
      </c>
      <c r="H424" s="272" t="s">
        <v>46</v>
      </c>
      <c r="I424" s="76" t="s">
        <v>237</v>
      </c>
      <c r="J424" s="213">
        <v>6</v>
      </c>
      <c r="K424" s="295">
        <f t="shared" si="30"/>
        <v>156</v>
      </c>
      <c r="L424" s="224">
        <v>156</v>
      </c>
      <c r="M424" s="224"/>
      <c r="N424" s="224"/>
      <c r="O424" s="224"/>
      <c r="P424" s="224"/>
      <c r="Q424" s="224"/>
      <c r="R424" s="223" t="e">
        <f>IF(L424="nio",0,IF(L424&gt;0,L424*J424/X424,0))*VLOOKUP(B424,'2-Kosten per locatie'!$A$14:$C$16,3,FALSE)</f>
        <v>#DIV/0!</v>
      </c>
      <c r="S424" s="223">
        <f>IF(M424&gt;0,M424*J424/Y424,0)*VLOOKUP(B424,'2-Kosten per locatie'!$A$14:$C$16,3,FALSE)</f>
        <v>0</v>
      </c>
      <c r="T424" s="223"/>
      <c r="U424" s="223"/>
      <c r="V424" s="223"/>
      <c r="W424" s="223"/>
      <c r="X424" s="296">
        <f>IF(L424="nio",0,IF(L424&gt;0,VLOOKUP(H424,'3-Productie normen'!A:M,VLOOKUP(L424,'3-Productie normen'!$B$34:$C$39,2,FALSE),FALSE)))</f>
        <v>0</v>
      </c>
      <c r="Y424" s="296">
        <f t="shared" si="35"/>
        <v>0</v>
      </c>
      <c r="Z424" s="296"/>
      <c r="AA424" s="296"/>
      <c r="AB424" s="297" t="str">
        <f>VLOOKUP(H424,'3-Productie normen'!A:P,12,FALSE)</f>
        <v>B</v>
      </c>
      <c r="AC424" s="297"/>
      <c r="AE424" s="298"/>
      <c r="AF424" s="15"/>
    </row>
    <row r="425" spans="1:32" ht="14.1" hidden="1" customHeight="1">
      <c r="A425" s="432">
        <v>425</v>
      </c>
      <c r="B425" s="256" t="s">
        <v>238</v>
      </c>
      <c r="C425" s="256"/>
      <c r="D425" s="76" t="s">
        <v>657</v>
      </c>
      <c r="E425" s="220" t="s">
        <v>672</v>
      </c>
      <c r="F425" s="220"/>
      <c r="G425" s="76" t="s">
        <v>272</v>
      </c>
      <c r="H425" s="272" t="s">
        <v>46</v>
      </c>
      <c r="I425" s="76" t="s">
        <v>237</v>
      </c>
      <c r="J425" s="213">
        <v>6</v>
      </c>
      <c r="K425" s="295">
        <f t="shared" si="30"/>
        <v>156</v>
      </c>
      <c r="L425" s="224">
        <v>156</v>
      </c>
      <c r="M425" s="224"/>
      <c r="N425" s="224"/>
      <c r="O425" s="224"/>
      <c r="P425" s="224"/>
      <c r="Q425" s="224"/>
      <c r="R425" s="223" t="e">
        <f>IF(L425="nio",0,IF(L425&gt;0,L425*J425/X425,0))*VLOOKUP(B425,'2-Kosten per locatie'!$A$14:$C$16,3,FALSE)</f>
        <v>#DIV/0!</v>
      </c>
      <c r="S425" s="223">
        <f>IF(M425&gt;0,M425*J425/Y425,0)*VLOOKUP(B425,'2-Kosten per locatie'!$A$14:$C$16,3,FALSE)</f>
        <v>0</v>
      </c>
      <c r="T425" s="223"/>
      <c r="U425" s="223"/>
      <c r="V425" s="223"/>
      <c r="W425" s="223"/>
      <c r="X425" s="296">
        <f>IF(L425="nio",0,IF(L425&gt;0,VLOOKUP(H425,'3-Productie normen'!A:M,VLOOKUP(L425,'3-Productie normen'!$B$34:$C$39,2,FALSE),FALSE)))</f>
        <v>0</v>
      </c>
      <c r="Y425" s="296">
        <f t="shared" si="35"/>
        <v>0</v>
      </c>
      <c r="Z425" s="296"/>
      <c r="AA425" s="296"/>
      <c r="AB425" s="297" t="str">
        <f>VLOOKUP(H425,'3-Productie normen'!A:P,12,FALSE)</f>
        <v>B</v>
      </c>
      <c r="AC425" s="297"/>
      <c r="AE425" s="298"/>
      <c r="AF425" s="15"/>
    </row>
    <row r="426" spans="1:32" ht="14.1" hidden="1" customHeight="1">
      <c r="A426" s="432">
        <v>426</v>
      </c>
      <c r="B426" s="256" t="s">
        <v>238</v>
      </c>
      <c r="C426" s="256"/>
      <c r="D426" s="76" t="s">
        <v>657</v>
      </c>
      <c r="E426" s="220" t="s">
        <v>673</v>
      </c>
      <c r="F426" s="220"/>
      <c r="G426" s="76" t="s">
        <v>272</v>
      </c>
      <c r="H426" s="272" t="s">
        <v>46</v>
      </c>
      <c r="I426" s="76" t="s">
        <v>237</v>
      </c>
      <c r="J426" s="213">
        <v>5</v>
      </c>
      <c r="K426" s="295">
        <f t="shared" si="30"/>
        <v>156</v>
      </c>
      <c r="L426" s="224">
        <v>156</v>
      </c>
      <c r="M426" s="224"/>
      <c r="N426" s="224"/>
      <c r="O426" s="224"/>
      <c r="P426" s="224"/>
      <c r="Q426" s="224"/>
      <c r="R426" s="223" t="e">
        <f>IF(L426="nio",0,IF(L426&gt;0,L426*J426/X426,0))*VLOOKUP(B426,'2-Kosten per locatie'!$A$14:$C$16,3,FALSE)</f>
        <v>#DIV/0!</v>
      </c>
      <c r="S426" s="223">
        <f>IF(M426&gt;0,M426*J426/Y426,0)*VLOOKUP(B426,'2-Kosten per locatie'!$A$14:$C$16,3,FALSE)</f>
        <v>0</v>
      </c>
      <c r="T426" s="223"/>
      <c r="U426" s="223"/>
      <c r="V426" s="223"/>
      <c r="W426" s="223"/>
      <c r="X426" s="296">
        <f>IF(L426="nio",0,IF(L426&gt;0,VLOOKUP(H426,'3-Productie normen'!A:M,VLOOKUP(L426,'3-Productie normen'!$B$34:$C$39,2,FALSE),FALSE)))</f>
        <v>0</v>
      </c>
      <c r="Y426" s="296">
        <f t="shared" si="35"/>
        <v>0</v>
      </c>
      <c r="Z426" s="296"/>
      <c r="AA426" s="296"/>
      <c r="AB426" s="297" t="str">
        <f>VLOOKUP(H426,'3-Productie normen'!A:P,12,FALSE)</f>
        <v>B</v>
      </c>
      <c r="AC426" s="297"/>
      <c r="AE426" s="298"/>
      <c r="AF426" s="15"/>
    </row>
    <row r="427" spans="1:32" ht="14.1" hidden="1" customHeight="1">
      <c r="A427" s="432">
        <v>427</v>
      </c>
      <c r="B427" s="256" t="s">
        <v>238</v>
      </c>
      <c r="C427" s="256"/>
      <c r="D427" s="76" t="s">
        <v>657</v>
      </c>
      <c r="E427" s="220" t="s">
        <v>674</v>
      </c>
      <c r="F427" s="220"/>
      <c r="G427" s="76" t="s">
        <v>272</v>
      </c>
      <c r="H427" s="272" t="s">
        <v>46</v>
      </c>
      <c r="I427" s="76" t="s">
        <v>237</v>
      </c>
      <c r="J427" s="213">
        <v>5</v>
      </c>
      <c r="K427" s="295">
        <f t="shared" si="30"/>
        <v>156</v>
      </c>
      <c r="L427" s="224">
        <v>156</v>
      </c>
      <c r="M427" s="224"/>
      <c r="N427" s="224"/>
      <c r="O427" s="224"/>
      <c r="P427" s="224"/>
      <c r="Q427" s="224"/>
      <c r="R427" s="223" t="e">
        <f>IF(L427="nio",0,IF(L427&gt;0,L427*J427/X427,0))*VLOOKUP(B427,'2-Kosten per locatie'!$A$14:$C$16,3,FALSE)</f>
        <v>#DIV/0!</v>
      </c>
      <c r="S427" s="223">
        <f>IF(M427&gt;0,M427*J427/Y427,0)*VLOOKUP(B427,'2-Kosten per locatie'!$A$14:$C$16,3,FALSE)</f>
        <v>0</v>
      </c>
      <c r="T427" s="223"/>
      <c r="U427" s="223"/>
      <c r="V427" s="223"/>
      <c r="W427" s="223"/>
      <c r="X427" s="296">
        <f>IF(L427="nio",0,IF(L427&gt;0,VLOOKUP(H427,'3-Productie normen'!A:M,VLOOKUP(L427,'3-Productie normen'!$B$34:$C$39,2,FALSE),FALSE)))</f>
        <v>0</v>
      </c>
      <c r="Y427" s="296">
        <f t="shared" si="35"/>
        <v>0</v>
      </c>
      <c r="Z427" s="296"/>
      <c r="AA427" s="296"/>
      <c r="AB427" s="297" t="str">
        <f>VLOOKUP(H427,'3-Productie normen'!A:P,12,FALSE)</f>
        <v>B</v>
      </c>
      <c r="AC427" s="297"/>
      <c r="AE427" s="298"/>
    </row>
    <row r="428" spans="1:32" ht="14.1" hidden="1" customHeight="1">
      <c r="A428" s="432">
        <v>428</v>
      </c>
      <c r="B428" s="256" t="s">
        <v>238</v>
      </c>
      <c r="C428" s="256"/>
      <c r="D428" s="76" t="s">
        <v>657</v>
      </c>
      <c r="E428" s="220" t="s">
        <v>675</v>
      </c>
      <c r="F428" s="220"/>
      <c r="G428" s="76" t="s">
        <v>272</v>
      </c>
      <c r="H428" s="272" t="s">
        <v>46</v>
      </c>
      <c r="I428" s="76" t="s">
        <v>237</v>
      </c>
      <c r="J428" s="213">
        <v>6</v>
      </c>
      <c r="K428" s="295">
        <f t="shared" si="30"/>
        <v>156</v>
      </c>
      <c r="L428" s="224">
        <v>156</v>
      </c>
      <c r="M428" s="224"/>
      <c r="N428" s="224"/>
      <c r="O428" s="224"/>
      <c r="P428" s="224"/>
      <c r="Q428" s="224"/>
      <c r="R428" s="223" t="e">
        <f>IF(L428="nio",0,IF(L428&gt;0,L428*J428/X428,0))*VLOOKUP(B428,'2-Kosten per locatie'!$A$14:$C$16,3,FALSE)</f>
        <v>#DIV/0!</v>
      </c>
      <c r="S428" s="223">
        <f>IF(M428&gt;0,M428*J428/Y428,0)*VLOOKUP(B428,'2-Kosten per locatie'!$A$14:$C$16,3,FALSE)</f>
        <v>0</v>
      </c>
      <c r="T428" s="223"/>
      <c r="U428" s="223"/>
      <c r="V428" s="223"/>
      <c r="W428" s="223"/>
      <c r="X428" s="296">
        <f>IF(L428="nio",0,IF(L428&gt;0,VLOOKUP(H428,'3-Productie normen'!A:M,VLOOKUP(L428,'3-Productie normen'!$B$34:$C$39,2,FALSE),FALSE)))</f>
        <v>0</v>
      </c>
      <c r="Y428" s="296">
        <f t="shared" si="35"/>
        <v>0</v>
      </c>
      <c r="Z428" s="296"/>
      <c r="AA428" s="296"/>
      <c r="AB428" s="297" t="str">
        <f>VLOOKUP(H428,'3-Productie normen'!A:P,12,FALSE)</f>
        <v>B</v>
      </c>
      <c r="AC428" s="297"/>
      <c r="AE428" s="298"/>
    </row>
    <row r="429" spans="1:32" ht="14.1" hidden="1" customHeight="1">
      <c r="A429" s="432">
        <v>429</v>
      </c>
      <c r="B429" s="256" t="s">
        <v>238</v>
      </c>
      <c r="C429" s="256"/>
      <c r="D429" s="76" t="s">
        <v>657</v>
      </c>
      <c r="E429" s="220" t="s">
        <v>676</v>
      </c>
      <c r="F429" s="220"/>
      <c r="G429" s="76" t="s">
        <v>272</v>
      </c>
      <c r="H429" s="272" t="s">
        <v>46</v>
      </c>
      <c r="I429" s="76" t="s">
        <v>237</v>
      </c>
      <c r="J429" s="213">
        <v>430</v>
      </c>
      <c r="K429" s="295">
        <f t="shared" si="30"/>
        <v>156</v>
      </c>
      <c r="L429" s="224">
        <v>156</v>
      </c>
      <c r="M429" s="224"/>
      <c r="N429" s="224"/>
      <c r="O429" s="224"/>
      <c r="P429" s="224"/>
      <c r="Q429" s="224"/>
      <c r="R429" s="223" t="e">
        <f>IF(L429="nio",0,IF(L429&gt;0,L429*J429/X429,0))*VLOOKUP(B429,'2-Kosten per locatie'!$A$14:$C$16,3,FALSE)</f>
        <v>#DIV/0!</v>
      </c>
      <c r="S429" s="223">
        <f>IF(M429&gt;0,M429*J429/Y429,0)*VLOOKUP(B429,'2-Kosten per locatie'!$A$14:$C$16,3,FALSE)</f>
        <v>0</v>
      </c>
      <c r="T429" s="223"/>
      <c r="U429" s="223"/>
      <c r="V429" s="223"/>
      <c r="W429" s="223"/>
      <c r="X429" s="296">
        <f>IF(L429="nio",0,IF(L429&gt;0,VLOOKUP(H429,'3-Productie normen'!A:M,VLOOKUP(L429,'3-Productie normen'!$B$34:$C$39,2,FALSE),FALSE)))</f>
        <v>0</v>
      </c>
      <c r="Y429" s="296">
        <f t="shared" si="35"/>
        <v>0</v>
      </c>
      <c r="Z429" s="296"/>
      <c r="AA429" s="296"/>
      <c r="AB429" s="297" t="str">
        <f>VLOOKUP(H429,'3-Productie normen'!A:P,12,FALSE)</f>
        <v>B</v>
      </c>
      <c r="AC429" s="297"/>
      <c r="AE429" s="298"/>
    </row>
    <row r="430" spans="1:32" ht="14.1" hidden="1" customHeight="1">
      <c r="A430" s="432">
        <v>430</v>
      </c>
      <c r="B430" s="256" t="s">
        <v>238</v>
      </c>
      <c r="C430" s="256"/>
      <c r="D430" s="76" t="s">
        <v>657</v>
      </c>
      <c r="E430" s="220" t="s">
        <v>677</v>
      </c>
      <c r="F430" s="220"/>
      <c r="G430" s="76" t="s">
        <v>241</v>
      </c>
      <c r="H430" s="256" t="s">
        <v>727</v>
      </c>
      <c r="I430" s="76" t="s">
        <v>95</v>
      </c>
      <c r="J430" s="213">
        <v>11</v>
      </c>
      <c r="K430" s="295">
        <f t="shared" si="30"/>
        <v>156</v>
      </c>
      <c r="L430" s="224">
        <v>156</v>
      </c>
      <c r="M430" s="224"/>
      <c r="N430" s="224"/>
      <c r="O430" s="224"/>
      <c r="P430" s="224"/>
      <c r="Q430" s="224"/>
      <c r="R430" s="223" t="e">
        <f>IF(L430="nio",0,IF(L430&gt;0,L430*J430/X430,0))*VLOOKUP(B430,'2-Kosten per locatie'!$A$14:$C$16,3,FALSE)</f>
        <v>#DIV/0!</v>
      </c>
      <c r="S430" s="223">
        <f>IF(M430&gt;0,M430*J430/Y430,0)*VLOOKUP(B430,'2-Kosten per locatie'!$A$14:$C$16,3,FALSE)</f>
        <v>0</v>
      </c>
      <c r="T430" s="223"/>
      <c r="U430" s="223"/>
      <c r="V430" s="223"/>
      <c r="W430" s="223"/>
      <c r="X430" s="296">
        <f>IF(L430="nio",0,IF(L430&gt;0,VLOOKUP(H430,'3-Productie normen'!A:M,VLOOKUP(L430,'3-Productie normen'!$B$34:$C$39,2,FALSE),FALSE)))</f>
        <v>0</v>
      </c>
      <c r="Y430" s="296">
        <f t="shared" si="35"/>
        <v>0</v>
      </c>
      <c r="Z430" s="296"/>
      <c r="AA430" s="296"/>
      <c r="AB430" s="297" t="str">
        <f>VLOOKUP(H430,'3-Productie normen'!A:P,12,FALSE)</f>
        <v>V</v>
      </c>
      <c r="AC430" s="297"/>
      <c r="AE430" s="298"/>
    </row>
    <row r="431" spans="1:32" ht="14.1" hidden="1" customHeight="1">
      <c r="A431" s="432">
        <v>431</v>
      </c>
      <c r="B431" s="256" t="s">
        <v>238</v>
      </c>
      <c r="C431" s="256"/>
      <c r="D431" s="76" t="s">
        <v>657</v>
      </c>
      <c r="E431" s="220" t="s">
        <v>678</v>
      </c>
      <c r="F431" s="220"/>
      <c r="G431" s="76" t="s">
        <v>248</v>
      </c>
      <c r="H431" s="272" t="s">
        <v>58</v>
      </c>
      <c r="I431" s="76" t="s">
        <v>95</v>
      </c>
      <c r="J431" s="213">
        <v>11</v>
      </c>
      <c r="K431" s="295">
        <f t="shared" si="30"/>
        <v>156</v>
      </c>
      <c r="L431" s="224">
        <v>156</v>
      </c>
      <c r="M431" s="224"/>
      <c r="N431" s="224"/>
      <c r="O431" s="224"/>
      <c r="P431" s="224"/>
      <c r="Q431" s="224"/>
      <c r="R431" s="223" t="e">
        <f>IF(L431="nio",0,IF(L431&gt;0,L431*J431/X431,0))*VLOOKUP(B431,'2-Kosten per locatie'!$A$14:$C$16,3,FALSE)</f>
        <v>#DIV/0!</v>
      </c>
      <c r="S431" s="223">
        <f>IF(M431&gt;0,M431*J431/Y431,0)*VLOOKUP(B431,'2-Kosten per locatie'!$A$14:$C$16,3,FALSE)</f>
        <v>0</v>
      </c>
      <c r="T431" s="223"/>
      <c r="U431" s="223"/>
      <c r="V431" s="223"/>
      <c r="W431" s="223"/>
      <c r="X431" s="296">
        <f>IF(L431="nio",0,IF(L431&gt;0,VLOOKUP(H431,'3-Productie normen'!A:M,VLOOKUP(L431,'3-Productie normen'!$B$34:$C$39,2,FALSE),FALSE)))</f>
        <v>0</v>
      </c>
      <c r="Y431" s="296">
        <f t="shared" si="35"/>
        <v>0</v>
      </c>
      <c r="Z431" s="296"/>
      <c r="AA431" s="296"/>
      <c r="AB431" s="297" t="str">
        <f>VLOOKUP(H431,'3-Productie normen'!A:P,12,FALSE)</f>
        <v>V</v>
      </c>
      <c r="AC431" s="297"/>
      <c r="AE431" s="298"/>
    </row>
    <row r="432" spans="1:32" ht="14.1" hidden="1" customHeight="1">
      <c r="A432" s="432">
        <v>432</v>
      </c>
      <c r="B432" s="256" t="s">
        <v>238</v>
      </c>
      <c r="C432" s="256"/>
      <c r="D432" s="76" t="s">
        <v>657</v>
      </c>
      <c r="E432" s="220" t="s">
        <v>679</v>
      </c>
      <c r="F432" s="220"/>
      <c r="G432" s="76" t="s">
        <v>680</v>
      </c>
      <c r="H432" s="76" t="s">
        <v>680</v>
      </c>
      <c r="I432" s="76" t="s">
        <v>263</v>
      </c>
      <c r="J432" s="213">
        <v>36</v>
      </c>
      <c r="K432" s="295">
        <f t="shared" si="30"/>
        <v>0</v>
      </c>
      <c r="L432" s="224" t="s">
        <v>717</v>
      </c>
      <c r="M432" s="224"/>
      <c r="N432" s="224"/>
      <c r="O432" s="224"/>
      <c r="P432" s="224"/>
      <c r="Q432" s="224"/>
      <c r="R432" s="223">
        <f>IF(L432="nio",0,IF(L432&gt;0,L432*J432/X432,0))*VLOOKUP(B432,'2-Kosten per locatie'!$A$14:$C$16,3,FALSE)</f>
        <v>0</v>
      </c>
      <c r="S432" s="223">
        <f>IF(M432&gt;0,M432*J432/Y432,0)*VLOOKUP(B432,'2-Kosten per locatie'!$A$14:$C$16,3,FALSE)</f>
        <v>0</v>
      </c>
      <c r="T432" s="223"/>
      <c r="U432" s="223"/>
      <c r="V432" s="223"/>
      <c r="W432" s="223"/>
      <c r="X432" s="296">
        <f>IF(L432="nio",0,IF(L432&gt;0,VLOOKUP(H432,'3-Productie normen'!A:M,VLOOKUP(L432,'3-Productie normen'!$B$34:$C$39,2,FALSE),FALSE)))</f>
        <v>0</v>
      </c>
      <c r="Y432" s="296">
        <f t="shared" si="35"/>
        <v>0</v>
      </c>
      <c r="Z432" s="296"/>
      <c r="AA432" s="296"/>
      <c r="AB432" s="297" t="str">
        <f>VLOOKUP(H432,'3-Productie normen'!A:P,12,FALSE)</f>
        <v>V</v>
      </c>
      <c r="AC432" s="297"/>
      <c r="AE432" s="298"/>
    </row>
    <row r="433" spans="1:31" ht="14.1" hidden="1" customHeight="1">
      <c r="A433" s="432">
        <v>433</v>
      </c>
      <c r="B433" s="256" t="s">
        <v>238</v>
      </c>
      <c r="C433" s="256"/>
      <c r="D433" s="76" t="s">
        <v>657</v>
      </c>
      <c r="E433" s="220" t="s">
        <v>681</v>
      </c>
      <c r="F433" s="220"/>
      <c r="G433" s="76" t="s">
        <v>484</v>
      </c>
      <c r="H433" s="76" t="s">
        <v>46</v>
      </c>
      <c r="I433" s="76" t="s">
        <v>237</v>
      </c>
      <c r="J433" s="213">
        <v>10</v>
      </c>
      <c r="K433" s="295">
        <f t="shared" si="30"/>
        <v>156</v>
      </c>
      <c r="L433" s="224">
        <v>156</v>
      </c>
      <c r="M433" s="224"/>
      <c r="N433" s="224"/>
      <c r="O433" s="224"/>
      <c r="P433" s="224"/>
      <c r="Q433" s="224"/>
      <c r="R433" s="223" t="e">
        <f>IF(L433="nio",0,IF(L433&gt;0,L433*J433/X433,0))*VLOOKUP(B433,'2-Kosten per locatie'!$A$14:$C$16,3,FALSE)</f>
        <v>#DIV/0!</v>
      </c>
      <c r="S433" s="223">
        <f>IF(M433&gt;0,M433*J433/Y433,0)*VLOOKUP(B433,'2-Kosten per locatie'!$A$14:$C$16,3,FALSE)</f>
        <v>0</v>
      </c>
      <c r="T433" s="223"/>
      <c r="U433" s="223"/>
      <c r="V433" s="223"/>
      <c r="W433" s="223"/>
      <c r="X433" s="296">
        <f>IF(L433="nio",0,IF(L433&gt;0,VLOOKUP(H433,'3-Productie normen'!A:M,VLOOKUP(L433,'3-Productie normen'!$B$34:$C$39,2,FALSE),FALSE)))</f>
        <v>0</v>
      </c>
      <c r="Y433" s="296">
        <f t="shared" si="35"/>
        <v>0</v>
      </c>
      <c r="Z433" s="296"/>
      <c r="AA433" s="296"/>
      <c r="AB433" s="297" t="str">
        <f>VLOOKUP(H433,'3-Productie normen'!A:P,12,FALSE)</f>
        <v>B</v>
      </c>
      <c r="AC433" s="297"/>
      <c r="AE433" s="298"/>
    </row>
    <row r="434" spans="1:31" ht="14.1" hidden="1" customHeight="1">
      <c r="A434" s="432">
        <v>434</v>
      </c>
      <c r="B434" s="256" t="s">
        <v>238</v>
      </c>
      <c r="C434" s="256"/>
      <c r="D434" s="76" t="s">
        <v>657</v>
      </c>
      <c r="E434" s="220" t="s">
        <v>682</v>
      </c>
      <c r="F434" s="220"/>
      <c r="G434" s="76" t="s">
        <v>265</v>
      </c>
      <c r="H434" s="272" t="s">
        <v>55</v>
      </c>
      <c r="I434" s="76" t="s">
        <v>237</v>
      </c>
      <c r="J434" s="213">
        <v>11</v>
      </c>
      <c r="K434" s="295">
        <f t="shared" si="30"/>
        <v>156</v>
      </c>
      <c r="L434" s="224">
        <v>156</v>
      </c>
      <c r="M434" s="224"/>
      <c r="N434" s="224"/>
      <c r="O434" s="224"/>
      <c r="P434" s="224"/>
      <c r="Q434" s="224"/>
      <c r="R434" s="223" t="e">
        <f>IF(L434="nio",0,IF(L434&gt;0,L434*J434/X434,0))*VLOOKUP(B434,'2-Kosten per locatie'!$A$14:$C$16,3,FALSE)</f>
        <v>#DIV/0!</v>
      </c>
      <c r="S434" s="223">
        <f>IF(M434&gt;0,M434*J434/Y434,0)*VLOOKUP(B434,'2-Kosten per locatie'!$A$14:$C$16,3,FALSE)</f>
        <v>0</v>
      </c>
      <c r="T434" s="223"/>
      <c r="U434" s="223"/>
      <c r="V434" s="223"/>
      <c r="W434" s="223"/>
      <c r="X434" s="296">
        <f>IF(L434="nio",0,IF(L434&gt;0,VLOOKUP(H434,'3-Productie normen'!A:M,VLOOKUP(L434,'3-Productie normen'!$B$34:$C$39,2,FALSE),FALSE)))</f>
        <v>0</v>
      </c>
      <c r="Y434" s="296">
        <f t="shared" si="35"/>
        <v>0</v>
      </c>
      <c r="Z434" s="296"/>
      <c r="AA434" s="296"/>
      <c r="AB434" s="297" t="str">
        <f>VLOOKUP(H434,'3-Productie normen'!A:P,12,FALSE)</f>
        <v>B</v>
      </c>
      <c r="AC434" s="297"/>
      <c r="AE434" s="298"/>
    </row>
    <row r="435" spans="1:31" ht="14.1" hidden="1" customHeight="1">
      <c r="A435" s="432">
        <v>435</v>
      </c>
      <c r="B435" s="256" t="s">
        <v>238</v>
      </c>
      <c r="C435" s="256"/>
      <c r="D435" s="76" t="s">
        <v>657</v>
      </c>
      <c r="E435" s="220" t="s">
        <v>683</v>
      </c>
      <c r="F435" s="220"/>
      <c r="G435" s="76" t="s">
        <v>265</v>
      </c>
      <c r="H435" s="272" t="s">
        <v>55</v>
      </c>
      <c r="I435" s="76" t="s">
        <v>237</v>
      </c>
      <c r="J435" s="213">
        <v>11</v>
      </c>
      <c r="K435" s="295">
        <f t="shared" si="30"/>
        <v>156</v>
      </c>
      <c r="L435" s="224">
        <v>156</v>
      </c>
      <c r="M435" s="224"/>
      <c r="N435" s="224"/>
      <c r="O435" s="224"/>
      <c r="P435" s="224"/>
      <c r="Q435" s="224"/>
      <c r="R435" s="223" t="e">
        <f>IF(L435="nio",0,IF(L435&gt;0,L435*J435/X435,0))*VLOOKUP(B435,'2-Kosten per locatie'!$A$14:$C$16,3,FALSE)</f>
        <v>#DIV/0!</v>
      </c>
      <c r="S435" s="223">
        <f>IF(M435&gt;0,M435*J435/Y435,0)*VLOOKUP(B435,'2-Kosten per locatie'!$A$14:$C$16,3,FALSE)</f>
        <v>0</v>
      </c>
      <c r="T435" s="223"/>
      <c r="U435" s="223"/>
      <c r="V435" s="223"/>
      <c r="W435" s="223"/>
      <c r="X435" s="296">
        <f>IF(L435="nio",0,IF(L435&gt;0,VLOOKUP(H435,'3-Productie normen'!A:M,VLOOKUP(L435,'3-Productie normen'!$B$34:$C$39,2,FALSE),FALSE)))</f>
        <v>0</v>
      </c>
      <c r="Y435" s="296">
        <f t="shared" si="35"/>
        <v>0</v>
      </c>
      <c r="Z435" s="296"/>
      <c r="AA435" s="296"/>
      <c r="AB435" s="297" t="str">
        <f>VLOOKUP(H435,'3-Productie normen'!A:P,12,FALSE)</f>
        <v>B</v>
      </c>
      <c r="AC435" s="297"/>
      <c r="AE435" s="298"/>
    </row>
    <row r="436" spans="1:31" ht="14.1" hidden="1" customHeight="1">
      <c r="A436" s="432">
        <v>436</v>
      </c>
      <c r="B436" s="256" t="s">
        <v>238</v>
      </c>
      <c r="C436" s="256"/>
      <c r="D436" s="76" t="s">
        <v>657</v>
      </c>
      <c r="E436" s="220" t="s">
        <v>684</v>
      </c>
      <c r="F436" s="220"/>
      <c r="G436" s="76" t="s">
        <v>484</v>
      </c>
      <c r="H436" s="76" t="s">
        <v>46</v>
      </c>
      <c r="I436" s="76" t="s">
        <v>237</v>
      </c>
      <c r="J436" s="213">
        <v>10</v>
      </c>
      <c r="K436" s="295">
        <f t="shared" si="30"/>
        <v>156</v>
      </c>
      <c r="L436" s="224">
        <v>156</v>
      </c>
      <c r="M436" s="224"/>
      <c r="N436" s="224"/>
      <c r="O436" s="224"/>
      <c r="P436" s="224"/>
      <c r="Q436" s="224"/>
      <c r="R436" s="223" t="e">
        <f>IF(L436="nio",0,IF(L436&gt;0,L436*J436/X436,0))*VLOOKUP(B436,'2-Kosten per locatie'!$A$14:$C$16,3,FALSE)</f>
        <v>#DIV/0!</v>
      </c>
      <c r="S436" s="223">
        <f>IF(M436&gt;0,M436*J436/Y436,0)*VLOOKUP(B436,'2-Kosten per locatie'!$A$14:$C$16,3,FALSE)</f>
        <v>0</v>
      </c>
      <c r="T436" s="223"/>
      <c r="U436" s="223"/>
      <c r="V436" s="223"/>
      <c r="W436" s="223"/>
      <c r="X436" s="296">
        <f>IF(L436="nio",0,IF(L436&gt;0,VLOOKUP(H436,'3-Productie normen'!A:M,VLOOKUP(L436,'3-Productie normen'!$B$34:$C$39,2,FALSE),FALSE)))</f>
        <v>0</v>
      </c>
      <c r="Y436" s="296">
        <f t="shared" si="35"/>
        <v>0</v>
      </c>
      <c r="Z436" s="296"/>
      <c r="AA436" s="296"/>
      <c r="AB436" s="297" t="str">
        <f>VLOOKUP(H436,'3-Productie normen'!A:P,12,FALSE)</f>
        <v>B</v>
      </c>
      <c r="AC436" s="297"/>
      <c r="AE436" s="298"/>
    </row>
    <row r="437" spans="1:31" ht="14.1" hidden="1" customHeight="1">
      <c r="A437" s="432">
        <v>437</v>
      </c>
      <c r="B437" s="256" t="s">
        <v>238</v>
      </c>
      <c r="C437" s="256"/>
      <c r="D437" s="76" t="s">
        <v>657</v>
      </c>
      <c r="E437" s="220" t="s">
        <v>685</v>
      </c>
      <c r="F437" s="220"/>
      <c r="G437" s="76" t="s">
        <v>285</v>
      </c>
      <c r="H437" s="272" t="s">
        <v>52</v>
      </c>
      <c r="I437" s="76" t="s">
        <v>95</v>
      </c>
      <c r="J437" s="213">
        <v>2.5</v>
      </c>
      <c r="K437" s="295">
        <f t="shared" si="30"/>
        <v>255</v>
      </c>
      <c r="L437" s="224">
        <v>255</v>
      </c>
      <c r="M437" s="224"/>
      <c r="N437" s="224"/>
      <c r="O437" s="224"/>
      <c r="P437" s="224"/>
      <c r="Q437" s="224"/>
      <c r="R437" s="223" t="e">
        <f>IF(L437="nio",0,IF(L437&gt;0,L437*J437/X437,0))*VLOOKUP(B437,'2-Kosten per locatie'!$A$14:$C$16,3,FALSE)</f>
        <v>#DIV/0!</v>
      </c>
      <c r="S437" s="223">
        <f>IF(M437&gt;0,M437*J437/Y437,0)*VLOOKUP(B437,'2-Kosten per locatie'!$A$14:$C$16,3,FALSE)</f>
        <v>0</v>
      </c>
      <c r="T437" s="223"/>
      <c r="U437" s="223"/>
      <c r="V437" s="223"/>
      <c r="W437" s="223"/>
      <c r="X437" s="296">
        <f>IF(L437="nio",0,IF(L437&gt;0,VLOOKUP(H437,'3-Productie normen'!A:M,VLOOKUP(L437,'3-Productie normen'!$B$34:$C$39,2,FALSE),FALSE)))</f>
        <v>0</v>
      </c>
      <c r="Y437" s="296">
        <f t="shared" si="35"/>
        <v>0</v>
      </c>
      <c r="Z437" s="296"/>
      <c r="AA437" s="296"/>
      <c r="AB437" s="297" t="str">
        <f>VLOOKUP(H437,'3-Productie normen'!A:P,12,FALSE)</f>
        <v>V</v>
      </c>
      <c r="AC437" s="297"/>
      <c r="AE437" s="298"/>
    </row>
    <row r="438" spans="1:31" ht="14.1" hidden="1" customHeight="1">
      <c r="A438" s="432">
        <v>438</v>
      </c>
      <c r="B438" s="256" t="s">
        <v>238</v>
      </c>
      <c r="C438" s="256"/>
      <c r="D438" s="76" t="s">
        <v>657</v>
      </c>
      <c r="E438" s="220" t="s">
        <v>686</v>
      </c>
      <c r="F438" s="220"/>
      <c r="G438" s="76" t="s">
        <v>490</v>
      </c>
      <c r="H438" s="76" t="s">
        <v>727</v>
      </c>
      <c r="I438" s="76" t="s">
        <v>95</v>
      </c>
      <c r="J438" s="213">
        <v>18</v>
      </c>
      <c r="K438" s="295">
        <f t="shared" si="30"/>
        <v>255</v>
      </c>
      <c r="L438" s="224">
        <v>255</v>
      </c>
      <c r="M438" s="224"/>
      <c r="N438" s="224"/>
      <c r="O438" s="224"/>
      <c r="P438" s="224"/>
      <c r="Q438" s="224"/>
      <c r="R438" s="223" t="e">
        <f>IF(L438="nio",0,IF(L438&gt;0,L438*J438/X438,0))*VLOOKUP(B438,'2-Kosten per locatie'!$A$14:$C$16,3,FALSE)</f>
        <v>#DIV/0!</v>
      </c>
      <c r="S438" s="223">
        <f>IF(M438&gt;0,M438*J438/Y438,0)*VLOOKUP(B438,'2-Kosten per locatie'!$A$14:$C$16,3,FALSE)</f>
        <v>0</v>
      </c>
      <c r="T438" s="223"/>
      <c r="U438" s="223"/>
      <c r="V438" s="223"/>
      <c r="W438" s="223"/>
      <c r="X438" s="296">
        <f>IF(L438="nio",0,IF(L438&gt;0,VLOOKUP(H438,'3-Productie normen'!A:M,VLOOKUP(L438,'3-Productie normen'!$B$34:$C$39,2,FALSE),FALSE)))</f>
        <v>0</v>
      </c>
      <c r="Y438" s="296">
        <f t="shared" si="35"/>
        <v>0</v>
      </c>
      <c r="Z438" s="296"/>
      <c r="AA438" s="296"/>
      <c r="AB438" s="297" t="str">
        <f>VLOOKUP(H438,'3-Productie normen'!A:P,12,FALSE)</f>
        <v>V</v>
      </c>
      <c r="AC438" s="297"/>
      <c r="AE438" s="298"/>
    </row>
    <row r="439" spans="1:31" ht="14.1" hidden="1" customHeight="1">
      <c r="A439" s="432">
        <v>439</v>
      </c>
      <c r="B439" s="256" t="s">
        <v>238</v>
      </c>
      <c r="C439" s="256"/>
      <c r="D439" s="76" t="s">
        <v>657</v>
      </c>
      <c r="E439" s="220" t="s">
        <v>687</v>
      </c>
      <c r="F439" s="220"/>
      <c r="G439" s="76" t="s">
        <v>285</v>
      </c>
      <c r="H439" s="272" t="s">
        <v>52</v>
      </c>
      <c r="I439" s="76" t="s">
        <v>95</v>
      </c>
      <c r="J439" s="213">
        <v>2.5</v>
      </c>
      <c r="K439" s="295">
        <f t="shared" si="30"/>
        <v>255</v>
      </c>
      <c r="L439" s="224">
        <v>255</v>
      </c>
      <c r="M439" s="224"/>
      <c r="N439" s="224"/>
      <c r="O439" s="224"/>
      <c r="P439" s="224"/>
      <c r="Q439" s="224"/>
      <c r="R439" s="223" t="e">
        <f>IF(L439="nio",0,IF(L439&gt;0,L439*J439/X439,0))*VLOOKUP(B439,'2-Kosten per locatie'!$A$14:$C$16,3,FALSE)</f>
        <v>#DIV/0!</v>
      </c>
      <c r="S439" s="223">
        <f>IF(M439&gt;0,M439*J439/Y439,0)*VLOOKUP(B439,'2-Kosten per locatie'!$A$14:$C$16,3,FALSE)</f>
        <v>0</v>
      </c>
      <c r="T439" s="223"/>
      <c r="U439" s="223"/>
      <c r="V439" s="223"/>
      <c r="W439" s="223"/>
      <c r="X439" s="296">
        <f>IF(L439="nio",0,IF(L439&gt;0,VLOOKUP(H439,'3-Productie normen'!A:M,VLOOKUP(L439,'3-Productie normen'!$B$34:$C$39,2,FALSE),FALSE)))</f>
        <v>0</v>
      </c>
      <c r="Y439" s="296">
        <f t="shared" si="35"/>
        <v>0</v>
      </c>
      <c r="Z439" s="296"/>
      <c r="AA439" s="296"/>
      <c r="AB439" s="297" t="str">
        <f>VLOOKUP(H439,'3-Productie normen'!A:P,12,FALSE)</f>
        <v>V</v>
      </c>
      <c r="AC439" s="297"/>
      <c r="AE439" s="298"/>
    </row>
    <row r="440" spans="1:31" ht="14.1" hidden="1" customHeight="1">
      <c r="A440" s="432">
        <v>440</v>
      </c>
      <c r="B440" s="256" t="s">
        <v>238</v>
      </c>
      <c r="C440" s="256"/>
      <c r="D440" s="76" t="s">
        <v>657</v>
      </c>
      <c r="E440" s="220" t="s">
        <v>688</v>
      </c>
      <c r="F440" s="220"/>
      <c r="G440" s="76" t="s">
        <v>490</v>
      </c>
      <c r="H440" s="76" t="s">
        <v>727</v>
      </c>
      <c r="I440" s="76" t="s">
        <v>95</v>
      </c>
      <c r="J440" s="213">
        <v>18</v>
      </c>
      <c r="K440" s="295">
        <f t="shared" si="30"/>
        <v>255</v>
      </c>
      <c r="L440" s="224">
        <v>255</v>
      </c>
      <c r="M440" s="224"/>
      <c r="N440" s="224"/>
      <c r="O440" s="224"/>
      <c r="P440" s="224"/>
      <c r="Q440" s="224"/>
      <c r="R440" s="223" t="e">
        <f>IF(L440="nio",0,IF(L440&gt;0,L440*J440/X440,0))*VLOOKUP(B440,'2-Kosten per locatie'!$A$14:$C$16,3,FALSE)</f>
        <v>#DIV/0!</v>
      </c>
      <c r="S440" s="223">
        <f>IF(M440&gt;0,M440*J440/Y440,0)*VLOOKUP(B440,'2-Kosten per locatie'!$A$14:$C$16,3,FALSE)</f>
        <v>0</v>
      </c>
      <c r="T440" s="223"/>
      <c r="U440" s="223"/>
      <c r="V440" s="223"/>
      <c r="W440" s="223"/>
      <c r="X440" s="296">
        <f>IF(L440="nio",0,IF(L440&gt;0,VLOOKUP(H440,'3-Productie normen'!A:M,VLOOKUP(L440,'3-Productie normen'!$B$34:$C$39,2,FALSE),FALSE)))</f>
        <v>0</v>
      </c>
      <c r="Y440" s="296">
        <f t="shared" si="35"/>
        <v>0</v>
      </c>
      <c r="Z440" s="296"/>
      <c r="AA440" s="296"/>
      <c r="AB440" s="297" t="str">
        <f>VLOOKUP(H440,'3-Productie normen'!A:P,12,FALSE)</f>
        <v>V</v>
      </c>
      <c r="AC440" s="297"/>
      <c r="AE440" s="298"/>
    </row>
    <row r="441" spans="1:31" ht="14.1" hidden="1" customHeight="1">
      <c r="A441" s="432">
        <v>441</v>
      </c>
      <c r="B441" s="256" t="s">
        <v>238</v>
      </c>
      <c r="C441" s="256"/>
      <c r="D441" s="76" t="s">
        <v>657</v>
      </c>
      <c r="E441" s="220" t="s">
        <v>689</v>
      </c>
      <c r="F441" s="220"/>
      <c r="G441" s="76" t="s">
        <v>265</v>
      </c>
      <c r="H441" s="272" t="s">
        <v>55</v>
      </c>
      <c r="I441" s="76" t="s">
        <v>237</v>
      </c>
      <c r="J441" s="213">
        <v>25</v>
      </c>
      <c r="K441" s="295">
        <f t="shared" si="30"/>
        <v>156</v>
      </c>
      <c r="L441" s="224">
        <v>156</v>
      </c>
      <c r="M441" s="224"/>
      <c r="N441" s="224"/>
      <c r="O441" s="224"/>
      <c r="P441" s="224"/>
      <c r="Q441" s="224"/>
      <c r="R441" s="223" t="e">
        <f>IF(L441="nio",0,IF(L441&gt;0,L441*J441/X441,0))*VLOOKUP(B441,'2-Kosten per locatie'!$A$14:$C$16,3,FALSE)</f>
        <v>#DIV/0!</v>
      </c>
      <c r="S441" s="223">
        <f>IF(M441&gt;0,M441*J441/Y441,0)*VLOOKUP(B441,'2-Kosten per locatie'!$A$14:$C$16,3,FALSE)</f>
        <v>0</v>
      </c>
      <c r="T441" s="223"/>
      <c r="U441" s="223"/>
      <c r="V441" s="223"/>
      <c r="W441" s="223"/>
      <c r="X441" s="296">
        <f>IF(L441="nio",0,IF(L441&gt;0,VLOOKUP(H441,'3-Productie normen'!A:M,VLOOKUP(L441,'3-Productie normen'!$B$34:$C$39,2,FALSE),FALSE)))</f>
        <v>0</v>
      </c>
      <c r="Y441" s="296">
        <f t="shared" si="35"/>
        <v>0</v>
      </c>
      <c r="Z441" s="296"/>
      <c r="AA441" s="296"/>
      <c r="AB441" s="297" t="str">
        <f>VLOOKUP(H441,'3-Productie normen'!A:P,12,FALSE)</f>
        <v>B</v>
      </c>
      <c r="AC441" s="297"/>
      <c r="AE441" s="298"/>
    </row>
    <row r="442" spans="1:31" ht="14.1" hidden="1" customHeight="1">
      <c r="A442" s="432">
        <v>442</v>
      </c>
      <c r="B442" s="256" t="s">
        <v>238</v>
      </c>
      <c r="C442" s="256"/>
      <c r="D442" s="76" t="s">
        <v>657</v>
      </c>
      <c r="E442" s="220" t="s">
        <v>690</v>
      </c>
      <c r="F442" s="220"/>
      <c r="G442" s="76" t="s">
        <v>265</v>
      </c>
      <c r="H442" s="272" t="s">
        <v>55</v>
      </c>
      <c r="I442" s="76" t="s">
        <v>237</v>
      </c>
      <c r="J442" s="213">
        <v>12</v>
      </c>
      <c r="K442" s="295">
        <f t="shared" si="30"/>
        <v>156</v>
      </c>
      <c r="L442" s="224">
        <v>156</v>
      </c>
      <c r="M442" s="224"/>
      <c r="N442" s="224"/>
      <c r="O442" s="224"/>
      <c r="P442" s="224"/>
      <c r="Q442" s="224"/>
      <c r="R442" s="223" t="e">
        <f>IF(L442="nio",0,IF(L442&gt;0,L442*J442/X442,0))*VLOOKUP(B442,'2-Kosten per locatie'!$A$14:$C$16,3,FALSE)</f>
        <v>#DIV/0!</v>
      </c>
      <c r="S442" s="223">
        <f>IF(M442&gt;0,M442*J442/Y442,0)*VLOOKUP(B442,'2-Kosten per locatie'!$A$14:$C$16,3,FALSE)</f>
        <v>0</v>
      </c>
      <c r="T442" s="223"/>
      <c r="U442" s="223"/>
      <c r="V442" s="223"/>
      <c r="W442" s="223"/>
      <c r="X442" s="296">
        <f>IF(L442="nio",0,IF(L442&gt;0,VLOOKUP(H442,'3-Productie normen'!A:M,VLOOKUP(L442,'3-Productie normen'!$B$34:$C$39,2,FALSE),FALSE)))</f>
        <v>0</v>
      </c>
      <c r="Y442" s="296">
        <f t="shared" si="35"/>
        <v>0</v>
      </c>
      <c r="Z442" s="296"/>
      <c r="AA442" s="296"/>
      <c r="AB442" s="297" t="str">
        <f>VLOOKUP(H442,'3-Productie normen'!A:P,12,FALSE)</f>
        <v>B</v>
      </c>
      <c r="AC442" s="297"/>
      <c r="AE442" s="298"/>
    </row>
    <row r="443" spans="1:31" ht="14.1" hidden="1" customHeight="1">
      <c r="A443" s="432">
        <v>443</v>
      </c>
      <c r="B443" s="256" t="s">
        <v>238</v>
      </c>
      <c r="C443" s="256"/>
      <c r="D443" s="76" t="s">
        <v>657</v>
      </c>
      <c r="E443" s="220" t="s">
        <v>691</v>
      </c>
      <c r="F443" s="220"/>
      <c r="G443" s="76" t="s">
        <v>265</v>
      </c>
      <c r="H443" s="272" t="s">
        <v>55</v>
      </c>
      <c r="I443" s="76" t="s">
        <v>237</v>
      </c>
      <c r="J443" s="213">
        <v>12</v>
      </c>
      <c r="K443" s="295">
        <f t="shared" si="30"/>
        <v>156</v>
      </c>
      <c r="L443" s="224">
        <v>156</v>
      </c>
      <c r="M443" s="224"/>
      <c r="N443" s="224"/>
      <c r="O443" s="224"/>
      <c r="P443" s="224"/>
      <c r="Q443" s="224"/>
      <c r="R443" s="223" t="e">
        <f>IF(L443="nio",0,IF(L443&gt;0,L443*J443/X443,0))*VLOOKUP(B443,'2-Kosten per locatie'!$A$14:$C$16,3,FALSE)</f>
        <v>#DIV/0!</v>
      </c>
      <c r="S443" s="223">
        <f>IF(M443&gt;0,M443*J443/Y443,0)*VLOOKUP(B443,'2-Kosten per locatie'!$A$14:$C$16,3,FALSE)</f>
        <v>0</v>
      </c>
      <c r="T443" s="223"/>
      <c r="U443" s="223"/>
      <c r="V443" s="223"/>
      <c r="W443" s="223"/>
      <c r="X443" s="296">
        <f>IF(L443="nio",0,IF(L443&gt;0,VLOOKUP(H443,'3-Productie normen'!A:M,VLOOKUP(L443,'3-Productie normen'!$B$34:$C$39,2,FALSE),FALSE)))</f>
        <v>0</v>
      </c>
      <c r="Y443" s="296">
        <f t="shared" si="35"/>
        <v>0</v>
      </c>
      <c r="Z443" s="296"/>
      <c r="AA443" s="296"/>
      <c r="AB443" s="297" t="str">
        <f>VLOOKUP(H443,'3-Productie normen'!A:P,12,FALSE)</f>
        <v>B</v>
      </c>
      <c r="AC443" s="297"/>
      <c r="AE443" s="298"/>
    </row>
    <row r="444" spans="1:31" ht="14.1" hidden="1" customHeight="1">
      <c r="A444" s="432">
        <v>444</v>
      </c>
      <c r="B444" s="256" t="s">
        <v>238</v>
      </c>
      <c r="C444" s="256"/>
      <c r="D444" s="76" t="s">
        <v>657</v>
      </c>
      <c r="E444" s="220" t="s">
        <v>692</v>
      </c>
      <c r="F444" s="220"/>
      <c r="G444" s="76" t="s">
        <v>272</v>
      </c>
      <c r="H444" s="272" t="s">
        <v>46</v>
      </c>
      <c r="I444" s="76" t="s">
        <v>237</v>
      </c>
      <c r="J444" s="213">
        <v>661</v>
      </c>
      <c r="K444" s="295">
        <f t="shared" si="30"/>
        <v>156</v>
      </c>
      <c r="L444" s="224">
        <v>156</v>
      </c>
      <c r="M444" s="224"/>
      <c r="N444" s="224"/>
      <c r="O444" s="224"/>
      <c r="P444" s="224"/>
      <c r="Q444" s="224"/>
      <c r="R444" s="223" t="e">
        <f>IF(L444="nio",0,IF(L444&gt;0,L444*J444/X444,0))*VLOOKUP(B444,'2-Kosten per locatie'!$A$14:$C$16,3,FALSE)</f>
        <v>#DIV/0!</v>
      </c>
      <c r="S444" s="223">
        <f>IF(M444&gt;0,M444*J444/Y444,0)*VLOOKUP(B444,'2-Kosten per locatie'!$A$14:$C$16,3,FALSE)</f>
        <v>0</v>
      </c>
      <c r="T444" s="223"/>
      <c r="U444" s="223"/>
      <c r="V444" s="223"/>
      <c r="W444" s="223"/>
      <c r="X444" s="296">
        <f>IF(L444="nio",0,IF(L444&gt;0,VLOOKUP(H444,'3-Productie normen'!A:M,VLOOKUP(L444,'3-Productie normen'!$B$34:$C$39,2,FALSE),FALSE)))</f>
        <v>0</v>
      </c>
      <c r="Y444" s="296">
        <f t="shared" si="35"/>
        <v>0</v>
      </c>
      <c r="Z444" s="296"/>
      <c r="AA444" s="296"/>
      <c r="AB444" s="297" t="str">
        <f>VLOOKUP(H444,'3-Productie normen'!A:P,12,FALSE)</f>
        <v>B</v>
      </c>
      <c r="AC444" s="297"/>
      <c r="AE444" s="298"/>
    </row>
    <row r="445" spans="1:31" ht="14.1" hidden="1" customHeight="1">
      <c r="A445" s="432">
        <v>445</v>
      </c>
      <c r="B445" s="256" t="s">
        <v>238</v>
      </c>
      <c r="C445" s="256"/>
      <c r="D445" s="76" t="s">
        <v>657</v>
      </c>
      <c r="E445" s="220" t="s">
        <v>693</v>
      </c>
      <c r="F445" s="220"/>
      <c r="G445" s="76" t="s">
        <v>241</v>
      </c>
      <c r="H445" s="256" t="s">
        <v>727</v>
      </c>
      <c r="I445" s="76" t="s">
        <v>95</v>
      </c>
      <c r="J445" s="213">
        <v>23</v>
      </c>
      <c r="K445" s="295">
        <f t="shared" si="30"/>
        <v>156</v>
      </c>
      <c r="L445" s="224">
        <v>156</v>
      </c>
      <c r="M445" s="224"/>
      <c r="N445" s="224"/>
      <c r="O445" s="224"/>
      <c r="P445" s="224"/>
      <c r="Q445" s="224"/>
      <c r="R445" s="223" t="e">
        <f>IF(L445="nio",0,IF(L445&gt;0,L445*J445/X445,0))*VLOOKUP(B445,'2-Kosten per locatie'!$A$14:$C$16,3,FALSE)</f>
        <v>#DIV/0!</v>
      </c>
      <c r="S445" s="223">
        <f>IF(M445&gt;0,M445*J445/Y445,0)*VLOOKUP(B445,'2-Kosten per locatie'!$A$14:$C$16,3,FALSE)</f>
        <v>0</v>
      </c>
      <c r="T445" s="223"/>
      <c r="U445" s="223"/>
      <c r="V445" s="223"/>
      <c r="W445" s="223"/>
      <c r="X445" s="296">
        <f>IF(L445="nio",0,IF(L445&gt;0,VLOOKUP(H445,'3-Productie normen'!A:M,VLOOKUP(L445,'3-Productie normen'!$B$34:$C$39,2,FALSE),FALSE)))</f>
        <v>0</v>
      </c>
      <c r="Y445" s="296">
        <f t="shared" si="35"/>
        <v>0</v>
      </c>
      <c r="Z445" s="296"/>
      <c r="AA445" s="296"/>
      <c r="AB445" s="297" t="str">
        <f>VLOOKUP(H445,'3-Productie normen'!A:P,12,FALSE)</f>
        <v>V</v>
      </c>
      <c r="AC445" s="297"/>
      <c r="AE445" s="298"/>
    </row>
    <row r="446" spans="1:31" ht="14.1" hidden="1" customHeight="1">
      <c r="A446" s="432">
        <v>446</v>
      </c>
      <c r="B446" s="256" t="s">
        <v>238</v>
      </c>
      <c r="C446" s="256"/>
      <c r="D446" s="76" t="s">
        <v>657</v>
      </c>
      <c r="E446" s="220" t="s">
        <v>694</v>
      </c>
      <c r="F446" s="220"/>
      <c r="G446" s="76" t="s">
        <v>248</v>
      </c>
      <c r="H446" s="272" t="s">
        <v>58</v>
      </c>
      <c r="I446" s="76" t="s">
        <v>95</v>
      </c>
      <c r="J446" s="213">
        <v>10</v>
      </c>
      <c r="K446" s="295">
        <f t="shared" si="30"/>
        <v>156</v>
      </c>
      <c r="L446" s="224">
        <v>156</v>
      </c>
      <c r="M446" s="224"/>
      <c r="N446" s="224"/>
      <c r="O446" s="224"/>
      <c r="P446" s="224"/>
      <c r="Q446" s="224"/>
      <c r="R446" s="223" t="e">
        <f>IF(L446="nio",0,IF(L446&gt;0,L446*J446/X446,0))*VLOOKUP(B446,'2-Kosten per locatie'!$A$14:$C$16,3,FALSE)</f>
        <v>#DIV/0!</v>
      </c>
      <c r="S446" s="223">
        <f>IF(M446&gt;0,M446*J446/Y446,0)*VLOOKUP(B446,'2-Kosten per locatie'!$A$14:$C$16,3,FALSE)</f>
        <v>0</v>
      </c>
      <c r="T446" s="223"/>
      <c r="U446" s="223"/>
      <c r="V446" s="223"/>
      <c r="W446" s="223"/>
      <c r="X446" s="296">
        <f>IF(L446="nio",0,IF(L446&gt;0,VLOOKUP(H446,'3-Productie normen'!A:M,VLOOKUP(L446,'3-Productie normen'!$B$34:$C$39,2,FALSE),FALSE)))</f>
        <v>0</v>
      </c>
      <c r="Y446" s="296">
        <f t="shared" si="35"/>
        <v>0</v>
      </c>
      <c r="Z446" s="296"/>
      <c r="AA446" s="296"/>
      <c r="AB446" s="297" t="str">
        <f>VLOOKUP(H446,'3-Productie normen'!A:P,12,FALSE)</f>
        <v>V</v>
      </c>
      <c r="AC446" s="297"/>
      <c r="AE446" s="298"/>
    </row>
    <row r="447" spans="1:31" ht="14.1" hidden="1" customHeight="1">
      <c r="A447" s="432">
        <v>447</v>
      </c>
      <c r="B447" s="256" t="s">
        <v>238</v>
      </c>
      <c r="C447" s="256"/>
      <c r="D447" s="76" t="s">
        <v>657</v>
      </c>
      <c r="E447" s="220" t="s">
        <v>695</v>
      </c>
      <c r="F447" s="220"/>
      <c r="G447" s="76" t="s">
        <v>59</v>
      </c>
      <c r="H447" s="276" t="s">
        <v>770</v>
      </c>
      <c r="I447" s="76" t="s">
        <v>95</v>
      </c>
      <c r="J447" s="213">
        <v>5</v>
      </c>
      <c r="K447" s="295">
        <f t="shared" si="30"/>
        <v>0</v>
      </c>
      <c r="L447" s="224" t="s">
        <v>717</v>
      </c>
      <c r="M447" s="224"/>
      <c r="N447" s="224"/>
      <c r="O447" s="224"/>
      <c r="P447" s="224"/>
      <c r="Q447" s="224"/>
      <c r="R447" s="223">
        <f>IF(L447="nio",0,IF(L447&gt;0,L447*J447/X447,0))*VLOOKUP(B447,'2-Kosten per locatie'!$A$14:$C$16,3,FALSE)</f>
        <v>0</v>
      </c>
      <c r="S447" s="223">
        <f>IF(M447&gt;0,M447*J447/Y447,0)*VLOOKUP(B447,'2-Kosten per locatie'!$A$14:$C$16,3,FALSE)</f>
        <v>0</v>
      </c>
      <c r="T447" s="223"/>
      <c r="U447" s="223"/>
      <c r="V447" s="223"/>
      <c r="W447" s="223"/>
      <c r="X447" s="296">
        <f>IF(L447="nio",0,IF(L447&gt;0,VLOOKUP(H447,'3-Productie normen'!A:M,VLOOKUP(L447,'3-Productie normen'!$B$34:$C$39,2,FALSE),FALSE)))</f>
        <v>0</v>
      </c>
      <c r="Y447" s="296">
        <f t="shared" si="35"/>
        <v>0</v>
      </c>
      <c r="Z447" s="296"/>
      <c r="AA447" s="296"/>
      <c r="AB447" s="297">
        <f>VLOOKUP(H447,'3-Productie normen'!A:P,12,FALSE)</f>
        <v>0</v>
      </c>
      <c r="AC447" s="297"/>
      <c r="AE447" s="298"/>
    </row>
    <row r="448" spans="1:31" ht="14.1" hidden="1" customHeight="1">
      <c r="A448" s="432">
        <v>448</v>
      </c>
      <c r="B448" s="256" t="s">
        <v>238</v>
      </c>
      <c r="C448" s="256"/>
      <c r="D448" s="76" t="s">
        <v>657</v>
      </c>
      <c r="E448" s="220" t="s">
        <v>696</v>
      </c>
      <c r="F448" s="220"/>
      <c r="G448" s="76" t="s">
        <v>59</v>
      </c>
      <c r="H448" s="276" t="s">
        <v>770</v>
      </c>
      <c r="I448" s="76" t="s">
        <v>95</v>
      </c>
      <c r="J448" s="213">
        <v>6</v>
      </c>
      <c r="K448" s="295">
        <f t="shared" si="30"/>
        <v>0</v>
      </c>
      <c r="L448" s="224" t="s">
        <v>717</v>
      </c>
      <c r="M448" s="224"/>
      <c r="N448" s="224"/>
      <c r="O448" s="224"/>
      <c r="P448" s="224"/>
      <c r="Q448" s="224"/>
      <c r="R448" s="223">
        <f>IF(L448="nio",0,IF(L448&gt;0,L448*J448/X448,0))*VLOOKUP(B448,'2-Kosten per locatie'!$A$14:$C$16,3,FALSE)</f>
        <v>0</v>
      </c>
      <c r="S448" s="223">
        <f>IF(M448&gt;0,M448*J448/Y448,0)*VLOOKUP(B448,'2-Kosten per locatie'!$A$14:$C$16,3,FALSE)</f>
        <v>0</v>
      </c>
      <c r="T448" s="223"/>
      <c r="U448" s="223"/>
      <c r="V448" s="223"/>
      <c r="W448" s="223"/>
      <c r="X448" s="296">
        <f>IF(L448="nio",0,IF(L448&gt;0,VLOOKUP(H448,'3-Productie normen'!A:M,VLOOKUP(L448,'3-Productie normen'!$B$34:$C$39,2,FALSE),FALSE)))</f>
        <v>0</v>
      </c>
      <c r="Y448" s="296">
        <f t="shared" si="35"/>
        <v>0</v>
      </c>
      <c r="Z448" s="296"/>
      <c r="AA448" s="296"/>
      <c r="AB448" s="297">
        <f>VLOOKUP(H448,'3-Productie normen'!A:P,12,FALSE)</f>
        <v>0</v>
      </c>
      <c r="AC448" s="297"/>
      <c r="AE448" s="298"/>
    </row>
    <row r="449" spans="1:31" ht="14.1" hidden="1" customHeight="1">
      <c r="A449" s="432">
        <v>449</v>
      </c>
      <c r="B449" s="256" t="s">
        <v>238</v>
      </c>
      <c r="C449" s="256"/>
      <c r="D449" s="76" t="s">
        <v>657</v>
      </c>
      <c r="E449" s="220" t="s">
        <v>697</v>
      </c>
      <c r="F449" s="220"/>
      <c r="G449" s="76" t="s">
        <v>309</v>
      </c>
      <c r="H449" s="276" t="s">
        <v>770</v>
      </c>
      <c r="I449" s="76" t="s">
        <v>243</v>
      </c>
      <c r="J449" s="213">
        <v>4</v>
      </c>
      <c r="K449" s="295">
        <f t="shared" si="30"/>
        <v>0</v>
      </c>
      <c r="L449" s="224" t="s">
        <v>717</v>
      </c>
      <c r="M449" s="224"/>
      <c r="N449" s="224"/>
      <c r="O449" s="224"/>
      <c r="P449" s="224"/>
      <c r="Q449" s="224"/>
      <c r="R449" s="223">
        <f>IF(L449="nio",0,IF(L449&gt;0,L449*J449/X449,0))*VLOOKUP(B449,'2-Kosten per locatie'!$A$14:$C$16,3,FALSE)</f>
        <v>0</v>
      </c>
      <c r="S449" s="223">
        <f>IF(M449&gt;0,M449*J449/Y449,0)*VLOOKUP(B449,'2-Kosten per locatie'!$A$14:$C$16,3,FALSE)</f>
        <v>0</v>
      </c>
      <c r="T449" s="223"/>
      <c r="U449" s="223"/>
      <c r="V449" s="223"/>
      <c r="W449" s="223"/>
      <c r="X449" s="296">
        <f>IF(L449="nio",0,IF(L449&gt;0,VLOOKUP(H449,'3-Productie normen'!A:M,VLOOKUP(L449,'3-Productie normen'!$B$34:$C$39,2,FALSE),FALSE)))</f>
        <v>0</v>
      </c>
      <c r="Y449" s="296">
        <f t="shared" si="35"/>
        <v>0</v>
      </c>
      <c r="Z449" s="296"/>
      <c r="AA449" s="296"/>
      <c r="AB449" s="297">
        <f>VLOOKUP(H449,'3-Productie normen'!A:P,12,FALSE)</f>
        <v>0</v>
      </c>
      <c r="AC449" s="297"/>
      <c r="AE449" s="298"/>
    </row>
    <row r="450" spans="1:31" ht="14.1" customHeight="1">
      <c r="A450" s="432">
        <v>450</v>
      </c>
      <c r="B450" s="256" t="s">
        <v>238</v>
      </c>
      <c r="C450" s="256"/>
      <c r="D450" s="76" t="s">
        <v>657</v>
      </c>
      <c r="E450" s="220" t="s">
        <v>698</v>
      </c>
      <c r="F450" s="220"/>
      <c r="G450" s="76" t="s">
        <v>255</v>
      </c>
      <c r="H450" s="272" t="s">
        <v>48</v>
      </c>
      <c r="I450" s="76" t="s">
        <v>243</v>
      </c>
      <c r="J450" s="213">
        <v>13</v>
      </c>
      <c r="K450" s="295">
        <f t="shared" si="30"/>
        <v>255</v>
      </c>
      <c r="L450" s="224">
        <v>255</v>
      </c>
      <c r="M450" s="224"/>
      <c r="N450" s="224"/>
      <c r="O450" s="224"/>
      <c r="P450" s="224"/>
      <c r="Q450" s="224"/>
      <c r="R450" s="223" t="e">
        <f>IF(L450="nio",0,IF(L450&gt;0,L450*J450/X450,0))*VLOOKUP(B450,'2-Kosten per locatie'!$A$14:$C$16,3,FALSE)</f>
        <v>#DIV/0!</v>
      </c>
      <c r="S450" s="223">
        <f>IF(M450&gt;0,M450*J450/Y450,0)*VLOOKUP(B450,'2-Kosten per locatie'!$A$14:$C$16,3,FALSE)</f>
        <v>0</v>
      </c>
      <c r="T450" s="223"/>
      <c r="U450" s="223"/>
      <c r="V450" s="223"/>
      <c r="W450" s="223"/>
      <c r="X450" s="296">
        <f>IF(L450="nio",0,IF(L450&gt;0,VLOOKUP(H450,'3-Productie normen'!A:M,VLOOKUP(L450,'3-Productie normen'!$B$34:$C$39,2,FALSE),FALSE)))</f>
        <v>0</v>
      </c>
      <c r="Y450" s="296">
        <f t="shared" si="35"/>
        <v>0</v>
      </c>
      <c r="Z450" s="296"/>
      <c r="AA450" s="296"/>
      <c r="AB450" s="297" t="str">
        <f>VLOOKUP(H450,'3-Productie normen'!A:P,12,FALSE)</f>
        <v>S</v>
      </c>
      <c r="AC450" s="297"/>
      <c r="AE450" s="298"/>
    </row>
    <row r="451" spans="1:31" ht="14.1" customHeight="1">
      <c r="A451" s="432">
        <v>451</v>
      </c>
      <c r="B451" s="256" t="s">
        <v>238</v>
      </c>
      <c r="C451" s="256"/>
      <c r="D451" s="76" t="s">
        <v>657</v>
      </c>
      <c r="E451" s="220" t="s">
        <v>699</v>
      </c>
      <c r="F451" s="220"/>
      <c r="G451" s="76" t="s">
        <v>255</v>
      </c>
      <c r="H451" s="272" t="s">
        <v>48</v>
      </c>
      <c r="I451" s="76" t="s">
        <v>243</v>
      </c>
      <c r="J451" s="213">
        <v>14</v>
      </c>
      <c r="K451" s="295">
        <f t="shared" si="30"/>
        <v>255</v>
      </c>
      <c r="L451" s="224">
        <v>255</v>
      </c>
      <c r="M451" s="224"/>
      <c r="N451" s="224"/>
      <c r="O451" s="224"/>
      <c r="P451" s="224"/>
      <c r="Q451" s="224"/>
      <c r="R451" s="223" t="e">
        <f>IF(L451="nio",0,IF(L451&gt;0,L451*J451/X451,0))*VLOOKUP(B451,'2-Kosten per locatie'!$A$14:$C$16,3,FALSE)</f>
        <v>#DIV/0!</v>
      </c>
      <c r="S451" s="223">
        <f>IF(M451&gt;0,M451*J451/Y451,0)*VLOOKUP(B451,'2-Kosten per locatie'!$A$14:$C$16,3,FALSE)</f>
        <v>0</v>
      </c>
      <c r="T451" s="223"/>
      <c r="U451" s="223"/>
      <c r="V451" s="223"/>
      <c r="W451" s="223"/>
      <c r="X451" s="296">
        <f>IF(L451="nio",0,IF(L451&gt;0,VLOOKUP(H451,'3-Productie normen'!A:M,VLOOKUP(L451,'3-Productie normen'!$B$34:$C$39,2,FALSE),FALSE)))</f>
        <v>0</v>
      </c>
      <c r="Y451" s="296">
        <f t="shared" si="35"/>
        <v>0</v>
      </c>
      <c r="Z451" s="296"/>
      <c r="AA451" s="296"/>
      <c r="AB451" s="297" t="str">
        <f>VLOOKUP(H451,'3-Productie normen'!A:P,12,FALSE)</f>
        <v>S</v>
      </c>
      <c r="AC451" s="297"/>
      <c r="AE451" s="298"/>
    </row>
    <row r="452" spans="1:31" ht="14.1" hidden="1" customHeight="1">
      <c r="A452" s="432">
        <v>452</v>
      </c>
      <c r="B452" s="256" t="s">
        <v>238</v>
      </c>
      <c r="C452" s="256"/>
      <c r="D452" s="76" t="s">
        <v>657</v>
      </c>
      <c r="E452" s="220" t="s">
        <v>700</v>
      </c>
      <c r="F452" s="220"/>
      <c r="G452" s="76" t="s">
        <v>259</v>
      </c>
      <c r="H452" s="276" t="s">
        <v>770</v>
      </c>
      <c r="I452" s="76" t="s">
        <v>243</v>
      </c>
      <c r="J452" s="213">
        <v>0</v>
      </c>
      <c r="K452" s="295">
        <f t="shared" si="30"/>
        <v>0</v>
      </c>
      <c r="L452" s="224" t="s">
        <v>717</v>
      </c>
      <c r="M452" s="224"/>
      <c r="N452" s="224"/>
      <c r="O452" s="224"/>
      <c r="P452" s="224"/>
      <c r="Q452" s="224"/>
      <c r="R452" s="223">
        <f>IF(L452="nio",0,IF(L452&gt;0,L452*J452/X452,0))*VLOOKUP(B452,'2-Kosten per locatie'!$A$14:$C$16,3,FALSE)</f>
        <v>0</v>
      </c>
      <c r="S452" s="223">
        <f>IF(M452&gt;0,M452*J452/Y452,0)*VLOOKUP(B452,'2-Kosten per locatie'!$A$14:$C$16,3,FALSE)</f>
        <v>0</v>
      </c>
      <c r="T452" s="223"/>
      <c r="U452" s="223"/>
      <c r="V452" s="223"/>
      <c r="W452" s="223"/>
      <c r="X452" s="296">
        <f>IF(L452="nio",0,IF(L452&gt;0,VLOOKUP(H452,'3-Productie normen'!A:M,VLOOKUP(L452,'3-Productie normen'!$B$34:$C$39,2,FALSE),FALSE)))</f>
        <v>0</v>
      </c>
      <c r="Y452" s="296">
        <f t="shared" si="35"/>
        <v>0</v>
      </c>
      <c r="Z452" s="296"/>
      <c r="AA452" s="296"/>
      <c r="AB452" s="297">
        <f>VLOOKUP(H452,'3-Productie normen'!A:P,12,FALSE)</f>
        <v>0</v>
      </c>
      <c r="AC452" s="297"/>
      <c r="AE452" s="298"/>
    </row>
    <row r="453" spans="1:31" ht="14.1" hidden="1" customHeight="1">
      <c r="A453" s="432">
        <v>453</v>
      </c>
      <c r="B453" s="256" t="s">
        <v>238</v>
      </c>
      <c r="C453" s="256"/>
      <c r="D453" s="76" t="s">
        <v>657</v>
      </c>
      <c r="E453" s="220" t="s">
        <v>701</v>
      </c>
      <c r="F453" s="220"/>
      <c r="G453" s="76" t="s">
        <v>272</v>
      </c>
      <c r="H453" s="272" t="s">
        <v>46</v>
      </c>
      <c r="I453" s="76" t="s">
        <v>237</v>
      </c>
      <c r="J453" s="213">
        <v>5</v>
      </c>
      <c r="K453" s="295">
        <f t="shared" si="30"/>
        <v>156</v>
      </c>
      <c r="L453" s="224">
        <v>156</v>
      </c>
      <c r="M453" s="224"/>
      <c r="N453" s="224"/>
      <c r="O453" s="224"/>
      <c r="P453" s="224"/>
      <c r="Q453" s="224"/>
      <c r="R453" s="223" t="e">
        <f>IF(L453="nio",0,IF(L453&gt;0,L453*J453/X453,0))*VLOOKUP(B453,'2-Kosten per locatie'!$A$14:$C$16,3,FALSE)</f>
        <v>#DIV/0!</v>
      </c>
      <c r="S453" s="223">
        <f>IF(M453&gt;0,M453*J453/Y453,0)*VLOOKUP(B453,'2-Kosten per locatie'!$A$14:$C$16,3,FALSE)</f>
        <v>0</v>
      </c>
      <c r="T453" s="223"/>
      <c r="U453" s="223"/>
      <c r="V453" s="223"/>
      <c r="W453" s="223"/>
      <c r="X453" s="296">
        <f>IF(L453="nio",0,IF(L453&gt;0,VLOOKUP(H453,'3-Productie normen'!A:M,VLOOKUP(L453,'3-Productie normen'!$B$34:$C$39,2,FALSE),FALSE)))</f>
        <v>0</v>
      </c>
      <c r="Y453" s="296">
        <f t="shared" si="35"/>
        <v>0</v>
      </c>
      <c r="Z453" s="296"/>
      <c r="AA453" s="296"/>
      <c r="AB453" s="297" t="str">
        <f>VLOOKUP(H453,'3-Productie normen'!A:P,12,FALSE)</f>
        <v>B</v>
      </c>
      <c r="AC453" s="297"/>
      <c r="AE453" s="298"/>
    </row>
    <row r="454" spans="1:31" ht="14.1" hidden="1" customHeight="1">
      <c r="A454" s="432">
        <v>454</v>
      </c>
      <c r="B454" s="256" t="s">
        <v>238</v>
      </c>
      <c r="C454" s="256"/>
      <c r="D454" s="76" t="s">
        <v>657</v>
      </c>
      <c r="E454" s="220" t="s">
        <v>702</v>
      </c>
      <c r="F454" s="220"/>
      <c r="G454" s="76" t="s">
        <v>272</v>
      </c>
      <c r="H454" s="272" t="s">
        <v>46</v>
      </c>
      <c r="I454" s="76" t="s">
        <v>237</v>
      </c>
      <c r="J454" s="213">
        <v>5</v>
      </c>
      <c r="K454" s="295">
        <f t="shared" si="30"/>
        <v>156</v>
      </c>
      <c r="L454" s="224">
        <v>156</v>
      </c>
      <c r="M454" s="224"/>
      <c r="N454" s="224"/>
      <c r="O454" s="224"/>
      <c r="P454" s="224"/>
      <c r="Q454" s="224"/>
      <c r="R454" s="223" t="e">
        <f>IF(L454="nio",0,IF(L454&gt;0,L454*J454/X454,0))*VLOOKUP(B454,'2-Kosten per locatie'!$A$14:$C$16,3,FALSE)</f>
        <v>#DIV/0!</v>
      </c>
      <c r="S454" s="223">
        <f>IF(M454&gt;0,M454*J454/Y454,0)*VLOOKUP(B454,'2-Kosten per locatie'!$A$14:$C$16,3,FALSE)</f>
        <v>0</v>
      </c>
      <c r="T454" s="223"/>
      <c r="U454" s="223"/>
      <c r="V454" s="223"/>
      <c r="W454" s="223"/>
      <c r="X454" s="296">
        <f>IF(L454="nio",0,IF(L454&gt;0,VLOOKUP(H454,'3-Productie normen'!A:M,VLOOKUP(L454,'3-Productie normen'!$B$34:$C$39,2,FALSE),FALSE)))</f>
        <v>0</v>
      </c>
      <c r="Y454" s="296">
        <f t="shared" si="35"/>
        <v>0</v>
      </c>
      <c r="Z454" s="296"/>
      <c r="AA454" s="296"/>
      <c r="AB454" s="297" t="str">
        <f>VLOOKUP(H454,'3-Productie normen'!A:P,12,FALSE)</f>
        <v>B</v>
      </c>
      <c r="AC454" s="297"/>
      <c r="AE454" s="298"/>
    </row>
    <row r="455" spans="1:31" ht="14.1" hidden="1" customHeight="1">
      <c r="A455" s="432">
        <v>455</v>
      </c>
      <c r="B455" s="256" t="s">
        <v>238</v>
      </c>
      <c r="C455" s="256"/>
      <c r="D455" s="76" t="s">
        <v>657</v>
      </c>
      <c r="E455" s="220" t="s">
        <v>703</v>
      </c>
      <c r="F455" s="220"/>
      <c r="G455" s="76" t="s">
        <v>272</v>
      </c>
      <c r="H455" s="272" t="s">
        <v>46</v>
      </c>
      <c r="I455" s="76" t="s">
        <v>237</v>
      </c>
      <c r="J455" s="213">
        <v>5</v>
      </c>
      <c r="K455" s="295">
        <f t="shared" si="30"/>
        <v>156</v>
      </c>
      <c r="L455" s="224">
        <v>156</v>
      </c>
      <c r="M455" s="224"/>
      <c r="N455" s="224"/>
      <c r="O455" s="224"/>
      <c r="P455" s="224"/>
      <c r="Q455" s="224"/>
      <c r="R455" s="223" t="e">
        <f>IF(L455="nio",0,IF(L455&gt;0,L455*J455/X455,0))*VLOOKUP(B455,'2-Kosten per locatie'!$A$14:$C$16,3,FALSE)</f>
        <v>#DIV/0!</v>
      </c>
      <c r="S455" s="223">
        <f>IF(M455&gt;0,M455*J455/Y455,0)*VLOOKUP(B455,'2-Kosten per locatie'!$A$14:$C$16,3,FALSE)</f>
        <v>0</v>
      </c>
      <c r="T455" s="223"/>
      <c r="U455" s="223"/>
      <c r="V455" s="223"/>
      <c r="W455" s="223"/>
      <c r="X455" s="296">
        <f>IF(L455="nio",0,IF(L455&gt;0,VLOOKUP(H455,'3-Productie normen'!A:M,VLOOKUP(L455,'3-Productie normen'!$B$34:$C$39,2,FALSE),FALSE)))</f>
        <v>0</v>
      </c>
      <c r="Y455" s="296">
        <f t="shared" si="35"/>
        <v>0</v>
      </c>
      <c r="Z455" s="296"/>
      <c r="AA455" s="296"/>
      <c r="AB455" s="297" t="str">
        <f>VLOOKUP(H455,'3-Productie normen'!A:P,12,FALSE)</f>
        <v>B</v>
      </c>
      <c r="AC455" s="297"/>
      <c r="AE455" s="298"/>
    </row>
    <row r="456" spans="1:31" ht="14.1" hidden="1" customHeight="1">
      <c r="A456" s="432">
        <v>456</v>
      </c>
      <c r="B456" s="256" t="s">
        <v>238</v>
      </c>
      <c r="C456" s="256"/>
      <c r="D456" s="76" t="s">
        <v>657</v>
      </c>
      <c r="E456" s="220" t="s">
        <v>704</v>
      </c>
      <c r="F456" s="220"/>
      <c r="G456" s="76" t="s">
        <v>272</v>
      </c>
      <c r="H456" s="272" t="s">
        <v>46</v>
      </c>
      <c r="I456" s="76" t="s">
        <v>237</v>
      </c>
      <c r="J456" s="213">
        <v>6</v>
      </c>
      <c r="K456" s="295">
        <f t="shared" si="30"/>
        <v>156</v>
      </c>
      <c r="L456" s="224">
        <v>156</v>
      </c>
      <c r="M456" s="224"/>
      <c r="N456" s="224"/>
      <c r="O456" s="224"/>
      <c r="P456" s="224"/>
      <c r="Q456" s="224"/>
      <c r="R456" s="223" t="e">
        <f>IF(L456="nio",0,IF(L456&gt;0,L456*J456/X456,0))*VLOOKUP(B456,'2-Kosten per locatie'!$A$14:$C$16,3,FALSE)</f>
        <v>#DIV/0!</v>
      </c>
      <c r="S456" s="223">
        <f>IF(M456&gt;0,M456*J456/Y456,0)*VLOOKUP(B456,'2-Kosten per locatie'!$A$14:$C$16,3,FALSE)</f>
        <v>0</v>
      </c>
      <c r="T456" s="223"/>
      <c r="U456" s="223"/>
      <c r="V456" s="223"/>
      <c r="W456" s="223"/>
      <c r="X456" s="296">
        <f>IF(L456="nio",0,IF(L456&gt;0,VLOOKUP(H456,'3-Productie normen'!A:M,VLOOKUP(L456,'3-Productie normen'!$B$34:$C$39,2,FALSE),FALSE)))</f>
        <v>0</v>
      </c>
      <c r="Y456" s="296">
        <f t="shared" si="35"/>
        <v>0</v>
      </c>
      <c r="Z456" s="296"/>
      <c r="AA456" s="296"/>
      <c r="AB456" s="297" t="str">
        <f>VLOOKUP(H456,'3-Productie normen'!A:P,12,FALSE)</f>
        <v>B</v>
      </c>
      <c r="AC456" s="297"/>
      <c r="AE456" s="298"/>
    </row>
    <row r="457" spans="1:31" ht="14.1" hidden="1" customHeight="1">
      <c r="A457" s="432">
        <v>457</v>
      </c>
      <c r="B457" s="256" t="s">
        <v>238</v>
      </c>
      <c r="C457" s="256"/>
      <c r="D457" s="76" t="s">
        <v>657</v>
      </c>
      <c r="E457" s="220" t="s">
        <v>705</v>
      </c>
      <c r="F457" s="220"/>
      <c r="G457" s="76" t="s">
        <v>272</v>
      </c>
      <c r="H457" s="272" t="s">
        <v>46</v>
      </c>
      <c r="I457" s="76" t="s">
        <v>237</v>
      </c>
      <c r="J457" s="213">
        <v>6</v>
      </c>
      <c r="K457" s="295">
        <f t="shared" si="30"/>
        <v>156</v>
      </c>
      <c r="L457" s="224">
        <v>156</v>
      </c>
      <c r="M457" s="224"/>
      <c r="N457" s="224"/>
      <c r="O457" s="224"/>
      <c r="P457" s="224"/>
      <c r="Q457" s="224"/>
      <c r="R457" s="223" t="e">
        <f>IF(L457="nio",0,IF(L457&gt;0,L457*J457/X457,0))*VLOOKUP(B457,'2-Kosten per locatie'!$A$14:$C$16,3,FALSE)</f>
        <v>#DIV/0!</v>
      </c>
      <c r="S457" s="223">
        <f>IF(M457&gt;0,M457*J457/Y457,0)*VLOOKUP(B457,'2-Kosten per locatie'!$A$14:$C$16,3,FALSE)</f>
        <v>0</v>
      </c>
      <c r="T457" s="223"/>
      <c r="U457" s="223"/>
      <c r="V457" s="223"/>
      <c r="W457" s="223"/>
      <c r="X457" s="296">
        <f>IF(L457="nio",0,IF(L457&gt;0,VLOOKUP(H457,'3-Productie normen'!A:M,VLOOKUP(L457,'3-Productie normen'!$B$34:$C$39,2,FALSE),FALSE)))</f>
        <v>0</v>
      </c>
      <c r="Y457" s="296">
        <f t="shared" si="35"/>
        <v>0</v>
      </c>
      <c r="Z457" s="296"/>
      <c r="AA457" s="296"/>
      <c r="AB457" s="297" t="str">
        <f>VLOOKUP(H457,'3-Productie normen'!A:P,12,FALSE)</f>
        <v>B</v>
      </c>
      <c r="AC457" s="297"/>
      <c r="AE457" s="298"/>
    </row>
    <row r="458" spans="1:31" ht="14.1" hidden="1" customHeight="1">
      <c r="A458" s="432">
        <v>458</v>
      </c>
      <c r="B458" s="256" t="s">
        <v>238</v>
      </c>
      <c r="C458" s="256"/>
      <c r="D458" s="76" t="s">
        <v>657</v>
      </c>
      <c r="E458" s="220" t="s">
        <v>706</v>
      </c>
      <c r="F458" s="220"/>
      <c r="G458" s="76" t="s">
        <v>272</v>
      </c>
      <c r="H458" s="272" t="s">
        <v>46</v>
      </c>
      <c r="I458" s="76" t="s">
        <v>237</v>
      </c>
      <c r="J458" s="213">
        <v>6</v>
      </c>
      <c r="K458" s="295">
        <f t="shared" ref="K458:K521" si="36">SUM(L458:Q458)</f>
        <v>156</v>
      </c>
      <c r="L458" s="224">
        <v>156</v>
      </c>
      <c r="M458" s="224"/>
      <c r="N458" s="224"/>
      <c r="O458" s="224"/>
      <c r="P458" s="224"/>
      <c r="Q458" s="224"/>
      <c r="R458" s="223" t="e">
        <f>IF(L458="nio",0,IF(L458&gt;0,L458*J458/X458,0))*VLOOKUP(B458,'2-Kosten per locatie'!$A$14:$C$16,3,FALSE)</f>
        <v>#DIV/0!</v>
      </c>
      <c r="S458" s="223">
        <f>IF(M458&gt;0,M458*J458/Y458,0)*VLOOKUP(B458,'2-Kosten per locatie'!$A$14:$C$16,3,FALSE)</f>
        <v>0</v>
      </c>
      <c r="T458" s="223"/>
      <c r="U458" s="223"/>
      <c r="V458" s="223"/>
      <c r="W458" s="223"/>
      <c r="X458" s="296">
        <f>IF(L458="nio",0,IF(L458&gt;0,VLOOKUP(H458,'3-Productie normen'!A:M,VLOOKUP(L458,'3-Productie normen'!$B$34:$C$39,2,FALSE),FALSE)))</f>
        <v>0</v>
      </c>
      <c r="Y458" s="296">
        <f t="shared" si="35"/>
        <v>0</v>
      </c>
      <c r="Z458" s="296"/>
      <c r="AA458" s="296"/>
      <c r="AB458" s="297" t="str">
        <f>VLOOKUP(H458,'3-Productie normen'!A:P,12,FALSE)</f>
        <v>B</v>
      </c>
      <c r="AC458" s="297"/>
      <c r="AE458" s="298"/>
    </row>
    <row r="459" spans="1:31" ht="14.1" hidden="1" customHeight="1">
      <c r="A459" s="432">
        <v>459</v>
      </c>
      <c r="B459" s="256" t="s">
        <v>238</v>
      </c>
      <c r="C459" s="256"/>
      <c r="D459" s="76" t="s">
        <v>657</v>
      </c>
      <c r="E459" s="220" t="s">
        <v>707</v>
      </c>
      <c r="F459" s="220"/>
      <c r="G459" s="76" t="s">
        <v>272</v>
      </c>
      <c r="H459" s="272" t="s">
        <v>46</v>
      </c>
      <c r="I459" s="76" t="s">
        <v>237</v>
      </c>
      <c r="J459" s="213">
        <v>5</v>
      </c>
      <c r="K459" s="295">
        <f t="shared" si="36"/>
        <v>156</v>
      </c>
      <c r="L459" s="224">
        <v>156</v>
      </c>
      <c r="M459" s="224"/>
      <c r="N459" s="224"/>
      <c r="O459" s="224"/>
      <c r="P459" s="224"/>
      <c r="Q459" s="224"/>
      <c r="R459" s="223" t="e">
        <f>IF(L459="nio",0,IF(L459&gt;0,L459*J459/X459,0))*VLOOKUP(B459,'2-Kosten per locatie'!$A$14:$C$16,3,FALSE)</f>
        <v>#DIV/0!</v>
      </c>
      <c r="S459" s="223">
        <f>IF(M459&gt;0,M459*J459/Y459,0)*VLOOKUP(B459,'2-Kosten per locatie'!$A$14:$C$16,3,FALSE)</f>
        <v>0</v>
      </c>
      <c r="T459" s="223"/>
      <c r="U459" s="223"/>
      <c r="V459" s="223"/>
      <c r="W459" s="223"/>
      <c r="X459" s="296">
        <f>IF(L459="nio",0,IF(L459&gt;0,VLOOKUP(H459,'3-Productie normen'!A:M,VLOOKUP(L459,'3-Productie normen'!$B$34:$C$39,2,FALSE),FALSE)))</f>
        <v>0</v>
      </c>
      <c r="Y459" s="296">
        <f t="shared" si="35"/>
        <v>0</v>
      </c>
      <c r="Z459" s="296"/>
      <c r="AA459" s="296"/>
      <c r="AB459" s="297" t="str">
        <f>VLOOKUP(H459,'3-Productie normen'!A:P,12,FALSE)</f>
        <v>B</v>
      </c>
      <c r="AC459" s="297"/>
      <c r="AE459" s="298"/>
    </row>
    <row r="460" spans="1:31" ht="14.1" hidden="1" customHeight="1">
      <c r="A460" s="432">
        <v>460</v>
      </c>
      <c r="B460" s="256" t="s">
        <v>238</v>
      </c>
      <c r="C460" s="256"/>
      <c r="D460" s="76" t="s">
        <v>657</v>
      </c>
      <c r="E460" s="220" t="s">
        <v>708</v>
      </c>
      <c r="F460" s="220"/>
      <c r="G460" s="76" t="s">
        <v>272</v>
      </c>
      <c r="H460" s="272" t="s">
        <v>46</v>
      </c>
      <c r="I460" s="76" t="s">
        <v>237</v>
      </c>
      <c r="J460" s="213">
        <v>5</v>
      </c>
      <c r="K460" s="295">
        <f t="shared" si="36"/>
        <v>156</v>
      </c>
      <c r="L460" s="224">
        <v>156</v>
      </c>
      <c r="M460" s="224"/>
      <c r="N460" s="224"/>
      <c r="O460" s="224"/>
      <c r="P460" s="224"/>
      <c r="Q460" s="224"/>
      <c r="R460" s="223" t="e">
        <f>IF(L460="nio",0,IF(L460&gt;0,L460*J460/X460,0))*VLOOKUP(B460,'2-Kosten per locatie'!$A$14:$C$16,3,FALSE)</f>
        <v>#DIV/0!</v>
      </c>
      <c r="S460" s="223">
        <f>IF(M460&gt;0,M460*J460/Y460,0)*VLOOKUP(B460,'2-Kosten per locatie'!$A$14:$C$16,3,FALSE)</f>
        <v>0</v>
      </c>
      <c r="T460" s="223"/>
      <c r="U460" s="223"/>
      <c r="V460" s="223"/>
      <c r="W460" s="223"/>
      <c r="X460" s="296">
        <f>IF(L460="nio",0,IF(L460&gt;0,VLOOKUP(H460,'3-Productie normen'!A:M,VLOOKUP(L460,'3-Productie normen'!$B$34:$C$39,2,FALSE),FALSE)))</f>
        <v>0</v>
      </c>
      <c r="Y460" s="296">
        <f t="shared" si="35"/>
        <v>0</v>
      </c>
      <c r="Z460" s="296"/>
      <c r="AA460" s="296"/>
      <c r="AB460" s="297" t="str">
        <f>VLOOKUP(H460,'3-Productie normen'!A:P,12,FALSE)</f>
        <v>B</v>
      </c>
      <c r="AC460" s="297"/>
      <c r="AE460" s="298"/>
    </row>
    <row r="461" spans="1:31" ht="14.1" hidden="1" customHeight="1">
      <c r="A461" s="432">
        <v>461</v>
      </c>
      <c r="B461" s="256" t="s">
        <v>238</v>
      </c>
      <c r="C461" s="256"/>
      <c r="D461" s="76" t="s">
        <v>657</v>
      </c>
      <c r="E461" s="220" t="s">
        <v>709</v>
      </c>
      <c r="F461" s="220"/>
      <c r="G461" s="76" t="s">
        <v>272</v>
      </c>
      <c r="H461" s="272" t="s">
        <v>46</v>
      </c>
      <c r="I461" s="76" t="s">
        <v>237</v>
      </c>
      <c r="J461" s="213">
        <v>6</v>
      </c>
      <c r="K461" s="295">
        <f t="shared" si="36"/>
        <v>156</v>
      </c>
      <c r="L461" s="224">
        <v>156</v>
      </c>
      <c r="M461" s="224"/>
      <c r="N461" s="224"/>
      <c r="O461" s="224"/>
      <c r="P461" s="224"/>
      <c r="Q461" s="224"/>
      <c r="R461" s="223" t="e">
        <f>IF(L461="nio",0,IF(L461&gt;0,L461*J461/X461,0))*VLOOKUP(B461,'2-Kosten per locatie'!$A$14:$C$16,3,FALSE)</f>
        <v>#DIV/0!</v>
      </c>
      <c r="S461" s="223">
        <f>IF(M461&gt;0,M461*J461/Y461,0)*VLOOKUP(B461,'2-Kosten per locatie'!$A$14:$C$16,3,FALSE)</f>
        <v>0</v>
      </c>
      <c r="T461" s="223"/>
      <c r="U461" s="223"/>
      <c r="V461" s="223"/>
      <c r="W461" s="223"/>
      <c r="X461" s="296">
        <f>IF(L461="nio",0,IF(L461&gt;0,VLOOKUP(H461,'3-Productie normen'!A:M,VLOOKUP(L461,'3-Productie normen'!$B$34:$C$39,2,FALSE),FALSE)))</f>
        <v>0</v>
      </c>
      <c r="Y461" s="296">
        <f t="shared" si="35"/>
        <v>0</v>
      </c>
      <c r="Z461" s="296"/>
      <c r="AA461" s="296"/>
      <c r="AB461" s="297" t="str">
        <f>VLOOKUP(H461,'3-Productie normen'!A:P,12,FALSE)</f>
        <v>B</v>
      </c>
      <c r="AC461" s="297"/>
      <c r="AE461" s="298"/>
    </row>
    <row r="462" spans="1:31" ht="14.1" hidden="1" customHeight="1">
      <c r="A462" s="432">
        <v>462</v>
      </c>
      <c r="B462" s="256" t="s">
        <v>238</v>
      </c>
      <c r="C462" s="256"/>
      <c r="D462" s="76" t="s">
        <v>657</v>
      </c>
      <c r="E462" s="220" t="s">
        <v>710</v>
      </c>
      <c r="F462" s="220"/>
      <c r="G462" s="76" t="s">
        <v>265</v>
      </c>
      <c r="H462" s="272" t="s">
        <v>55</v>
      </c>
      <c r="I462" s="76" t="s">
        <v>237</v>
      </c>
      <c r="J462" s="213">
        <v>44</v>
      </c>
      <c r="K462" s="295">
        <f t="shared" si="36"/>
        <v>156</v>
      </c>
      <c r="L462" s="224">
        <v>156</v>
      </c>
      <c r="M462" s="224"/>
      <c r="N462" s="224"/>
      <c r="O462" s="224"/>
      <c r="P462" s="224"/>
      <c r="Q462" s="224"/>
      <c r="R462" s="223" t="e">
        <f>IF(L462="nio",0,IF(L462&gt;0,L462*J462/X462,0))*VLOOKUP(B462,'2-Kosten per locatie'!$A$14:$C$16,3,FALSE)</f>
        <v>#DIV/0!</v>
      </c>
      <c r="S462" s="223">
        <f>IF(M462&gt;0,M462*J462/Y462,0)*VLOOKUP(B462,'2-Kosten per locatie'!$A$14:$C$16,3,FALSE)</f>
        <v>0</v>
      </c>
      <c r="T462" s="223"/>
      <c r="U462" s="223"/>
      <c r="V462" s="223"/>
      <c r="W462" s="223"/>
      <c r="X462" s="296">
        <f>IF(L462="nio",0,IF(L462&gt;0,VLOOKUP(H462,'3-Productie normen'!A:M,VLOOKUP(L462,'3-Productie normen'!$B$34:$C$39,2,FALSE),FALSE)))</f>
        <v>0</v>
      </c>
      <c r="Y462" s="296">
        <f t="shared" si="35"/>
        <v>0</v>
      </c>
      <c r="Z462" s="296"/>
      <c r="AA462" s="296"/>
      <c r="AB462" s="297" t="str">
        <f>VLOOKUP(H462,'3-Productie normen'!A:P,12,FALSE)</f>
        <v>B</v>
      </c>
      <c r="AC462" s="297"/>
      <c r="AE462" s="298"/>
    </row>
    <row r="463" spans="1:31" ht="14.1" hidden="1" customHeight="1">
      <c r="A463" s="432">
        <v>463</v>
      </c>
      <c r="B463" s="256" t="s">
        <v>238</v>
      </c>
      <c r="C463" s="256"/>
      <c r="D463" s="76" t="s">
        <v>657</v>
      </c>
      <c r="E463" s="220" t="s">
        <v>711</v>
      </c>
      <c r="F463" s="220"/>
      <c r="G463" s="76" t="s">
        <v>272</v>
      </c>
      <c r="H463" s="272" t="s">
        <v>46</v>
      </c>
      <c r="I463" s="76" t="s">
        <v>237</v>
      </c>
      <c r="J463" s="213">
        <v>430</v>
      </c>
      <c r="K463" s="295">
        <f t="shared" si="36"/>
        <v>156</v>
      </c>
      <c r="L463" s="224">
        <v>156</v>
      </c>
      <c r="M463" s="224"/>
      <c r="N463" s="224"/>
      <c r="O463" s="224"/>
      <c r="P463" s="224"/>
      <c r="Q463" s="224"/>
      <c r="R463" s="223" t="e">
        <f>IF(L463="nio",0,IF(L463&gt;0,L463*J463/X463,0))*VLOOKUP(B463,'2-Kosten per locatie'!$A$14:$C$16,3,FALSE)</f>
        <v>#DIV/0!</v>
      </c>
      <c r="S463" s="223">
        <f>IF(M463&gt;0,M463*J463/Y463,0)*VLOOKUP(B463,'2-Kosten per locatie'!$A$14:$C$16,3,FALSE)</f>
        <v>0</v>
      </c>
      <c r="T463" s="223"/>
      <c r="U463" s="223"/>
      <c r="V463" s="223"/>
      <c r="W463" s="223"/>
      <c r="X463" s="296">
        <f>IF(L463="nio",0,IF(L463&gt;0,VLOOKUP(H463,'3-Productie normen'!A:M,VLOOKUP(L463,'3-Productie normen'!$B$34:$C$39,2,FALSE),FALSE)))</f>
        <v>0</v>
      </c>
      <c r="Y463" s="296">
        <f t="shared" si="35"/>
        <v>0</v>
      </c>
      <c r="Z463" s="296"/>
      <c r="AA463" s="296"/>
      <c r="AB463" s="297" t="str">
        <f>VLOOKUP(H463,'3-Productie normen'!A:P,12,FALSE)</f>
        <v>B</v>
      </c>
      <c r="AC463" s="297"/>
      <c r="AE463" s="298"/>
    </row>
    <row r="464" spans="1:31" ht="14.1" hidden="1" customHeight="1">
      <c r="A464" s="432">
        <v>464</v>
      </c>
      <c r="B464" s="256" t="s">
        <v>238</v>
      </c>
      <c r="C464" s="256"/>
      <c r="D464" s="76" t="s">
        <v>657</v>
      </c>
      <c r="E464" s="220" t="s">
        <v>712</v>
      </c>
      <c r="F464" s="220"/>
      <c r="G464" s="76" t="s">
        <v>241</v>
      </c>
      <c r="H464" s="256" t="s">
        <v>727</v>
      </c>
      <c r="I464" s="76" t="s">
        <v>95</v>
      </c>
      <c r="J464" s="213">
        <v>11</v>
      </c>
      <c r="K464" s="295">
        <f t="shared" si="36"/>
        <v>156</v>
      </c>
      <c r="L464" s="224">
        <v>156</v>
      </c>
      <c r="M464" s="224"/>
      <c r="N464" s="224"/>
      <c r="O464" s="224"/>
      <c r="P464" s="224"/>
      <c r="Q464" s="224"/>
      <c r="R464" s="223" t="e">
        <f>IF(L464="nio",0,IF(L464&gt;0,L464*J464/X464,0))*VLOOKUP(B464,'2-Kosten per locatie'!$A$14:$C$16,3,FALSE)</f>
        <v>#DIV/0!</v>
      </c>
      <c r="S464" s="223">
        <f>IF(M464&gt;0,M464*J464/Y464,0)*VLOOKUP(B464,'2-Kosten per locatie'!$A$14:$C$16,3,FALSE)</f>
        <v>0</v>
      </c>
      <c r="T464" s="223"/>
      <c r="U464" s="223"/>
      <c r="V464" s="223"/>
      <c r="W464" s="223"/>
      <c r="X464" s="296">
        <f>IF(L464="nio",0,IF(L464&gt;0,VLOOKUP(H464,'3-Productie normen'!A:M,VLOOKUP(L464,'3-Productie normen'!$B$34:$C$39,2,FALSE),FALSE)))</f>
        <v>0</v>
      </c>
      <c r="Y464" s="296">
        <f t="shared" si="35"/>
        <v>0</v>
      </c>
      <c r="Z464" s="296"/>
      <c r="AA464" s="296"/>
      <c r="AB464" s="297" t="str">
        <f>VLOOKUP(H464,'3-Productie normen'!A:P,12,FALSE)</f>
        <v>V</v>
      </c>
      <c r="AC464" s="297"/>
      <c r="AE464" s="298"/>
    </row>
    <row r="465" spans="1:31" ht="14.1" hidden="1" customHeight="1">
      <c r="A465" s="432">
        <v>465</v>
      </c>
      <c r="B465" s="256" t="s">
        <v>238</v>
      </c>
      <c r="C465" s="256"/>
      <c r="D465" s="76" t="s">
        <v>657</v>
      </c>
      <c r="E465" s="220" t="s">
        <v>713</v>
      </c>
      <c r="F465" s="220"/>
      <c r="G465" s="76" t="s">
        <v>248</v>
      </c>
      <c r="H465" s="272" t="s">
        <v>58</v>
      </c>
      <c r="I465" s="76" t="s">
        <v>95</v>
      </c>
      <c r="J465" s="213">
        <v>11</v>
      </c>
      <c r="K465" s="295">
        <f t="shared" si="36"/>
        <v>156</v>
      </c>
      <c r="L465" s="224">
        <v>156</v>
      </c>
      <c r="M465" s="224"/>
      <c r="N465" s="224"/>
      <c r="O465" s="224"/>
      <c r="P465" s="224"/>
      <c r="Q465" s="224"/>
      <c r="R465" s="223" t="e">
        <f>IF(L465="nio",0,IF(L465&gt;0,L465*J465/X465,0))*VLOOKUP(B465,'2-Kosten per locatie'!$A$14:$C$16,3,FALSE)</f>
        <v>#DIV/0!</v>
      </c>
      <c r="S465" s="223">
        <f>IF(M465&gt;0,M465*J465/Y465,0)*VLOOKUP(B465,'2-Kosten per locatie'!$A$14:$C$16,3,FALSE)</f>
        <v>0</v>
      </c>
      <c r="T465" s="223"/>
      <c r="U465" s="223"/>
      <c r="V465" s="223"/>
      <c r="W465" s="223"/>
      <c r="X465" s="296">
        <f>IF(L465="nio",0,IF(L465&gt;0,VLOOKUP(H465,'3-Productie normen'!A:M,VLOOKUP(L465,'3-Productie normen'!$B$34:$C$39,2,FALSE),FALSE)))</f>
        <v>0</v>
      </c>
      <c r="Y465" s="296">
        <f t="shared" si="35"/>
        <v>0</v>
      </c>
      <c r="Z465" s="296"/>
      <c r="AA465" s="296"/>
      <c r="AB465" s="297" t="str">
        <f>VLOOKUP(H465,'3-Productie normen'!A:P,12,FALSE)</f>
        <v>V</v>
      </c>
      <c r="AC465" s="297"/>
      <c r="AE465" s="298"/>
    </row>
    <row r="466" spans="1:31" ht="14.1" hidden="1" customHeight="1">
      <c r="A466" s="432">
        <v>466</v>
      </c>
      <c r="B466" s="256" t="s">
        <v>238</v>
      </c>
      <c r="C466" s="256"/>
      <c r="D466" s="76" t="s">
        <v>657</v>
      </c>
      <c r="E466" s="220" t="s">
        <v>714</v>
      </c>
      <c r="F466" s="220"/>
      <c r="G466" s="76" t="s">
        <v>680</v>
      </c>
      <c r="H466" s="76" t="s">
        <v>680</v>
      </c>
      <c r="I466" s="76" t="s">
        <v>263</v>
      </c>
      <c r="J466" s="213">
        <v>36</v>
      </c>
      <c r="K466" s="295">
        <f t="shared" si="36"/>
        <v>0</v>
      </c>
      <c r="L466" s="224" t="s">
        <v>717</v>
      </c>
      <c r="M466" s="224"/>
      <c r="N466" s="224"/>
      <c r="O466" s="224"/>
      <c r="P466" s="224"/>
      <c r="Q466" s="224"/>
      <c r="R466" s="223">
        <f>IF(L466="nio",0,IF(L466&gt;0,L466*J466/X466,0))*VLOOKUP(B466,'2-Kosten per locatie'!$A$14:$C$16,3,FALSE)</f>
        <v>0</v>
      </c>
      <c r="S466" s="223">
        <f>IF(M466&gt;0,M466*J466/Y466,0)*VLOOKUP(B466,'2-Kosten per locatie'!$A$14:$C$16,3,FALSE)</f>
        <v>0</v>
      </c>
      <c r="T466" s="223"/>
      <c r="U466" s="223"/>
      <c r="V466" s="223"/>
      <c r="W466" s="223"/>
      <c r="X466" s="296">
        <f>IF(L466="nio",0,IF(L466&gt;0,VLOOKUP(H466,'3-Productie normen'!A:M,VLOOKUP(L466,'3-Productie normen'!$B$34:$C$39,2,FALSE),FALSE)))</f>
        <v>0</v>
      </c>
      <c r="Y466" s="296">
        <f t="shared" si="35"/>
        <v>0</v>
      </c>
      <c r="Z466" s="296"/>
      <c r="AA466" s="296"/>
      <c r="AB466" s="297" t="str">
        <f>VLOOKUP(H466,'3-Productie normen'!A:P,12,FALSE)</f>
        <v>V</v>
      </c>
      <c r="AC466" s="297"/>
      <c r="AE466" s="298"/>
    </row>
    <row r="467" spans="1:31" ht="14.1" hidden="1" customHeight="1">
      <c r="A467" s="432">
        <v>467</v>
      </c>
      <c r="B467" s="256" t="s">
        <v>238</v>
      </c>
      <c r="C467" s="256"/>
      <c r="D467" s="76" t="s">
        <v>715</v>
      </c>
      <c r="E467" s="220">
        <v>6001</v>
      </c>
      <c r="F467" s="220"/>
      <c r="G467" s="76" t="s">
        <v>248</v>
      </c>
      <c r="H467" s="272" t="s">
        <v>58</v>
      </c>
      <c r="I467" s="76" t="s">
        <v>95</v>
      </c>
      <c r="J467" s="213">
        <v>12.5</v>
      </c>
      <c r="K467" s="295">
        <f t="shared" si="36"/>
        <v>156</v>
      </c>
      <c r="L467" s="224">
        <v>156</v>
      </c>
      <c r="M467" s="224"/>
      <c r="N467" s="224"/>
      <c r="O467" s="224"/>
      <c r="P467" s="224"/>
      <c r="Q467" s="224"/>
      <c r="R467" s="223" t="e">
        <f>IF(L467="nio",0,IF(L467&gt;0,L467*J467/X467,0))*VLOOKUP(B467,'2-Kosten per locatie'!$A$14:$C$16,3,FALSE)</f>
        <v>#DIV/0!</v>
      </c>
      <c r="S467" s="223">
        <f>IF(M467&gt;0,M467*J467/Y467,0)*VLOOKUP(B467,'2-Kosten per locatie'!$A$14:$C$16,3,FALSE)</f>
        <v>0</v>
      </c>
      <c r="T467" s="223"/>
      <c r="U467" s="223"/>
      <c r="V467" s="223"/>
      <c r="W467" s="223"/>
      <c r="X467" s="296">
        <f>IF(L467="nio",0,IF(L467&gt;0,VLOOKUP(H467,'3-Productie normen'!A:M,VLOOKUP(L467,'3-Productie normen'!$B$34:$C$39,2,FALSE),FALSE)))</f>
        <v>0</v>
      </c>
      <c r="Y467" s="296">
        <f t="shared" si="35"/>
        <v>0</v>
      </c>
      <c r="Z467" s="296"/>
      <c r="AA467" s="296"/>
      <c r="AB467" s="297" t="str">
        <f>VLOOKUP(H467,'3-Productie normen'!A:P,12,FALSE)</f>
        <v>V</v>
      </c>
      <c r="AC467" s="297"/>
      <c r="AE467" s="298"/>
    </row>
    <row r="468" spans="1:31" ht="14.1" hidden="1" customHeight="1">
      <c r="A468" s="432">
        <v>468</v>
      </c>
      <c r="B468" s="256" t="s">
        <v>238</v>
      </c>
      <c r="C468" s="256"/>
      <c r="D468" s="76" t="s">
        <v>715</v>
      </c>
      <c r="E468" s="220">
        <v>6002</v>
      </c>
      <c r="F468" s="220"/>
      <c r="G468" s="76" t="s">
        <v>259</v>
      </c>
      <c r="H468" s="276" t="s">
        <v>770</v>
      </c>
      <c r="I468" s="76" t="s">
        <v>243</v>
      </c>
      <c r="J468" s="213">
        <v>0</v>
      </c>
      <c r="K468" s="295">
        <f t="shared" si="36"/>
        <v>0</v>
      </c>
      <c r="L468" s="224" t="s">
        <v>717</v>
      </c>
      <c r="M468" s="224"/>
      <c r="N468" s="224"/>
      <c r="O468" s="224"/>
      <c r="P468" s="224"/>
      <c r="Q468" s="224"/>
      <c r="R468" s="223">
        <f>IF(L468="nio",0,IF(L468&gt;0,L468*J468/X468,0))*VLOOKUP(B468,'2-Kosten per locatie'!$A$14:$C$16,3,FALSE)</f>
        <v>0</v>
      </c>
      <c r="S468" s="223">
        <f>IF(M468&gt;0,M468*J468/Y468,0)*VLOOKUP(B468,'2-Kosten per locatie'!$A$14:$C$16,3,FALSE)</f>
        <v>0</v>
      </c>
      <c r="T468" s="223"/>
      <c r="U468" s="223"/>
      <c r="V468" s="223"/>
      <c r="W468" s="223"/>
      <c r="X468" s="296">
        <f>IF(L468="nio",0,IF(L468&gt;0,VLOOKUP(H468,'3-Productie normen'!A:M,VLOOKUP(L468,'3-Productie normen'!$B$34:$C$39,2,FALSE),FALSE)))</f>
        <v>0</v>
      </c>
      <c r="Y468" s="296">
        <f t="shared" si="35"/>
        <v>0</v>
      </c>
      <c r="Z468" s="296"/>
      <c r="AA468" s="296"/>
      <c r="AB468" s="297">
        <f>VLOOKUP(H468,'3-Productie normen'!A:P,12,FALSE)</f>
        <v>0</v>
      </c>
      <c r="AC468" s="297"/>
      <c r="AE468" s="298"/>
    </row>
    <row r="469" spans="1:31" ht="14.1" hidden="1" customHeight="1">
      <c r="A469" s="432">
        <v>469</v>
      </c>
      <c r="B469" s="256" t="s">
        <v>238</v>
      </c>
      <c r="C469" s="256"/>
      <c r="D469" s="76" t="s">
        <v>716</v>
      </c>
      <c r="E469" s="220">
        <v>7001</v>
      </c>
      <c r="F469" s="220"/>
      <c r="G469" s="76" t="s">
        <v>248</v>
      </c>
      <c r="H469" s="272" t="s">
        <v>58</v>
      </c>
      <c r="I469" s="76" t="s">
        <v>95</v>
      </c>
      <c r="J469" s="213">
        <v>12.5</v>
      </c>
      <c r="K469" s="295">
        <f t="shared" si="36"/>
        <v>156</v>
      </c>
      <c r="L469" s="224">
        <v>156</v>
      </c>
      <c r="M469" s="224"/>
      <c r="N469" s="224"/>
      <c r="O469" s="224"/>
      <c r="P469" s="224"/>
      <c r="Q469" s="224"/>
      <c r="R469" s="223" t="e">
        <f>IF(L469="nio",0,IF(L469&gt;0,L469*J469/X469,0))*VLOOKUP(B469,'2-Kosten per locatie'!$A$14:$C$16,3,FALSE)</f>
        <v>#DIV/0!</v>
      </c>
      <c r="S469" s="223">
        <f>IF(M469&gt;0,M469*J469/Y469,0)*VLOOKUP(B469,'2-Kosten per locatie'!$A$14:$C$16,3,FALSE)</f>
        <v>0</v>
      </c>
      <c r="T469" s="223">
        <f>IF(N469&gt;0,N469*J469/Z469,0)*VLOOKUP(B469,'2-Kosten per locatie'!$A$14:$C$16,3,FALSE)</f>
        <v>0</v>
      </c>
      <c r="U469" s="223">
        <f>IF(O469&gt;0,O469*J469/AA469,0)*VLOOKUP(B469,'2-Kosten per locatie'!$A$14:$C$16,3,FALSE)</f>
        <v>0</v>
      </c>
      <c r="V469" s="223">
        <f>IF(P469&gt;0,P469*J469/Z469,0)*VLOOKUP(B469,'2-Kosten per locatie'!$A$14:$C$16,3,FALSE)</f>
        <v>0</v>
      </c>
      <c r="W469" s="223">
        <f>IF(Q469&gt;0,Q469*J469/AA469,0)*VLOOKUP(B469,'2-Kosten per locatie'!$A$14:$C$16,3,FALSE)</f>
        <v>0</v>
      </c>
      <c r="X469" s="296">
        <f>IF(L469="nio",0,IF(L469&gt;0,VLOOKUP(H469,'3-Productie normen'!A:M,VLOOKUP(L469,'3-Productie normen'!$B$34:$C$39,2,FALSE),FALSE)))</f>
        <v>0</v>
      </c>
      <c r="Y469" s="296">
        <f t="shared" si="35"/>
        <v>0</v>
      </c>
      <c r="Z469" s="296">
        <f t="shared" ref="Z469:Z500" si="37">IF((OR(N469&gt;0,P469&gt;0)),X469*$Z$8,0)</f>
        <v>0</v>
      </c>
      <c r="AA469" s="296">
        <f t="shared" ref="AA469:AA500" si="38">IF((OR(O469&gt;0,Q469&gt;0)),X469*$AA$8,0)</f>
        <v>0</v>
      </c>
      <c r="AB469" s="297" t="str">
        <f>VLOOKUP(H469,'3-Productie normen'!A:P,12,FALSE)</f>
        <v>V</v>
      </c>
      <c r="AC469" s="297"/>
      <c r="AE469" s="298">
        <f t="shared" ref="AE469:AE500" si="39">K469*J469</f>
        <v>1950</v>
      </c>
    </row>
    <row r="470" spans="1:31" ht="14.1" hidden="1" customHeight="1">
      <c r="A470" s="432">
        <v>470</v>
      </c>
      <c r="B470" s="256" t="s">
        <v>238</v>
      </c>
      <c r="C470" s="256"/>
      <c r="D470" s="76" t="s">
        <v>716</v>
      </c>
      <c r="E470" s="220">
        <v>7002</v>
      </c>
      <c r="F470" s="220"/>
      <c r="G470" s="76" t="s">
        <v>259</v>
      </c>
      <c r="H470" s="276" t="s">
        <v>770</v>
      </c>
      <c r="I470" s="76" t="s">
        <v>243</v>
      </c>
      <c r="J470" s="213">
        <v>0</v>
      </c>
      <c r="K470" s="295">
        <f t="shared" si="36"/>
        <v>0</v>
      </c>
      <c r="L470" s="224" t="s">
        <v>717</v>
      </c>
      <c r="M470" s="224"/>
      <c r="N470" s="224"/>
      <c r="O470" s="224"/>
      <c r="P470" s="224"/>
      <c r="Q470" s="224"/>
      <c r="R470" s="223">
        <f>IF(L470="nio",0,IF(L470&gt;0,L470*J470/X470,0))*VLOOKUP(B470,'2-Kosten per locatie'!$A$14:$C$16,3,FALSE)</f>
        <v>0</v>
      </c>
      <c r="S470" s="223">
        <f>IF(M470&gt;0,M470*J470/Y470,0)*VLOOKUP(B470,'2-Kosten per locatie'!$A$14:$C$16,3,FALSE)</f>
        <v>0</v>
      </c>
      <c r="T470" s="223">
        <f>IF(N470&gt;0,N470*J470/Z470,0)*VLOOKUP(B470,'2-Kosten per locatie'!$A$14:$C$16,3,FALSE)</f>
        <v>0</v>
      </c>
      <c r="U470" s="223">
        <f>IF(O470&gt;0,O470*J470/AA470,0)*VLOOKUP(B470,'2-Kosten per locatie'!$A$14:$C$16,3,FALSE)</f>
        <v>0</v>
      </c>
      <c r="V470" s="223">
        <f>IF(P470&gt;0,P470*J470/Z470,0)*VLOOKUP(B470,'2-Kosten per locatie'!$A$14:$C$16,3,FALSE)</f>
        <v>0</v>
      </c>
      <c r="W470" s="223">
        <f>IF(Q470&gt;0,Q470*J470/AA470,0)*VLOOKUP(B470,'2-Kosten per locatie'!$A$14:$C$16,3,FALSE)</f>
        <v>0</v>
      </c>
      <c r="X470" s="296">
        <f>IF(L470="nio",0,IF(L470&gt;0,VLOOKUP(H470,'3-Productie normen'!A:M,VLOOKUP(L470,'3-Productie normen'!$B$34:$C$39,2,FALSE),FALSE)))</f>
        <v>0</v>
      </c>
      <c r="Y470" s="296">
        <f t="shared" si="35"/>
        <v>0</v>
      </c>
      <c r="Z470" s="296">
        <f t="shared" si="37"/>
        <v>0</v>
      </c>
      <c r="AA470" s="296">
        <f t="shared" si="38"/>
        <v>0</v>
      </c>
      <c r="AB470" s="297">
        <f>VLOOKUP(H470,'3-Productie normen'!A:P,12,FALSE)</f>
        <v>0</v>
      </c>
      <c r="AC470" s="297"/>
      <c r="AE470" s="298">
        <f t="shared" si="39"/>
        <v>0</v>
      </c>
    </row>
    <row r="471" spans="1:31" ht="14.1" hidden="1" customHeight="1">
      <c r="A471" s="432">
        <v>471</v>
      </c>
      <c r="B471" s="256" t="s">
        <v>718</v>
      </c>
      <c r="C471" s="256"/>
      <c r="D471" s="76" t="s">
        <v>719</v>
      </c>
      <c r="E471" s="220"/>
      <c r="F471" s="220"/>
      <c r="G471" s="76" t="s">
        <v>241</v>
      </c>
      <c r="H471" s="256" t="s">
        <v>727</v>
      </c>
      <c r="I471" s="76" t="s">
        <v>97</v>
      </c>
      <c r="J471" s="213">
        <v>9</v>
      </c>
      <c r="K471" s="295">
        <f t="shared" si="36"/>
        <v>255</v>
      </c>
      <c r="L471" s="224">
        <v>255</v>
      </c>
      <c r="M471" s="224"/>
      <c r="N471" s="224"/>
      <c r="O471" s="224"/>
      <c r="P471" s="224"/>
      <c r="Q471" s="224"/>
      <c r="R471" s="223" t="e">
        <f>IF(L471="nio",0,IF(L471&gt;0,L471*J471/X471,0))*VLOOKUP(B471,'2-Kosten per locatie'!$A$14:$C$16,3,FALSE)</f>
        <v>#DIV/0!</v>
      </c>
      <c r="S471" s="223">
        <f>IF(M471&gt;0,M471*J471/Y471,0)*VLOOKUP(B471,'2-Kosten per locatie'!$A$14:$C$16,3,FALSE)</f>
        <v>0</v>
      </c>
      <c r="T471" s="223">
        <f>IF(N471&gt;0,N471*J471/Z471,0)*VLOOKUP(B471,'2-Kosten per locatie'!$A$14:$C$16,3,FALSE)</f>
        <v>0</v>
      </c>
      <c r="U471" s="223">
        <f>IF(O471&gt;0,O471*J471/AA471,0)*VLOOKUP(B471,'2-Kosten per locatie'!$A$14:$C$16,3,FALSE)</f>
        <v>0</v>
      </c>
      <c r="V471" s="223">
        <f>IF(P471&gt;0,P471*J471/Z471,0)*VLOOKUP(B471,'2-Kosten per locatie'!$A$14:$C$16,3,FALSE)</f>
        <v>0</v>
      </c>
      <c r="W471" s="223">
        <f>IF(Q471&gt;0,Q471*J471/AA471,0)*VLOOKUP(B471,'2-Kosten per locatie'!$A$14:$C$16,3,FALSE)</f>
        <v>0</v>
      </c>
      <c r="X471" s="296">
        <f>IF(L471="nio",0,IF(L471&gt;0,VLOOKUP(H471,'3-Productie normen'!A:M,VLOOKUP(L471,'3-Productie normen'!$B$34:$C$39,2,FALSE),FALSE)))</f>
        <v>0</v>
      </c>
      <c r="Y471" s="296">
        <f t="shared" ref="Y471:Y500" si="40">IF(M471&gt;0,X471*$Y$8,0)</f>
        <v>0</v>
      </c>
      <c r="Z471" s="296">
        <f t="shared" si="37"/>
        <v>0</v>
      </c>
      <c r="AA471" s="296">
        <f t="shared" si="38"/>
        <v>0</v>
      </c>
      <c r="AB471" s="297" t="str">
        <f>VLOOKUP(H471,'3-Productie normen'!A:P,12,FALSE)</f>
        <v>V</v>
      </c>
      <c r="AC471" s="297"/>
      <c r="AE471" s="298">
        <f t="shared" si="39"/>
        <v>2295</v>
      </c>
    </row>
    <row r="472" spans="1:31" ht="14.1" hidden="1" customHeight="1">
      <c r="A472" s="432">
        <v>472</v>
      </c>
      <c r="B472" s="256" t="s">
        <v>718</v>
      </c>
      <c r="C472" s="256"/>
      <c r="D472" s="76" t="s">
        <v>719</v>
      </c>
      <c r="E472" s="220"/>
      <c r="F472" s="220"/>
      <c r="G472" s="76" t="s">
        <v>241</v>
      </c>
      <c r="H472" s="256" t="s">
        <v>727</v>
      </c>
      <c r="I472" s="76" t="s">
        <v>97</v>
      </c>
      <c r="J472" s="213">
        <v>24</v>
      </c>
      <c r="K472" s="295">
        <f t="shared" si="36"/>
        <v>255</v>
      </c>
      <c r="L472" s="224">
        <v>255</v>
      </c>
      <c r="M472" s="224"/>
      <c r="N472" s="224"/>
      <c r="O472" s="224"/>
      <c r="P472" s="224"/>
      <c r="Q472" s="224"/>
      <c r="R472" s="223" t="e">
        <f>IF(L472="nio",0,IF(L472&gt;0,L472*J472/X472,0))*VLOOKUP(B472,'2-Kosten per locatie'!$A$14:$C$16,3,FALSE)</f>
        <v>#DIV/0!</v>
      </c>
      <c r="S472" s="223">
        <f>IF(M472&gt;0,M472*J472/Y472,0)*VLOOKUP(B472,'2-Kosten per locatie'!$A$14:$C$16,3,FALSE)</f>
        <v>0</v>
      </c>
      <c r="T472" s="223">
        <f>IF(N472&gt;0,N472*J472/Z472,0)*VLOOKUP(B472,'2-Kosten per locatie'!$A$14:$C$16,3,FALSE)</f>
        <v>0</v>
      </c>
      <c r="U472" s="223">
        <f>IF(O472&gt;0,O472*J472/AA472,0)*VLOOKUP(B472,'2-Kosten per locatie'!$A$14:$C$16,3,FALSE)</f>
        <v>0</v>
      </c>
      <c r="V472" s="223">
        <f>IF(P472&gt;0,P472*J472/Z472,0)*VLOOKUP(B472,'2-Kosten per locatie'!$A$14:$C$16,3,FALSE)</f>
        <v>0</v>
      </c>
      <c r="W472" s="223">
        <f>IF(Q472&gt;0,Q472*J472/AA472,0)*VLOOKUP(B472,'2-Kosten per locatie'!$A$14:$C$16,3,FALSE)</f>
        <v>0</v>
      </c>
      <c r="X472" s="296">
        <f>IF(L472="nio",0,IF(L472&gt;0,VLOOKUP(H472,'3-Productie normen'!A:M,VLOOKUP(L472,'3-Productie normen'!$B$34:$C$39,2,FALSE),FALSE)))</f>
        <v>0</v>
      </c>
      <c r="Y472" s="296">
        <f t="shared" si="40"/>
        <v>0</v>
      </c>
      <c r="Z472" s="296">
        <f t="shared" si="37"/>
        <v>0</v>
      </c>
      <c r="AA472" s="296">
        <f t="shared" si="38"/>
        <v>0</v>
      </c>
      <c r="AB472" s="297" t="str">
        <f>VLOOKUP(H472,'3-Productie normen'!A:P,12,FALSE)</f>
        <v>V</v>
      </c>
      <c r="AC472" s="297"/>
      <c r="AE472" s="298">
        <f t="shared" si="39"/>
        <v>6120</v>
      </c>
    </row>
    <row r="473" spans="1:31" ht="14.1" customHeight="1">
      <c r="A473" s="432">
        <v>473</v>
      </c>
      <c r="B473" s="256" t="s">
        <v>718</v>
      </c>
      <c r="C473" s="256"/>
      <c r="D473" s="76" t="s">
        <v>719</v>
      </c>
      <c r="E473" s="220"/>
      <c r="F473" s="220"/>
      <c r="G473" s="76" t="s">
        <v>255</v>
      </c>
      <c r="H473" s="272" t="s">
        <v>48</v>
      </c>
      <c r="I473" s="76" t="s">
        <v>97</v>
      </c>
      <c r="J473" s="213">
        <v>4</v>
      </c>
      <c r="K473" s="295">
        <f t="shared" si="36"/>
        <v>510</v>
      </c>
      <c r="L473" s="224">
        <v>255</v>
      </c>
      <c r="M473" s="224">
        <v>255</v>
      </c>
      <c r="N473" s="224"/>
      <c r="O473" s="224"/>
      <c r="P473" s="224"/>
      <c r="Q473" s="224"/>
      <c r="R473" s="223" t="e">
        <f>IF(L473="nio",0,IF(L473&gt;0,L473*J473/X473,0))*VLOOKUP(B473,'2-Kosten per locatie'!$A$14:$C$16,3,FALSE)</f>
        <v>#DIV/0!</v>
      </c>
      <c r="S473" s="223" t="e">
        <f>IF(M473&gt;0,M473*J473/Y473,0)*VLOOKUP(B473,'2-Kosten per locatie'!$A$14:$C$16,3,FALSE)</f>
        <v>#DIV/0!</v>
      </c>
      <c r="T473" s="223">
        <f>IF(N473&gt;0,N473*J473/Z473,0)*VLOOKUP(B473,'2-Kosten per locatie'!$A$14:$C$16,3,FALSE)</f>
        <v>0</v>
      </c>
      <c r="U473" s="223">
        <f>IF(O473&gt;0,O473*J473/AA473,0)*VLOOKUP(B473,'2-Kosten per locatie'!$A$14:$C$16,3,FALSE)</f>
        <v>0</v>
      </c>
      <c r="V473" s="223">
        <f>IF(P473&gt;0,P473*J473/Z473,0)*VLOOKUP(B473,'2-Kosten per locatie'!$A$14:$C$16,3,FALSE)</f>
        <v>0</v>
      </c>
      <c r="W473" s="223">
        <f>IF(Q473&gt;0,Q473*J473/AA473,0)*VLOOKUP(B473,'2-Kosten per locatie'!$A$14:$C$16,3,FALSE)</f>
        <v>0</v>
      </c>
      <c r="X473" s="296">
        <f>IF(L473="nio",0,IF(L473&gt;0,VLOOKUP(H473,'3-Productie normen'!A:M,VLOOKUP(L473,'3-Productie normen'!$B$34:$C$39,2,FALSE),FALSE)))</f>
        <v>0</v>
      </c>
      <c r="Y473" s="296">
        <f t="shared" si="40"/>
        <v>0</v>
      </c>
      <c r="Z473" s="296">
        <f t="shared" si="37"/>
        <v>0</v>
      </c>
      <c r="AA473" s="296">
        <f t="shared" si="38"/>
        <v>0</v>
      </c>
      <c r="AB473" s="297" t="str">
        <f>VLOOKUP(H473,'3-Productie normen'!A:P,12,FALSE)</f>
        <v>S</v>
      </c>
      <c r="AC473" s="297"/>
      <c r="AE473" s="298">
        <f t="shared" si="39"/>
        <v>2040</v>
      </c>
    </row>
    <row r="474" spans="1:31" ht="14.1" customHeight="1">
      <c r="A474" s="432">
        <v>474</v>
      </c>
      <c r="B474" s="256" t="s">
        <v>718</v>
      </c>
      <c r="C474" s="256"/>
      <c r="D474" s="76" t="s">
        <v>719</v>
      </c>
      <c r="E474" s="220"/>
      <c r="F474" s="220"/>
      <c r="G474" s="76" t="s">
        <v>255</v>
      </c>
      <c r="H474" s="272" t="s">
        <v>48</v>
      </c>
      <c r="I474" s="76" t="s">
        <v>97</v>
      </c>
      <c r="J474" s="213">
        <v>19</v>
      </c>
      <c r="K474" s="295">
        <f t="shared" si="36"/>
        <v>510</v>
      </c>
      <c r="L474" s="224">
        <v>255</v>
      </c>
      <c r="M474" s="224">
        <v>255</v>
      </c>
      <c r="N474" s="224"/>
      <c r="O474" s="224"/>
      <c r="P474" s="224"/>
      <c r="Q474" s="224"/>
      <c r="R474" s="223" t="e">
        <f>IF(L474="nio",0,IF(L474&gt;0,L474*J474/X474,0))*VLOOKUP(B474,'2-Kosten per locatie'!$A$14:$C$16,3,FALSE)</f>
        <v>#DIV/0!</v>
      </c>
      <c r="S474" s="223" t="e">
        <f>IF(M474&gt;0,M474*J474/Y474,0)*VLOOKUP(B474,'2-Kosten per locatie'!$A$14:$C$16,3,FALSE)</f>
        <v>#DIV/0!</v>
      </c>
      <c r="T474" s="223">
        <f>IF(N474&gt;0,N474*J474/Z474,0)*VLOOKUP(B474,'2-Kosten per locatie'!$A$14:$C$16,3,FALSE)</f>
        <v>0</v>
      </c>
      <c r="U474" s="223">
        <f>IF(O474&gt;0,O474*J474/AA474,0)*VLOOKUP(B474,'2-Kosten per locatie'!$A$14:$C$16,3,FALSE)</f>
        <v>0</v>
      </c>
      <c r="V474" s="223">
        <f>IF(P474&gt;0,P474*J474/Z474,0)*VLOOKUP(B474,'2-Kosten per locatie'!$A$14:$C$16,3,FALSE)</f>
        <v>0</v>
      </c>
      <c r="W474" s="223">
        <f>IF(Q474&gt;0,Q474*J474/AA474,0)*VLOOKUP(B474,'2-Kosten per locatie'!$A$14:$C$16,3,FALSE)</f>
        <v>0</v>
      </c>
      <c r="X474" s="296">
        <f>IF(L474="nio",0,IF(L474&gt;0,VLOOKUP(H474,'3-Productie normen'!A:M,VLOOKUP(L474,'3-Productie normen'!$B$34:$C$39,2,FALSE),FALSE)))</f>
        <v>0</v>
      </c>
      <c r="Y474" s="296">
        <f t="shared" si="40"/>
        <v>0</v>
      </c>
      <c r="Z474" s="296">
        <f t="shared" si="37"/>
        <v>0</v>
      </c>
      <c r="AA474" s="296">
        <f t="shared" si="38"/>
        <v>0</v>
      </c>
      <c r="AB474" s="297" t="str">
        <f>VLOOKUP(H474,'3-Productie normen'!A:P,12,FALSE)</f>
        <v>S</v>
      </c>
      <c r="AC474" s="297"/>
      <c r="AE474" s="298">
        <f t="shared" si="39"/>
        <v>9690</v>
      </c>
    </row>
    <row r="475" spans="1:31" ht="14.1" hidden="1" customHeight="1">
      <c r="A475" s="432">
        <v>475</v>
      </c>
      <c r="B475" s="256" t="s">
        <v>718</v>
      </c>
      <c r="C475" s="256"/>
      <c r="D475" s="76" t="s">
        <v>719</v>
      </c>
      <c r="E475" s="220"/>
      <c r="F475" s="220"/>
      <c r="G475" s="76" t="s">
        <v>272</v>
      </c>
      <c r="H475" s="272" t="s">
        <v>46</v>
      </c>
      <c r="I475" s="76" t="s">
        <v>479</v>
      </c>
      <c r="J475" s="213">
        <v>16</v>
      </c>
      <c r="K475" s="295">
        <f t="shared" si="36"/>
        <v>255</v>
      </c>
      <c r="L475" s="224">
        <v>255</v>
      </c>
      <c r="M475" s="224"/>
      <c r="N475" s="224"/>
      <c r="O475" s="224"/>
      <c r="P475" s="224"/>
      <c r="Q475" s="224"/>
      <c r="R475" s="223" t="e">
        <f>IF(L475="nio",0,IF(L475&gt;0,L475*J475/X475,0))*VLOOKUP(B475,'2-Kosten per locatie'!$A$14:$C$16,3,FALSE)</f>
        <v>#DIV/0!</v>
      </c>
      <c r="S475" s="223">
        <f>IF(M475&gt;0,M475*J475/Y475,0)*VLOOKUP(B475,'2-Kosten per locatie'!$A$14:$C$16,3,FALSE)</f>
        <v>0</v>
      </c>
      <c r="T475" s="223">
        <f>IF(N475&gt;0,N475*J475/Z475,0)*VLOOKUP(B475,'2-Kosten per locatie'!$A$14:$C$16,3,FALSE)</f>
        <v>0</v>
      </c>
      <c r="U475" s="223">
        <f>IF(O475&gt;0,O475*J475/AA475,0)*VLOOKUP(B475,'2-Kosten per locatie'!$A$14:$C$16,3,FALSE)</f>
        <v>0</v>
      </c>
      <c r="V475" s="223">
        <f>IF(P475&gt;0,P475*J475/Z475,0)*VLOOKUP(B475,'2-Kosten per locatie'!$A$14:$C$16,3,FALSE)</f>
        <v>0</v>
      </c>
      <c r="W475" s="223">
        <f>IF(Q475&gt;0,Q475*J475/AA475,0)*VLOOKUP(B475,'2-Kosten per locatie'!$A$14:$C$16,3,FALSE)</f>
        <v>0</v>
      </c>
      <c r="X475" s="296">
        <f>IF(L475="nio",0,IF(L475&gt;0,VLOOKUP(H475,'3-Productie normen'!A:M,VLOOKUP(L475,'3-Productie normen'!$B$34:$C$39,2,FALSE),FALSE)))</f>
        <v>0</v>
      </c>
      <c r="Y475" s="296">
        <f t="shared" si="40"/>
        <v>0</v>
      </c>
      <c r="Z475" s="296">
        <f t="shared" si="37"/>
        <v>0</v>
      </c>
      <c r="AA475" s="296">
        <f t="shared" si="38"/>
        <v>0</v>
      </c>
      <c r="AB475" s="297" t="str">
        <f>VLOOKUP(H475,'3-Productie normen'!A:P,12,FALSE)</f>
        <v>B</v>
      </c>
      <c r="AC475" s="297"/>
      <c r="AE475" s="298">
        <f t="shared" si="39"/>
        <v>4080</v>
      </c>
    </row>
    <row r="476" spans="1:31" ht="14.1" hidden="1" customHeight="1">
      <c r="A476" s="432">
        <v>476</v>
      </c>
      <c r="B476" s="256" t="s">
        <v>718</v>
      </c>
      <c r="C476" s="256"/>
      <c r="D476" s="76" t="s">
        <v>719</v>
      </c>
      <c r="E476" s="220"/>
      <c r="F476" s="220"/>
      <c r="G476" s="76" t="s">
        <v>272</v>
      </c>
      <c r="H476" s="272" t="s">
        <v>46</v>
      </c>
      <c r="I476" s="76" t="s">
        <v>479</v>
      </c>
      <c r="J476" s="213">
        <v>24</v>
      </c>
      <c r="K476" s="295">
        <f t="shared" si="36"/>
        <v>255</v>
      </c>
      <c r="L476" s="224">
        <v>255</v>
      </c>
      <c r="M476" s="224"/>
      <c r="N476" s="224"/>
      <c r="O476" s="224"/>
      <c r="P476" s="224"/>
      <c r="Q476" s="224"/>
      <c r="R476" s="223" t="e">
        <f>IF(L476="nio",0,IF(L476&gt;0,L476*J476/X476,0))*VLOOKUP(B476,'2-Kosten per locatie'!$A$14:$C$16,3,FALSE)</f>
        <v>#DIV/0!</v>
      </c>
      <c r="S476" s="223">
        <f>IF(M476&gt;0,M476*J476/Y476,0)*VLOOKUP(B476,'2-Kosten per locatie'!$A$14:$C$16,3,FALSE)</f>
        <v>0</v>
      </c>
      <c r="T476" s="223">
        <f>IF(N476&gt;0,N476*J476/Z476,0)*VLOOKUP(B476,'2-Kosten per locatie'!$A$14:$C$16,3,FALSE)</f>
        <v>0</v>
      </c>
      <c r="U476" s="223">
        <f>IF(O476&gt;0,O476*J476/AA476,0)*VLOOKUP(B476,'2-Kosten per locatie'!$A$14:$C$16,3,FALSE)</f>
        <v>0</v>
      </c>
      <c r="V476" s="223">
        <f>IF(P476&gt;0,P476*J476/Z476,0)*VLOOKUP(B476,'2-Kosten per locatie'!$A$14:$C$16,3,FALSE)</f>
        <v>0</v>
      </c>
      <c r="W476" s="223">
        <f>IF(Q476&gt;0,Q476*J476/AA476,0)*VLOOKUP(B476,'2-Kosten per locatie'!$A$14:$C$16,3,FALSE)</f>
        <v>0</v>
      </c>
      <c r="X476" s="296">
        <f>IF(L476="nio",0,IF(L476&gt;0,VLOOKUP(H476,'3-Productie normen'!A:M,VLOOKUP(L476,'3-Productie normen'!$B$34:$C$39,2,FALSE),FALSE)))</f>
        <v>0</v>
      </c>
      <c r="Y476" s="296">
        <f t="shared" si="40"/>
        <v>0</v>
      </c>
      <c r="Z476" s="296">
        <f t="shared" si="37"/>
        <v>0</v>
      </c>
      <c r="AA476" s="296">
        <f t="shared" si="38"/>
        <v>0</v>
      </c>
      <c r="AB476" s="297" t="str">
        <f>VLOOKUP(H476,'3-Productie normen'!A:P,12,FALSE)</f>
        <v>B</v>
      </c>
      <c r="AC476" s="297"/>
      <c r="AE476" s="298">
        <f t="shared" si="39"/>
        <v>6120</v>
      </c>
    </row>
    <row r="477" spans="1:31" ht="14.1" hidden="1" customHeight="1">
      <c r="A477" s="432">
        <v>477</v>
      </c>
      <c r="B477" s="256" t="s">
        <v>718</v>
      </c>
      <c r="C477" s="256"/>
      <c r="D477" s="76" t="s">
        <v>719</v>
      </c>
      <c r="E477" s="220"/>
      <c r="F477" s="220"/>
      <c r="G477" s="76" t="s">
        <v>272</v>
      </c>
      <c r="H477" s="272" t="s">
        <v>46</v>
      </c>
      <c r="I477" s="76" t="s">
        <v>479</v>
      </c>
      <c r="J477" s="213">
        <v>43</v>
      </c>
      <c r="K477" s="295">
        <f t="shared" si="36"/>
        <v>255</v>
      </c>
      <c r="L477" s="224">
        <v>255</v>
      </c>
      <c r="M477" s="224"/>
      <c r="N477" s="224"/>
      <c r="O477" s="224"/>
      <c r="P477" s="224"/>
      <c r="Q477" s="224"/>
      <c r="R477" s="223" t="e">
        <f>IF(L477="nio",0,IF(L477&gt;0,L477*J477/X477,0))*VLOOKUP(B477,'2-Kosten per locatie'!$A$14:$C$16,3,FALSE)</f>
        <v>#DIV/0!</v>
      </c>
      <c r="S477" s="223">
        <f>IF(M477&gt;0,M477*J477/Y477,0)*VLOOKUP(B477,'2-Kosten per locatie'!$A$14:$C$16,3,FALSE)</f>
        <v>0</v>
      </c>
      <c r="T477" s="223">
        <f>IF(N477&gt;0,N477*J477/Z477,0)*VLOOKUP(B477,'2-Kosten per locatie'!$A$14:$C$16,3,FALSE)</f>
        <v>0</v>
      </c>
      <c r="U477" s="223">
        <f>IF(O477&gt;0,O477*J477/AA477,0)*VLOOKUP(B477,'2-Kosten per locatie'!$A$14:$C$16,3,FALSE)</f>
        <v>0</v>
      </c>
      <c r="V477" s="223">
        <f>IF(P477&gt;0,P477*J477/Z477,0)*VLOOKUP(B477,'2-Kosten per locatie'!$A$14:$C$16,3,FALSE)</f>
        <v>0</v>
      </c>
      <c r="W477" s="223">
        <f>IF(Q477&gt;0,Q477*J477/AA477,0)*VLOOKUP(B477,'2-Kosten per locatie'!$A$14:$C$16,3,FALSE)</f>
        <v>0</v>
      </c>
      <c r="X477" s="296">
        <f>IF(L477="nio",0,IF(L477&gt;0,VLOOKUP(H477,'3-Productie normen'!A:M,VLOOKUP(L477,'3-Productie normen'!$B$34:$C$39,2,FALSE),FALSE)))</f>
        <v>0</v>
      </c>
      <c r="Y477" s="296">
        <f t="shared" si="40"/>
        <v>0</v>
      </c>
      <c r="Z477" s="296">
        <f t="shared" si="37"/>
        <v>0</v>
      </c>
      <c r="AA477" s="296">
        <f t="shared" si="38"/>
        <v>0</v>
      </c>
      <c r="AB477" s="297" t="str">
        <f>VLOOKUP(H477,'3-Productie normen'!A:P,12,FALSE)</f>
        <v>B</v>
      </c>
      <c r="AC477" s="297"/>
      <c r="AE477" s="298">
        <f t="shared" si="39"/>
        <v>10965</v>
      </c>
    </row>
    <row r="478" spans="1:31" ht="14.1" hidden="1" customHeight="1">
      <c r="A478" s="432">
        <v>478</v>
      </c>
      <c r="B478" s="256" t="s">
        <v>718</v>
      </c>
      <c r="C478" s="256"/>
      <c r="D478" s="76" t="s">
        <v>719</v>
      </c>
      <c r="E478" s="220"/>
      <c r="F478" s="220"/>
      <c r="G478" s="76" t="s">
        <v>241</v>
      </c>
      <c r="H478" s="256" t="s">
        <v>727</v>
      </c>
      <c r="I478" s="76" t="s">
        <v>725</v>
      </c>
      <c r="J478" s="213">
        <v>142</v>
      </c>
      <c r="K478" s="295">
        <f t="shared" si="36"/>
        <v>0</v>
      </c>
      <c r="L478" s="224" t="s">
        <v>717</v>
      </c>
      <c r="M478" s="224"/>
      <c r="N478" s="224"/>
      <c r="O478" s="224"/>
      <c r="P478" s="224"/>
      <c r="Q478" s="224"/>
      <c r="R478" s="223">
        <f>IF(L478="nio",0,IF(L478&gt;0,L478*J478/X478,0))*VLOOKUP(B478,'2-Kosten per locatie'!$A$14:$C$16,3,FALSE)</f>
        <v>0</v>
      </c>
      <c r="S478" s="223">
        <f>IF(M478&gt;0,M478*J478/Y478,0)*VLOOKUP(B478,'2-Kosten per locatie'!$A$14:$C$16,3,FALSE)</f>
        <v>0</v>
      </c>
      <c r="T478" s="223">
        <f>IF(N478&gt;0,N478*J478/Z478,0)*VLOOKUP(B478,'2-Kosten per locatie'!$A$14:$C$16,3,FALSE)</f>
        <v>0</v>
      </c>
      <c r="U478" s="223">
        <f>IF(O478&gt;0,O478*J478/AA478,0)*VLOOKUP(B478,'2-Kosten per locatie'!$A$14:$C$16,3,FALSE)</f>
        <v>0</v>
      </c>
      <c r="V478" s="223">
        <f>IF(P478&gt;0,P478*J478/Z478,0)*VLOOKUP(B478,'2-Kosten per locatie'!$A$14:$C$16,3,FALSE)</f>
        <v>0</v>
      </c>
      <c r="W478" s="223">
        <f>IF(Q478&gt;0,Q478*J478/AA478,0)*VLOOKUP(B478,'2-Kosten per locatie'!$A$14:$C$16,3,FALSE)</f>
        <v>0</v>
      </c>
      <c r="X478" s="296">
        <f>IF(L478="nio",0,IF(L478&gt;0,VLOOKUP(H478,'3-Productie normen'!A:M,VLOOKUP(L478,'3-Productie normen'!$B$34:$C$39,2,FALSE),FALSE)))</f>
        <v>0</v>
      </c>
      <c r="Y478" s="296">
        <f t="shared" si="40"/>
        <v>0</v>
      </c>
      <c r="Z478" s="296">
        <f t="shared" si="37"/>
        <v>0</v>
      </c>
      <c r="AA478" s="296">
        <f t="shared" si="38"/>
        <v>0</v>
      </c>
      <c r="AB478" s="297" t="str">
        <f>VLOOKUP(H478,'3-Productie normen'!A:P,12,FALSE)</f>
        <v>V</v>
      </c>
      <c r="AC478" s="297"/>
      <c r="AE478" s="298">
        <f t="shared" si="39"/>
        <v>0</v>
      </c>
    </row>
    <row r="479" spans="1:31" ht="14.1" hidden="1" customHeight="1">
      <c r="A479" s="432">
        <v>479</v>
      </c>
      <c r="B479" s="256" t="s">
        <v>718</v>
      </c>
      <c r="C479" s="256"/>
      <c r="D479" s="76" t="s">
        <v>719</v>
      </c>
      <c r="E479" s="220"/>
      <c r="F479" s="220"/>
      <c r="G479" s="76" t="s">
        <v>241</v>
      </c>
      <c r="H479" s="256" t="s">
        <v>727</v>
      </c>
      <c r="I479" s="76" t="s">
        <v>725</v>
      </c>
      <c r="J479" s="213">
        <v>274</v>
      </c>
      <c r="K479" s="295">
        <f t="shared" si="36"/>
        <v>0</v>
      </c>
      <c r="L479" s="224" t="s">
        <v>717</v>
      </c>
      <c r="M479" s="224"/>
      <c r="N479" s="224"/>
      <c r="O479" s="224"/>
      <c r="P479" s="224"/>
      <c r="Q479" s="224"/>
      <c r="R479" s="223">
        <f>IF(L479="nio",0,IF(L479&gt;0,L479*J479/X479,0))*VLOOKUP(B479,'2-Kosten per locatie'!$A$14:$C$16,3,FALSE)</f>
        <v>0</v>
      </c>
      <c r="S479" s="223">
        <f>IF(M479&gt;0,M479*J479/Y479,0)*VLOOKUP(B479,'2-Kosten per locatie'!$A$14:$C$16,3,FALSE)</f>
        <v>0</v>
      </c>
      <c r="T479" s="223">
        <f>IF(N479&gt;0,N479*J479/Z479,0)*VLOOKUP(B479,'2-Kosten per locatie'!$A$14:$C$16,3,FALSE)</f>
        <v>0</v>
      </c>
      <c r="U479" s="223">
        <f>IF(O479&gt;0,O479*J479/AA479,0)*VLOOKUP(B479,'2-Kosten per locatie'!$A$14:$C$16,3,FALSE)</f>
        <v>0</v>
      </c>
      <c r="V479" s="223">
        <f>IF(P479&gt;0,P479*J479/Z479,0)*VLOOKUP(B479,'2-Kosten per locatie'!$A$14:$C$16,3,FALSE)</f>
        <v>0</v>
      </c>
      <c r="W479" s="223">
        <f>IF(Q479&gt;0,Q479*J479/AA479,0)*VLOOKUP(B479,'2-Kosten per locatie'!$A$14:$C$16,3,FALSE)</f>
        <v>0</v>
      </c>
      <c r="X479" s="296">
        <f>IF(L479="nio",0,IF(L479&gt;0,VLOOKUP(H479,'3-Productie normen'!A:M,VLOOKUP(L479,'3-Productie normen'!$B$34:$C$39,2,FALSE),FALSE)))</f>
        <v>0</v>
      </c>
      <c r="Y479" s="296">
        <f t="shared" si="40"/>
        <v>0</v>
      </c>
      <c r="Z479" s="296">
        <f t="shared" si="37"/>
        <v>0</v>
      </c>
      <c r="AA479" s="296">
        <f t="shared" si="38"/>
        <v>0</v>
      </c>
      <c r="AB479" s="297" t="str">
        <f>VLOOKUP(H479,'3-Productie normen'!A:P,12,FALSE)</f>
        <v>V</v>
      </c>
      <c r="AC479" s="297"/>
      <c r="AE479" s="298">
        <f t="shared" si="39"/>
        <v>0</v>
      </c>
    </row>
    <row r="480" spans="1:31" ht="14.1" hidden="1" customHeight="1">
      <c r="A480" s="432">
        <v>480</v>
      </c>
      <c r="B480" s="256" t="s">
        <v>718</v>
      </c>
      <c r="C480" s="256"/>
      <c r="D480" s="76" t="s">
        <v>719</v>
      </c>
      <c r="E480" s="220"/>
      <c r="F480" s="220"/>
      <c r="G480" s="76" t="s">
        <v>721</v>
      </c>
      <c r="H480" s="76" t="s">
        <v>721</v>
      </c>
      <c r="I480" s="76" t="s">
        <v>97</v>
      </c>
      <c r="J480" s="213">
        <v>54.5</v>
      </c>
      <c r="K480" s="295">
        <f t="shared" si="36"/>
        <v>0</v>
      </c>
      <c r="L480" s="224" t="s">
        <v>717</v>
      </c>
      <c r="M480" s="224"/>
      <c r="N480" s="224"/>
      <c r="O480" s="224"/>
      <c r="P480" s="224"/>
      <c r="Q480" s="224"/>
      <c r="R480" s="223">
        <f>IF(L480="nio",0,IF(L480&gt;0,L480*J480/X480,0))*VLOOKUP(B480,'2-Kosten per locatie'!$A$14:$C$16,3,FALSE)</f>
        <v>0</v>
      </c>
      <c r="S480" s="223">
        <f>IF(M480&gt;0,M480*J480/Y480,0)*VLOOKUP(B480,'2-Kosten per locatie'!$A$14:$C$16,3,FALSE)</f>
        <v>0</v>
      </c>
      <c r="T480" s="223">
        <f>IF(N480&gt;0,N480*J480/Z480,0)*VLOOKUP(B480,'2-Kosten per locatie'!$A$14:$C$16,3,FALSE)</f>
        <v>0</v>
      </c>
      <c r="U480" s="223">
        <f>IF(O480&gt;0,O480*J480/AA480,0)*VLOOKUP(B480,'2-Kosten per locatie'!$A$14:$C$16,3,FALSE)</f>
        <v>0</v>
      </c>
      <c r="V480" s="223">
        <f>IF(P480&gt;0,P480*J480/Z480,0)*VLOOKUP(B480,'2-Kosten per locatie'!$A$14:$C$16,3,FALSE)</f>
        <v>0</v>
      </c>
      <c r="W480" s="223">
        <f>IF(Q480&gt;0,Q480*J480/AA480,0)*VLOOKUP(B480,'2-Kosten per locatie'!$A$14:$C$16,3,FALSE)</f>
        <v>0</v>
      </c>
      <c r="X480" s="296">
        <f>IF(L480="nio",0,IF(L480&gt;0,VLOOKUP(H480,'3-Productie normen'!A:M,VLOOKUP(L480,'3-Productie normen'!$B$34:$C$39,2,FALSE),FALSE)))</f>
        <v>0</v>
      </c>
      <c r="Y480" s="296">
        <f t="shared" si="40"/>
        <v>0</v>
      </c>
      <c r="Z480" s="296">
        <f t="shared" si="37"/>
        <v>0</v>
      </c>
      <c r="AA480" s="296">
        <f t="shared" si="38"/>
        <v>0</v>
      </c>
      <c r="AB480" s="297" t="str">
        <f>VLOOKUP(H480,'3-Productie normen'!A:P,12,FALSE)</f>
        <v>V</v>
      </c>
      <c r="AC480" s="297"/>
      <c r="AE480" s="298">
        <f t="shared" si="39"/>
        <v>0</v>
      </c>
    </row>
    <row r="481" spans="1:31" ht="14.1" hidden="1" customHeight="1">
      <c r="A481" s="432">
        <v>481</v>
      </c>
      <c r="B481" s="256" t="s">
        <v>718</v>
      </c>
      <c r="C481" s="256"/>
      <c r="D481" s="76" t="s">
        <v>719</v>
      </c>
      <c r="E481" s="220"/>
      <c r="F481" s="220"/>
      <c r="G481" s="76" t="s">
        <v>721</v>
      </c>
      <c r="H481" s="76" t="s">
        <v>721</v>
      </c>
      <c r="I481" s="76" t="s">
        <v>725</v>
      </c>
      <c r="J481" s="213">
        <v>51.5</v>
      </c>
      <c r="K481" s="295">
        <f t="shared" si="36"/>
        <v>0</v>
      </c>
      <c r="L481" s="224" t="s">
        <v>717</v>
      </c>
      <c r="M481" s="224"/>
      <c r="N481" s="224"/>
      <c r="O481" s="224"/>
      <c r="P481" s="224"/>
      <c r="Q481" s="224"/>
      <c r="R481" s="223">
        <f>IF(L481="nio",0,IF(L481&gt;0,L481*J481/X481,0))*VLOOKUP(B481,'2-Kosten per locatie'!$A$14:$C$16,3,FALSE)</f>
        <v>0</v>
      </c>
      <c r="S481" s="223">
        <f>IF(M481&gt;0,M481*J481/Y481,0)*VLOOKUP(B481,'2-Kosten per locatie'!$A$14:$C$16,3,FALSE)</f>
        <v>0</v>
      </c>
      <c r="T481" s="223">
        <f>IF(N481&gt;0,N481*J481/Z481,0)*VLOOKUP(B481,'2-Kosten per locatie'!$A$14:$C$16,3,FALSE)</f>
        <v>0</v>
      </c>
      <c r="U481" s="223">
        <f>IF(O481&gt;0,O481*J481/AA481,0)*VLOOKUP(B481,'2-Kosten per locatie'!$A$14:$C$16,3,FALSE)</f>
        <v>0</v>
      </c>
      <c r="V481" s="223">
        <f>IF(P481&gt;0,P481*J481/Z481,0)*VLOOKUP(B481,'2-Kosten per locatie'!$A$14:$C$16,3,FALSE)</f>
        <v>0</v>
      </c>
      <c r="W481" s="223">
        <f>IF(Q481&gt;0,Q481*J481/AA481,0)*VLOOKUP(B481,'2-Kosten per locatie'!$A$14:$C$16,3,FALSE)</f>
        <v>0</v>
      </c>
      <c r="X481" s="296">
        <f>IF(L481="nio",0,IF(L481&gt;0,VLOOKUP(H481,'3-Productie normen'!A:M,VLOOKUP(L481,'3-Productie normen'!$B$34:$C$39,2,FALSE),FALSE)))</f>
        <v>0</v>
      </c>
      <c r="Y481" s="296">
        <f t="shared" si="40"/>
        <v>0</v>
      </c>
      <c r="Z481" s="296">
        <f t="shared" si="37"/>
        <v>0</v>
      </c>
      <c r="AA481" s="296">
        <f t="shared" si="38"/>
        <v>0</v>
      </c>
      <c r="AB481" s="297" t="str">
        <f>VLOOKUP(H481,'3-Productie normen'!A:P,12,FALSE)</f>
        <v>V</v>
      </c>
      <c r="AC481" s="297"/>
      <c r="AE481" s="298">
        <f t="shared" si="39"/>
        <v>0</v>
      </c>
    </row>
    <row r="482" spans="1:31" ht="14.1" hidden="1" customHeight="1">
      <c r="A482" s="432">
        <v>482</v>
      </c>
      <c r="B482" s="256" t="s">
        <v>718</v>
      </c>
      <c r="C482" s="256"/>
      <c r="D482" s="76" t="s">
        <v>719</v>
      </c>
      <c r="E482" s="220"/>
      <c r="F482" s="220"/>
      <c r="G482" s="76" t="s">
        <v>721</v>
      </c>
      <c r="H482" s="76" t="s">
        <v>721</v>
      </c>
      <c r="I482" s="76" t="s">
        <v>725</v>
      </c>
      <c r="J482" s="213">
        <v>109.5</v>
      </c>
      <c r="K482" s="295">
        <f t="shared" si="36"/>
        <v>0</v>
      </c>
      <c r="L482" s="224" t="s">
        <v>717</v>
      </c>
      <c r="M482" s="224"/>
      <c r="N482" s="224"/>
      <c r="O482" s="224"/>
      <c r="P482" s="224"/>
      <c r="Q482" s="224"/>
      <c r="R482" s="223">
        <f>IF(L482="nio",0,IF(L482&gt;0,L482*J482/X482,0))*VLOOKUP(B482,'2-Kosten per locatie'!$A$14:$C$16,3,FALSE)</f>
        <v>0</v>
      </c>
      <c r="S482" s="223">
        <f>IF(M482&gt;0,M482*J482/Y482,0)*VLOOKUP(B482,'2-Kosten per locatie'!$A$14:$C$16,3,FALSE)</f>
        <v>0</v>
      </c>
      <c r="T482" s="223">
        <f>IF(N482&gt;0,N482*J482/Z482,0)*VLOOKUP(B482,'2-Kosten per locatie'!$A$14:$C$16,3,FALSE)</f>
        <v>0</v>
      </c>
      <c r="U482" s="223">
        <f>IF(O482&gt;0,O482*J482/AA482,0)*VLOOKUP(B482,'2-Kosten per locatie'!$A$14:$C$16,3,FALSE)</f>
        <v>0</v>
      </c>
      <c r="V482" s="223">
        <f>IF(P482&gt;0,P482*J482/Z482,0)*VLOOKUP(B482,'2-Kosten per locatie'!$A$14:$C$16,3,FALSE)</f>
        <v>0</v>
      </c>
      <c r="W482" s="223">
        <f>IF(Q482&gt;0,Q482*J482/AA482,0)*VLOOKUP(B482,'2-Kosten per locatie'!$A$14:$C$16,3,FALSE)</f>
        <v>0</v>
      </c>
      <c r="X482" s="296">
        <f>IF(L482="nio",0,IF(L482&gt;0,VLOOKUP(H482,'3-Productie normen'!A:M,VLOOKUP(L482,'3-Productie normen'!$B$34:$C$39,2,FALSE),FALSE)))</f>
        <v>0</v>
      </c>
      <c r="Y482" s="296">
        <f t="shared" si="40"/>
        <v>0</v>
      </c>
      <c r="Z482" s="296">
        <f t="shared" si="37"/>
        <v>0</v>
      </c>
      <c r="AA482" s="296">
        <f t="shared" si="38"/>
        <v>0</v>
      </c>
      <c r="AB482" s="297" t="str">
        <f>VLOOKUP(H482,'3-Productie normen'!A:P,12,FALSE)</f>
        <v>V</v>
      </c>
      <c r="AC482" s="297"/>
      <c r="AE482" s="298">
        <f t="shared" si="39"/>
        <v>0</v>
      </c>
    </row>
    <row r="483" spans="1:31" ht="14.1" hidden="1" customHeight="1">
      <c r="A483" s="432">
        <v>483</v>
      </c>
      <c r="B483" s="256" t="s">
        <v>718</v>
      </c>
      <c r="C483" s="256"/>
      <c r="D483" s="76" t="s">
        <v>719</v>
      </c>
      <c r="E483" s="220"/>
      <c r="F483" s="220"/>
      <c r="G483" s="76" t="s">
        <v>721</v>
      </c>
      <c r="H483" s="76" t="s">
        <v>721</v>
      </c>
      <c r="I483" s="76" t="s">
        <v>725</v>
      </c>
      <c r="J483" s="213">
        <v>109.5</v>
      </c>
      <c r="K483" s="295">
        <f t="shared" si="36"/>
        <v>0</v>
      </c>
      <c r="L483" s="224" t="s">
        <v>717</v>
      </c>
      <c r="M483" s="224"/>
      <c r="N483" s="224"/>
      <c r="O483" s="224"/>
      <c r="P483" s="224"/>
      <c r="Q483" s="224"/>
      <c r="R483" s="223">
        <f>IF(L483="nio",0,IF(L483&gt;0,L483*J483/X483,0))*VLOOKUP(B483,'2-Kosten per locatie'!$A$14:$C$16,3,FALSE)</f>
        <v>0</v>
      </c>
      <c r="S483" s="223">
        <f>IF(M483&gt;0,M483*J483/Y483,0)*VLOOKUP(B483,'2-Kosten per locatie'!$A$14:$C$16,3,FALSE)</f>
        <v>0</v>
      </c>
      <c r="T483" s="223">
        <f>IF(N483&gt;0,N483*J483/Z483,0)*VLOOKUP(B483,'2-Kosten per locatie'!$A$14:$C$16,3,FALSE)</f>
        <v>0</v>
      </c>
      <c r="U483" s="223">
        <f>IF(O483&gt;0,O483*J483/AA483,0)*VLOOKUP(B483,'2-Kosten per locatie'!$A$14:$C$16,3,FALSE)</f>
        <v>0</v>
      </c>
      <c r="V483" s="223">
        <f>IF(P483&gt;0,P483*J483/Z483,0)*VLOOKUP(B483,'2-Kosten per locatie'!$A$14:$C$16,3,FALSE)</f>
        <v>0</v>
      </c>
      <c r="W483" s="223">
        <f>IF(Q483&gt;0,Q483*J483/AA483,0)*VLOOKUP(B483,'2-Kosten per locatie'!$A$14:$C$16,3,FALSE)</f>
        <v>0</v>
      </c>
      <c r="X483" s="296">
        <f>IF(L483="nio",0,IF(L483&gt;0,VLOOKUP(H483,'3-Productie normen'!A:M,VLOOKUP(L483,'3-Productie normen'!$B$34:$C$39,2,FALSE),FALSE)))</f>
        <v>0</v>
      </c>
      <c r="Y483" s="296">
        <f t="shared" si="40"/>
        <v>0</v>
      </c>
      <c r="Z483" s="296">
        <f t="shared" si="37"/>
        <v>0</v>
      </c>
      <c r="AA483" s="296">
        <f t="shared" si="38"/>
        <v>0</v>
      </c>
      <c r="AB483" s="297" t="str">
        <f>VLOOKUP(H483,'3-Productie normen'!A:P,12,FALSE)</f>
        <v>V</v>
      </c>
      <c r="AC483" s="297"/>
      <c r="AE483" s="298">
        <f t="shared" si="39"/>
        <v>0</v>
      </c>
    </row>
    <row r="484" spans="1:31" ht="14.1" hidden="1" customHeight="1">
      <c r="A484" s="432">
        <v>484</v>
      </c>
      <c r="B484" s="256" t="s">
        <v>718</v>
      </c>
      <c r="C484" s="256"/>
      <c r="D484" s="76" t="s">
        <v>719</v>
      </c>
      <c r="E484" s="220"/>
      <c r="F484" s="220"/>
      <c r="G484" s="76" t="s">
        <v>721</v>
      </c>
      <c r="H484" s="76" t="s">
        <v>721</v>
      </c>
      <c r="I484" s="76" t="s">
        <v>725</v>
      </c>
      <c r="J484" s="213">
        <v>109.5</v>
      </c>
      <c r="K484" s="295">
        <f t="shared" si="36"/>
        <v>0</v>
      </c>
      <c r="L484" s="224" t="s">
        <v>717</v>
      </c>
      <c r="M484" s="224"/>
      <c r="N484" s="224"/>
      <c r="O484" s="224"/>
      <c r="P484" s="224"/>
      <c r="Q484" s="224"/>
      <c r="R484" s="223">
        <f>IF(L484="nio",0,IF(L484&gt;0,L484*J484/X484,0))*VLOOKUP(B484,'2-Kosten per locatie'!$A$14:$C$16,3,FALSE)</f>
        <v>0</v>
      </c>
      <c r="S484" s="223">
        <f>IF(M484&gt;0,M484*J484/Y484,0)*VLOOKUP(B484,'2-Kosten per locatie'!$A$14:$C$16,3,FALSE)</f>
        <v>0</v>
      </c>
      <c r="T484" s="223">
        <f>IF(N484&gt;0,N484*J484/Z484,0)*VLOOKUP(B484,'2-Kosten per locatie'!$A$14:$C$16,3,FALSE)</f>
        <v>0</v>
      </c>
      <c r="U484" s="223">
        <f>IF(O484&gt;0,O484*J484/AA484,0)*VLOOKUP(B484,'2-Kosten per locatie'!$A$14:$C$16,3,FALSE)</f>
        <v>0</v>
      </c>
      <c r="V484" s="223">
        <f>IF(P484&gt;0,P484*J484/Z484,0)*VLOOKUP(B484,'2-Kosten per locatie'!$A$14:$C$16,3,FALSE)</f>
        <v>0</v>
      </c>
      <c r="W484" s="223">
        <f>IF(Q484&gt;0,Q484*J484/AA484,0)*VLOOKUP(B484,'2-Kosten per locatie'!$A$14:$C$16,3,FALSE)</f>
        <v>0</v>
      </c>
      <c r="X484" s="296">
        <f>IF(L484="nio",0,IF(L484&gt;0,VLOOKUP(H484,'3-Productie normen'!A:M,VLOOKUP(L484,'3-Productie normen'!$B$34:$C$39,2,FALSE),FALSE)))</f>
        <v>0</v>
      </c>
      <c r="Y484" s="296">
        <f t="shared" si="40"/>
        <v>0</v>
      </c>
      <c r="Z484" s="296">
        <f t="shared" si="37"/>
        <v>0</v>
      </c>
      <c r="AA484" s="296">
        <f t="shared" si="38"/>
        <v>0</v>
      </c>
      <c r="AB484" s="297" t="str">
        <f>VLOOKUP(H484,'3-Productie normen'!A:P,12,FALSE)</f>
        <v>V</v>
      </c>
      <c r="AC484" s="297"/>
      <c r="AE484" s="298">
        <f t="shared" si="39"/>
        <v>0</v>
      </c>
    </row>
    <row r="485" spans="1:31" ht="14.1" hidden="1" customHeight="1">
      <c r="A485" s="432">
        <v>485</v>
      </c>
      <c r="B485" s="256" t="s">
        <v>718</v>
      </c>
      <c r="C485" s="256"/>
      <c r="D485" s="76" t="s">
        <v>719</v>
      </c>
      <c r="E485" s="220"/>
      <c r="F485" s="220"/>
      <c r="G485" s="76" t="s">
        <v>721</v>
      </c>
      <c r="H485" s="76" t="s">
        <v>721</v>
      </c>
      <c r="I485" s="76" t="s">
        <v>725</v>
      </c>
      <c r="J485" s="213">
        <v>54.5</v>
      </c>
      <c r="K485" s="295">
        <f t="shared" si="36"/>
        <v>0</v>
      </c>
      <c r="L485" s="224" t="s">
        <v>717</v>
      </c>
      <c r="M485" s="224"/>
      <c r="N485" s="224"/>
      <c r="O485" s="224"/>
      <c r="P485" s="224"/>
      <c r="Q485" s="224"/>
      <c r="R485" s="223">
        <f>IF(L485="nio",0,IF(L485&gt;0,L485*J485/X485,0))*VLOOKUP(B485,'2-Kosten per locatie'!$A$14:$C$16,3,FALSE)</f>
        <v>0</v>
      </c>
      <c r="S485" s="223">
        <f>IF(M485&gt;0,M485*J485/Y485,0)*VLOOKUP(B485,'2-Kosten per locatie'!$A$14:$C$16,3,FALSE)</f>
        <v>0</v>
      </c>
      <c r="T485" s="223">
        <f>IF(N485&gt;0,N485*J485/Z485,0)*VLOOKUP(B485,'2-Kosten per locatie'!$A$14:$C$16,3,FALSE)</f>
        <v>0</v>
      </c>
      <c r="U485" s="223">
        <f>IF(O485&gt;0,O485*J485/AA485,0)*VLOOKUP(B485,'2-Kosten per locatie'!$A$14:$C$16,3,FALSE)</f>
        <v>0</v>
      </c>
      <c r="V485" s="223">
        <f>IF(P485&gt;0,P485*J485/Z485,0)*VLOOKUP(B485,'2-Kosten per locatie'!$A$14:$C$16,3,FALSE)</f>
        <v>0</v>
      </c>
      <c r="W485" s="223">
        <f>IF(Q485&gt;0,Q485*J485/AA485,0)*VLOOKUP(B485,'2-Kosten per locatie'!$A$14:$C$16,3,FALSE)</f>
        <v>0</v>
      </c>
      <c r="X485" s="296">
        <f>IF(L485="nio",0,IF(L485&gt;0,VLOOKUP(H485,'3-Productie normen'!A:M,VLOOKUP(L485,'3-Productie normen'!$B$34:$C$39,2,FALSE),FALSE)))</f>
        <v>0</v>
      </c>
      <c r="Y485" s="296">
        <f t="shared" si="40"/>
        <v>0</v>
      </c>
      <c r="Z485" s="296">
        <f t="shared" si="37"/>
        <v>0</v>
      </c>
      <c r="AA485" s="296">
        <f t="shared" si="38"/>
        <v>0</v>
      </c>
      <c r="AB485" s="297" t="str">
        <f>VLOOKUP(H485,'3-Productie normen'!A:P,12,FALSE)</f>
        <v>V</v>
      </c>
      <c r="AC485" s="297"/>
      <c r="AE485" s="298">
        <f t="shared" si="39"/>
        <v>0</v>
      </c>
    </row>
    <row r="486" spans="1:31" ht="14.1" hidden="1" customHeight="1">
      <c r="A486" s="432">
        <v>486</v>
      </c>
      <c r="B486" s="256" t="s">
        <v>718</v>
      </c>
      <c r="C486" s="256"/>
      <c r="D486" s="76" t="s">
        <v>719</v>
      </c>
      <c r="E486" s="220"/>
      <c r="F486" s="220"/>
      <c r="G486" s="76" t="s">
        <v>721</v>
      </c>
      <c r="H486" s="76" t="s">
        <v>721</v>
      </c>
      <c r="I486" s="76" t="s">
        <v>725</v>
      </c>
      <c r="J486" s="213">
        <v>54.5</v>
      </c>
      <c r="K486" s="295">
        <f t="shared" si="36"/>
        <v>0</v>
      </c>
      <c r="L486" s="224" t="s">
        <v>717</v>
      </c>
      <c r="M486" s="224"/>
      <c r="N486" s="224"/>
      <c r="O486" s="224"/>
      <c r="P486" s="224"/>
      <c r="Q486" s="224"/>
      <c r="R486" s="223">
        <f>IF(L486="nio",0,IF(L486&gt;0,L486*J486/X486,0))*VLOOKUP(B486,'2-Kosten per locatie'!$A$14:$C$16,3,FALSE)</f>
        <v>0</v>
      </c>
      <c r="S486" s="223">
        <f>IF(M486&gt;0,M486*J486/Y486,0)*VLOOKUP(B486,'2-Kosten per locatie'!$A$14:$C$16,3,FALSE)</f>
        <v>0</v>
      </c>
      <c r="T486" s="223">
        <f>IF(N486&gt;0,N486*J486/Z486,0)*VLOOKUP(B486,'2-Kosten per locatie'!$A$14:$C$16,3,FALSE)</f>
        <v>0</v>
      </c>
      <c r="U486" s="223">
        <f>IF(O486&gt;0,O486*J486/AA486,0)*VLOOKUP(B486,'2-Kosten per locatie'!$A$14:$C$16,3,FALSE)</f>
        <v>0</v>
      </c>
      <c r="V486" s="223">
        <f>IF(P486&gt;0,P486*J486/Z486,0)*VLOOKUP(B486,'2-Kosten per locatie'!$A$14:$C$16,3,FALSE)</f>
        <v>0</v>
      </c>
      <c r="W486" s="223">
        <f>IF(Q486&gt;0,Q486*J486/AA486,0)*VLOOKUP(B486,'2-Kosten per locatie'!$A$14:$C$16,3,FALSE)</f>
        <v>0</v>
      </c>
      <c r="X486" s="296">
        <f>IF(L486="nio",0,IF(L486&gt;0,VLOOKUP(H486,'3-Productie normen'!A:M,VLOOKUP(L486,'3-Productie normen'!$B$34:$C$39,2,FALSE),FALSE)))</f>
        <v>0</v>
      </c>
      <c r="Y486" s="296">
        <f t="shared" si="40"/>
        <v>0</v>
      </c>
      <c r="Z486" s="296">
        <f t="shared" si="37"/>
        <v>0</v>
      </c>
      <c r="AA486" s="296">
        <f t="shared" si="38"/>
        <v>0</v>
      </c>
      <c r="AB486" s="297" t="str">
        <f>VLOOKUP(H486,'3-Productie normen'!A:P,12,FALSE)</f>
        <v>V</v>
      </c>
      <c r="AC486" s="297"/>
      <c r="AE486" s="298">
        <f t="shared" si="39"/>
        <v>0</v>
      </c>
    </row>
    <row r="487" spans="1:31" ht="14.1" hidden="1" customHeight="1">
      <c r="A487" s="432">
        <v>487</v>
      </c>
      <c r="B487" s="256" t="s">
        <v>718</v>
      </c>
      <c r="C487" s="256"/>
      <c r="D487" s="76" t="s">
        <v>719</v>
      </c>
      <c r="E487" s="220"/>
      <c r="F487" s="220"/>
      <c r="G487" s="76" t="s">
        <v>722</v>
      </c>
      <c r="H487" s="76" t="s">
        <v>729</v>
      </c>
      <c r="I487" s="76" t="s">
        <v>97</v>
      </c>
      <c r="J487" s="213">
        <v>16.600000000000001</v>
      </c>
      <c r="K487" s="295">
        <f t="shared" si="36"/>
        <v>255</v>
      </c>
      <c r="L487" s="224">
        <v>255</v>
      </c>
      <c r="M487" s="224"/>
      <c r="N487" s="224"/>
      <c r="O487" s="224"/>
      <c r="P487" s="224"/>
      <c r="Q487" s="224"/>
      <c r="R487" s="223" t="e">
        <f>IF(L487="nio",0,IF(L487&gt;0,L487*J487/X487,0))*VLOOKUP(B487,'2-Kosten per locatie'!$A$14:$C$16,3,FALSE)</f>
        <v>#DIV/0!</v>
      </c>
      <c r="S487" s="223">
        <f>IF(M487&gt;0,M487*J487/Y487,0)*VLOOKUP(B487,'2-Kosten per locatie'!$A$14:$C$16,3,FALSE)</f>
        <v>0</v>
      </c>
      <c r="T487" s="223">
        <f>IF(N487&gt;0,N487*J487/Z487,0)*VLOOKUP(B487,'2-Kosten per locatie'!$A$14:$C$16,3,FALSE)</f>
        <v>0</v>
      </c>
      <c r="U487" s="223">
        <f>IF(O487&gt;0,O487*J487/AA487,0)*VLOOKUP(B487,'2-Kosten per locatie'!$A$14:$C$16,3,FALSE)</f>
        <v>0</v>
      </c>
      <c r="V487" s="223">
        <f>IF(P487&gt;0,P487*J487/Z487,0)*VLOOKUP(B487,'2-Kosten per locatie'!$A$14:$C$16,3,FALSE)</f>
        <v>0</v>
      </c>
      <c r="W487" s="223">
        <f>IF(Q487&gt;0,Q487*J487/AA487,0)*VLOOKUP(B487,'2-Kosten per locatie'!$A$14:$C$16,3,FALSE)</f>
        <v>0</v>
      </c>
      <c r="X487" s="296">
        <f>IF(L487="nio",0,IF(L487&gt;0,VLOOKUP(H487,'3-Productie normen'!A:M,VLOOKUP(L487,'3-Productie normen'!$B$34:$C$39,2,FALSE),FALSE)))</f>
        <v>0</v>
      </c>
      <c r="Y487" s="296">
        <f t="shared" si="40"/>
        <v>0</v>
      </c>
      <c r="Z487" s="296">
        <f t="shared" si="37"/>
        <v>0</v>
      </c>
      <c r="AA487" s="296">
        <f t="shared" si="38"/>
        <v>0</v>
      </c>
      <c r="AB487" s="297" t="str">
        <f>VLOOKUP(H487,'3-Productie normen'!A:P,12,FALSE)</f>
        <v>V</v>
      </c>
      <c r="AC487" s="297"/>
      <c r="AE487" s="298">
        <f t="shared" si="39"/>
        <v>4233</v>
      </c>
    </row>
    <row r="488" spans="1:31" ht="14.1" hidden="1" customHeight="1">
      <c r="A488" s="432">
        <v>488</v>
      </c>
      <c r="B488" s="256" t="s">
        <v>718</v>
      </c>
      <c r="C488" s="256"/>
      <c r="D488" s="76" t="s">
        <v>719</v>
      </c>
      <c r="E488" s="220"/>
      <c r="F488" s="220"/>
      <c r="G488" s="76" t="s">
        <v>59</v>
      </c>
      <c r="H488" s="76" t="s">
        <v>730</v>
      </c>
      <c r="I488" s="76" t="s">
        <v>726</v>
      </c>
      <c r="J488" s="213">
        <v>7</v>
      </c>
      <c r="K488" s="295">
        <f t="shared" si="36"/>
        <v>255</v>
      </c>
      <c r="L488" s="224">
        <v>255</v>
      </c>
      <c r="M488" s="224"/>
      <c r="N488" s="224"/>
      <c r="O488" s="224"/>
      <c r="P488" s="224"/>
      <c r="Q488" s="224"/>
      <c r="R488" s="223" t="e">
        <f>IF(L488="nio",0,IF(L488&gt;0,L488*J488/X488,0))*VLOOKUP(B488,'2-Kosten per locatie'!$A$14:$C$16,3,FALSE)</f>
        <v>#DIV/0!</v>
      </c>
      <c r="S488" s="223">
        <f>IF(M488&gt;0,M488*J488/Y488,0)*VLOOKUP(B488,'2-Kosten per locatie'!$A$14:$C$16,3,FALSE)</f>
        <v>0</v>
      </c>
      <c r="T488" s="223">
        <f>IF(N488&gt;0,N488*J488/Z488,0)*VLOOKUP(B488,'2-Kosten per locatie'!$A$14:$C$16,3,FALSE)</f>
        <v>0</v>
      </c>
      <c r="U488" s="223">
        <f>IF(O488&gt;0,O488*J488/AA488,0)*VLOOKUP(B488,'2-Kosten per locatie'!$A$14:$C$16,3,FALSE)</f>
        <v>0</v>
      </c>
      <c r="V488" s="223">
        <f>IF(P488&gt;0,P488*J488/Z488,0)*VLOOKUP(B488,'2-Kosten per locatie'!$A$14:$C$16,3,FALSE)</f>
        <v>0</v>
      </c>
      <c r="W488" s="223">
        <f>IF(Q488&gt;0,Q488*J488/AA488,0)*VLOOKUP(B488,'2-Kosten per locatie'!$A$14:$C$16,3,FALSE)</f>
        <v>0</v>
      </c>
      <c r="X488" s="296">
        <f>IF(L488="nio",0,IF(L488&gt;0,VLOOKUP(H488,'3-Productie normen'!A:M,VLOOKUP(L488,'3-Productie normen'!$B$34:$C$39,2,FALSE),FALSE)))</f>
        <v>0</v>
      </c>
      <c r="Y488" s="296">
        <f t="shared" si="40"/>
        <v>0</v>
      </c>
      <c r="Z488" s="296">
        <f t="shared" si="37"/>
        <v>0</v>
      </c>
      <c r="AA488" s="296">
        <f t="shared" si="38"/>
        <v>0</v>
      </c>
      <c r="AB488" s="297" t="str">
        <f>VLOOKUP(H488,'3-Productie normen'!A:P,12,FALSE)</f>
        <v>V</v>
      </c>
      <c r="AC488" s="297"/>
      <c r="AE488" s="298">
        <f t="shared" si="39"/>
        <v>1785</v>
      </c>
    </row>
    <row r="489" spans="1:31" ht="14.1" hidden="1" customHeight="1">
      <c r="A489" s="432">
        <v>489</v>
      </c>
      <c r="B489" s="256" t="s">
        <v>718</v>
      </c>
      <c r="C489" s="256"/>
      <c r="D489" s="76" t="s">
        <v>719</v>
      </c>
      <c r="E489" s="220"/>
      <c r="F489" s="220"/>
      <c r="G489" s="76" t="s">
        <v>248</v>
      </c>
      <c r="H489" s="272" t="s">
        <v>58</v>
      </c>
      <c r="I489" s="76" t="s">
        <v>242</v>
      </c>
      <c r="J489" s="213">
        <v>8</v>
      </c>
      <c r="K489" s="295">
        <f t="shared" si="36"/>
        <v>255</v>
      </c>
      <c r="L489" s="224">
        <v>255</v>
      </c>
      <c r="M489" s="224"/>
      <c r="N489" s="224"/>
      <c r="O489" s="224"/>
      <c r="P489" s="224"/>
      <c r="Q489" s="224"/>
      <c r="R489" s="223" t="e">
        <f>IF(L489="nio",0,IF(L489&gt;0,L489*J489/X489,0))*VLOOKUP(B489,'2-Kosten per locatie'!$A$14:$C$16,3,FALSE)</f>
        <v>#DIV/0!</v>
      </c>
      <c r="S489" s="223">
        <f>IF(M489&gt;0,M489*J489/Y489,0)*VLOOKUP(B489,'2-Kosten per locatie'!$A$14:$C$16,3,FALSE)</f>
        <v>0</v>
      </c>
      <c r="T489" s="223">
        <f>IF(N489&gt;0,N489*J489/Z489,0)*VLOOKUP(B489,'2-Kosten per locatie'!$A$14:$C$16,3,FALSE)</f>
        <v>0</v>
      </c>
      <c r="U489" s="223">
        <f>IF(O489&gt;0,O489*J489/AA489,0)*VLOOKUP(B489,'2-Kosten per locatie'!$A$14:$C$16,3,FALSE)</f>
        <v>0</v>
      </c>
      <c r="V489" s="223">
        <f>IF(P489&gt;0,P489*J489/Z489,0)*VLOOKUP(B489,'2-Kosten per locatie'!$A$14:$C$16,3,FALSE)</f>
        <v>0</v>
      </c>
      <c r="W489" s="223">
        <f>IF(Q489&gt;0,Q489*J489/AA489,0)*VLOOKUP(B489,'2-Kosten per locatie'!$A$14:$C$16,3,FALSE)</f>
        <v>0</v>
      </c>
      <c r="X489" s="296">
        <f>IF(L489="nio",0,IF(L489&gt;0,VLOOKUP(H489,'3-Productie normen'!A:M,VLOOKUP(L489,'3-Productie normen'!$B$34:$C$39,2,FALSE),FALSE)))</f>
        <v>0</v>
      </c>
      <c r="Y489" s="296">
        <f t="shared" si="40"/>
        <v>0</v>
      </c>
      <c r="Z489" s="296">
        <f t="shared" si="37"/>
        <v>0</v>
      </c>
      <c r="AA489" s="296">
        <f t="shared" si="38"/>
        <v>0</v>
      </c>
      <c r="AB489" s="297" t="str">
        <f>VLOOKUP(H489,'3-Productie normen'!A:P,12,FALSE)</f>
        <v>V</v>
      </c>
      <c r="AC489" s="297"/>
      <c r="AE489" s="298">
        <f t="shared" si="39"/>
        <v>2040</v>
      </c>
    </row>
    <row r="490" spans="1:31" ht="14.1" hidden="1" customHeight="1">
      <c r="A490" s="432">
        <v>490</v>
      </c>
      <c r="B490" s="256" t="s">
        <v>718</v>
      </c>
      <c r="C490" s="256"/>
      <c r="D490" s="76" t="s">
        <v>719</v>
      </c>
      <c r="E490" s="220"/>
      <c r="F490" s="220"/>
      <c r="G490" s="76" t="s">
        <v>721</v>
      </c>
      <c r="H490" s="76" t="s">
        <v>721</v>
      </c>
      <c r="I490" s="76" t="s">
        <v>97</v>
      </c>
      <c r="J490" s="213">
        <v>27.5</v>
      </c>
      <c r="K490" s="295">
        <f t="shared" si="36"/>
        <v>0</v>
      </c>
      <c r="L490" s="224" t="s">
        <v>717</v>
      </c>
      <c r="M490" s="224"/>
      <c r="N490" s="224"/>
      <c r="O490" s="224"/>
      <c r="P490" s="224"/>
      <c r="Q490" s="224"/>
      <c r="R490" s="223">
        <f>IF(L490="nio",0,IF(L490&gt;0,L490*J490/X490,0))*VLOOKUP(B490,'2-Kosten per locatie'!$A$14:$C$16,3,FALSE)</f>
        <v>0</v>
      </c>
      <c r="S490" s="223">
        <f>IF(M490&gt;0,M490*J490/Y490,0)*VLOOKUP(B490,'2-Kosten per locatie'!$A$14:$C$16,3,FALSE)</f>
        <v>0</v>
      </c>
      <c r="T490" s="223">
        <f>IF(N490&gt;0,N490*J490/Z490,0)*VLOOKUP(B490,'2-Kosten per locatie'!$A$14:$C$16,3,FALSE)</f>
        <v>0</v>
      </c>
      <c r="U490" s="223">
        <f>IF(O490&gt;0,O490*J490/AA490,0)*VLOOKUP(B490,'2-Kosten per locatie'!$A$14:$C$16,3,FALSE)</f>
        <v>0</v>
      </c>
      <c r="V490" s="223">
        <f>IF(P490&gt;0,P490*J490/Z490,0)*VLOOKUP(B490,'2-Kosten per locatie'!$A$14:$C$16,3,FALSE)</f>
        <v>0</v>
      </c>
      <c r="W490" s="223">
        <f>IF(Q490&gt;0,Q490*J490/AA490,0)*VLOOKUP(B490,'2-Kosten per locatie'!$A$14:$C$16,3,FALSE)</f>
        <v>0</v>
      </c>
      <c r="X490" s="296">
        <f>IF(L490="nio",0,IF(L490&gt;0,VLOOKUP(H490,'3-Productie normen'!A:M,VLOOKUP(L490,'3-Productie normen'!$B$34:$C$39,2,FALSE),FALSE)))</f>
        <v>0</v>
      </c>
      <c r="Y490" s="296">
        <f t="shared" si="40"/>
        <v>0</v>
      </c>
      <c r="Z490" s="296">
        <f t="shared" si="37"/>
        <v>0</v>
      </c>
      <c r="AA490" s="296">
        <f t="shared" si="38"/>
        <v>0</v>
      </c>
      <c r="AB490" s="297" t="str">
        <f>VLOOKUP(H490,'3-Productie normen'!A:P,12,FALSE)</f>
        <v>V</v>
      </c>
      <c r="AC490" s="297"/>
      <c r="AE490" s="298">
        <f t="shared" si="39"/>
        <v>0</v>
      </c>
    </row>
    <row r="491" spans="1:31" ht="14.1" hidden="1" customHeight="1">
      <c r="A491" s="432">
        <v>491</v>
      </c>
      <c r="B491" s="256" t="s">
        <v>718</v>
      </c>
      <c r="C491" s="256"/>
      <c r="D491" s="76" t="s">
        <v>719</v>
      </c>
      <c r="E491" s="220"/>
      <c r="F491" s="220"/>
      <c r="G491" s="76" t="s">
        <v>248</v>
      </c>
      <c r="H491" s="272" t="s">
        <v>58</v>
      </c>
      <c r="I491" s="76" t="s">
        <v>58</v>
      </c>
      <c r="J491" s="213">
        <v>20</v>
      </c>
      <c r="K491" s="295">
        <f t="shared" si="36"/>
        <v>255</v>
      </c>
      <c r="L491" s="224">
        <v>255</v>
      </c>
      <c r="M491" s="224"/>
      <c r="N491" s="224"/>
      <c r="O491" s="224"/>
      <c r="P491" s="224"/>
      <c r="Q491" s="224"/>
      <c r="R491" s="223" t="e">
        <f>IF(L491="nio",0,IF(L491&gt;0,L491*J491/X491,0))*VLOOKUP(B491,'2-Kosten per locatie'!$A$14:$C$16,3,FALSE)</f>
        <v>#DIV/0!</v>
      </c>
      <c r="S491" s="223">
        <f>IF(M491&gt;0,M491*J491/Y491,0)*VLOOKUP(B491,'2-Kosten per locatie'!$A$14:$C$16,3,FALSE)</f>
        <v>0</v>
      </c>
      <c r="T491" s="223">
        <f>IF(N491&gt;0,N491*J491/Z491,0)*VLOOKUP(B491,'2-Kosten per locatie'!$A$14:$C$16,3,FALSE)</f>
        <v>0</v>
      </c>
      <c r="U491" s="223">
        <f>IF(O491&gt;0,O491*J491/AA491,0)*VLOOKUP(B491,'2-Kosten per locatie'!$A$14:$C$16,3,FALSE)</f>
        <v>0</v>
      </c>
      <c r="V491" s="223">
        <f>IF(P491&gt;0,P491*J491/Z491,0)*VLOOKUP(B491,'2-Kosten per locatie'!$A$14:$C$16,3,FALSE)</f>
        <v>0</v>
      </c>
      <c r="W491" s="223">
        <f>IF(Q491&gt;0,Q491*J491/AA491,0)*VLOOKUP(B491,'2-Kosten per locatie'!$A$14:$C$16,3,FALSE)</f>
        <v>0</v>
      </c>
      <c r="X491" s="296">
        <f>IF(L491="nio",0,IF(L491&gt;0,VLOOKUP(H491,'3-Productie normen'!A:M,VLOOKUP(L491,'3-Productie normen'!$B$34:$C$39,2,FALSE),FALSE)))</f>
        <v>0</v>
      </c>
      <c r="Y491" s="296">
        <f t="shared" si="40"/>
        <v>0</v>
      </c>
      <c r="Z491" s="296">
        <f t="shared" si="37"/>
        <v>0</v>
      </c>
      <c r="AA491" s="296">
        <f t="shared" si="38"/>
        <v>0</v>
      </c>
      <c r="AB491" s="297" t="str">
        <f>VLOOKUP(H491,'3-Productie normen'!A:P,12,FALSE)</f>
        <v>V</v>
      </c>
      <c r="AC491" s="297"/>
      <c r="AE491" s="298">
        <f t="shared" si="39"/>
        <v>5100</v>
      </c>
    </row>
    <row r="492" spans="1:31" ht="14.1" hidden="1" customHeight="1">
      <c r="A492" s="432">
        <v>492</v>
      </c>
      <c r="B492" s="256" t="s">
        <v>718</v>
      </c>
      <c r="C492" s="256"/>
      <c r="D492" s="76" t="s">
        <v>719</v>
      </c>
      <c r="E492" s="220"/>
      <c r="F492" s="220"/>
      <c r="G492" s="76" t="s">
        <v>248</v>
      </c>
      <c r="H492" s="272" t="s">
        <v>58</v>
      </c>
      <c r="I492" s="76" t="s">
        <v>97</v>
      </c>
      <c r="J492" s="213">
        <v>23</v>
      </c>
      <c r="K492" s="295">
        <f t="shared" si="36"/>
        <v>255</v>
      </c>
      <c r="L492" s="224">
        <v>255</v>
      </c>
      <c r="M492" s="224"/>
      <c r="N492" s="224"/>
      <c r="O492" s="224"/>
      <c r="P492" s="224"/>
      <c r="Q492" s="224"/>
      <c r="R492" s="223" t="e">
        <f>IF(L492="nio",0,IF(L492&gt;0,L492*J492/X492,0))*VLOOKUP(B492,'2-Kosten per locatie'!$A$14:$C$16,3,FALSE)</f>
        <v>#DIV/0!</v>
      </c>
      <c r="S492" s="223">
        <f>IF(M492&gt;0,M492*J492/Y492,0)*VLOOKUP(B492,'2-Kosten per locatie'!$A$14:$C$16,3,FALSE)</f>
        <v>0</v>
      </c>
      <c r="T492" s="223">
        <f>IF(N492&gt;0,N492*J492/Z492,0)*VLOOKUP(B492,'2-Kosten per locatie'!$A$14:$C$16,3,FALSE)</f>
        <v>0</v>
      </c>
      <c r="U492" s="223">
        <f>IF(O492&gt;0,O492*J492/AA492,0)*VLOOKUP(B492,'2-Kosten per locatie'!$A$14:$C$16,3,FALSE)</f>
        <v>0</v>
      </c>
      <c r="V492" s="223">
        <f>IF(P492&gt;0,P492*J492/Z492,0)*VLOOKUP(B492,'2-Kosten per locatie'!$A$14:$C$16,3,FALSE)</f>
        <v>0</v>
      </c>
      <c r="W492" s="223">
        <f>IF(Q492&gt;0,Q492*J492/AA492,0)*VLOOKUP(B492,'2-Kosten per locatie'!$A$14:$C$16,3,FALSE)</f>
        <v>0</v>
      </c>
      <c r="X492" s="296">
        <f>IF(L492="nio",0,IF(L492&gt;0,VLOOKUP(H492,'3-Productie normen'!A:M,VLOOKUP(L492,'3-Productie normen'!$B$34:$C$39,2,FALSE),FALSE)))</f>
        <v>0</v>
      </c>
      <c r="Y492" s="296">
        <f t="shared" si="40"/>
        <v>0</v>
      </c>
      <c r="Z492" s="296">
        <f t="shared" si="37"/>
        <v>0</v>
      </c>
      <c r="AA492" s="296">
        <f t="shared" si="38"/>
        <v>0</v>
      </c>
      <c r="AB492" s="297" t="str">
        <f>VLOOKUP(H492,'3-Productie normen'!A:P,12,FALSE)</f>
        <v>V</v>
      </c>
      <c r="AC492" s="297"/>
      <c r="AE492" s="298">
        <f t="shared" si="39"/>
        <v>5865</v>
      </c>
    </row>
    <row r="493" spans="1:31" ht="14.1" hidden="1" customHeight="1">
      <c r="A493" s="432">
        <v>493</v>
      </c>
      <c r="B493" s="256" t="s">
        <v>718</v>
      </c>
      <c r="C493" s="256"/>
      <c r="D493" s="76" t="s">
        <v>719</v>
      </c>
      <c r="E493" s="220"/>
      <c r="F493" s="220"/>
      <c r="G493" s="76" t="s">
        <v>723</v>
      </c>
      <c r="H493" s="276" t="s">
        <v>770</v>
      </c>
      <c r="I493" s="76" t="s">
        <v>242</v>
      </c>
      <c r="J493" s="213">
        <v>2</v>
      </c>
      <c r="K493" s="295">
        <f t="shared" si="36"/>
        <v>0</v>
      </c>
      <c r="L493" s="224" t="s">
        <v>717</v>
      </c>
      <c r="M493" s="224"/>
      <c r="N493" s="224"/>
      <c r="O493" s="224"/>
      <c r="P493" s="224"/>
      <c r="Q493" s="224"/>
      <c r="R493" s="223">
        <f>IF(L493="nio",0,IF(L493&gt;0,L493*J493/X493,0))*VLOOKUP(B493,'2-Kosten per locatie'!$A$14:$C$16,3,FALSE)</f>
        <v>0</v>
      </c>
      <c r="S493" s="223">
        <f>IF(M493&gt;0,M493*J493/Y493,0)*VLOOKUP(B493,'2-Kosten per locatie'!$A$14:$C$16,3,FALSE)</f>
        <v>0</v>
      </c>
      <c r="T493" s="223">
        <f>IF(N493&gt;0,N493*J493/Z493,0)*VLOOKUP(B493,'2-Kosten per locatie'!$A$14:$C$16,3,FALSE)</f>
        <v>0</v>
      </c>
      <c r="U493" s="223">
        <f>IF(O493&gt;0,O493*J493/AA493,0)*VLOOKUP(B493,'2-Kosten per locatie'!$A$14:$C$16,3,FALSE)</f>
        <v>0</v>
      </c>
      <c r="V493" s="223">
        <f>IF(P493&gt;0,P493*J493/Z493,0)*VLOOKUP(B493,'2-Kosten per locatie'!$A$14:$C$16,3,FALSE)</f>
        <v>0</v>
      </c>
      <c r="W493" s="223">
        <f>IF(Q493&gt;0,Q493*J493/AA493,0)*VLOOKUP(B493,'2-Kosten per locatie'!$A$14:$C$16,3,FALSE)</f>
        <v>0</v>
      </c>
      <c r="X493" s="296">
        <f>IF(L493="nio",0,IF(L493&gt;0,VLOOKUP(H493,'3-Productie normen'!A:M,VLOOKUP(L493,'3-Productie normen'!$B$34:$C$39,2,FALSE),FALSE)))</f>
        <v>0</v>
      </c>
      <c r="Y493" s="296">
        <f t="shared" si="40"/>
        <v>0</v>
      </c>
      <c r="Z493" s="296">
        <f t="shared" si="37"/>
        <v>0</v>
      </c>
      <c r="AA493" s="296">
        <f t="shared" si="38"/>
        <v>0</v>
      </c>
      <c r="AB493" s="297">
        <f>VLOOKUP(H493,'3-Productie normen'!A:P,12,FALSE)</f>
        <v>0</v>
      </c>
      <c r="AC493" s="297"/>
      <c r="AE493" s="298">
        <f t="shared" si="39"/>
        <v>0</v>
      </c>
    </row>
    <row r="494" spans="1:31" ht="14.1" hidden="1" customHeight="1">
      <c r="A494" s="432">
        <v>494</v>
      </c>
      <c r="B494" s="256" t="s">
        <v>718</v>
      </c>
      <c r="C494" s="256"/>
      <c r="D494" s="76" t="s">
        <v>719</v>
      </c>
      <c r="E494" s="220"/>
      <c r="F494" s="220"/>
      <c r="G494" s="76" t="s">
        <v>723</v>
      </c>
      <c r="H494" s="276" t="s">
        <v>770</v>
      </c>
      <c r="I494" s="76" t="s">
        <v>242</v>
      </c>
      <c r="J494" s="213">
        <v>10.5</v>
      </c>
      <c r="K494" s="295">
        <f t="shared" si="36"/>
        <v>0</v>
      </c>
      <c r="L494" s="224" t="s">
        <v>717</v>
      </c>
      <c r="M494" s="224"/>
      <c r="N494" s="224"/>
      <c r="O494" s="224"/>
      <c r="P494" s="224"/>
      <c r="Q494" s="224"/>
      <c r="R494" s="223">
        <f>IF(L494="nio",0,IF(L494&gt;0,L494*J494/X494,0))*VLOOKUP(B494,'2-Kosten per locatie'!$A$14:$C$16,3,FALSE)</f>
        <v>0</v>
      </c>
      <c r="S494" s="223">
        <f>IF(M494&gt;0,M494*J494/Y494,0)*VLOOKUP(B494,'2-Kosten per locatie'!$A$14:$C$16,3,FALSE)</f>
        <v>0</v>
      </c>
      <c r="T494" s="223">
        <f>IF(N494&gt;0,N494*J494/Z494,0)*VLOOKUP(B494,'2-Kosten per locatie'!$A$14:$C$16,3,FALSE)</f>
        <v>0</v>
      </c>
      <c r="U494" s="223">
        <f>IF(O494&gt;0,O494*J494/AA494,0)*VLOOKUP(B494,'2-Kosten per locatie'!$A$14:$C$16,3,FALSE)</f>
        <v>0</v>
      </c>
      <c r="V494" s="223">
        <f>IF(P494&gt;0,P494*J494/Z494,0)*VLOOKUP(B494,'2-Kosten per locatie'!$A$14:$C$16,3,FALSE)</f>
        <v>0</v>
      </c>
      <c r="W494" s="223">
        <f>IF(Q494&gt;0,Q494*J494/AA494,0)*VLOOKUP(B494,'2-Kosten per locatie'!$A$14:$C$16,3,FALSE)</f>
        <v>0</v>
      </c>
      <c r="X494" s="296">
        <f>IF(L494="nio",0,IF(L494&gt;0,VLOOKUP(H494,'3-Productie normen'!A:M,VLOOKUP(L494,'3-Productie normen'!$B$34:$C$39,2,FALSE),FALSE)))</f>
        <v>0</v>
      </c>
      <c r="Y494" s="296">
        <f t="shared" si="40"/>
        <v>0</v>
      </c>
      <c r="Z494" s="296">
        <f t="shared" si="37"/>
        <v>0</v>
      </c>
      <c r="AA494" s="296">
        <f t="shared" si="38"/>
        <v>0</v>
      </c>
      <c r="AB494" s="297">
        <f>VLOOKUP(H494,'3-Productie normen'!A:P,12,FALSE)</f>
        <v>0</v>
      </c>
      <c r="AC494" s="297"/>
      <c r="AE494" s="298">
        <f t="shared" si="39"/>
        <v>0</v>
      </c>
    </row>
    <row r="495" spans="1:31" ht="14.1" hidden="1" customHeight="1">
      <c r="A495" s="432">
        <v>495</v>
      </c>
      <c r="B495" s="256" t="s">
        <v>718</v>
      </c>
      <c r="C495" s="256"/>
      <c r="D495" s="76" t="s">
        <v>719</v>
      </c>
      <c r="E495" s="220"/>
      <c r="F495" s="220"/>
      <c r="G495" s="76" t="s">
        <v>723</v>
      </c>
      <c r="H495" s="276" t="s">
        <v>770</v>
      </c>
      <c r="I495" s="76" t="s">
        <v>242</v>
      </c>
      <c r="J495" s="213">
        <v>3.5</v>
      </c>
      <c r="K495" s="295">
        <f t="shared" si="36"/>
        <v>0</v>
      </c>
      <c r="L495" s="224" t="s">
        <v>717</v>
      </c>
      <c r="M495" s="224"/>
      <c r="N495" s="224"/>
      <c r="O495" s="224"/>
      <c r="P495" s="224"/>
      <c r="Q495" s="224"/>
      <c r="R495" s="223">
        <f>IF(L495="nio",0,IF(L495&gt;0,L495*J495/X495,0))*VLOOKUP(B495,'2-Kosten per locatie'!$A$14:$C$16,3,FALSE)</f>
        <v>0</v>
      </c>
      <c r="S495" s="223">
        <f>IF(M495&gt;0,M495*J495/Y495,0)*VLOOKUP(B495,'2-Kosten per locatie'!$A$14:$C$16,3,FALSE)</f>
        <v>0</v>
      </c>
      <c r="T495" s="223">
        <f>IF(N495&gt;0,N495*J495/Z495,0)*VLOOKUP(B495,'2-Kosten per locatie'!$A$14:$C$16,3,FALSE)</f>
        <v>0</v>
      </c>
      <c r="U495" s="223">
        <f>IF(O495&gt;0,O495*J495/AA495,0)*VLOOKUP(B495,'2-Kosten per locatie'!$A$14:$C$16,3,FALSE)</f>
        <v>0</v>
      </c>
      <c r="V495" s="223">
        <f>IF(P495&gt;0,P495*J495/Z495,0)*VLOOKUP(B495,'2-Kosten per locatie'!$A$14:$C$16,3,FALSE)</f>
        <v>0</v>
      </c>
      <c r="W495" s="223">
        <f>IF(Q495&gt;0,Q495*J495/AA495,0)*VLOOKUP(B495,'2-Kosten per locatie'!$A$14:$C$16,3,FALSE)</f>
        <v>0</v>
      </c>
      <c r="X495" s="296">
        <f>IF(L495="nio",0,IF(L495&gt;0,VLOOKUP(H495,'3-Productie normen'!A:M,VLOOKUP(L495,'3-Productie normen'!$B$34:$C$39,2,FALSE),FALSE)))</f>
        <v>0</v>
      </c>
      <c r="Y495" s="296">
        <f t="shared" si="40"/>
        <v>0</v>
      </c>
      <c r="Z495" s="296">
        <f t="shared" si="37"/>
        <v>0</v>
      </c>
      <c r="AA495" s="296">
        <f t="shared" si="38"/>
        <v>0</v>
      </c>
      <c r="AB495" s="297">
        <f>VLOOKUP(H495,'3-Productie normen'!A:P,12,FALSE)</f>
        <v>0</v>
      </c>
      <c r="AC495" s="297"/>
      <c r="AE495" s="298">
        <f t="shared" si="39"/>
        <v>0</v>
      </c>
    </row>
    <row r="496" spans="1:31" ht="14.1" hidden="1" customHeight="1">
      <c r="A496" s="432">
        <v>496</v>
      </c>
      <c r="B496" s="256" t="s">
        <v>718</v>
      </c>
      <c r="C496" s="256"/>
      <c r="D496" s="76" t="s">
        <v>719</v>
      </c>
      <c r="E496" s="220"/>
      <c r="F496" s="220"/>
      <c r="G496" s="76" t="s">
        <v>309</v>
      </c>
      <c r="H496" s="276" t="s">
        <v>770</v>
      </c>
      <c r="I496" s="76" t="s">
        <v>97</v>
      </c>
      <c r="J496" s="213">
        <v>3</v>
      </c>
      <c r="K496" s="295">
        <f t="shared" si="36"/>
        <v>0</v>
      </c>
      <c r="L496" s="224" t="s">
        <v>717</v>
      </c>
      <c r="M496" s="224"/>
      <c r="N496" s="224"/>
      <c r="O496" s="224"/>
      <c r="P496" s="224"/>
      <c r="Q496" s="224"/>
      <c r="R496" s="223">
        <f>IF(L496="nio",0,IF(L496&gt;0,L496*J496/X496,0))*VLOOKUP(B496,'2-Kosten per locatie'!$A$14:$C$16,3,FALSE)</f>
        <v>0</v>
      </c>
      <c r="S496" s="223">
        <f>IF(M496&gt;0,M496*J496/Y496,0)*VLOOKUP(B496,'2-Kosten per locatie'!$A$14:$C$16,3,FALSE)</f>
        <v>0</v>
      </c>
      <c r="T496" s="223">
        <f>IF(N496&gt;0,N496*J496/Z496,0)*VLOOKUP(B496,'2-Kosten per locatie'!$A$14:$C$16,3,FALSE)</f>
        <v>0</v>
      </c>
      <c r="U496" s="223">
        <f>IF(O496&gt;0,O496*J496/AA496,0)*VLOOKUP(B496,'2-Kosten per locatie'!$A$14:$C$16,3,FALSE)</f>
        <v>0</v>
      </c>
      <c r="V496" s="223">
        <f>IF(P496&gt;0,P496*J496/Z496,0)*VLOOKUP(B496,'2-Kosten per locatie'!$A$14:$C$16,3,FALSE)</f>
        <v>0</v>
      </c>
      <c r="W496" s="223">
        <f>IF(Q496&gt;0,Q496*J496/AA496,0)*VLOOKUP(B496,'2-Kosten per locatie'!$A$14:$C$16,3,FALSE)</f>
        <v>0</v>
      </c>
      <c r="X496" s="296">
        <f>IF(L496="nio",0,IF(L496&gt;0,VLOOKUP(H496,'3-Productie normen'!A:M,VLOOKUP(L496,'3-Productie normen'!$B$34:$C$39,2,FALSE),FALSE)))</f>
        <v>0</v>
      </c>
      <c r="Y496" s="296">
        <f t="shared" si="40"/>
        <v>0</v>
      </c>
      <c r="Z496" s="296">
        <f t="shared" si="37"/>
        <v>0</v>
      </c>
      <c r="AA496" s="296">
        <f t="shared" si="38"/>
        <v>0</v>
      </c>
      <c r="AB496" s="297">
        <f>VLOOKUP(H496,'3-Productie normen'!A:P,12,FALSE)</f>
        <v>0</v>
      </c>
      <c r="AC496" s="297"/>
      <c r="AE496" s="298">
        <f t="shared" si="39"/>
        <v>0</v>
      </c>
    </row>
    <row r="497" spans="1:31" ht="14.1" hidden="1" customHeight="1">
      <c r="A497" s="432">
        <v>497</v>
      </c>
      <c r="B497" s="256" t="s">
        <v>718</v>
      </c>
      <c r="C497" s="256"/>
      <c r="D497" s="76" t="s">
        <v>719</v>
      </c>
      <c r="E497" s="220"/>
      <c r="F497" s="220"/>
      <c r="G497" s="76" t="s">
        <v>56</v>
      </c>
      <c r="H497" s="256" t="s">
        <v>56</v>
      </c>
      <c r="I497" s="76" t="s">
        <v>725</v>
      </c>
      <c r="J497" s="213">
        <v>52</v>
      </c>
      <c r="K497" s="295">
        <f t="shared" si="36"/>
        <v>0</v>
      </c>
      <c r="L497" s="224" t="s">
        <v>717</v>
      </c>
      <c r="M497" s="224"/>
      <c r="N497" s="224"/>
      <c r="O497" s="224"/>
      <c r="P497" s="224"/>
      <c r="Q497" s="224"/>
      <c r="R497" s="223">
        <f>IF(L497="nio",0,IF(L497&gt;0,L497*J497/X497,0))*VLOOKUP(B497,'2-Kosten per locatie'!$A$14:$C$16,3,FALSE)</f>
        <v>0</v>
      </c>
      <c r="S497" s="223">
        <f>IF(M497&gt;0,M497*J497/Y497,0)*VLOOKUP(B497,'2-Kosten per locatie'!$A$14:$C$16,3,FALSE)</f>
        <v>0</v>
      </c>
      <c r="T497" s="223">
        <f>IF(N497&gt;0,N497*J497/Z497,0)*VLOOKUP(B497,'2-Kosten per locatie'!$A$14:$C$16,3,FALSE)</f>
        <v>0</v>
      </c>
      <c r="U497" s="223">
        <f>IF(O497&gt;0,O497*J497/AA497,0)*VLOOKUP(B497,'2-Kosten per locatie'!$A$14:$C$16,3,FALSE)</f>
        <v>0</v>
      </c>
      <c r="V497" s="223">
        <f>IF(P497&gt;0,P497*J497/Z497,0)*VLOOKUP(B497,'2-Kosten per locatie'!$A$14:$C$16,3,FALSE)</f>
        <v>0</v>
      </c>
      <c r="W497" s="223">
        <f>IF(Q497&gt;0,Q497*J497/AA497,0)*VLOOKUP(B497,'2-Kosten per locatie'!$A$14:$C$16,3,FALSE)</f>
        <v>0</v>
      </c>
      <c r="X497" s="296">
        <f>IF(L497="nio",0,IF(L497&gt;0,VLOOKUP(H497,'3-Productie normen'!A:M,VLOOKUP(L497,'3-Productie normen'!$B$34:$C$39,2,FALSE),FALSE)))</f>
        <v>0</v>
      </c>
      <c r="Y497" s="296">
        <f t="shared" si="40"/>
        <v>0</v>
      </c>
      <c r="Z497" s="296">
        <f t="shared" si="37"/>
        <v>0</v>
      </c>
      <c r="AA497" s="296">
        <f t="shared" si="38"/>
        <v>0</v>
      </c>
      <c r="AB497" s="297" t="str">
        <f>VLOOKUP(H497,'3-Productie normen'!A:P,12,FALSE)</f>
        <v>V</v>
      </c>
      <c r="AC497" s="297"/>
      <c r="AE497" s="298">
        <f t="shared" si="39"/>
        <v>0</v>
      </c>
    </row>
    <row r="498" spans="1:31" ht="14.1" hidden="1" customHeight="1">
      <c r="A498" s="432">
        <v>498</v>
      </c>
      <c r="B498" s="256" t="s">
        <v>718</v>
      </c>
      <c r="C498" s="256"/>
      <c r="D498" s="76" t="s">
        <v>719</v>
      </c>
      <c r="E498" s="220"/>
      <c r="F498" s="220"/>
      <c r="G498" s="76" t="s">
        <v>56</v>
      </c>
      <c r="H498" s="256" t="s">
        <v>56</v>
      </c>
      <c r="I498" s="76" t="s">
        <v>725</v>
      </c>
      <c r="J498" s="213">
        <v>330</v>
      </c>
      <c r="K498" s="295">
        <f t="shared" si="36"/>
        <v>0</v>
      </c>
      <c r="L498" s="224" t="s">
        <v>717</v>
      </c>
      <c r="M498" s="224"/>
      <c r="N498" s="224"/>
      <c r="O498" s="224"/>
      <c r="P498" s="224"/>
      <c r="Q498" s="224"/>
      <c r="R498" s="223">
        <f>IF(L498="nio",0,IF(L498&gt;0,L498*J498/X498,0))*VLOOKUP(B498,'2-Kosten per locatie'!$A$14:$C$16,3,FALSE)</f>
        <v>0</v>
      </c>
      <c r="S498" s="223">
        <f>IF(M498&gt;0,M498*J498/Y498,0)*VLOOKUP(B498,'2-Kosten per locatie'!$A$14:$C$16,3,FALSE)</f>
        <v>0</v>
      </c>
      <c r="T498" s="223">
        <f>IF(N498&gt;0,N498*J498/Z498,0)*VLOOKUP(B498,'2-Kosten per locatie'!$A$14:$C$16,3,FALSE)</f>
        <v>0</v>
      </c>
      <c r="U498" s="223">
        <f>IF(O498&gt;0,O498*J498/AA498,0)*VLOOKUP(B498,'2-Kosten per locatie'!$A$14:$C$16,3,FALSE)</f>
        <v>0</v>
      </c>
      <c r="V498" s="223">
        <f>IF(P498&gt;0,P498*J498/Z498,0)*VLOOKUP(B498,'2-Kosten per locatie'!$A$14:$C$16,3,FALSE)</f>
        <v>0</v>
      </c>
      <c r="W498" s="223">
        <f>IF(Q498&gt;0,Q498*J498/AA498,0)*VLOOKUP(B498,'2-Kosten per locatie'!$A$14:$C$16,3,FALSE)</f>
        <v>0</v>
      </c>
      <c r="X498" s="296">
        <f>IF(L498="nio",0,IF(L498&gt;0,VLOOKUP(H498,'3-Productie normen'!A:M,VLOOKUP(L498,'3-Productie normen'!$B$34:$C$39,2,FALSE),FALSE)))</f>
        <v>0</v>
      </c>
      <c r="Y498" s="296">
        <f t="shared" si="40"/>
        <v>0</v>
      </c>
      <c r="Z498" s="296">
        <f t="shared" si="37"/>
        <v>0</v>
      </c>
      <c r="AA498" s="296">
        <f t="shared" si="38"/>
        <v>0</v>
      </c>
      <c r="AB498" s="297" t="str">
        <f>VLOOKUP(H498,'3-Productie normen'!A:P,12,FALSE)</f>
        <v>V</v>
      </c>
      <c r="AC498" s="297"/>
      <c r="AE498" s="298">
        <f t="shared" si="39"/>
        <v>0</v>
      </c>
    </row>
    <row r="499" spans="1:31" ht="14.1" hidden="1" customHeight="1">
      <c r="A499" s="432">
        <v>499</v>
      </c>
      <c r="B499" s="256" t="s">
        <v>718</v>
      </c>
      <c r="C499" s="256"/>
      <c r="D499" s="76" t="s">
        <v>719</v>
      </c>
      <c r="E499" s="220"/>
      <c r="F499" s="220"/>
      <c r="G499" s="76" t="s">
        <v>56</v>
      </c>
      <c r="H499" s="256" t="s">
        <v>56</v>
      </c>
      <c r="I499" s="76" t="s">
        <v>725</v>
      </c>
      <c r="J499" s="213">
        <v>533</v>
      </c>
      <c r="K499" s="295">
        <f t="shared" si="36"/>
        <v>0</v>
      </c>
      <c r="L499" s="224" t="s">
        <v>717</v>
      </c>
      <c r="M499" s="224"/>
      <c r="N499" s="224"/>
      <c r="O499" s="224"/>
      <c r="P499" s="224"/>
      <c r="Q499" s="224"/>
      <c r="R499" s="223">
        <f>IF(L499="nio",0,IF(L499&gt;0,L499*J499/X499,0))*VLOOKUP(B499,'2-Kosten per locatie'!$A$14:$C$16,3,FALSE)</f>
        <v>0</v>
      </c>
      <c r="S499" s="223">
        <f>IF(M499&gt;0,M499*J499/Y499,0)*VLOOKUP(B499,'2-Kosten per locatie'!$A$14:$C$16,3,FALSE)</f>
        <v>0</v>
      </c>
      <c r="T499" s="223">
        <f>IF(N499&gt;0,N499*J499/Z499,0)*VLOOKUP(B499,'2-Kosten per locatie'!$A$14:$C$16,3,FALSE)</f>
        <v>0</v>
      </c>
      <c r="U499" s="223">
        <f>IF(O499&gt;0,O499*J499/AA499,0)*VLOOKUP(B499,'2-Kosten per locatie'!$A$14:$C$16,3,FALSE)</f>
        <v>0</v>
      </c>
      <c r="V499" s="223">
        <f>IF(P499&gt;0,P499*J499/Z499,0)*VLOOKUP(B499,'2-Kosten per locatie'!$A$14:$C$16,3,FALSE)</f>
        <v>0</v>
      </c>
      <c r="W499" s="223">
        <f>IF(Q499&gt;0,Q499*J499/AA499,0)*VLOOKUP(B499,'2-Kosten per locatie'!$A$14:$C$16,3,FALSE)</f>
        <v>0</v>
      </c>
      <c r="X499" s="296">
        <f>IF(L499="nio",0,IF(L499&gt;0,VLOOKUP(H499,'3-Productie normen'!A:M,VLOOKUP(L499,'3-Productie normen'!$B$34:$C$39,2,FALSE),FALSE)))</f>
        <v>0</v>
      </c>
      <c r="Y499" s="296">
        <f t="shared" si="40"/>
        <v>0</v>
      </c>
      <c r="Z499" s="296">
        <f t="shared" si="37"/>
        <v>0</v>
      </c>
      <c r="AA499" s="296">
        <f t="shared" si="38"/>
        <v>0</v>
      </c>
      <c r="AB499" s="297" t="str">
        <f>VLOOKUP(H499,'3-Productie normen'!A:P,12,FALSE)</f>
        <v>V</v>
      </c>
      <c r="AC499" s="297"/>
      <c r="AE499" s="298">
        <f t="shared" si="39"/>
        <v>0</v>
      </c>
    </row>
    <row r="500" spans="1:31" ht="14.1" hidden="1" customHeight="1">
      <c r="A500" s="432">
        <v>500</v>
      </c>
      <c r="B500" s="256" t="s">
        <v>718</v>
      </c>
      <c r="C500" s="256"/>
      <c r="D500" s="76" t="s">
        <v>719</v>
      </c>
      <c r="E500" s="220"/>
      <c r="F500" s="220"/>
      <c r="G500" s="76" t="s">
        <v>724</v>
      </c>
      <c r="H500" s="276" t="s">
        <v>770</v>
      </c>
      <c r="I500" s="76" t="s">
        <v>725</v>
      </c>
      <c r="J500" s="213">
        <v>424</v>
      </c>
      <c r="K500" s="295">
        <f t="shared" si="36"/>
        <v>0</v>
      </c>
      <c r="L500" s="224" t="s">
        <v>717</v>
      </c>
      <c r="M500" s="224"/>
      <c r="N500" s="224"/>
      <c r="O500" s="224"/>
      <c r="P500" s="224"/>
      <c r="Q500" s="224"/>
      <c r="R500" s="223">
        <f>IF(L500="nio",0,IF(L500&gt;0,L500*J500/X500,0))*VLOOKUP(B500,'2-Kosten per locatie'!$A$14:$C$16,3,FALSE)</f>
        <v>0</v>
      </c>
      <c r="S500" s="223">
        <f>IF(M500&gt;0,M500*J500/Y500,0)*VLOOKUP(B500,'2-Kosten per locatie'!$A$14:$C$16,3,FALSE)</f>
        <v>0</v>
      </c>
      <c r="T500" s="223">
        <f>IF(N500&gt;0,N500*J500/Z500,0)*VLOOKUP(B500,'2-Kosten per locatie'!$A$14:$C$16,3,FALSE)</f>
        <v>0</v>
      </c>
      <c r="U500" s="223">
        <f>IF(O500&gt;0,O500*J500/AA500,0)*VLOOKUP(B500,'2-Kosten per locatie'!$A$14:$C$16,3,FALSE)</f>
        <v>0</v>
      </c>
      <c r="V500" s="223">
        <f>IF(P500&gt;0,P500*J500/Z500,0)*VLOOKUP(B500,'2-Kosten per locatie'!$A$14:$C$16,3,FALSE)</f>
        <v>0</v>
      </c>
      <c r="W500" s="223">
        <f>IF(Q500&gt;0,Q500*J500/AA500,0)*VLOOKUP(B500,'2-Kosten per locatie'!$A$14:$C$16,3,FALSE)</f>
        <v>0</v>
      </c>
      <c r="X500" s="296">
        <f>IF(L500="nio",0,IF(L500&gt;0,VLOOKUP(H500,'3-Productie normen'!A:M,VLOOKUP(L500,'3-Productie normen'!$B$34:$C$39,2,FALSE),FALSE)))</f>
        <v>0</v>
      </c>
      <c r="Y500" s="296">
        <f t="shared" si="40"/>
        <v>0</v>
      </c>
      <c r="Z500" s="296">
        <f t="shared" si="37"/>
        <v>0</v>
      </c>
      <c r="AA500" s="296">
        <f t="shared" si="38"/>
        <v>0</v>
      </c>
      <c r="AB500" s="297">
        <f>VLOOKUP(H500,'3-Productie normen'!A:P,12,FALSE)</f>
        <v>0</v>
      </c>
      <c r="AC500" s="297"/>
      <c r="AE500" s="298">
        <f t="shared" si="39"/>
        <v>0</v>
      </c>
    </row>
    <row r="501" spans="1:31" ht="14.1" hidden="1" customHeight="1">
      <c r="A501" s="432">
        <v>501</v>
      </c>
      <c r="B501" s="256" t="s">
        <v>718</v>
      </c>
      <c r="C501" s="256"/>
      <c r="D501" s="76" t="s">
        <v>720</v>
      </c>
      <c r="E501" s="220"/>
      <c r="F501" s="220"/>
      <c r="G501" s="76" t="s">
        <v>272</v>
      </c>
      <c r="H501" s="272" t="s">
        <v>46</v>
      </c>
      <c r="I501" s="76" t="s">
        <v>764</v>
      </c>
      <c r="J501" s="213">
        <v>91.85</v>
      </c>
      <c r="K501" s="295">
        <f t="shared" si="36"/>
        <v>255</v>
      </c>
      <c r="L501" s="224">
        <v>255</v>
      </c>
      <c r="M501" s="224"/>
      <c r="N501" s="224"/>
      <c r="O501" s="224"/>
      <c r="P501" s="224"/>
      <c r="Q501" s="224"/>
      <c r="R501" s="223" t="e">
        <f>IF(L501="nio",0,IF(L501&gt;0,L501*J501/X501,0))*VLOOKUP(B501,'2-Kosten per locatie'!$A$14:$C$16,3,FALSE)</f>
        <v>#DIV/0!</v>
      </c>
      <c r="S501" s="223">
        <f>IF(M501&gt;0,M501*J501/Y501,0)*VLOOKUP(B501,'2-Kosten per locatie'!$A$14:$C$16,3,FALSE)</f>
        <v>0</v>
      </c>
      <c r="T501" s="223">
        <f>IF(N501&gt;0,N501*J501/Z501,0)*VLOOKUP(B501,'2-Kosten per locatie'!$A$14:$C$16,3,FALSE)</f>
        <v>0</v>
      </c>
      <c r="U501" s="223">
        <f>IF(O501&gt;0,O501*J501/AA501,0)*VLOOKUP(B501,'2-Kosten per locatie'!$A$14:$C$16,3,FALSE)</f>
        <v>0</v>
      </c>
      <c r="V501" s="223">
        <f>IF(P501&gt;0,P501*J501/Z501,0)*VLOOKUP(B501,'2-Kosten per locatie'!$A$14:$C$16,3,FALSE)</f>
        <v>0</v>
      </c>
      <c r="W501" s="223">
        <f>IF(Q501&gt;0,Q501*J501/AA501,0)*VLOOKUP(B501,'2-Kosten per locatie'!$A$14:$C$16,3,FALSE)</f>
        <v>0</v>
      </c>
      <c r="X501" s="296">
        <f>IF(L501="nio",0,IF(L501&gt;0,VLOOKUP(H501,'3-Productie normen'!A:M,VLOOKUP(L501,'3-Productie normen'!$B$34:$C$39,2,FALSE),FALSE)))</f>
        <v>0</v>
      </c>
      <c r="Y501" s="296">
        <f t="shared" ref="Y501:Y532" si="41">IF(M501&gt;0,X501*$Y$8,0)</f>
        <v>0</v>
      </c>
      <c r="Z501" s="296">
        <f t="shared" ref="Z501:Z532" si="42">IF((OR(N501&gt;0,P501&gt;0)),X501*$Z$8,0)</f>
        <v>0</v>
      </c>
      <c r="AA501" s="296">
        <f t="shared" ref="AA501:AA532" si="43">IF((OR(O501&gt;0,Q501&gt;0)),X501*$AA$8,0)</f>
        <v>0</v>
      </c>
      <c r="AB501" s="297" t="str">
        <f>VLOOKUP(H501,'3-Productie normen'!A:P,12,FALSE)</f>
        <v>B</v>
      </c>
      <c r="AC501" s="297"/>
      <c r="AE501" s="298">
        <f t="shared" ref="AE501:AE532" si="44">K501*J501</f>
        <v>23421.75</v>
      </c>
    </row>
    <row r="502" spans="1:31" ht="14.1" hidden="1" customHeight="1">
      <c r="A502" s="432">
        <v>502</v>
      </c>
      <c r="B502" s="256" t="s">
        <v>718</v>
      </c>
      <c r="C502" s="256"/>
      <c r="D502" s="76" t="s">
        <v>720</v>
      </c>
      <c r="E502" s="220"/>
      <c r="F502" s="220"/>
      <c r="G502" s="76" t="s">
        <v>786</v>
      </c>
      <c r="H502" s="256" t="s">
        <v>55</v>
      </c>
      <c r="I502" s="76" t="s">
        <v>764</v>
      </c>
      <c r="J502" s="213">
        <v>44.82</v>
      </c>
      <c r="K502" s="295">
        <f t="shared" si="36"/>
        <v>255</v>
      </c>
      <c r="L502" s="224">
        <v>255</v>
      </c>
      <c r="M502" s="224"/>
      <c r="N502" s="224"/>
      <c r="O502" s="224"/>
      <c r="P502" s="224"/>
      <c r="Q502" s="224"/>
      <c r="R502" s="223" t="e">
        <f>IF(L502="nio",0,IF(L502&gt;0,L502*J502/X502,0))*VLOOKUP(B502,'2-Kosten per locatie'!$A$14:$C$16,3,FALSE)</f>
        <v>#DIV/0!</v>
      </c>
      <c r="S502" s="223">
        <f>IF(M502&gt;0,M502*J502/Y502,0)*VLOOKUP(B502,'2-Kosten per locatie'!$A$14:$C$16,3,FALSE)</f>
        <v>0</v>
      </c>
      <c r="T502" s="223">
        <f>IF(N502&gt;0,N502*J502/Z502,0)*VLOOKUP(B502,'2-Kosten per locatie'!$A$14:$C$16,3,FALSE)</f>
        <v>0</v>
      </c>
      <c r="U502" s="223">
        <f>IF(O502&gt;0,O502*J502/AA502,0)*VLOOKUP(B502,'2-Kosten per locatie'!$A$14:$C$16,3,FALSE)</f>
        <v>0</v>
      </c>
      <c r="V502" s="223">
        <f>IF(P502&gt;0,P502*J502/Z502,0)*VLOOKUP(B502,'2-Kosten per locatie'!$A$14:$C$16,3,FALSE)</f>
        <v>0</v>
      </c>
      <c r="W502" s="223">
        <f>IF(Q502&gt;0,Q502*J502/AA502,0)*VLOOKUP(B502,'2-Kosten per locatie'!$A$14:$C$16,3,FALSE)</f>
        <v>0</v>
      </c>
      <c r="X502" s="296">
        <f>IF(L502="nio",0,IF(L502&gt;0,VLOOKUP(H502,'3-Productie normen'!A:M,VLOOKUP(L502,'3-Productie normen'!$B$34:$C$39,2,FALSE),FALSE)))</f>
        <v>0</v>
      </c>
      <c r="Y502" s="296">
        <f t="shared" si="41"/>
        <v>0</v>
      </c>
      <c r="Z502" s="296">
        <f t="shared" si="42"/>
        <v>0</v>
      </c>
      <c r="AA502" s="296">
        <f t="shared" si="43"/>
        <v>0</v>
      </c>
      <c r="AB502" s="297" t="str">
        <f>VLOOKUP(H502,'3-Productie normen'!A:P,12,FALSE)</f>
        <v>B</v>
      </c>
      <c r="AC502" s="297"/>
      <c r="AE502" s="298">
        <f t="shared" si="44"/>
        <v>11429.1</v>
      </c>
    </row>
    <row r="503" spans="1:31" ht="14.1" hidden="1" customHeight="1">
      <c r="A503" s="432">
        <v>503</v>
      </c>
      <c r="B503" s="256" t="s">
        <v>718</v>
      </c>
      <c r="C503" s="256"/>
      <c r="D503" s="76" t="s">
        <v>720</v>
      </c>
      <c r="E503" s="220"/>
      <c r="F503" s="220"/>
      <c r="G503" s="76" t="s">
        <v>272</v>
      </c>
      <c r="H503" s="272" t="s">
        <v>46</v>
      </c>
      <c r="I503" s="76" t="s">
        <v>764</v>
      </c>
      <c r="J503" s="213">
        <v>74.92</v>
      </c>
      <c r="K503" s="295">
        <f t="shared" si="36"/>
        <v>255</v>
      </c>
      <c r="L503" s="224">
        <v>255</v>
      </c>
      <c r="M503" s="224"/>
      <c r="N503" s="224"/>
      <c r="O503" s="224"/>
      <c r="P503" s="224"/>
      <c r="Q503" s="224"/>
      <c r="R503" s="223" t="e">
        <f>IF(L503="nio",0,IF(L503&gt;0,L503*J503/X503,0))*VLOOKUP(B503,'2-Kosten per locatie'!$A$14:$C$16,3,FALSE)</f>
        <v>#DIV/0!</v>
      </c>
      <c r="S503" s="223">
        <f>IF(M503&gt;0,M503*J503/Y503,0)*VLOOKUP(B503,'2-Kosten per locatie'!$A$14:$C$16,3,FALSE)</f>
        <v>0</v>
      </c>
      <c r="T503" s="223">
        <f>IF(N503&gt;0,N503*J503/Z503,0)*VLOOKUP(B503,'2-Kosten per locatie'!$A$14:$C$16,3,FALSE)</f>
        <v>0</v>
      </c>
      <c r="U503" s="223">
        <f>IF(O503&gt;0,O503*J503/AA503,0)*VLOOKUP(B503,'2-Kosten per locatie'!$A$14:$C$16,3,FALSE)</f>
        <v>0</v>
      </c>
      <c r="V503" s="223">
        <f>IF(P503&gt;0,P503*J503/Z503,0)*VLOOKUP(B503,'2-Kosten per locatie'!$A$14:$C$16,3,FALSE)</f>
        <v>0</v>
      </c>
      <c r="W503" s="223">
        <f>IF(Q503&gt;0,Q503*J503/AA503,0)*VLOOKUP(B503,'2-Kosten per locatie'!$A$14:$C$16,3,FALSE)</f>
        <v>0</v>
      </c>
      <c r="X503" s="296">
        <f>IF(L503="nio",0,IF(L503&gt;0,VLOOKUP(H503,'3-Productie normen'!A:M,VLOOKUP(L503,'3-Productie normen'!$B$34:$C$39,2,FALSE),FALSE)))</f>
        <v>0</v>
      </c>
      <c r="Y503" s="296">
        <f t="shared" si="41"/>
        <v>0</v>
      </c>
      <c r="Z503" s="296">
        <f t="shared" si="42"/>
        <v>0</v>
      </c>
      <c r="AA503" s="296">
        <f t="shared" si="43"/>
        <v>0</v>
      </c>
      <c r="AB503" s="297" t="str">
        <f>VLOOKUP(H503,'3-Productie normen'!A:P,12,FALSE)</f>
        <v>B</v>
      </c>
      <c r="AC503" s="297"/>
      <c r="AE503" s="298">
        <f t="shared" si="44"/>
        <v>19104.600000000002</v>
      </c>
    </row>
    <row r="504" spans="1:31" ht="14.1" hidden="1" customHeight="1">
      <c r="A504" s="432">
        <v>504</v>
      </c>
      <c r="B504" s="256" t="s">
        <v>718</v>
      </c>
      <c r="C504" s="256"/>
      <c r="D504" s="76" t="s">
        <v>720</v>
      </c>
      <c r="E504" s="220"/>
      <c r="F504" s="220"/>
      <c r="G504" s="76" t="s">
        <v>265</v>
      </c>
      <c r="H504" s="256" t="s">
        <v>55</v>
      </c>
      <c r="I504" s="76" t="s">
        <v>764</v>
      </c>
      <c r="J504" s="213">
        <v>12.57</v>
      </c>
      <c r="K504" s="295">
        <f t="shared" si="36"/>
        <v>255</v>
      </c>
      <c r="L504" s="224">
        <v>255</v>
      </c>
      <c r="M504" s="224"/>
      <c r="N504" s="224"/>
      <c r="O504" s="224"/>
      <c r="P504" s="224"/>
      <c r="Q504" s="224"/>
      <c r="R504" s="223" t="e">
        <f>IF(L504="nio",0,IF(L504&gt;0,L504*J504/X504,0))*VLOOKUP(B504,'2-Kosten per locatie'!$A$14:$C$16,3,FALSE)</f>
        <v>#DIV/0!</v>
      </c>
      <c r="S504" s="223">
        <f>IF(M504&gt;0,M504*J504/Y504,0)*VLOOKUP(B504,'2-Kosten per locatie'!$A$14:$C$16,3,FALSE)</f>
        <v>0</v>
      </c>
      <c r="T504" s="223">
        <f>IF(N504&gt;0,N504*J504/Z504,0)*VLOOKUP(B504,'2-Kosten per locatie'!$A$14:$C$16,3,FALSE)</f>
        <v>0</v>
      </c>
      <c r="U504" s="223">
        <f>IF(O504&gt;0,O504*J504/AA504,0)*VLOOKUP(B504,'2-Kosten per locatie'!$A$14:$C$16,3,FALSE)</f>
        <v>0</v>
      </c>
      <c r="V504" s="223">
        <f>IF(P504&gt;0,P504*J504/Z504,0)*VLOOKUP(B504,'2-Kosten per locatie'!$A$14:$C$16,3,FALSE)</f>
        <v>0</v>
      </c>
      <c r="W504" s="223">
        <f>IF(Q504&gt;0,Q504*J504/AA504,0)*VLOOKUP(B504,'2-Kosten per locatie'!$A$14:$C$16,3,FALSE)</f>
        <v>0</v>
      </c>
      <c r="X504" s="296">
        <f>IF(L504="nio",0,IF(L504&gt;0,VLOOKUP(H504,'3-Productie normen'!A:M,VLOOKUP(L504,'3-Productie normen'!$B$34:$C$39,2,FALSE),FALSE)))</f>
        <v>0</v>
      </c>
      <c r="Y504" s="296">
        <f t="shared" si="41"/>
        <v>0</v>
      </c>
      <c r="Z504" s="296">
        <f t="shared" si="42"/>
        <v>0</v>
      </c>
      <c r="AA504" s="296">
        <f t="shared" si="43"/>
        <v>0</v>
      </c>
      <c r="AB504" s="297" t="str">
        <f>VLOOKUP(H504,'3-Productie normen'!A:P,12,FALSE)</f>
        <v>B</v>
      </c>
      <c r="AC504" s="297"/>
      <c r="AE504" s="298">
        <f t="shared" si="44"/>
        <v>3205.35</v>
      </c>
    </row>
    <row r="505" spans="1:31" ht="14.1" hidden="1" customHeight="1">
      <c r="A505" s="432">
        <v>505</v>
      </c>
      <c r="B505" s="256" t="s">
        <v>718</v>
      </c>
      <c r="C505" s="256"/>
      <c r="D505" s="76" t="s">
        <v>720</v>
      </c>
      <c r="E505" s="220" t="s">
        <v>785</v>
      </c>
      <c r="F505" s="220"/>
      <c r="G505" s="76" t="s">
        <v>272</v>
      </c>
      <c r="H505" s="272" t="s">
        <v>46</v>
      </c>
      <c r="I505" s="76" t="s">
        <v>764</v>
      </c>
      <c r="J505" s="213">
        <v>39.6</v>
      </c>
      <c r="K505" s="295">
        <f t="shared" si="36"/>
        <v>255</v>
      </c>
      <c r="L505" s="224">
        <v>255</v>
      </c>
      <c r="M505" s="224"/>
      <c r="N505" s="224"/>
      <c r="O505" s="224"/>
      <c r="P505" s="224"/>
      <c r="Q505" s="224"/>
      <c r="R505" s="223" t="e">
        <f>IF(L505="nio",0,IF(L505&gt;0,L505*J505/X505,0))*VLOOKUP(B505,'2-Kosten per locatie'!$A$14:$C$16,3,FALSE)</f>
        <v>#DIV/0!</v>
      </c>
      <c r="S505" s="223">
        <f>IF(M505&gt;0,M505*J505/Y505,0)*VLOOKUP(B505,'2-Kosten per locatie'!$A$14:$C$16,3,FALSE)</f>
        <v>0</v>
      </c>
      <c r="T505" s="223">
        <f>IF(N505&gt;0,N505*J505/Z505,0)*VLOOKUP(B505,'2-Kosten per locatie'!$A$14:$C$16,3,FALSE)</f>
        <v>0</v>
      </c>
      <c r="U505" s="223">
        <f>IF(O505&gt;0,O505*J505/AA505,0)*VLOOKUP(B505,'2-Kosten per locatie'!$A$14:$C$16,3,FALSE)</f>
        <v>0</v>
      </c>
      <c r="V505" s="223">
        <f>IF(P505&gt;0,P505*J505/Z505,0)*VLOOKUP(B505,'2-Kosten per locatie'!$A$14:$C$16,3,FALSE)</f>
        <v>0</v>
      </c>
      <c r="W505" s="223">
        <f>IF(Q505&gt;0,Q505*J505/AA505,0)*VLOOKUP(B505,'2-Kosten per locatie'!$A$14:$C$16,3,FALSE)</f>
        <v>0</v>
      </c>
      <c r="X505" s="296">
        <f>IF(L505="nio",0,IF(L505&gt;0,VLOOKUP(H505,'3-Productie normen'!A:M,VLOOKUP(L505,'3-Productie normen'!$B$34:$C$39,2,FALSE),FALSE)))</f>
        <v>0</v>
      </c>
      <c r="Y505" s="296">
        <f t="shared" si="41"/>
        <v>0</v>
      </c>
      <c r="Z505" s="296">
        <f t="shared" si="42"/>
        <v>0</v>
      </c>
      <c r="AA505" s="296">
        <f t="shared" si="43"/>
        <v>0</v>
      </c>
      <c r="AB505" s="297" t="str">
        <f>VLOOKUP(H505,'3-Productie normen'!A:P,12,FALSE)</f>
        <v>B</v>
      </c>
      <c r="AC505" s="297"/>
      <c r="AE505" s="298">
        <f t="shared" si="44"/>
        <v>10098</v>
      </c>
    </row>
    <row r="506" spans="1:31" ht="14.1" hidden="1" customHeight="1">
      <c r="A506" s="432">
        <v>506</v>
      </c>
      <c r="B506" s="256" t="s">
        <v>718</v>
      </c>
      <c r="C506" s="256"/>
      <c r="D506" s="76" t="s">
        <v>720</v>
      </c>
      <c r="E506" s="220" t="s">
        <v>784</v>
      </c>
      <c r="F506" s="220"/>
      <c r="G506" s="76" t="s">
        <v>272</v>
      </c>
      <c r="H506" s="272" t="s">
        <v>46</v>
      </c>
      <c r="I506" s="76" t="s">
        <v>764</v>
      </c>
      <c r="J506" s="213">
        <v>79.069999999999993</v>
      </c>
      <c r="K506" s="295">
        <f t="shared" si="36"/>
        <v>255</v>
      </c>
      <c r="L506" s="224">
        <v>255</v>
      </c>
      <c r="M506" s="224"/>
      <c r="N506" s="224"/>
      <c r="O506" s="224"/>
      <c r="P506" s="224"/>
      <c r="Q506" s="224"/>
      <c r="R506" s="223" t="e">
        <f>IF(L506="nio",0,IF(L506&gt;0,L506*J506/X506,0))*VLOOKUP(B506,'2-Kosten per locatie'!$A$14:$C$16,3,FALSE)</f>
        <v>#DIV/0!</v>
      </c>
      <c r="S506" s="223">
        <f>IF(M506&gt;0,M506*J506/Y506,0)*VLOOKUP(B506,'2-Kosten per locatie'!$A$14:$C$16,3,FALSE)</f>
        <v>0</v>
      </c>
      <c r="T506" s="223">
        <f>IF(N506&gt;0,N506*J506/Z506,0)*VLOOKUP(B506,'2-Kosten per locatie'!$A$14:$C$16,3,FALSE)</f>
        <v>0</v>
      </c>
      <c r="U506" s="223">
        <f>IF(O506&gt;0,O506*J506/AA506,0)*VLOOKUP(B506,'2-Kosten per locatie'!$A$14:$C$16,3,FALSE)</f>
        <v>0</v>
      </c>
      <c r="V506" s="223">
        <f>IF(P506&gt;0,P506*J506/Z506,0)*VLOOKUP(B506,'2-Kosten per locatie'!$A$14:$C$16,3,FALSE)</f>
        <v>0</v>
      </c>
      <c r="W506" s="223">
        <f>IF(Q506&gt;0,Q506*J506/AA506,0)*VLOOKUP(B506,'2-Kosten per locatie'!$A$14:$C$16,3,FALSE)</f>
        <v>0</v>
      </c>
      <c r="X506" s="296">
        <f>IF(L506="nio",0,IF(L506&gt;0,VLOOKUP(H506,'3-Productie normen'!A:M,VLOOKUP(L506,'3-Productie normen'!$B$34:$C$39,2,FALSE),FALSE)))</f>
        <v>0</v>
      </c>
      <c r="Y506" s="296">
        <f t="shared" si="41"/>
        <v>0</v>
      </c>
      <c r="Z506" s="296">
        <f t="shared" si="42"/>
        <v>0</v>
      </c>
      <c r="AA506" s="296">
        <f t="shared" si="43"/>
        <v>0</v>
      </c>
      <c r="AB506" s="297" t="str">
        <f>VLOOKUP(H506,'3-Productie normen'!A:P,12,FALSE)</f>
        <v>B</v>
      </c>
      <c r="AC506" s="297"/>
      <c r="AE506" s="298">
        <f t="shared" si="44"/>
        <v>20162.849999999999</v>
      </c>
    </row>
    <row r="507" spans="1:31" ht="14.1" hidden="1" customHeight="1">
      <c r="A507" s="432">
        <v>507</v>
      </c>
      <c r="B507" s="256" t="s">
        <v>718</v>
      </c>
      <c r="C507" s="256"/>
      <c r="D507" s="76" t="s">
        <v>720</v>
      </c>
      <c r="E507" s="220" t="s">
        <v>783</v>
      </c>
      <c r="F507" s="220"/>
      <c r="G507" s="76" t="s">
        <v>272</v>
      </c>
      <c r="H507" s="272" t="s">
        <v>46</v>
      </c>
      <c r="I507" s="76" t="s">
        <v>764</v>
      </c>
      <c r="J507" s="213">
        <v>48.86</v>
      </c>
      <c r="K507" s="295">
        <f t="shared" si="36"/>
        <v>255</v>
      </c>
      <c r="L507" s="224">
        <v>255</v>
      </c>
      <c r="M507" s="224"/>
      <c r="N507" s="224"/>
      <c r="O507" s="224"/>
      <c r="P507" s="224"/>
      <c r="Q507" s="224"/>
      <c r="R507" s="223" t="e">
        <f>IF(L507="nio",0,IF(L507&gt;0,L507*J507/X507,0))*VLOOKUP(B507,'2-Kosten per locatie'!$A$14:$C$16,3,FALSE)</f>
        <v>#DIV/0!</v>
      </c>
      <c r="S507" s="223">
        <f>IF(M507&gt;0,M507*J507/Y507,0)*VLOOKUP(B507,'2-Kosten per locatie'!$A$14:$C$16,3,FALSE)</f>
        <v>0</v>
      </c>
      <c r="T507" s="223">
        <f>IF(N507&gt;0,N507*J507/Z507,0)*VLOOKUP(B507,'2-Kosten per locatie'!$A$14:$C$16,3,FALSE)</f>
        <v>0</v>
      </c>
      <c r="U507" s="223">
        <f>IF(O507&gt;0,O507*J507/AA507,0)*VLOOKUP(B507,'2-Kosten per locatie'!$A$14:$C$16,3,FALSE)</f>
        <v>0</v>
      </c>
      <c r="V507" s="223">
        <f>IF(P507&gt;0,P507*J507/Z507,0)*VLOOKUP(B507,'2-Kosten per locatie'!$A$14:$C$16,3,FALSE)</f>
        <v>0</v>
      </c>
      <c r="W507" s="223">
        <f>IF(Q507&gt;0,Q507*J507/AA507,0)*VLOOKUP(B507,'2-Kosten per locatie'!$A$14:$C$16,3,FALSE)</f>
        <v>0</v>
      </c>
      <c r="X507" s="296">
        <f>IF(L507="nio",0,IF(L507&gt;0,VLOOKUP(H507,'3-Productie normen'!A:M,VLOOKUP(L507,'3-Productie normen'!$B$34:$C$39,2,FALSE),FALSE)))</f>
        <v>0</v>
      </c>
      <c r="Y507" s="296">
        <f t="shared" si="41"/>
        <v>0</v>
      </c>
      <c r="Z507" s="296">
        <f t="shared" si="42"/>
        <v>0</v>
      </c>
      <c r="AA507" s="296">
        <f t="shared" si="43"/>
        <v>0</v>
      </c>
      <c r="AB507" s="297" t="str">
        <f>VLOOKUP(H507,'3-Productie normen'!A:P,12,FALSE)</f>
        <v>B</v>
      </c>
      <c r="AC507" s="297"/>
      <c r="AE507" s="298">
        <f t="shared" si="44"/>
        <v>12459.3</v>
      </c>
    </row>
    <row r="508" spans="1:31" ht="14.1" hidden="1" customHeight="1">
      <c r="A508" s="432">
        <v>508</v>
      </c>
      <c r="B508" s="256" t="s">
        <v>718</v>
      </c>
      <c r="C508" s="256"/>
      <c r="D508" s="76" t="s">
        <v>720</v>
      </c>
      <c r="E508" s="220" t="s">
        <v>781</v>
      </c>
      <c r="F508" s="220"/>
      <c r="G508" s="76" t="s">
        <v>272</v>
      </c>
      <c r="H508" s="272" t="s">
        <v>46</v>
      </c>
      <c r="I508" s="76" t="s">
        <v>764</v>
      </c>
      <c r="J508" s="213">
        <v>89.71</v>
      </c>
      <c r="K508" s="295">
        <f t="shared" si="36"/>
        <v>255</v>
      </c>
      <c r="L508" s="224">
        <v>255</v>
      </c>
      <c r="M508" s="224"/>
      <c r="N508" s="224"/>
      <c r="O508" s="224"/>
      <c r="P508" s="224"/>
      <c r="Q508" s="224"/>
      <c r="R508" s="223" t="e">
        <f>IF(L508="nio",0,IF(L508&gt;0,L508*J508/X508,0))*VLOOKUP(B508,'2-Kosten per locatie'!$A$14:$C$16,3,FALSE)</f>
        <v>#DIV/0!</v>
      </c>
      <c r="S508" s="223">
        <f>IF(M508&gt;0,M508*J508/Y508,0)*VLOOKUP(B508,'2-Kosten per locatie'!$A$14:$C$16,3,FALSE)</f>
        <v>0</v>
      </c>
      <c r="T508" s="223">
        <f>IF(N508&gt;0,N508*J508/Z508,0)*VLOOKUP(B508,'2-Kosten per locatie'!$A$14:$C$16,3,FALSE)</f>
        <v>0</v>
      </c>
      <c r="U508" s="223">
        <f>IF(O508&gt;0,O508*J508/AA508,0)*VLOOKUP(B508,'2-Kosten per locatie'!$A$14:$C$16,3,FALSE)</f>
        <v>0</v>
      </c>
      <c r="V508" s="223">
        <f>IF(P508&gt;0,P508*J508/Z508,0)*VLOOKUP(B508,'2-Kosten per locatie'!$A$14:$C$16,3,FALSE)</f>
        <v>0</v>
      </c>
      <c r="W508" s="223">
        <f>IF(Q508&gt;0,Q508*J508/AA508,0)*VLOOKUP(B508,'2-Kosten per locatie'!$A$14:$C$16,3,FALSE)</f>
        <v>0</v>
      </c>
      <c r="X508" s="296">
        <f>IF(L508="nio",0,IF(L508&gt;0,VLOOKUP(H508,'3-Productie normen'!A:M,VLOOKUP(L508,'3-Productie normen'!$B$34:$C$39,2,FALSE),FALSE)))</f>
        <v>0</v>
      </c>
      <c r="Y508" s="296">
        <f t="shared" si="41"/>
        <v>0</v>
      </c>
      <c r="Z508" s="296">
        <f t="shared" si="42"/>
        <v>0</v>
      </c>
      <c r="AA508" s="296">
        <f t="shared" si="43"/>
        <v>0</v>
      </c>
      <c r="AB508" s="297" t="str">
        <f>VLOOKUP(H508,'3-Productie normen'!A:P,12,FALSE)</f>
        <v>B</v>
      </c>
      <c r="AC508" s="297"/>
      <c r="AE508" s="298">
        <f t="shared" si="44"/>
        <v>22876.05</v>
      </c>
    </row>
    <row r="509" spans="1:31" ht="14.1" hidden="1" customHeight="1">
      <c r="A509" s="432">
        <v>509</v>
      </c>
      <c r="B509" s="256" t="s">
        <v>718</v>
      </c>
      <c r="C509" s="256"/>
      <c r="D509" s="76" t="s">
        <v>720</v>
      </c>
      <c r="E509" s="220"/>
      <c r="F509" s="220"/>
      <c r="G509" s="76" t="s">
        <v>752</v>
      </c>
      <c r="H509" s="272" t="s">
        <v>46</v>
      </c>
      <c r="I509" s="76" t="s">
        <v>764</v>
      </c>
      <c r="J509" s="213">
        <v>98.39</v>
      </c>
      <c r="K509" s="295">
        <f t="shared" si="36"/>
        <v>255</v>
      </c>
      <c r="L509" s="224">
        <v>255</v>
      </c>
      <c r="M509" s="224"/>
      <c r="N509" s="224"/>
      <c r="O509" s="224"/>
      <c r="P509" s="224"/>
      <c r="Q509" s="224"/>
      <c r="R509" s="223" t="e">
        <f>IF(L509="nio",0,IF(L509&gt;0,L509*J509/X509,0))*VLOOKUP(B509,'2-Kosten per locatie'!$A$14:$C$16,3,FALSE)</f>
        <v>#DIV/0!</v>
      </c>
      <c r="S509" s="223">
        <f>IF(M509&gt;0,M509*J509/Y509,0)*VLOOKUP(B509,'2-Kosten per locatie'!$A$14:$C$16,3,FALSE)</f>
        <v>0</v>
      </c>
      <c r="T509" s="223">
        <f>IF(N509&gt;0,N509*J509/Z509,0)*VLOOKUP(B509,'2-Kosten per locatie'!$A$14:$C$16,3,FALSE)</f>
        <v>0</v>
      </c>
      <c r="U509" s="223">
        <f>IF(O509&gt;0,O509*J509/AA509,0)*VLOOKUP(B509,'2-Kosten per locatie'!$A$14:$C$16,3,FALSE)</f>
        <v>0</v>
      </c>
      <c r="V509" s="223">
        <f>IF(P509&gt;0,P509*J509/Z509,0)*VLOOKUP(B509,'2-Kosten per locatie'!$A$14:$C$16,3,FALSE)</f>
        <v>0</v>
      </c>
      <c r="W509" s="223">
        <f>IF(Q509&gt;0,Q509*J509/AA509,0)*VLOOKUP(B509,'2-Kosten per locatie'!$A$14:$C$16,3,FALSE)</f>
        <v>0</v>
      </c>
      <c r="X509" s="296">
        <f>IF(L509="nio",0,IF(L509&gt;0,VLOOKUP(H509,'3-Productie normen'!A:M,VLOOKUP(L509,'3-Productie normen'!$B$34:$C$39,2,FALSE),FALSE)))</f>
        <v>0</v>
      </c>
      <c r="Y509" s="296">
        <f t="shared" si="41"/>
        <v>0</v>
      </c>
      <c r="Z509" s="296">
        <f t="shared" si="42"/>
        <v>0</v>
      </c>
      <c r="AA509" s="296">
        <f t="shared" si="43"/>
        <v>0</v>
      </c>
      <c r="AB509" s="297" t="str">
        <f>VLOOKUP(H509,'3-Productie normen'!A:P,12,FALSE)</f>
        <v>B</v>
      </c>
      <c r="AC509" s="297"/>
      <c r="AE509" s="298">
        <f t="shared" si="44"/>
        <v>25089.45</v>
      </c>
    </row>
    <row r="510" spans="1:31" ht="14.1" hidden="1" customHeight="1">
      <c r="A510" s="432">
        <v>510</v>
      </c>
      <c r="B510" s="256" t="s">
        <v>718</v>
      </c>
      <c r="C510" s="256"/>
      <c r="D510" s="76" t="s">
        <v>720</v>
      </c>
      <c r="E510" s="220" t="s">
        <v>782</v>
      </c>
      <c r="F510" s="220"/>
      <c r="G510" s="76" t="s">
        <v>272</v>
      </c>
      <c r="H510" s="272" t="s">
        <v>46</v>
      </c>
      <c r="I510" s="76" t="s">
        <v>764</v>
      </c>
      <c r="J510" s="213">
        <v>89.85</v>
      </c>
      <c r="K510" s="295">
        <f t="shared" si="36"/>
        <v>255</v>
      </c>
      <c r="L510" s="224">
        <v>255</v>
      </c>
      <c r="M510" s="224"/>
      <c r="N510" s="224"/>
      <c r="O510" s="224"/>
      <c r="P510" s="224"/>
      <c r="Q510" s="224"/>
      <c r="R510" s="223" t="e">
        <f>IF(L510="nio",0,IF(L510&gt;0,L510*J510/X510,0))*VLOOKUP(B510,'2-Kosten per locatie'!$A$14:$C$16,3,FALSE)</f>
        <v>#DIV/0!</v>
      </c>
      <c r="S510" s="223">
        <f>IF(M510&gt;0,M510*J510/Y510,0)*VLOOKUP(B510,'2-Kosten per locatie'!$A$14:$C$16,3,FALSE)</f>
        <v>0</v>
      </c>
      <c r="T510" s="223">
        <f>IF(N510&gt;0,N510*J510/Z510,0)*VLOOKUP(B510,'2-Kosten per locatie'!$A$14:$C$16,3,FALSE)</f>
        <v>0</v>
      </c>
      <c r="U510" s="223">
        <f>IF(O510&gt;0,O510*J510/AA510,0)*VLOOKUP(B510,'2-Kosten per locatie'!$A$14:$C$16,3,FALSE)</f>
        <v>0</v>
      </c>
      <c r="V510" s="223">
        <f>IF(P510&gt;0,P510*J510/Z510,0)*VLOOKUP(B510,'2-Kosten per locatie'!$A$14:$C$16,3,FALSE)</f>
        <v>0</v>
      </c>
      <c r="W510" s="223">
        <f>IF(Q510&gt;0,Q510*J510/AA510,0)*VLOOKUP(B510,'2-Kosten per locatie'!$A$14:$C$16,3,FALSE)</f>
        <v>0</v>
      </c>
      <c r="X510" s="296">
        <f>IF(L510="nio",0,IF(L510&gt;0,VLOOKUP(H510,'3-Productie normen'!A:M,VLOOKUP(L510,'3-Productie normen'!$B$34:$C$39,2,FALSE),FALSE)))</f>
        <v>0</v>
      </c>
      <c r="Y510" s="296">
        <f t="shared" si="41"/>
        <v>0</v>
      </c>
      <c r="Z510" s="296">
        <f t="shared" si="42"/>
        <v>0</v>
      </c>
      <c r="AA510" s="296">
        <f t="shared" si="43"/>
        <v>0</v>
      </c>
      <c r="AB510" s="297" t="str">
        <f>VLOOKUP(H510,'3-Productie normen'!A:P,12,FALSE)</f>
        <v>B</v>
      </c>
      <c r="AC510" s="297"/>
      <c r="AE510" s="298">
        <f t="shared" si="44"/>
        <v>22911.75</v>
      </c>
    </row>
    <row r="511" spans="1:31" ht="14.1" hidden="1" customHeight="1">
      <c r="A511" s="432">
        <v>511</v>
      </c>
      <c r="B511" s="256" t="s">
        <v>718</v>
      </c>
      <c r="C511" s="256"/>
      <c r="D511" s="76" t="s">
        <v>720</v>
      </c>
      <c r="E511" s="220"/>
      <c r="F511" s="220"/>
      <c r="G511" s="76" t="s">
        <v>753</v>
      </c>
      <c r="H511" s="256" t="s">
        <v>55</v>
      </c>
      <c r="I511" s="76" t="s">
        <v>764</v>
      </c>
      <c r="J511" s="213">
        <v>12.77</v>
      </c>
      <c r="K511" s="295">
        <f t="shared" si="36"/>
        <v>255</v>
      </c>
      <c r="L511" s="224">
        <v>255</v>
      </c>
      <c r="M511" s="224"/>
      <c r="N511" s="224"/>
      <c r="O511" s="224"/>
      <c r="P511" s="224"/>
      <c r="Q511" s="224"/>
      <c r="R511" s="223" t="e">
        <f>IF(L511="nio",0,IF(L511&gt;0,L511*J511/X511,0))*VLOOKUP(B511,'2-Kosten per locatie'!$A$14:$C$16,3,FALSE)</f>
        <v>#DIV/0!</v>
      </c>
      <c r="S511" s="223">
        <f>IF(M511&gt;0,M511*J511/Y511,0)*VLOOKUP(B511,'2-Kosten per locatie'!$A$14:$C$16,3,FALSE)</f>
        <v>0</v>
      </c>
      <c r="T511" s="223">
        <f>IF(N511&gt;0,N511*J511/Z511,0)*VLOOKUP(B511,'2-Kosten per locatie'!$A$14:$C$16,3,FALSE)</f>
        <v>0</v>
      </c>
      <c r="U511" s="223">
        <f>IF(O511&gt;0,O511*J511/AA511,0)*VLOOKUP(B511,'2-Kosten per locatie'!$A$14:$C$16,3,FALSE)</f>
        <v>0</v>
      </c>
      <c r="V511" s="223">
        <f>IF(P511&gt;0,P511*J511/Z511,0)*VLOOKUP(B511,'2-Kosten per locatie'!$A$14:$C$16,3,FALSE)</f>
        <v>0</v>
      </c>
      <c r="W511" s="223">
        <f>IF(Q511&gt;0,Q511*J511/AA511,0)*VLOOKUP(B511,'2-Kosten per locatie'!$A$14:$C$16,3,FALSE)</f>
        <v>0</v>
      </c>
      <c r="X511" s="296">
        <f>IF(L511="nio",0,IF(L511&gt;0,VLOOKUP(H511,'3-Productie normen'!A:M,VLOOKUP(L511,'3-Productie normen'!$B$34:$C$39,2,FALSE),FALSE)))</f>
        <v>0</v>
      </c>
      <c r="Y511" s="296">
        <f t="shared" si="41"/>
        <v>0</v>
      </c>
      <c r="Z511" s="296">
        <f t="shared" si="42"/>
        <v>0</v>
      </c>
      <c r="AA511" s="296">
        <f t="shared" si="43"/>
        <v>0</v>
      </c>
      <c r="AB511" s="297" t="str">
        <f>VLOOKUP(H511,'3-Productie normen'!A:P,12,FALSE)</f>
        <v>B</v>
      </c>
      <c r="AC511" s="297"/>
      <c r="AE511" s="298">
        <f t="shared" si="44"/>
        <v>3256.35</v>
      </c>
    </row>
    <row r="512" spans="1:31" ht="14.1" hidden="1" customHeight="1">
      <c r="A512" s="432">
        <v>512</v>
      </c>
      <c r="B512" s="256" t="s">
        <v>718</v>
      </c>
      <c r="C512" s="256"/>
      <c r="D512" s="76" t="s">
        <v>720</v>
      </c>
      <c r="E512" s="220"/>
      <c r="F512" s="220"/>
      <c r="G512" s="76" t="s">
        <v>754</v>
      </c>
      <c r="H512" s="256" t="s">
        <v>55</v>
      </c>
      <c r="I512" s="76" t="s">
        <v>764</v>
      </c>
      <c r="J512" s="213">
        <v>12.58</v>
      </c>
      <c r="K512" s="295">
        <f t="shared" si="36"/>
        <v>255</v>
      </c>
      <c r="L512" s="224">
        <v>255</v>
      </c>
      <c r="M512" s="224"/>
      <c r="N512" s="224"/>
      <c r="O512" s="224"/>
      <c r="P512" s="224"/>
      <c r="Q512" s="224"/>
      <c r="R512" s="223" t="e">
        <f>IF(L512="nio",0,IF(L512&gt;0,L512*J512/X512,0))*VLOOKUP(B512,'2-Kosten per locatie'!$A$14:$C$16,3,FALSE)</f>
        <v>#DIV/0!</v>
      </c>
      <c r="S512" s="223">
        <f>IF(M512&gt;0,M512*J512/Y512,0)*VLOOKUP(B512,'2-Kosten per locatie'!$A$14:$C$16,3,FALSE)</f>
        <v>0</v>
      </c>
      <c r="T512" s="223">
        <f>IF(N512&gt;0,N512*J512/Z512,0)*VLOOKUP(B512,'2-Kosten per locatie'!$A$14:$C$16,3,FALSE)</f>
        <v>0</v>
      </c>
      <c r="U512" s="223">
        <f>IF(O512&gt;0,O512*J512/AA512,0)*VLOOKUP(B512,'2-Kosten per locatie'!$A$14:$C$16,3,FALSE)</f>
        <v>0</v>
      </c>
      <c r="V512" s="223">
        <f>IF(P512&gt;0,P512*J512/Z512,0)*VLOOKUP(B512,'2-Kosten per locatie'!$A$14:$C$16,3,FALSE)</f>
        <v>0</v>
      </c>
      <c r="W512" s="223">
        <f>IF(Q512&gt;0,Q512*J512/AA512,0)*VLOOKUP(B512,'2-Kosten per locatie'!$A$14:$C$16,3,FALSE)</f>
        <v>0</v>
      </c>
      <c r="X512" s="296">
        <f>IF(L512="nio",0,IF(L512&gt;0,VLOOKUP(H512,'3-Productie normen'!A:M,VLOOKUP(L512,'3-Productie normen'!$B$34:$C$39,2,FALSE),FALSE)))</f>
        <v>0</v>
      </c>
      <c r="Y512" s="296">
        <f t="shared" si="41"/>
        <v>0</v>
      </c>
      <c r="Z512" s="296">
        <f t="shared" si="42"/>
        <v>0</v>
      </c>
      <c r="AA512" s="296">
        <f t="shared" si="43"/>
        <v>0</v>
      </c>
      <c r="AB512" s="297" t="str">
        <f>VLOOKUP(H512,'3-Productie normen'!A:P,12,FALSE)</f>
        <v>B</v>
      </c>
      <c r="AC512" s="297"/>
      <c r="AE512" s="298">
        <f t="shared" si="44"/>
        <v>3207.9</v>
      </c>
    </row>
    <row r="513" spans="1:31" ht="14.1" hidden="1" customHeight="1">
      <c r="A513" s="432">
        <v>513</v>
      </c>
      <c r="B513" s="256" t="s">
        <v>718</v>
      </c>
      <c r="C513" s="256"/>
      <c r="D513" s="76" t="s">
        <v>720</v>
      </c>
      <c r="E513" s="220"/>
      <c r="F513" s="220"/>
      <c r="G513" s="76" t="s">
        <v>755</v>
      </c>
      <c r="H513" s="272" t="s">
        <v>58</v>
      </c>
      <c r="I513" s="76" t="s">
        <v>765</v>
      </c>
      <c r="J513" s="213">
        <v>18.5</v>
      </c>
      <c r="K513" s="295">
        <f t="shared" si="36"/>
        <v>255</v>
      </c>
      <c r="L513" s="224">
        <v>255</v>
      </c>
      <c r="M513" s="224"/>
      <c r="N513" s="224"/>
      <c r="O513" s="224"/>
      <c r="P513" s="224"/>
      <c r="Q513" s="224"/>
      <c r="R513" s="223" t="e">
        <f>IF(L513="nio",0,IF(L513&gt;0,L513*J513/X513,0))*VLOOKUP(B513,'2-Kosten per locatie'!$A$14:$C$16,3,FALSE)</f>
        <v>#DIV/0!</v>
      </c>
      <c r="S513" s="223">
        <f>IF(M513&gt;0,M513*J513/Y513,0)*VLOOKUP(B513,'2-Kosten per locatie'!$A$14:$C$16,3,FALSE)</f>
        <v>0</v>
      </c>
      <c r="T513" s="223">
        <f>IF(N513&gt;0,N513*J513/Z513,0)*VLOOKUP(B513,'2-Kosten per locatie'!$A$14:$C$16,3,FALSE)</f>
        <v>0</v>
      </c>
      <c r="U513" s="223">
        <f>IF(O513&gt;0,O513*J513/AA513,0)*VLOOKUP(B513,'2-Kosten per locatie'!$A$14:$C$16,3,FALSE)</f>
        <v>0</v>
      </c>
      <c r="V513" s="223">
        <f>IF(P513&gt;0,P513*J513/Z513,0)*VLOOKUP(B513,'2-Kosten per locatie'!$A$14:$C$16,3,FALSE)</f>
        <v>0</v>
      </c>
      <c r="W513" s="223">
        <f>IF(Q513&gt;0,Q513*J513/AA513,0)*VLOOKUP(B513,'2-Kosten per locatie'!$A$14:$C$16,3,FALSE)</f>
        <v>0</v>
      </c>
      <c r="X513" s="296">
        <f>IF(L513="nio",0,IF(L513&gt;0,VLOOKUP(H513,'3-Productie normen'!A:M,VLOOKUP(L513,'3-Productie normen'!$B$34:$C$39,2,FALSE),FALSE)))</f>
        <v>0</v>
      </c>
      <c r="Y513" s="296">
        <f t="shared" si="41"/>
        <v>0</v>
      </c>
      <c r="Z513" s="296">
        <f t="shared" si="42"/>
        <v>0</v>
      </c>
      <c r="AA513" s="296">
        <f t="shared" si="43"/>
        <v>0</v>
      </c>
      <c r="AB513" s="297" t="str">
        <f>VLOOKUP(H513,'3-Productie normen'!A:P,12,FALSE)</f>
        <v>V</v>
      </c>
      <c r="AC513" s="297"/>
      <c r="AE513" s="298">
        <f t="shared" si="44"/>
        <v>4717.5</v>
      </c>
    </row>
    <row r="514" spans="1:31" ht="14.1" hidden="1" customHeight="1">
      <c r="A514" s="432">
        <v>514</v>
      </c>
      <c r="B514" s="256" t="s">
        <v>718</v>
      </c>
      <c r="C514" s="256"/>
      <c r="D514" s="76" t="s">
        <v>720</v>
      </c>
      <c r="E514" s="220"/>
      <c r="F514" s="220"/>
      <c r="G514" s="76" t="s">
        <v>756</v>
      </c>
      <c r="H514" s="272" t="s">
        <v>58</v>
      </c>
      <c r="I514" s="76" t="s">
        <v>765</v>
      </c>
      <c r="J514" s="213">
        <v>16.2</v>
      </c>
      <c r="K514" s="295">
        <f t="shared" si="36"/>
        <v>255</v>
      </c>
      <c r="L514" s="224">
        <v>255</v>
      </c>
      <c r="M514" s="224"/>
      <c r="N514" s="224"/>
      <c r="O514" s="224"/>
      <c r="P514" s="224"/>
      <c r="Q514" s="224"/>
      <c r="R514" s="223" t="e">
        <f>IF(L514="nio",0,IF(L514&gt;0,L514*J514/X514,0))*VLOOKUP(B514,'2-Kosten per locatie'!$A$14:$C$16,3,FALSE)</f>
        <v>#DIV/0!</v>
      </c>
      <c r="S514" s="223">
        <f>IF(M514&gt;0,M514*J514/Y514,0)*VLOOKUP(B514,'2-Kosten per locatie'!$A$14:$C$16,3,FALSE)</f>
        <v>0</v>
      </c>
      <c r="T514" s="223">
        <f>IF(N514&gt;0,N514*J514/Z514,0)*VLOOKUP(B514,'2-Kosten per locatie'!$A$14:$C$16,3,FALSE)</f>
        <v>0</v>
      </c>
      <c r="U514" s="223">
        <f>IF(O514&gt;0,O514*J514/AA514,0)*VLOOKUP(B514,'2-Kosten per locatie'!$A$14:$C$16,3,FALSE)</f>
        <v>0</v>
      </c>
      <c r="V514" s="223">
        <f>IF(P514&gt;0,P514*J514/Z514,0)*VLOOKUP(B514,'2-Kosten per locatie'!$A$14:$C$16,3,FALSE)</f>
        <v>0</v>
      </c>
      <c r="W514" s="223">
        <f>IF(Q514&gt;0,Q514*J514/AA514,0)*VLOOKUP(B514,'2-Kosten per locatie'!$A$14:$C$16,3,FALSE)</f>
        <v>0</v>
      </c>
      <c r="X514" s="296">
        <f>IF(L514="nio",0,IF(L514&gt;0,VLOOKUP(H514,'3-Productie normen'!A:M,VLOOKUP(L514,'3-Productie normen'!$B$34:$C$39,2,FALSE),FALSE)))</f>
        <v>0</v>
      </c>
      <c r="Y514" s="296">
        <f t="shared" si="41"/>
        <v>0</v>
      </c>
      <c r="Z514" s="296">
        <f t="shared" si="42"/>
        <v>0</v>
      </c>
      <c r="AA514" s="296">
        <f t="shared" si="43"/>
        <v>0</v>
      </c>
      <c r="AB514" s="297" t="str">
        <f>VLOOKUP(H514,'3-Productie normen'!A:P,12,FALSE)</f>
        <v>V</v>
      </c>
      <c r="AC514" s="297"/>
      <c r="AE514" s="298">
        <f t="shared" si="44"/>
        <v>4131</v>
      </c>
    </row>
    <row r="515" spans="1:31" ht="14.1" hidden="1" customHeight="1">
      <c r="A515" s="432">
        <v>515</v>
      </c>
      <c r="B515" s="256" t="s">
        <v>718</v>
      </c>
      <c r="C515" s="256"/>
      <c r="D515" s="76" t="s">
        <v>720</v>
      </c>
      <c r="E515" s="220"/>
      <c r="F515" s="220"/>
      <c r="G515" s="76" t="s">
        <v>757</v>
      </c>
      <c r="H515" s="256" t="s">
        <v>55</v>
      </c>
      <c r="I515" s="76" t="s">
        <v>764</v>
      </c>
      <c r="J515" s="213">
        <v>29.01</v>
      </c>
      <c r="K515" s="295">
        <f t="shared" si="36"/>
        <v>255</v>
      </c>
      <c r="L515" s="224">
        <v>255</v>
      </c>
      <c r="M515" s="224"/>
      <c r="N515" s="224"/>
      <c r="O515" s="224"/>
      <c r="P515" s="224"/>
      <c r="Q515" s="224"/>
      <c r="R515" s="223" t="e">
        <f>IF(L515="nio",0,IF(L515&gt;0,L515*J515/X515,0))*VLOOKUP(B515,'2-Kosten per locatie'!$A$14:$C$16,3,FALSE)</f>
        <v>#DIV/0!</v>
      </c>
      <c r="S515" s="223">
        <f>IF(M515&gt;0,M515*J515/Y515,0)*VLOOKUP(B515,'2-Kosten per locatie'!$A$14:$C$16,3,FALSE)</f>
        <v>0</v>
      </c>
      <c r="T515" s="223">
        <f>IF(N515&gt;0,N515*J515/Z515,0)*VLOOKUP(B515,'2-Kosten per locatie'!$A$14:$C$16,3,FALSE)</f>
        <v>0</v>
      </c>
      <c r="U515" s="223">
        <f>IF(O515&gt;0,O515*J515/AA515,0)*VLOOKUP(B515,'2-Kosten per locatie'!$A$14:$C$16,3,FALSE)</f>
        <v>0</v>
      </c>
      <c r="V515" s="223">
        <f>IF(P515&gt;0,P515*J515/Z515,0)*VLOOKUP(B515,'2-Kosten per locatie'!$A$14:$C$16,3,FALSE)</f>
        <v>0</v>
      </c>
      <c r="W515" s="223">
        <f>IF(Q515&gt;0,Q515*J515/AA515,0)*VLOOKUP(B515,'2-Kosten per locatie'!$A$14:$C$16,3,FALSE)</f>
        <v>0</v>
      </c>
      <c r="X515" s="296">
        <f>IF(L515="nio",0,IF(L515&gt;0,VLOOKUP(H515,'3-Productie normen'!A:M,VLOOKUP(L515,'3-Productie normen'!$B$34:$C$39,2,FALSE),FALSE)))</f>
        <v>0</v>
      </c>
      <c r="Y515" s="296">
        <f t="shared" si="41"/>
        <v>0</v>
      </c>
      <c r="Z515" s="296">
        <f t="shared" si="42"/>
        <v>0</v>
      </c>
      <c r="AA515" s="296">
        <f t="shared" si="43"/>
        <v>0</v>
      </c>
      <c r="AB515" s="297" t="str">
        <f>VLOOKUP(H515,'3-Productie normen'!A:P,12,FALSE)</f>
        <v>B</v>
      </c>
      <c r="AC515" s="297"/>
      <c r="AE515" s="298">
        <f t="shared" si="44"/>
        <v>7397.55</v>
      </c>
    </row>
    <row r="516" spans="1:31" ht="14.1" hidden="1" customHeight="1">
      <c r="A516" s="432">
        <v>516</v>
      </c>
      <c r="B516" s="256" t="s">
        <v>718</v>
      </c>
      <c r="C516" s="256"/>
      <c r="D516" s="76" t="s">
        <v>720</v>
      </c>
      <c r="E516" s="220"/>
      <c r="F516" s="220"/>
      <c r="G516" s="76" t="s">
        <v>272</v>
      </c>
      <c r="H516" s="272" t="s">
        <v>46</v>
      </c>
      <c r="I516" s="76" t="s">
        <v>764</v>
      </c>
      <c r="J516" s="213">
        <v>2.92</v>
      </c>
      <c r="K516" s="295">
        <f t="shared" si="36"/>
        <v>255</v>
      </c>
      <c r="L516" s="224">
        <v>255</v>
      </c>
      <c r="M516" s="224"/>
      <c r="N516" s="224"/>
      <c r="O516" s="224"/>
      <c r="P516" s="224"/>
      <c r="Q516" s="224"/>
      <c r="R516" s="223" t="e">
        <f>IF(L516="nio",0,IF(L516&gt;0,L516*J516/X516,0))*VLOOKUP(B516,'2-Kosten per locatie'!$A$14:$C$16,3,FALSE)</f>
        <v>#DIV/0!</v>
      </c>
      <c r="S516" s="223">
        <f>IF(M516&gt;0,M516*J516/Y516,0)*VLOOKUP(B516,'2-Kosten per locatie'!$A$14:$C$16,3,FALSE)</f>
        <v>0</v>
      </c>
      <c r="T516" s="223">
        <f>IF(N516&gt;0,N516*J516/Z516,0)*VLOOKUP(B516,'2-Kosten per locatie'!$A$14:$C$16,3,FALSE)</f>
        <v>0</v>
      </c>
      <c r="U516" s="223">
        <f>IF(O516&gt;0,O516*J516/AA516,0)*VLOOKUP(B516,'2-Kosten per locatie'!$A$14:$C$16,3,FALSE)</f>
        <v>0</v>
      </c>
      <c r="V516" s="223">
        <f>IF(P516&gt;0,P516*J516/Z516,0)*VLOOKUP(B516,'2-Kosten per locatie'!$A$14:$C$16,3,FALSE)</f>
        <v>0</v>
      </c>
      <c r="W516" s="223">
        <f>IF(Q516&gt;0,Q516*J516/AA516,0)*VLOOKUP(B516,'2-Kosten per locatie'!$A$14:$C$16,3,FALSE)</f>
        <v>0</v>
      </c>
      <c r="X516" s="296">
        <f>IF(L516="nio",0,IF(L516&gt;0,VLOOKUP(H516,'3-Productie normen'!A:M,VLOOKUP(L516,'3-Productie normen'!$B$34:$C$39,2,FALSE),FALSE)))</f>
        <v>0</v>
      </c>
      <c r="Y516" s="296">
        <f t="shared" si="41"/>
        <v>0</v>
      </c>
      <c r="Z516" s="296">
        <f t="shared" si="42"/>
        <v>0</v>
      </c>
      <c r="AA516" s="296">
        <f t="shared" si="43"/>
        <v>0</v>
      </c>
      <c r="AB516" s="297" t="str">
        <f>VLOOKUP(H516,'3-Productie normen'!A:P,12,FALSE)</f>
        <v>B</v>
      </c>
      <c r="AC516" s="297"/>
      <c r="AE516" s="298">
        <f t="shared" si="44"/>
        <v>744.6</v>
      </c>
    </row>
    <row r="517" spans="1:31" ht="14.1" hidden="1" customHeight="1">
      <c r="A517" s="432">
        <v>517</v>
      </c>
      <c r="B517" s="256" t="s">
        <v>718</v>
      </c>
      <c r="C517" s="256"/>
      <c r="D517" s="76" t="s">
        <v>720</v>
      </c>
      <c r="E517" s="220"/>
      <c r="F517" s="220"/>
      <c r="G517" s="76" t="s">
        <v>272</v>
      </c>
      <c r="H517" s="272" t="s">
        <v>46</v>
      </c>
      <c r="I517" s="76" t="s">
        <v>764</v>
      </c>
      <c r="J517" s="213">
        <v>2.92</v>
      </c>
      <c r="K517" s="295">
        <f t="shared" si="36"/>
        <v>255</v>
      </c>
      <c r="L517" s="224">
        <v>255</v>
      </c>
      <c r="M517" s="224"/>
      <c r="N517" s="224"/>
      <c r="O517" s="224"/>
      <c r="P517" s="224"/>
      <c r="Q517" s="224"/>
      <c r="R517" s="223" t="e">
        <f>IF(L517="nio",0,IF(L517&gt;0,L517*J517/X517,0))*VLOOKUP(B517,'2-Kosten per locatie'!$A$14:$C$16,3,FALSE)</f>
        <v>#DIV/0!</v>
      </c>
      <c r="S517" s="223">
        <f>IF(M517&gt;0,M517*J517/Y517,0)*VLOOKUP(B517,'2-Kosten per locatie'!$A$14:$C$16,3,FALSE)</f>
        <v>0</v>
      </c>
      <c r="T517" s="223">
        <f>IF(N517&gt;0,N517*J517/Z517,0)*VLOOKUP(B517,'2-Kosten per locatie'!$A$14:$C$16,3,FALSE)</f>
        <v>0</v>
      </c>
      <c r="U517" s="223">
        <f>IF(O517&gt;0,O517*J517/AA517,0)*VLOOKUP(B517,'2-Kosten per locatie'!$A$14:$C$16,3,FALSE)</f>
        <v>0</v>
      </c>
      <c r="V517" s="223">
        <f>IF(P517&gt;0,P517*J517/Z517,0)*VLOOKUP(B517,'2-Kosten per locatie'!$A$14:$C$16,3,FALSE)</f>
        <v>0</v>
      </c>
      <c r="W517" s="223">
        <f>IF(Q517&gt;0,Q517*J517/AA517,0)*VLOOKUP(B517,'2-Kosten per locatie'!$A$14:$C$16,3,FALSE)</f>
        <v>0</v>
      </c>
      <c r="X517" s="296">
        <f>IF(L517="nio",0,IF(L517&gt;0,VLOOKUP(H517,'3-Productie normen'!A:M,VLOOKUP(L517,'3-Productie normen'!$B$34:$C$39,2,FALSE),FALSE)))</f>
        <v>0</v>
      </c>
      <c r="Y517" s="296">
        <f t="shared" si="41"/>
        <v>0</v>
      </c>
      <c r="Z517" s="296">
        <f t="shared" si="42"/>
        <v>0</v>
      </c>
      <c r="AA517" s="296">
        <f t="shared" si="43"/>
        <v>0</v>
      </c>
      <c r="AB517" s="297" t="str">
        <f>VLOOKUP(H517,'3-Productie normen'!A:P,12,FALSE)</f>
        <v>B</v>
      </c>
      <c r="AC517" s="297"/>
      <c r="AE517" s="298">
        <f t="shared" si="44"/>
        <v>744.6</v>
      </c>
    </row>
    <row r="518" spans="1:31" ht="14.1" hidden="1" customHeight="1">
      <c r="A518" s="432">
        <v>518</v>
      </c>
      <c r="B518" s="256" t="s">
        <v>718</v>
      </c>
      <c r="C518" s="256"/>
      <c r="D518" s="76" t="s">
        <v>720</v>
      </c>
      <c r="E518" s="220"/>
      <c r="F518" s="220"/>
      <c r="G518" s="76" t="s">
        <v>272</v>
      </c>
      <c r="H518" s="272" t="s">
        <v>46</v>
      </c>
      <c r="I518" s="76" t="s">
        <v>764</v>
      </c>
      <c r="J518" s="213">
        <v>2.92</v>
      </c>
      <c r="K518" s="295">
        <f t="shared" si="36"/>
        <v>255</v>
      </c>
      <c r="L518" s="224">
        <v>255</v>
      </c>
      <c r="M518" s="224"/>
      <c r="N518" s="224"/>
      <c r="O518" s="224"/>
      <c r="P518" s="224"/>
      <c r="Q518" s="224"/>
      <c r="R518" s="223" t="e">
        <f>IF(L518="nio",0,IF(L518&gt;0,L518*J518/X518,0))*VLOOKUP(B518,'2-Kosten per locatie'!$A$14:$C$16,3,FALSE)</f>
        <v>#DIV/0!</v>
      </c>
      <c r="S518" s="223">
        <f>IF(M518&gt;0,M518*J518/Y518,0)*VLOOKUP(B518,'2-Kosten per locatie'!$A$14:$C$16,3,FALSE)</f>
        <v>0</v>
      </c>
      <c r="T518" s="223">
        <f>IF(N518&gt;0,N518*J518/Z518,0)*VLOOKUP(B518,'2-Kosten per locatie'!$A$14:$C$16,3,FALSE)</f>
        <v>0</v>
      </c>
      <c r="U518" s="223">
        <f>IF(O518&gt;0,O518*J518/AA518,0)*VLOOKUP(B518,'2-Kosten per locatie'!$A$14:$C$16,3,FALSE)</f>
        <v>0</v>
      </c>
      <c r="V518" s="223">
        <f>IF(P518&gt;0,P518*J518/Z518,0)*VLOOKUP(B518,'2-Kosten per locatie'!$A$14:$C$16,3,FALSE)</f>
        <v>0</v>
      </c>
      <c r="W518" s="223">
        <f>IF(Q518&gt;0,Q518*J518/AA518,0)*VLOOKUP(B518,'2-Kosten per locatie'!$A$14:$C$16,3,FALSE)</f>
        <v>0</v>
      </c>
      <c r="X518" s="296">
        <f>IF(L518="nio",0,IF(L518&gt;0,VLOOKUP(H518,'3-Productie normen'!A:M,VLOOKUP(L518,'3-Productie normen'!$B$34:$C$39,2,FALSE),FALSE)))</f>
        <v>0</v>
      </c>
      <c r="Y518" s="296">
        <f t="shared" si="41"/>
        <v>0</v>
      </c>
      <c r="Z518" s="296">
        <f t="shared" si="42"/>
        <v>0</v>
      </c>
      <c r="AA518" s="296">
        <f t="shared" si="43"/>
        <v>0</v>
      </c>
      <c r="AB518" s="297" t="str">
        <f>VLOOKUP(H518,'3-Productie normen'!A:P,12,FALSE)</f>
        <v>B</v>
      </c>
      <c r="AC518" s="297"/>
      <c r="AE518" s="298">
        <f t="shared" si="44"/>
        <v>744.6</v>
      </c>
    </row>
    <row r="519" spans="1:31" ht="14.1" hidden="1" customHeight="1">
      <c r="A519" s="432">
        <v>519</v>
      </c>
      <c r="B519" s="256" t="s">
        <v>718</v>
      </c>
      <c r="C519" s="256"/>
      <c r="D519" s="76" t="s">
        <v>720</v>
      </c>
      <c r="E519" s="220"/>
      <c r="F519" s="220"/>
      <c r="G519" s="76" t="s">
        <v>758</v>
      </c>
      <c r="H519" s="272" t="s">
        <v>54</v>
      </c>
      <c r="I519" s="76" t="s">
        <v>764</v>
      </c>
      <c r="J519" s="213">
        <v>21.38</v>
      </c>
      <c r="K519" s="295">
        <f t="shared" si="36"/>
        <v>255</v>
      </c>
      <c r="L519" s="224">
        <v>255</v>
      </c>
      <c r="M519" s="224"/>
      <c r="N519" s="224"/>
      <c r="O519" s="224"/>
      <c r="P519" s="224"/>
      <c r="Q519" s="224"/>
      <c r="R519" s="223" t="e">
        <f>IF(L519="nio",0,IF(L519&gt;0,L519*J519/X519,0))*VLOOKUP(B519,'2-Kosten per locatie'!$A$14:$C$16,3,FALSE)</f>
        <v>#DIV/0!</v>
      </c>
      <c r="S519" s="223">
        <f>IF(M519&gt;0,M519*J519/Y519,0)*VLOOKUP(B519,'2-Kosten per locatie'!$A$14:$C$16,3,FALSE)</f>
        <v>0</v>
      </c>
      <c r="T519" s="223">
        <f>IF(N519&gt;0,N519*J519/Z519,0)*VLOOKUP(B519,'2-Kosten per locatie'!$A$14:$C$16,3,FALSE)</f>
        <v>0</v>
      </c>
      <c r="U519" s="223">
        <f>IF(O519&gt;0,O519*J519/AA519,0)*VLOOKUP(B519,'2-Kosten per locatie'!$A$14:$C$16,3,FALSE)</f>
        <v>0</v>
      </c>
      <c r="V519" s="223">
        <f>IF(P519&gt;0,P519*J519/Z519,0)*VLOOKUP(B519,'2-Kosten per locatie'!$A$14:$C$16,3,FALSE)</f>
        <v>0</v>
      </c>
      <c r="W519" s="223">
        <f>IF(Q519&gt;0,Q519*J519/AA519,0)*VLOOKUP(B519,'2-Kosten per locatie'!$A$14:$C$16,3,FALSE)</f>
        <v>0</v>
      </c>
      <c r="X519" s="296">
        <f>IF(L519="nio",0,IF(L519&gt;0,VLOOKUP(H519,'3-Productie normen'!A:M,VLOOKUP(L519,'3-Productie normen'!$B$34:$C$39,2,FALSE),FALSE)))</f>
        <v>0</v>
      </c>
      <c r="Y519" s="296">
        <f t="shared" si="41"/>
        <v>0</v>
      </c>
      <c r="Z519" s="296">
        <f t="shared" si="42"/>
        <v>0</v>
      </c>
      <c r="AA519" s="296">
        <f t="shared" si="43"/>
        <v>0</v>
      </c>
      <c r="AB519" s="297" t="str">
        <f>VLOOKUP(H519,'3-Productie normen'!A:P,12,FALSE)</f>
        <v>V</v>
      </c>
      <c r="AC519" s="297"/>
      <c r="AE519" s="298">
        <f t="shared" si="44"/>
        <v>5451.9</v>
      </c>
    </row>
    <row r="520" spans="1:31" ht="14.1" hidden="1" customHeight="1">
      <c r="A520" s="432">
        <v>520</v>
      </c>
      <c r="B520" s="256" t="s">
        <v>718</v>
      </c>
      <c r="C520" s="256"/>
      <c r="D520" s="76" t="s">
        <v>720</v>
      </c>
      <c r="E520" s="220"/>
      <c r="F520" s="220"/>
      <c r="G520" s="76" t="s">
        <v>758</v>
      </c>
      <c r="H520" s="272" t="s">
        <v>54</v>
      </c>
      <c r="I520" s="76" t="s">
        <v>764</v>
      </c>
      <c r="J520" s="213">
        <v>21.38</v>
      </c>
      <c r="K520" s="295">
        <f t="shared" si="36"/>
        <v>255</v>
      </c>
      <c r="L520" s="224">
        <v>255</v>
      </c>
      <c r="M520" s="224"/>
      <c r="N520" s="224"/>
      <c r="O520" s="224"/>
      <c r="P520" s="224"/>
      <c r="Q520" s="224"/>
      <c r="R520" s="223" t="e">
        <f>IF(L520="nio",0,IF(L520&gt;0,L520*J520/X520,0))*VLOOKUP(B520,'2-Kosten per locatie'!$A$14:$C$16,3,FALSE)</f>
        <v>#DIV/0!</v>
      </c>
      <c r="S520" s="223">
        <f>IF(M520&gt;0,M520*J520/Y520,0)*VLOOKUP(B520,'2-Kosten per locatie'!$A$14:$C$16,3,FALSE)</f>
        <v>0</v>
      </c>
      <c r="T520" s="223">
        <f>IF(N520&gt;0,N520*J520/Z520,0)*VLOOKUP(B520,'2-Kosten per locatie'!$A$14:$C$16,3,FALSE)</f>
        <v>0</v>
      </c>
      <c r="U520" s="223">
        <f>IF(O520&gt;0,O520*J520/AA520,0)*VLOOKUP(B520,'2-Kosten per locatie'!$A$14:$C$16,3,FALSE)</f>
        <v>0</v>
      </c>
      <c r="V520" s="223">
        <f>IF(P520&gt;0,P520*J520/Z520,0)*VLOOKUP(B520,'2-Kosten per locatie'!$A$14:$C$16,3,FALSE)</f>
        <v>0</v>
      </c>
      <c r="W520" s="223">
        <f>IF(Q520&gt;0,Q520*J520/AA520,0)*VLOOKUP(B520,'2-Kosten per locatie'!$A$14:$C$16,3,FALSE)</f>
        <v>0</v>
      </c>
      <c r="X520" s="296">
        <f>IF(L520="nio",0,IF(L520&gt;0,VLOOKUP(H520,'3-Productie normen'!A:M,VLOOKUP(L520,'3-Productie normen'!$B$34:$C$39,2,FALSE),FALSE)))</f>
        <v>0</v>
      </c>
      <c r="Y520" s="296">
        <f t="shared" si="41"/>
        <v>0</v>
      </c>
      <c r="Z520" s="296">
        <f t="shared" si="42"/>
        <v>0</v>
      </c>
      <c r="AA520" s="296">
        <f t="shared" si="43"/>
        <v>0</v>
      </c>
      <c r="AB520" s="297" t="str">
        <f>VLOOKUP(H520,'3-Productie normen'!A:P,12,FALSE)</f>
        <v>V</v>
      </c>
      <c r="AC520" s="297"/>
      <c r="AE520" s="298">
        <f t="shared" si="44"/>
        <v>5451.9</v>
      </c>
    </row>
    <row r="521" spans="1:31" ht="14.1" customHeight="1">
      <c r="A521" s="432">
        <v>521</v>
      </c>
      <c r="B521" s="256" t="s">
        <v>718</v>
      </c>
      <c r="C521" s="256"/>
      <c r="D521" s="76" t="s">
        <v>720</v>
      </c>
      <c r="E521" s="220"/>
      <c r="F521" s="220"/>
      <c r="G521" s="76" t="s">
        <v>759</v>
      </c>
      <c r="H521" s="272" t="s">
        <v>48</v>
      </c>
      <c r="I521" s="76" t="s">
        <v>766</v>
      </c>
      <c r="J521" s="213">
        <v>1.1599999999999999</v>
      </c>
      <c r="K521" s="295">
        <f t="shared" si="36"/>
        <v>510</v>
      </c>
      <c r="L521" s="224">
        <v>255</v>
      </c>
      <c r="M521" s="224">
        <v>255</v>
      </c>
      <c r="N521" s="224"/>
      <c r="O521" s="224"/>
      <c r="P521" s="224"/>
      <c r="Q521" s="224"/>
      <c r="R521" s="223" t="e">
        <f>IF(L521="nio",0,IF(L521&gt;0,L521*J521/X521,0))*VLOOKUP(B521,'2-Kosten per locatie'!$A$14:$C$16,3,FALSE)</f>
        <v>#DIV/0!</v>
      </c>
      <c r="S521" s="223" t="e">
        <f>IF(M521&gt;0,M521*J521/Y521,0)*VLOOKUP(B521,'2-Kosten per locatie'!$A$14:$C$16,3,FALSE)</f>
        <v>#DIV/0!</v>
      </c>
      <c r="T521" s="223">
        <f>IF(N521&gt;0,N521*J521/Z521,0)*VLOOKUP(B521,'2-Kosten per locatie'!$A$14:$C$16,3,FALSE)</f>
        <v>0</v>
      </c>
      <c r="U521" s="223">
        <f>IF(O521&gt;0,O521*J521/AA521,0)*VLOOKUP(B521,'2-Kosten per locatie'!$A$14:$C$16,3,FALSE)</f>
        <v>0</v>
      </c>
      <c r="V521" s="223">
        <f>IF(P521&gt;0,P521*J521/Z521,0)*VLOOKUP(B521,'2-Kosten per locatie'!$A$14:$C$16,3,FALSE)</f>
        <v>0</v>
      </c>
      <c r="W521" s="223">
        <f>IF(Q521&gt;0,Q521*J521/AA521,0)*VLOOKUP(B521,'2-Kosten per locatie'!$A$14:$C$16,3,FALSE)</f>
        <v>0</v>
      </c>
      <c r="X521" s="296">
        <f>IF(L521="nio",0,IF(L521&gt;0,VLOOKUP(H521,'3-Productie normen'!A:M,VLOOKUP(L521,'3-Productie normen'!$B$34:$C$39,2,FALSE),FALSE)))</f>
        <v>0</v>
      </c>
      <c r="Y521" s="296">
        <f t="shared" si="41"/>
        <v>0</v>
      </c>
      <c r="Z521" s="296">
        <f t="shared" si="42"/>
        <v>0</v>
      </c>
      <c r="AA521" s="296">
        <f t="shared" si="43"/>
        <v>0</v>
      </c>
      <c r="AB521" s="297" t="str">
        <f>VLOOKUP(H521,'3-Productie normen'!A:P,12,FALSE)</f>
        <v>S</v>
      </c>
      <c r="AC521" s="297"/>
      <c r="AE521" s="298">
        <f t="shared" si="44"/>
        <v>591.59999999999991</v>
      </c>
    </row>
    <row r="522" spans="1:31" ht="14.1" customHeight="1">
      <c r="A522" s="432">
        <v>522</v>
      </c>
      <c r="B522" s="256" t="s">
        <v>718</v>
      </c>
      <c r="C522" s="256"/>
      <c r="D522" s="76" t="s">
        <v>720</v>
      </c>
      <c r="E522" s="220"/>
      <c r="F522" s="220"/>
      <c r="G522" s="76" t="s">
        <v>759</v>
      </c>
      <c r="H522" s="272" t="s">
        <v>48</v>
      </c>
      <c r="I522" s="76" t="s">
        <v>766</v>
      </c>
      <c r="J522" s="213">
        <v>0.9</v>
      </c>
      <c r="K522" s="295">
        <f t="shared" ref="K522:K539" si="45">SUM(L522:Q522)</f>
        <v>510</v>
      </c>
      <c r="L522" s="224">
        <v>255</v>
      </c>
      <c r="M522" s="224">
        <v>255</v>
      </c>
      <c r="N522" s="224"/>
      <c r="O522" s="224"/>
      <c r="P522" s="224"/>
      <c r="Q522" s="224"/>
      <c r="R522" s="223" t="e">
        <f>IF(L522="nio",0,IF(L522&gt;0,L522*J522/X522,0))*VLOOKUP(B522,'2-Kosten per locatie'!$A$14:$C$16,3,FALSE)</f>
        <v>#DIV/0!</v>
      </c>
      <c r="S522" s="223" t="e">
        <f>IF(M522&gt;0,M522*J522/Y522,0)*VLOOKUP(B522,'2-Kosten per locatie'!$A$14:$C$16,3,FALSE)</f>
        <v>#DIV/0!</v>
      </c>
      <c r="T522" s="223">
        <f>IF(N522&gt;0,N522*J522/Z522,0)*VLOOKUP(B522,'2-Kosten per locatie'!$A$14:$C$16,3,FALSE)</f>
        <v>0</v>
      </c>
      <c r="U522" s="223">
        <f>IF(O522&gt;0,O522*J522/AA522,0)*VLOOKUP(B522,'2-Kosten per locatie'!$A$14:$C$16,3,FALSE)</f>
        <v>0</v>
      </c>
      <c r="V522" s="223">
        <f>IF(P522&gt;0,P522*J522/Z522,0)*VLOOKUP(B522,'2-Kosten per locatie'!$A$14:$C$16,3,FALSE)</f>
        <v>0</v>
      </c>
      <c r="W522" s="223">
        <f>IF(Q522&gt;0,Q522*J522/AA522,0)*VLOOKUP(B522,'2-Kosten per locatie'!$A$14:$C$16,3,FALSE)</f>
        <v>0</v>
      </c>
      <c r="X522" s="296">
        <f>IF(L522="nio",0,IF(L522&gt;0,VLOOKUP(H522,'3-Productie normen'!A:M,VLOOKUP(L522,'3-Productie normen'!$B$34:$C$39,2,FALSE),FALSE)))</f>
        <v>0</v>
      </c>
      <c r="Y522" s="296">
        <f t="shared" si="41"/>
        <v>0</v>
      </c>
      <c r="Z522" s="296">
        <f t="shared" si="42"/>
        <v>0</v>
      </c>
      <c r="AA522" s="296">
        <f t="shared" si="43"/>
        <v>0</v>
      </c>
      <c r="AB522" s="297" t="str">
        <f>VLOOKUP(H522,'3-Productie normen'!A:P,12,FALSE)</f>
        <v>S</v>
      </c>
      <c r="AC522" s="297"/>
      <c r="AE522" s="298">
        <f t="shared" si="44"/>
        <v>459</v>
      </c>
    </row>
    <row r="523" spans="1:31" ht="14.1" customHeight="1">
      <c r="A523" s="432">
        <v>523</v>
      </c>
      <c r="B523" s="256" t="s">
        <v>718</v>
      </c>
      <c r="C523" s="256"/>
      <c r="D523" s="76" t="s">
        <v>720</v>
      </c>
      <c r="E523" s="220"/>
      <c r="F523" s="220"/>
      <c r="G523" s="76" t="s">
        <v>759</v>
      </c>
      <c r="H523" s="272" t="s">
        <v>48</v>
      </c>
      <c r="I523" s="76" t="s">
        <v>766</v>
      </c>
      <c r="J523" s="213">
        <v>6.44</v>
      </c>
      <c r="K523" s="295">
        <f t="shared" si="45"/>
        <v>510</v>
      </c>
      <c r="L523" s="224">
        <v>255</v>
      </c>
      <c r="M523" s="224">
        <v>255</v>
      </c>
      <c r="N523" s="224"/>
      <c r="O523" s="224"/>
      <c r="P523" s="224"/>
      <c r="Q523" s="224"/>
      <c r="R523" s="223" t="e">
        <f>IF(L523="nio",0,IF(L523&gt;0,L523*J523/X523,0))*VLOOKUP(B523,'2-Kosten per locatie'!$A$14:$C$16,3,FALSE)</f>
        <v>#DIV/0!</v>
      </c>
      <c r="S523" s="223" t="e">
        <f>IF(M523&gt;0,M523*J523/Y523,0)*VLOOKUP(B523,'2-Kosten per locatie'!$A$14:$C$16,3,FALSE)</f>
        <v>#DIV/0!</v>
      </c>
      <c r="T523" s="223">
        <f>IF(N523&gt;0,N523*J523/Z523,0)*VLOOKUP(B523,'2-Kosten per locatie'!$A$14:$C$16,3,FALSE)</f>
        <v>0</v>
      </c>
      <c r="U523" s="223">
        <f>IF(O523&gt;0,O523*J523/AA523,0)*VLOOKUP(B523,'2-Kosten per locatie'!$A$14:$C$16,3,FALSE)</f>
        <v>0</v>
      </c>
      <c r="V523" s="223">
        <f>IF(P523&gt;0,P523*J523/Z523,0)*VLOOKUP(B523,'2-Kosten per locatie'!$A$14:$C$16,3,FALSE)</f>
        <v>0</v>
      </c>
      <c r="W523" s="223">
        <f>IF(Q523&gt;0,Q523*J523/AA523,0)*VLOOKUP(B523,'2-Kosten per locatie'!$A$14:$C$16,3,FALSE)</f>
        <v>0</v>
      </c>
      <c r="X523" s="296">
        <f>IF(L523="nio",0,IF(L523&gt;0,VLOOKUP(H523,'3-Productie normen'!A:M,VLOOKUP(L523,'3-Productie normen'!$B$34:$C$39,2,FALSE),FALSE)))</f>
        <v>0</v>
      </c>
      <c r="Y523" s="296">
        <f t="shared" si="41"/>
        <v>0</v>
      </c>
      <c r="Z523" s="296">
        <f t="shared" si="42"/>
        <v>0</v>
      </c>
      <c r="AA523" s="296">
        <f t="shared" si="43"/>
        <v>0</v>
      </c>
      <c r="AB523" s="297" t="str">
        <f>VLOOKUP(H523,'3-Productie normen'!A:P,12,FALSE)</f>
        <v>S</v>
      </c>
      <c r="AC523" s="297"/>
      <c r="AE523" s="298">
        <f t="shared" si="44"/>
        <v>3284.4</v>
      </c>
    </row>
    <row r="524" spans="1:31" ht="14.1" customHeight="1">
      <c r="A524" s="432">
        <v>524</v>
      </c>
      <c r="B524" s="256" t="s">
        <v>718</v>
      </c>
      <c r="C524" s="256"/>
      <c r="D524" s="76" t="s">
        <v>720</v>
      </c>
      <c r="E524" s="220"/>
      <c r="F524" s="220"/>
      <c r="G524" s="76" t="s">
        <v>759</v>
      </c>
      <c r="H524" s="272" t="s">
        <v>48</v>
      </c>
      <c r="I524" s="76" t="s">
        <v>767</v>
      </c>
      <c r="J524" s="213">
        <v>2.15</v>
      </c>
      <c r="K524" s="295">
        <f t="shared" si="45"/>
        <v>255</v>
      </c>
      <c r="L524" s="224">
        <v>255</v>
      </c>
      <c r="M524" s="224"/>
      <c r="N524" s="224"/>
      <c r="O524" s="224"/>
      <c r="P524" s="224"/>
      <c r="Q524" s="224"/>
      <c r="R524" s="223" t="e">
        <f>IF(L524="nio",0,IF(L524&gt;0,L524*J524/X524,0))*VLOOKUP(B524,'2-Kosten per locatie'!$A$14:$C$16,3,FALSE)</f>
        <v>#DIV/0!</v>
      </c>
      <c r="S524" s="223">
        <f>IF(M524&gt;0,M524*J524/Y524,0)*VLOOKUP(B524,'2-Kosten per locatie'!$A$14:$C$16,3,FALSE)</f>
        <v>0</v>
      </c>
      <c r="T524" s="223">
        <f>IF(N524&gt;0,N524*J524/Z524,0)*VLOOKUP(B524,'2-Kosten per locatie'!$A$14:$C$16,3,FALSE)</f>
        <v>0</v>
      </c>
      <c r="U524" s="223">
        <f>IF(O524&gt;0,O524*J524/AA524,0)*VLOOKUP(B524,'2-Kosten per locatie'!$A$14:$C$16,3,FALSE)</f>
        <v>0</v>
      </c>
      <c r="V524" s="223">
        <f>IF(P524&gt;0,P524*J524/Z524,0)*VLOOKUP(B524,'2-Kosten per locatie'!$A$14:$C$16,3,FALSE)</f>
        <v>0</v>
      </c>
      <c r="W524" s="223">
        <f>IF(Q524&gt;0,Q524*J524/AA524,0)*VLOOKUP(B524,'2-Kosten per locatie'!$A$14:$C$16,3,FALSE)</f>
        <v>0</v>
      </c>
      <c r="X524" s="296">
        <f>IF(L524="nio",0,IF(L524&gt;0,VLOOKUP(H524,'3-Productie normen'!A:M,VLOOKUP(L524,'3-Productie normen'!$B$34:$C$39,2,FALSE),FALSE)))</f>
        <v>0</v>
      </c>
      <c r="Y524" s="296">
        <f t="shared" si="41"/>
        <v>0</v>
      </c>
      <c r="Z524" s="296">
        <f t="shared" si="42"/>
        <v>0</v>
      </c>
      <c r="AA524" s="296">
        <f t="shared" si="43"/>
        <v>0</v>
      </c>
      <c r="AB524" s="297" t="str">
        <f>VLOOKUP(H524,'3-Productie normen'!A:P,12,FALSE)</f>
        <v>S</v>
      </c>
      <c r="AC524" s="297"/>
      <c r="AE524" s="298">
        <f t="shared" si="44"/>
        <v>548.25</v>
      </c>
    </row>
    <row r="525" spans="1:31" ht="14.1" customHeight="1">
      <c r="A525" s="432">
        <v>525</v>
      </c>
      <c r="B525" s="256" t="s">
        <v>718</v>
      </c>
      <c r="C525" s="256"/>
      <c r="D525" s="76" t="s">
        <v>720</v>
      </c>
      <c r="E525" s="220"/>
      <c r="F525" s="220"/>
      <c r="G525" s="76" t="s">
        <v>759</v>
      </c>
      <c r="H525" s="272" t="s">
        <v>48</v>
      </c>
      <c r="I525" s="76" t="s">
        <v>766</v>
      </c>
      <c r="J525" s="213">
        <v>3.95</v>
      </c>
      <c r="K525" s="295">
        <f t="shared" si="45"/>
        <v>510</v>
      </c>
      <c r="L525" s="224">
        <v>255</v>
      </c>
      <c r="M525" s="224">
        <v>255</v>
      </c>
      <c r="N525" s="224"/>
      <c r="O525" s="224"/>
      <c r="P525" s="224"/>
      <c r="Q525" s="224"/>
      <c r="R525" s="223" t="e">
        <f>IF(L525="nio",0,IF(L525&gt;0,L525*J525/X525,0))*VLOOKUP(B525,'2-Kosten per locatie'!$A$14:$C$16,3,FALSE)</f>
        <v>#DIV/0!</v>
      </c>
      <c r="S525" s="223" t="e">
        <f>IF(M525&gt;0,M525*J525/Y525,0)*VLOOKUP(B525,'2-Kosten per locatie'!$A$14:$C$16,3,FALSE)</f>
        <v>#DIV/0!</v>
      </c>
      <c r="T525" s="223">
        <f>IF(N525&gt;0,N525*J525/Z525,0)*VLOOKUP(B525,'2-Kosten per locatie'!$A$14:$C$16,3,FALSE)</f>
        <v>0</v>
      </c>
      <c r="U525" s="223">
        <f>IF(O525&gt;0,O525*J525/AA525,0)*VLOOKUP(B525,'2-Kosten per locatie'!$A$14:$C$16,3,FALSE)</f>
        <v>0</v>
      </c>
      <c r="V525" s="223">
        <f>IF(P525&gt;0,P525*J525/Z525,0)*VLOOKUP(B525,'2-Kosten per locatie'!$A$14:$C$16,3,FALSE)</f>
        <v>0</v>
      </c>
      <c r="W525" s="223">
        <f>IF(Q525&gt;0,Q525*J525/AA525,0)*VLOOKUP(B525,'2-Kosten per locatie'!$A$14:$C$16,3,FALSE)</f>
        <v>0</v>
      </c>
      <c r="X525" s="296">
        <f>IF(L525="nio",0,IF(L525&gt;0,VLOOKUP(H525,'3-Productie normen'!A:M,VLOOKUP(L525,'3-Productie normen'!$B$34:$C$39,2,FALSE),FALSE)))</f>
        <v>0</v>
      </c>
      <c r="Y525" s="296">
        <f t="shared" si="41"/>
        <v>0</v>
      </c>
      <c r="Z525" s="296">
        <f t="shared" si="42"/>
        <v>0</v>
      </c>
      <c r="AA525" s="296">
        <f t="shared" si="43"/>
        <v>0</v>
      </c>
      <c r="AB525" s="297" t="str">
        <f>VLOOKUP(H525,'3-Productie normen'!A:P,12,FALSE)</f>
        <v>S</v>
      </c>
      <c r="AC525" s="297"/>
      <c r="AE525" s="298">
        <f t="shared" si="44"/>
        <v>2014.5</v>
      </c>
    </row>
    <row r="526" spans="1:31" ht="14.1" customHeight="1">
      <c r="A526" s="432">
        <v>526</v>
      </c>
      <c r="B526" s="256" t="s">
        <v>718</v>
      </c>
      <c r="C526" s="256"/>
      <c r="D526" s="76" t="s">
        <v>720</v>
      </c>
      <c r="E526" s="220"/>
      <c r="F526" s="220"/>
      <c r="G526" s="76" t="s">
        <v>759</v>
      </c>
      <c r="H526" s="272" t="s">
        <v>48</v>
      </c>
      <c r="I526" s="76" t="s">
        <v>766</v>
      </c>
      <c r="J526" s="213">
        <v>1.1499999999999999</v>
      </c>
      <c r="K526" s="295">
        <f t="shared" si="45"/>
        <v>510</v>
      </c>
      <c r="L526" s="224">
        <v>255</v>
      </c>
      <c r="M526" s="224">
        <v>255</v>
      </c>
      <c r="N526" s="224"/>
      <c r="O526" s="224"/>
      <c r="P526" s="224"/>
      <c r="Q526" s="224"/>
      <c r="R526" s="223" t="e">
        <f>IF(L526="nio",0,IF(L526&gt;0,L526*J526/X526,0))*VLOOKUP(B526,'2-Kosten per locatie'!$A$14:$C$16,3,FALSE)</f>
        <v>#DIV/0!</v>
      </c>
      <c r="S526" s="223" t="e">
        <f>IF(M526&gt;0,M526*J526/Y526,0)*VLOOKUP(B526,'2-Kosten per locatie'!$A$14:$C$16,3,FALSE)</f>
        <v>#DIV/0!</v>
      </c>
      <c r="T526" s="223">
        <f>IF(N526&gt;0,N526*J526/Z526,0)*VLOOKUP(B526,'2-Kosten per locatie'!$A$14:$C$16,3,FALSE)</f>
        <v>0</v>
      </c>
      <c r="U526" s="223">
        <f>IF(O526&gt;0,O526*J526/AA526,0)*VLOOKUP(B526,'2-Kosten per locatie'!$A$14:$C$16,3,FALSE)</f>
        <v>0</v>
      </c>
      <c r="V526" s="223">
        <f>IF(P526&gt;0,P526*J526/Z526,0)*VLOOKUP(B526,'2-Kosten per locatie'!$A$14:$C$16,3,FALSE)</f>
        <v>0</v>
      </c>
      <c r="W526" s="223">
        <f>IF(Q526&gt;0,Q526*J526/AA526,0)*VLOOKUP(B526,'2-Kosten per locatie'!$A$14:$C$16,3,FALSE)</f>
        <v>0</v>
      </c>
      <c r="X526" s="296">
        <f>IF(L526="nio",0,IF(L526&gt;0,VLOOKUP(H526,'3-Productie normen'!A:M,VLOOKUP(L526,'3-Productie normen'!$B$34:$C$39,2,FALSE),FALSE)))</f>
        <v>0</v>
      </c>
      <c r="Y526" s="296">
        <f t="shared" si="41"/>
        <v>0</v>
      </c>
      <c r="Z526" s="296">
        <f t="shared" si="42"/>
        <v>0</v>
      </c>
      <c r="AA526" s="296">
        <f t="shared" si="43"/>
        <v>0</v>
      </c>
      <c r="AB526" s="297" t="str">
        <f>VLOOKUP(H526,'3-Productie normen'!A:P,12,FALSE)</f>
        <v>S</v>
      </c>
      <c r="AC526" s="297"/>
      <c r="AE526" s="298">
        <f t="shared" si="44"/>
        <v>586.5</v>
      </c>
    </row>
    <row r="527" spans="1:31" ht="14.1" customHeight="1">
      <c r="A527" s="432">
        <v>527</v>
      </c>
      <c r="B527" s="256" t="s">
        <v>718</v>
      </c>
      <c r="C527" s="256"/>
      <c r="D527" s="76" t="s">
        <v>720</v>
      </c>
      <c r="E527" s="220"/>
      <c r="F527" s="220"/>
      <c r="G527" s="76" t="s">
        <v>759</v>
      </c>
      <c r="H527" s="272" t="s">
        <v>48</v>
      </c>
      <c r="I527" s="76" t="s">
        <v>766</v>
      </c>
      <c r="J527" s="213">
        <v>1.1499999999999999</v>
      </c>
      <c r="K527" s="295">
        <f t="shared" si="45"/>
        <v>510</v>
      </c>
      <c r="L527" s="224">
        <v>255</v>
      </c>
      <c r="M527" s="224">
        <v>255</v>
      </c>
      <c r="N527" s="224"/>
      <c r="O527" s="224"/>
      <c r="P527" s="224"/>
      <c r="Q527" s="224"/>
      <c r="R527" s="223" t="e">
        <f>IF(L527="nio",0,IF(L527&gt;0,L527*J527/X527,0))*VLOOKUP(B527,'2-Kosten per locatie'!$A$14:$C$16,3,FALSE)</f>
        <v>#DIV/0!</v>
      </c>
      <c r="S527" s="223" t="e">
        <f>IF(M527&gt;0,M527*J527/Y527,0)*VLOOKUP(B527,'2-Kosten per locatie'!$A$14:$C$16,3,FALSE)</f>
        <v>#DIV/0!</v>
      </c>
      <c r="T527" s="223">
        <f>IF(N527&gt;0,N527*J527/Z527,0)*VLOOKUP(B527,'2-Kosten per locatie'!$A$14:$C$16,3,FALSE)</f>
        <v>0</v>
      </c>
      <c r="U527" s="223">
        <f>IF(O527&gt;0,O527*J527/AA527,0)*VLOOKUP(B527,'2-Kosten per locatie'!$A$14:$C$16,3,FALSE)</f>
        <v>0</v>
      </c>
      <c r="V527" s="223">
        <f>IF(P527&gt;0,P527*J527/Z527,0)*VLOOKUP(B527,'2-Kosten per locatie'!$A$14:$C$16,3,FALSE)</f>
        <v>0</v>
      </c>
      <c r="W527" s="223">
        <f>IF(Q527&gt;0,Q527*J527/AA527,0)*VLOOKUP(B527,'2-Kosten per locatie'!$A$14:$C$16,3,FALSE)</f>
        <v>0</v>
      </c>
      <c r="X527" s="296">
        <f>IF(L527="nio",0,IF(L527&gt;0,VLOOKUP(H527,'3-Productie normen'!A:M,VLOOKUP(L527,'3-Productie normen'!$B$34:$C$39,2,FALSE),FALSE)))</f>
        <v>0</v>
      </c>
      <c r="Y527" s="296">
        <f t="shared" si="41"/>
        <v>0</v>
      </c>
      <c r="Z527" s="296">
        <f t="shared" si="42"/>
        <v>0</v>
      </c>
      <c r="AA527" s="296">
        <f t="shared" si="43"/>
        <v>0</v>
      </c>
      <c r="AB527" s="297" t="str">
        <f>VLOOKUP(H527,'3-Productie normen'!A:P,12,FALSE)</f>
        <v>S</v>
      </c>
      <c r="AC527" s="297"/>
      <c r="AE527" s="298">
        <f t="shared" si="44"/>
        <v>586.5</v>
      </c>
    </row>
    <row r="528" spans="1:31" ht="14.1" customHeight="1">
      <c r="A528" s="432">
        <v>528</v>
      </c>
      <c r="B528" s="256" t="s">
        <v>718</v>
      </c>
      <c r="C528" s="256"/>
      <c r="D528" s="76" t="s">
        <v>720</v>
      </c>
      <c r="E528" s="220"/>
      <c r="F528" s="220"/>
      <c r="G528" s="76" t="s">
        <v>759</v>
      </c>
      <c r="H528" s="272" t="s">
        <v>48</v>
      </c>
      <c r="I528" s="76" t="s">
        <v>766</v>
      </c>
      <c r="J528" s="213">
        <v>8.5399999999999991</v>
      </c>
      <c r="K528" s="295">
        <f t="shared" si="45"/>
        <v>510</v>
      </c>
      <c r="L528" s="224">
        <v>255</v>
      </c>
      <c r="M528" s="224">
        <v>255</v>
      </c>
      <c r="N528" s="224"/>
      <c r="O528" s="224"/>
      <c r="P528" s="224"/>
      <c r="Q528" s="224"/>
      <c r="R528" s="223" t="e">
        <f>IF(L528="nio",0,IF(L528&gt;0,L528*J528/X528,0))*VLOOKUP(B528,'2-Kosten per locatie'!$A$14:$C$16,3,FALSE)</f>
        <v>#DIV/0!</v>
      </c>
      <c r="S528" s="223" t="e">
        <f>IF(M528&gt;0,M528*J528/Y528,0)*VLOOKUP(B528,'2-Kosten per locatie'!$A$14:$C$16,3,FALSE)</f>
        <v>#DIV/0!</v>
      </c>
      <c r="T528" s="223">
        <f>IF(N528&gt;0,N528*J528/Z528,0)*VLOOKUP(B528,'2-Kosten per locatie'!$A$14:$C$16,3,FALSE)</f>
        <v>0</v>
      </c>
      <c r="U528" s="223">
        <f>IF(O528&gt;0,O528*J528/AA528,0)*VLOOKUP(B528,'2-Kosten per locatie'!$A$14:$C$16,3,FALSE)</f>
        <v>0</v>
      </c>
      <c r="V528" s="223">
        <f>IF(P528&gt;0,P528*J528/Z528,0)*VLOOKUP(B528,'2-Kosten per locatie'!$A$14:$C$16,3,FALSE)</f>
        <v>0</v>
      </c>
      <c r="W528" s="223">
        <f>IF(Q528&gt;0,Q528*J528/AA528,0)*VLOOKUP(B528,'2-Kosten per locatie'!$A$14:$C$16,3,FALSE)</f>
        <v>0</v>
      </c>
      <c r="X528" s="296">
        <f>IF(L528="nio",0,IF(L528&gt;0,VLOOKUP(H528,'3-Productie normen'!A:M,VLOOKUP(L528,'3-Productie normen'!$B$34:$C$39,2,FALSE),FALSE)))</f>
        <v>0</v>
      </c>
      <c r="Y528" s="296">
        <f t="shared" si="41"/>
        <v>0</v>
      </c>
      <c r="Z528" s="296">
        <f t="shared" si="42"/>
        <v>0</v>
      </c>
      <c r="AA528" s="296">
        <f t="shared" si="43"/>
        <v>0</v>
      </c>
      <c r="AB528" s="297" t="str">
        <f>VLOOKUP(H528,'3-Productie normen'!A:P,12,FALSE)</f>
        <v>S</v>
      </c>
      <c r="AC528" s="297"/>
      <c r="AE528" s="298">
        <f t="shared" si="44"/>
        <v>4355.3999999999996</v>
      </c>
    </row>
    <row r="529" spans="1:31" ht="14.1" hidden="1" customHeight="1">
      <c r="A529" s="432">
        <v>529</v>
      </c>
      <c r="B529" s="256" t="s">
        <v>718</v>
      </c>
      <c r="C529" s="256"/>
      <c r="D529" s="76" t="s">
        <v>720</v>
      </c>
      <c r="E529" s="220"/>
      <c r="F529" s="220"/>
      <c r="G529" s="76" t="s">
        <v>760</v>
      </c>
      <c r="H529" s="272" t="s">
        <v>56</v>
      </c>
      <c r="I529" s="76" t="s">
        <v>768</v>
      </c>
      <c r="J529" s="213">
        <v>2.13</v>
      </c>
      <c r="K529" s="295">
        <f t="shared" si="45"/>
        <v>52</v>
      </c>
      <c r="L529" s="224">
        <v>52</v>
      </c>
      <c r="M529" s="224"/>
      <c r="N529" s="224"/>
      <c r="O529" s="224"/>
      <c r="P529" s="224"/>
      <c r="Q529" s="224"/>
      <c r="R529" s="223" t="e">
        <f>IF(L529="nio",0,IF(L529&gt;0,L529*J529/X529,0))*VLOOKUP(B529,'2-Kosten per locatie'!$A$14:$C$16,3,FALSE)</f>
        <v>#DIV/0!</v>
      </c>
      <c r="S529" s="223">
        <f>IF(M529&gt;0,M529*J529/Y529,0)*VLOOKUP(B529,'2-Kosten per locatie'!$A$14:$C$16,3,FALSE)</f>
        <v>0</v>
      </c>
      <c r="T529" s="223">
        <f>IF(N529&gt;0,N529*J529/Z529,0)*VLOOKUP(B529,'2-Kosten per locatie'!$A$14:$C$16,3,FALSE)</f>
        <v>0</v>
      </c>
      <c r="U529" s="223">
        <f>IF(O529&gt;0,O529*J529/AA529,0)*VLOOKUP(B529,'2-Kosten per locatie'!$A$14:$C$16,3,FALSE)</f>
        <v>0</v>
      </c>
      <c r="V529" s="223">
        <f>IF(P529&gt;0,P529*J529/Z529,0)*VLOOKUP(B529,'2-Kosten per locatie'!$A$14:$C$16,3,FALSE)</f>
        <v>0</v>
      </c>
      <c r="W529" s="223">
        <f>IF(Q529&gt;0,Q529*J529/AA529,0)*VLOOKUP(B529,'2-Kosten per locatie'!$A$14:$C$16,3,FALSE)</f>
        <v>0</v>
      </c>
      <c r="X529" s="296">
        <f>IF(L529="nio",0,IF(L529&gt;0,VLOOKUP(H529,'3-Productie normen'!A:M,VLOOKUP(L529,'3-Productie normen'!$B$34:$C$39,2,FALSE),FALSE)))</f>
        <v>0</v>
      </c>
      <c r="Y529" s="296">
        <f t="shared" si="41"/>
        <v>0</v>
      </c>
      <c r="Z529" s="296">
        <f t="shared" si="42"/>
        <v>0</v>
      </c>
      <c r="AA529" s="296">
        <f t="shared" si="43"/>
        <v>0</v>
      </c>
      <c r="AB529" s="297" t="str">
        <f>VLOOKUP(H529,'3-Productie normen'!A:P,12,FALSE)</f>
        <v>V</v>
      </c>
      <c r="AC529" s="297"/>
      <c r="AE529" s="298">
        <f t="shared" si="44"/>
        <v>110.75999999999999</v>
      </c>
    </row>
    <row r="530" spans="1:31" ht="14.1" hidden="1" customHeight="1">
      <c r="A530" s="432">
        <v>530</v>
      </c>
      <c r="B530" s="256" t="s">
        <v>718</v>
      </c>
      <c r="C530" s="256"/>
      <c r="D530" s="76" t="s">
        <v>720</v>
      </c>
      <c r="E530" s="220"/>
      <c r="F530" s="220"/>
      <c r="G530" s="76" t="s">
        <v>760</v>
      </c>
      <c r="H530" s="272" t="s">
        <v>56</v>
      </c>
      <c r="I530" s="76" t="s">
        <v>764</v>
      </c>
      <c r="J530" s="213">
        <v>2.11</v>
      </c>
      <c r="K530" s="295">
        <f t="shared" si="45"/>
        <v>52</v>
      </c>
      <c r="L530" s="224">
        <v>52</v>
      </c>
      <c r="M530" s="224"/>
      <c r="N530" s="224"/>
      <c r="O530" s="224"/>
      <c r="P530" s="224"/>
      <c r="Q530" s="224"/>
      <c r="R530" s="223" t="e">
        <f>IF(L530="nio",0,IF(L530&gt;0,L530*J530/X530,0))*VLOOKUP(B530,'2-Kosten per locatie'!$A$14:$C$16,3,FALSE)</f>
        <v>#DIV/0!</v>
      </c>
      <c r="S530" s="223">
        <f>IF(M530&gt;0,M530*J530/Y530,0)*VLOOKUP(B530,'2-Kosten per locatie'!$A$14:$C$16,3,FALSE)</f>
        <v>0</v>
      </c>
      <c r="T530" s="223">
        <f>IF(N530&gt;0,N530*J530/Z530,0)*VLOOKUP(B530,'2-Kosten per locatie'!$A$14:$C$16,3,FALSE)</f>
        <v>0</v>
      </c>
      <c r="U530" s="223">
        <f>IF(O530&gt;0,O530*J530/AA530,0)*VLOOKUP(B530,'2-Kosten per locatie'!$A$14:$C$16,3,FALSE)</f>
        <v>0</v>
      </c>
      <c r="V530" s="223">
        <f>IF(P530&gt;0,P530*J530/Z530,0)*VLOOKUP(B530,'2-Kosten per locatie'!$A$14:$C$16,3,FALSE)</f>
        <v>0</v>
      </c>
      <c r="W530" s="223">
        <f>IF(Q530&gt;0,Q530*J530/AA530,0)*VLOOKUP(B530,'2-Kosten per locatie'!$A$14:$C$16,3,FALSE)</f>
        <v>0</v>
      </c>
      <c r="X530" s="296">
        <f>IF(L530="nio",0,IF(L530&gt;0,VLOOKUP(H530,'3-Productie normen'!A:M,VLOOKUP(L530,'3-Productie normen'!$B$34:$C$39,2,FALSE),FALSE)))</f>
        <v>0</v>
      </c>
      <c r="Y530" s="296">
        <f t="shared" si="41"/>
        <v>0</v>
      </c>
      <c r="Z530" s="296">
        <f t="shared" si="42"/>
        <v>0</v>
      </c>
      <c r="AA530" s="296">
        <f t="shared" si="43"/>
        <v>0</v>
      </c>
      <c r="AB530" s="297" t="str">
        <f>VLOOKUP(H530,'3-Productie normen'!A:P,12,FALSE)</f>
        <v>V</v>
      </c>
      <c r="AC530" s="297"/>
      <c r="AE530" s="298">
        <f t="shared" si="44"/>
        <v>109.72</v>
      </c>
    </row>
    <row r="531" spans="1:31" ht="14.1" hidden="1" customHeight="1">
      <c r="A531" s="432">
        <v>531</v>
      </c>
      <c r="B531" s="256" t="s">
        <v>718</v>
      </c>
      <c r="C531" s="256"/>
      <c r="D531" s="76" t="s">
        <v>720</v>
      </c>
      <c r="E531" s="220"/>
      <c r="F531" s="220"/>
      <c r="G531" s="76" t="s">
        <v>761</v>
      </c>
      <c r="H531" s="272" t="s">
        <v>770</v>
      </c>
      <c r="I531" s="76" t="s">
        <v>764</v>
      </c>
      <c r="J531" s="213">
        <v>9.6</v>
      </c>
      <c r="K531" s="295">
        <f t="shared" si="45"/>
        <v>0</v>
      </c>
      <c r="L531" s="224" t="s">
        <v>717</v>
      </c>
      <c r="M531" s="224"/>
      <c r="N531" s="224"/>
      <c r="O531" s="224"/>
      <c r="P531" s="224"/>
      <c r="Q531" s="224"/>
      <c r="R531" s="223">
        <f>IF(L531="nio",0,IF(L531&gt;0,L531*J531/X531,0))*VLOOKUP(B531,'2-Kosten per locatie'!$A$14:$C$16,3,FALSE)</f>
        <v>0</v>
      </c>
      <c r="S531" s="223">
        <f>IF(M531&gt;0,M531*J531/Y531,0)*VLOOKUP(B531,'2-Kosten per locatie'!$A$14:$C$16,3,FALSE)</f>
        <v>0</v>
      </c>
      <c r="T531" s="223">
        <f>IF(N531&gt;0,N531*J531/Z531,0)*VLOOKUP(B531,'2-Kosten per locatie'!$A$14:$C$16,3,FALSE)</f>
        <v>0</v>
      </c>
      <c r="U531" s="223">
        <f>IF(O531&gt;0,O531*J531/AA531,0)*VLOOKUP(B531,'2-Kosten per locatie'!$A$14:$C$16,3,FALSE)</f>
        <v>0</v>
      </c>
      <c r="V531" s="223">
        <f>IF(P531&gt;0,P531*J531/Z531,0)*VLOOKUP(B531,'2-Kosten per locatie'!$A$14:$C$16,3,FALSE)</f>
        <v>0</v>
      </c>
      <c r="W531" s="223">
        <f>IF(Q531&gt;0,Q531*J531/AA531,0)*VLOOKUP(B531,'2-Kosten per locatie'!$A$14:$C$16,3,FALSE)</f>
        <v>0</v>
      </c>
      <c r="X531" s="296">
        <f>IF(L531="nio",0,IF(L531&gt;0,VLOOKUP(H531,'3-Productie normen'!A:M,VLOOKUP(L531,'3-Productie normen'!$B$34:$C$39,2,FALSE),FALSE)))</f>
        <v>0</v>
      </c>
      <c r="Y531" s="296">
        <f t="shared" si="41"/>
        <v>0</v>
      </c>
      <c r="Z531" s="296">
        <f t="shared" si="42"/>
        <v>0</v>
      </c>
      <c r="AA531" s="296">
        <f t="shared" si="43"/>
        <v>0</v>
      </c>
      <c r="AB531" s="297">
        <f>VLOOKUP(H531,'3-Productie normen'!A:P,12,FALSE)</f>
        <v>0</v>
      </c>
      <c r="AC531" s="297"/>
      <c r="AE531" s="298">
        <f t="shared" si="44"/>
        <v>0</v>
      </c>
    </row>
    <row r="532" spans="1:31" ht="14.1" hidden="1" customHeight="1">
      <c r="A532" s="432">
        <v>532</v>
      </c>
      <c r="B532" s="256" t="s">
        <v>718</v>
      </c>
      <c r="C532" s="256"/>
      <c r="D532" s="76" t="s">
        <v>720</v>
      </c>
      <c r="E532" s="220"/>
      <c r="F532" s="220"/>
      <c r="G532" s="76" t="s">
        <v>762</v>
      </c>
      <c r="H532" s="272" t="s">
        <v>56</v>
      </c>
      <c r="I532" s="76" t="s">
        <v>769</v>
      </c>
      <c r="J532" s="213">
        <v>39.25</v>
      </c>
      <c r="K532" s="295">
        <f t="shared" si="45"/>
        <v>52</v>
      </c>
      <c r="L532" s="224">
        <v>52</v>
      </c>
      <c r="M532" s="224"/>
      <c r="N532" s="224"/>
      <c r="O532" s="224"/>
      <c r="P532" s="224"/>
      <c r="Q532" s="224"/>
      <c r="R532" s="223" t="e">
        <f>IF(L532="nio",0,IF(L532&gt;0,L532*J532/X532,0))*VLOOKUP(B532,'2-Kosten per locatie'!$A$14:$C$16,3,FALSE)</f>
        <v>#DIV/0!</v>
      </c>
      <c r="S532" s="223">
        <f>IF(M532&gt;0,M532*J532/Y532,0)*VLOOKUP(B532,'2-Kosten per locatie'!$A$14:$C$16,3,FALSE)</f>
        <v>0</v>
      </c>
      <c r="T532" s="223">
        <f>IF(N532&gt;0,N532*J532/Z532,0)*VLOOKUP(B532,'2-Kosten per locatie'!$A$14:$C$16,3,FALSE)</f>
        <v>0</v>
      </c>
      <c r="U532" s="223">
        <f>IF(O532&gt;0,O532*J532/AA532,0)*VLOOKUP(B532,'2-Kosten per locatie'!$A$14:$C$16,3,FALSE)</f>
        <v>0</v>
      </c>
      <c r="V532" s="223">
        <f>IF(P532&gt;0,P532*J532/Z532,0)*VLOOKUP(B532,'2-Kosten per locatie'!$A$14:$C$16,3,FALSE)</f>
        <v>0</v>
      </c>
      <c r="W532" s="223">
        <f>IF(Q532&gt;0,Q532*J532/AA532,0)*VLOOKUP(B532,'2-Kosten per locatie'!$A$14:$C$16,3,FALSE)</f>
        <v>0</v>
      </c>
      <c r="X532" s="296">
        <f>IF(L532="nio",0,IF(L532&gt;0,VLOOKUP(H532,'3-Productie normen'!A:M,VLOOKUP(L532,'3-Productie normen'!$B$34:$C$39,2,FALSE),FALSE)))</f>
        <v>0</v>
      </c>
      <c r="Y532" s="296">
        <f t="shared" si="41"/>
        <v>0</v>
      </c>
      <c r="Z532" s="296">
        <f t="shared" si="42"/>
        <v>0</v>
      </c>
      <c r="AA532" s="296">
        <f t="shared" si="43"/>
        <v>0</v>
      </c>
      <c r="AB532" s="297" t="str">
        <f>VLOOKUP(H532,'3-Productie normen'!A:P,12,FALSE)</f>
        <v>V</v>
      </c>
      <c r="AC532" s="297"/>
      <c r="AE532" s="298">
        <f t="shared" si="44"/>
        <v>2041</v>
      </c>
    </row>
    <row r="533" spans="1:31" ht="14.1" hidden="1" customHeight="1">
      <c r="A533" s="432">
        <v>533</v>
      </c>
      <c r="B533" s="256" t="s">
        <v>718</v>
      </c>
      <c r="C533" s="256"/>
      <c r="D533" s="76" t="s">
        <v>720</v>
      </c>
      <c r="E533" s="220"/>
      <c r="F533" s="220"/>
      <c r="G533" s="76" t="s">
        <v>314</v>
      </c>
      <c r="H533" s="272" t="s">
        <v>56</v>
      </c>
      <c r="I533" s="76" t="s">
        <v>769</v>
      </c>
      <c r="J533" s="213">
        <v>19.850000000000001</v>
      </c>
      <c r="K533" s="295">
        <f t="shared" si="45"/>
        <v>52</v>
      </c>
      <c r="L533" s="224">
        <v>52</v>
      </c>
      <c r="M533" s="224"/>
      <c r="N533" s="224"/>
      <c r="O533" s="224"/>
      <c r="P533" s="224"/>
      <c r="Q533" s="224"/>
      <c r="R533" s="223" t="e">
        <f>IF(L533="nio",0,IF(L533&gt;0,L533*J533/X533,0))*VLOOKUP(B533,'2-Kosten per locatie'!$A$14:$C$16,3,FALSE)</f>
        <v>#DIV/0!</v>
      </c>
      <c r="S533" s="223">
        <f>IF(M533&gt;0,M533*J533/Y533,0)*VLOOKUP(B533,'2-Kosten per locatie'!$A$14:$C$16,3,FALSE)</f>
        <v>0</v>
      </c>
      <c r="T533" s="223">
        <f>IF(N533&gt;0,N533*J533/Z533,0)*VLOOKUP(B533,'2-Kosten per locatie'!$A$14:$C$16,3,FALSE)</f>
        <v>0</v>
      </c>
      <c r="U533" s="223">
        <f>IF(O533&gt;0,O533*J533/AA533,0)*VLOOKUP(B533,'2-Kosten per locatie'!$A$14:$C$16,3,FALSE)</f>
        <v>0</v>
      </c>
      <c r="V533" s="223">
        <f>IF(P533&gt;0,P533*J533/Z533,0)*VLOOKUP(B533,'2-Kosten per locatie'!$A$14:$C$16,3,FALSE)</f>
        <v>0</v>
      </c>
      <c r="W533" s="223">
        <f>IF(Q533&gt;0,Q533*J533/AA533,0)*VLOOKUP(B533,'2-Kosten per locatie'!$A$14:$C$16,3,FALSE)</f>
        <v>0</v>
      </c>
      <c r="X533" s="296">
        <f>IF(L533="nio",0,IF(L533&gt;0,VLOOKUP(H533,'3-Productie normen'!A:M,VLOOKUP(L533,'3-Productie normen'!$B$34:$C$39,2,FALSE),FALSE)))</f>
        <v>0</v>
      </c>
      <c r="Y533" s="296">
        <f t="shared" ref="Y533:Y539" si="46">IF(M533&gt;0,X533*$Y$8,0)</f>
        <v>0</v>
      </c>
      <c r="Z533" s="296">
        <f t="shared" ref="Z533:Z539" si="47">IF((OR(N533&gt;0,P533&gt;0)),X533*$Z$8,0)</f>
        <v>0</v>
      </c>
      <c r="AA533" s="296">
        <f t="shared" ref="AA533:AA539" si="48">IF((OR(O533&gt;0,Q533&gt;0)),X533*$AA$8,0)</f>
        <v>0</v>
      </c>
      <c r="AB533" s="297" t="str">
        <f>VLOOKUP(H533,'3-Productie normen'!A:P,12,FALSE)</f>
        <v>V</v>
      </c>
      <c r="AC533" s="297"/>
      <c r="AE533" s="298">
        <f t="shared" ref="AE533:AE539" si="49">K533*J533</f>
        <v>1032.2</v>
      </c>
    </row>
    <row r="534" spans="1:31" ht="14.1" hidden="1" customHeight="1">
      <c r="A534" s="432">
        <v>534</v>
      </c>
      <c r="B534" s="256" t="s">
        <v>718</v>
      </c>
      <c r="C534" s="256"/>
      <c r="D534" s="76" t="s">
        <v>720</v>
      </c>
      <c r="E534" s="220"/>
      <c r="F534" s="220"/>
      <c r="G534" s="76" t="s">
        <v>314</v>
      </c>
      <c r="H534" s="272" t="s">
        <v>56</v>
      </c>
      <c r="I534" s="76" t="s">
        <v>769</v>
      </c>
      <c r="J534" s="213">
        <v>19.850000000000001</v>
      </c>
      <c r="K534" s="295">
        <f t="shared" si="45"/>
        <v>52</v>
      </c>
      <c r="L534" s="224">
        <v>52</v>
      </c>
      <c r="M534" s="224"/>
      <c r="N534" s="224"/>
      <c r="O534" s="224"/>
      <c r="P534" s="224"/>
      <c r="Q534" s="224"/>
      <c r="R534" s="223" t="e">
        <f>IF(L534="nio",0,IF(L534&gt;0,L534*J534/X534,0))*VLOOKUP(B534,'2-Kosten per locatie'!$A$14:$C$16,3,FALSE)</f>
        <v>#DIV/0!</v>
      </c>
      <c r="S534" s="223">
        <f>IF(M534&gt;0,M534*J534/Y534,0)*VLOOKUP(B534,'2-Kosten per locatie'!$A$14:$C$16,3,FALSE)</f>
        <v>0</v>
      </c>
      <c r="T534" s="223">
        <f>IF(N534&gt;0,N534*J534/Z534,0)*VLOOKUP(B534,'2-Kosten per locatie'!$A$14:$C$16,3,FALSE)</f>
        <v>0</v>
      </c>
      <c r="U534" s="223">
        <f>IF(O534&gt;0,O534*J534/AA534,0)*VLOOKUP(B534,'2-Kosten per locatie'!$A$14:$C$16,3,FALSE)</f>
        <v>0</v>
      </c>
      <c r="V534" s="223">
        <f>IF(P534&gt;0,P534*J534/Z534,0)*VLOOKUP(B534,'2-Kosten per locatie'!$A$14:$C$16,3,FALSE)</f>
        <v>0</v>
      </c>
      <c r="W534" s="223">
        <f>IF(Q534&gt;0,Q534*J534/AA534,0)*VLOOKUP(B534,'2-Kosten per locatie'!$A$14:$C$16,3,FALSE)</f>
        <v>0</v>
      </c>
      <c r="X534" s="296">
        <f>IF(L534="nio",0,IF(L534&gt;0,VLOOKUP(H534,'3-Productie normen'!A:M,VLOOKUP(L534,'3-Productie normen'!$B$34:$C$39,2,FALSE),FALSE)))</f>
        <v>0</v>
      </c>
      <c r="Y534" s="296">
        <f t="shared" si="46"/>
        <v>0</v>
      </c>
      <c r="Z534" s="296">
        <f t="shared" si="47"/>
        <v>0</v>
      </c>
      <c r="AA534" s="296">
        <f t="shared" si="48"/>
        <v>0</v>
      </c>
      <c r="AB534" s="297" t="str">
        <f>VLOOKUP(H534,'3-Productie normen'!A:P,12,FALSE)</f>
        <v>V</v>
      </c>
      <c r="AC534" s="297"/>
      <c r="AE534" s="298">
        <f t="shared" si="49"/>
        <v>1032.2</v>
      </c>
    </row>
    <row r="535" spans="1:31" ht="14.1" hidden="1" customHeight="1">
      <c r="A535" s="432">
        <v>535</v>
      </c>
      <c r="B535" s="256" t="s">
        <v>718</v>
      </c>
      <c r="C535" s="256"/>
      <c r="D535" s="76" t="s">
        <v>720</v>
      </c>
      <c r="E535" s="220"/>
      <c r="F535" s="220"/>
      <c r="G535" s="76" t="s">
        <v>761</v>
      </c>
      <c r="H535" s="272" t="s">
        <v>770</v>
      </c>
      <c r="I535" s="76" t="s">
        <v>237</v>
      </c>
      <c r="J535" s="213">
        <v>3.5</v>
      </c>
      <c r="K535" s="295">
        <f t="shared" si="45"/>
        <v>0</v>
      </c>
      <c r="L535" s="224" t="s">
        <v>717</v>
      </c>
      <c r="M535" s="224"/>
      <c r="N535" s="224"/>
      <c r="O535" s="224"/>
      <c r="P535" s="224"/>
      <c r="Q535" s="224"/>
      <c r="R535" s="223">
        <f>IF(L535="nio",0,IF(L535&gt;0,L535*J535/X535,0))*VLOOKUP(B535,'2-Kosten per locatie'!$A$14:$C$16,3,FALSE)</f>
        <v>0</v>
      </c>
      <c r="S535" s="223">
        <f>IF(M535&gt;0,M535*J535/Y535,0)*VLOOKUP(B535,'2-Kosten per locatie'!$A$14:$C$16,3,FALSE)</f>
        <v>0</v>
      </c>
      <c r="T535" s="223">
        <f>IF(N535&gt;0,N535*J535/Z535,0)*VLOOKUP(B535,'2-Kosten per locatie'!$A$14:$C$16,3,FALSE)</f>
        <v>0</v>
      </c>
      <c r="U535" s="223">
        <f>IF(O535&gt;0,O535*J535/AA535,0)*VLOOKUP(B535,'2-Kosten per locatie'!$A$14:$C$16,3,FALSE)</f>
        <v>0</v>
      </c>
      <c r="V535" s="223">
        <f>IF(P535&gt;0,P535*J535/Z535,0)*VLOOKUP(B535,'2-Kosten per locatie'!$A$14:$C$16,3,FALSE)</f>
        <v>0</v>
      </c>
      <c r="W535" s="223">
        <f>IF(Q535&gt;0,Q535*J535/AA535,0)*VLOOKUP(B535,'2-Kosten per locatie'!$A$14:$C$16,3,FALSE)</f>
        <v>0</v>
      </c>
      <c r="X535" s="296">
        <f>IF(L535="nio",0,IF(L535&gt;0,VLOOKUP(H535,'3-Productie normen'!A:M,VLOOKUP(L535,'3-Productie normen'!$B$34:$C$39,2,FALSE),FALSE)))</f>
        <v>0</v>
      </c>
      <c r="Y535" s="296">
        <f t="shared" si="46"/>
        <v>0</v>
      </c>
      <c r="Z535" s="296">
        <f t="shared" si="47"/>
        <v>0</v>
      </c>
      <c r="AA535" s="296">
        <f t="shared" si="48"/>
        <v>0</v>
      </c>
      <c r="AB535" s="297">
        <f>VLOOKUP(H535,'3-Productie normen'!A:P,12,FALSE)</f>
        <v>0</v>
      </c>
      <c r="AC535" s="297"/>
      <c r="AE535" s="298">
        <f t="shared" si="49"/>
        <v>0</v>
      </c>
    </row>
    <row r="536" spans="1:31" ht="14.1" hidden="1" customHeight="1">
      <c r="A536" s="432">
        <v>536</v>
      </c>
      <c r="B536" s="256" t="s">
        <v>718</v>
      </c>
      <c r="C536" s="256"/>
      <c r="D536" s="76" t="s">
        <v>720</v>
      </c>
      <c r="E536" s="220"/>
      <c r="F536" s="220"/>
      <c r="G536" s="76" t="s">
        <v>314</v>
      </c>
      <c r="H536" s="272" t="s">
        <v>56</v>
      </c>
      <c r="I536" s="76" t="s">
        <v>769</v>
      </c>
      <c r="J536" s="213">
        <v>3.9</v>
      </c>
      <c r="K536" s="295">
        <f t="shared" si="45"/>
        <v>52</v>
      </c>
      <c r="L536" s="224">
        <v>52</v>
      </c>
      <c r="M536" s="224"/>
      <c r="N536" s="224"/>
      <c r="O536" s="224"/>
      <c r="P536" s="224"/>
      <c r="Q536" s="224"/>
      <c r="R536" s="223" t="e">
        <f>IF(L536="nio",0,IF(L536&gt;0,L536*J536/X536,0))*VLOOKUP(B536,'2-Kosten per locatie'!$A$14:$C$16,3,FALSE)</f>
        <v>#DIV/0!</v>
      </c>
      <c r="S536" s="223">
        <f>IF(M536&gt;0,M536*J536/Y536,0)*VLOOKUP(B536,'2-Kosten per locatie'!$A$14:$C$16,3,FALSE)</f>
        <v>0</v>
      </c>
      <c r="T536" s="223">
        <f>IF(N536&gt;0,N536*J536/Z536,0)*VLOOKUP(B536,'2-Kosten per locatie'!$A$14:$C$16,3,FALSE)</f>
        <v>0</v>
      </c>
      <c r="U536" s="223">
        <f>IF(O536&gt;0,O536*J536/AA536,0)*VLOOKUP(B536,'2-Kosten per locatie'!$A$14:$C$16,3,FALSE)</f>
        <v>0</v>
      </c>
      <c r="V536" s="223">
        <f>IF(P536&gt;0,P536*J536/Z536,0)*VLOOKUP(B536,'2-Kosten per locatie'!$A$14:$C$16,3,FALSE)</f>
        <v>0</v>
      </c>
      <c r="W536" s="223">
        <f>IF(Q536&gt;0,Q536*J536/AA536,0)*VLOOKUP(B536,'2-Kosten per locatie'!$A$14:$C$16,3,FALSE)</f>
        <v>0</v>
      </c>
      <c r="X536" s="296">
        <f>IF(L536="nio",0,IF(L536&gt;0,VLOOKUP(H536,'3-Productie normen'!A:M,VLOOKUP(L536,'3-Productie normen'!$B$34:$C$39,2,FALSE),FALSE)))</f>
        <v>0</v>
      </c>
      <c r="Y536" s="296">
        <f t="shared" si="46"/>
        <v>0</v>
      </c>
      <c r="Z536" s="296">
        <f t="shared" si="47"/>
        <v>0</v>
      </c>
      <c r="AA536" s="296">
        <f t="shared" si="48"/>
        <v>0</v>
      </c>
      <c r="AB536" s="297" t="str">
        <f>VLOOKUP(H536,'3-Productie normen'!A:P,12,FALSE)</f>
        <v>V</v>
      </c>
      <c r="AC536" s="297"/>
      <c r="AE536" s="298">
        <f t="shared" si="49"/>
        <v>202.79999999999998</v>
      </c>
    </row>
    <row r="537" spans="1:31" ht="14.1" hidden="1" customHeight="1">
      <c r="A537" s="432">
        <v>537</v>
      </c>
      <c r="B537" s="256" t="s">
        <v>718</v>
      </c>
      <c r="C537" s="256"/>
      <c r="D537" s="76" t="s">
        <v>720</v>
      </c>
      <c r="E537" s="220"/>
      <c r="F537" s="220"/>
      <c r="G537" s="76" t="s">
        <v>309</v>
      </c>
      <c r="H537" s="272" t="s">
        <v>770</v>
      </c>
      <c r="I537" s="76" t="s">
        <v>768</v>
      </c>
      <c r="J537" s="213">
        <v>4.6399999999999997</v>
      </c>
      <c r="K537" s="295">
        <f t="shared" si="45"/>
        <v>0</v>
      </c>
      <c r="L537" s="224" t="s">
        <v>717</v>
      </c>
      <c r="M537" s="224"/>
      <c r="N537" s="224"/>
      <c r="O537" s="224"/>
      <c r="P537" s="224"/>
      <c r="Q537" s="224"/>
      <c r="R537" s="223">
        <f>IF(L537="nio",0,IF(L537&gt;0,L537*J537/X537,0))*VLOOKUP(B537,'2-Kosten per locatie'!$A$14:$C$16,3,FALSE)</f>
        <v>0</v>
      </c>
      <c r="S537" s="223">
        <f>IF(M537&gt;0,M537*J537/Y537,0)*VLOOKUP(B537,'2-Kosten per locatie'!$A$14:$C$16,3,FALSE)</f>
        <v>0</v>
      </c>
      <c r="T537" s="223">
        <f>IF(N537&gt;0,N537*J537/Z537,0)*VLOOKUP(B537,'2-Kosten per locatie'!$A$14:$C$16,3,FALSE)</f>
        <v>0</v>
      </c>
      <c r="U537" s="223">
        <f>IF(O537&gt;0,O537*J537/AA537,0)*VLOOKUP(B537,'2-Kosten per locatie'!$A$14:$C$16,3,FALSE)</f>
        <v>0</v>
      </c>
      <c r="V537" s="223">
        <f>IF(P537&gt;0,P537*J537/Z537,0)*VLOOKUP(B537,'2-Kosten per locatie'!$A$14:$C$16,3,FALSE)</f>
        <v>0</v>
      </c>
      <c r="W537" s="223">
        <f>IF(Q537&gt;0,Q537*J537/AA537,0)*VLOOKUP(B537,'2-Kosten per locatie'!$A$14:$C$16,3,FALSE)</f>
        <v>0</v>
      </c>
      <c r="X537" s="296">
        <f>IF(L537="nio",0,IF(L537&gt;0,VLOOKUP(H537,'3-Productie normen'!A:M,VLOOKUP(L537,'3-Productie normen'!$B$34:$C$39,2,FALSE),FALSE)))</f>
        <v>0</v>
      </c>
      <c r="Y537" s="296">
        <f t="shared" si="46"/>
        <v>0</v>
      </c>
      <c r="Z537" s="296">
        <f t="shared" si="47"/>
        <v>0</v>
      </c>
      <c r="AA537" s="296">
        <f t="shared" si="48"/>
        <v>0</v>
      </c>
      <c r="AB537" s="297">
        <f>VLOOKUP(H537,'3-Productie normen'!A:P,12,FALSE)</f>
        <v>0</v>
      </c>
      <c r="AC537" s="297"/>
      <c r="AE537" s="298">
        <f t="shared" si="49"/>
        <v>0</v>
      </c>
    </row>
    <row r="538" spans="1:31" ht="14.1" hidden="1" customHeight="1">
      <c r="A538" s="432">
        <v>538</v>
      </c>
      <c r="B538" s="256" t="s">
        <v>718</v>
      </c>
      <c r="C538" s="256"/>
      <c r="D538" s="76" t="s">
        <v>720</v>
      </c>
      <c r="E538" s="220"/>
      <c r="F538" s="220"/>
      <c r="G538" s="76" t="s">
        <v>763</v>
      </c>
      <c r="H538" s="76" t="s">
        <v>727</v>
      </c>
      <c r="I538" s="76" t="s">
        <v>764</v>
      </c>
      <c r="J538" s="213">
        <v>269.26</v>
      </c>
      <c r="K538" s="295">
        <f t="shared" si="45"/>
        <v>255</v>
      </c>
      <c r="L538" s="224">
        <v>255</v>
      </c>
      <c r="M538" s="224"/>
      <c r="N538" s="224"/>
      <c r="O538" s="224"/>
      <c r="P538" s="224"/>
      <c r="Q538" s="224"/>
      <c r="R538" s="223" t="e">
        <f>IF(L538="nio",0,IF(L538&gt;0,L538*J538/X538,0))*VLOOKUP(B538,'2-Kosten per locatie'!$A$14:$C$16,3,FALSE)</f>
        <v>#DIV/0!</v>
      </c>
      <c r="S538" s="223">
        <f>IF(M538&gt;0,M538*J538/Y538,0)*VLOOKUP(B538,'2-Kosten per locatie'!$A$14:$C$16,3,FALSE)</f>
        <v>0</v>
      </c>
      <c r="T538" s="223">
        <f>IF(N538&gt;0,N538*J538/Z538,0)*VLOOKUP(B538,'2-Kosten per locatie'!$A$14:$C$16,3,FALSE)</f>
        <v>0</v>
      </c>
      <c r="U538" s="223">
        <f>IF(O538&gt;0,O538*J538/AA538,0)*VLOOKUP(B538,'2-Kosten per locatie'!$A$14:$C$16,3,FALSE)</f>
        <v>0</v>
      </c>
      <c r="V538" s="223">
        <f>IF(P538&gt;0,P538*J538/Z538,0)*VLOOKUP(B538,'2-Kosten per locatie'!$A$14:$C$16,3,FALSE)</f>
        <v>0</v>
      </c>
      <c r="W538" s="223">
        <f>IF(Q538&gt;0,Q538*J538/AA538,0)*VLOOKUP(B538,'2-Kosten per locatie'!$A$14:$C$16,3,FALSE)</f>
        <v>0</v>
      </c>
      <c r="X538" s="296">
        <f>IF(L538="nio",0,IF(L538&gt;0,VLOOKUP(H538,'3-Productie normen'!A:M,VLOOKUP(L538,'3-Productie normen'!$B$34:$C$39,2,FALSE),FALSE)))</f>
        <v>0</v>
      </c>
      <c r="Y538" s="296">
        <f t="shared" si="46"/>
        <v>0</v>
      </c>
      <c r="Z538" s="296">
        <f t="shared" si="47"/>
        <v>0</v>
      </c>
      <c r="AA538" s="296">
        <f t="shared" si="48"/>
        <v>0</v>
      </c>
      <c r="AB538" s="297" t="str">
        <f>VLOOKUP(H538,'3-Productie normen'!A:P,12,FALSE)</f>
        <v>V</v>
      </c>
      <c r="AC538" s="297"/>
      <c r="AE538" s="298">
        <f t="shared" si="49"/>
        <v>68661.3</v>
      </c>
    </row>
    <row r="539" spans="1:31" ht="14.1" hidden="1" customHeight="1">
      <c r="A539" s="432">
        <v>539</v>
      </c>
      <c r="B539" s="256" t="s">
        <v>718</v>
      </c>
      <c r="C539" s="256"/>
      <c r="D539" s="76" t="s">
        <v>720</v>
      </c>
      <c r="E539" s="220"/>
      <c r="F539" s="220"/>
      <c r="G539" s="76" t="s">
        <v>59</v>
      </c>
      <c r="H539" s="272" t="s">
        <v>770</v>
      </c>
      <c r="I539" s="76" t="s">
        <v>479</v>
      </c>
      <c r="J539" s="213">
        <v>2.2200000000000002</v>
      </c>
      <c r="K539" s="295">
        <f t="shared" si="45"/>
        <v>0</v>
      </c>
      <c r="L539" s="224" t="s">
        <v>717</v>
      </c>
      <c r="M539" s="224"/>
      <c r="N539" s="224"/>
      <c r="O539" s="224"/>
      <c r="P539" s="224"/>
      <c r="Q539" s="224"/>
      <c r="R539" s="223">
        <f>IF(L539="nio",0,IF(L539&gt;0,L539*J539/X539,0))*VLOOKUP(B539,'2-Kosten per locatie'!$A$14:$C$16,3,FALSE)</f>
        <v>0</v>
      </c>
      <c r="S539" s="223">
        <f>IF(M539&gt;0,M539*J539/Y539,0)*VLOOKUP(B539,'2-Kosten per locatie'!$A$14:$C$16,3,FALSE)</f>
        <v>0</v>
      </c>
      <c r="T539" s="223">
        <f>IF(N539&gt;0,N539*J539/Z539,0)*VLOOKUP(B539,'2-Kosten per locatie'!$A$14:$C$16,3,FALSE)</f>
        <v>0</v>
      </c>
      <c r="U539" s="223">
        <f>IF(O539&gt;0,O539*J539/AA539,0)*VLOOKUP(B539,'2-Kosten per locatie'!$A$14:$C$16,3,FALSE)</f>
        <v>0</v>
      </c>
      <c r="V539" s="223">
        <f>IF(P539&gt;0,P539*J539/Z539,0)*VLOOKUP(B539,'2-Kosten per locatie'!$A$14:$C$16,3,FALSE)</f>
        <v>0</v>
      </c>
      <c r="W539" s="223">
        <f>IF(Q539&gt;0,Q539*J539/AA539,0)*VLOOKUP(B539,'2-Kosten per locatie'!$A$14:$C$16,3,FALSE)</f>
        <v>0</v>
      </c>
      <c r="X539" s="296">
        <f>IF(L539="nio",0,IF(L539&gt;0,VLOOKUP(H539,'3-Productie normen'!A:M,VLOOKUP(L539,'3-Productie normen'!$B$34:$C$39,2,FALSE),FALSE)))</f>
        <v>0</v>
      </c>
      <c r="Y539" s="296">
        <f t="shared" si="46"/>
        <v>0</v>
      </c>
      <c r="Z539" s="296">
        <f t="shared" si="47"/>
        <v>0</v>
      </c>
      <c r="AA539" s="296">
        <f t="shared" si="48"/>
        <v>0</v>
      </c>
      <c r="AB539" s="297">
        <f>VLOOKUP(H539,'3-Productie normen'!A:P,12,FALSE)</f>
        <v>0</v>
      </c>
      <c r="AC539" s="297"/>
      <c r="AE539" s="298">
        <f t="shared" si="49"/>
        <v>0</v>
      </c>
    </row>
  </sheetData>
  <autoFilter ref="B9:AE539" xr:uid="{00000000-0009-0000-0000-000004000000}">
    <filterColumn colId="5">
      <filters>
        <filter val="Sanitair"/>
        <filter val="Toilet"/>
      </filters>
    </filterColumn>
  </autoFilter>
  <mergeCells count="1">
    <mergeCell ref="Y6:AA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1" sqref="B1"/>
    </sheetView>
  </sheetViews>
  <sheetFormatPr defaultColWidth="9.33203125" defaultRowHeight="13.2"/>
  <cols>
    <col min="1" max="1" width="45.5546875" style="48" customWidth="1"/>
    <col min="2" max="2" width="18.33203125" style="48" customWidth="1"/>
    <col min="3" max="3" width="18.44140625" style="48"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03" t="s">
        <v>4</v>
      </c>
      <c r="B1" s="81"/>
      <c r="C1" s="82"/>
      <c r="D1" s="1"/>
      <c r="E1" s="1"/>
      <c r="F1" s="1"/>
      <c r="G1" s="1"/>
    </row>
    <row r="2" spans="1:8">
      <c r="A2" s="82"/>
      <c r="B2" s="82"/>
      <c r="C2" s="82"/>
      <c r="D2" s="1"/>
      <c r="E2" s="1"/>
      <c r="F2" s="1"/>
      <c r="G2" s="1"/>
    </row>
    <row r="3" spans="1:8" ht="18.600000000000001">
      <c r="A3" s="167" t="str">
        <f>'2-Kosten per locatie'!A3</f>
        <v>Naam opdrachtgever</v>
      </c>
      <c r="B3" s="39" t="str">
        <f>'2-Kosten per locatie'!B3</f>
        <v>Gemeente Lelystad</v>
      </c>
      <c r="C3" s="82"/>
      <c r="D3" s="1"/>
      <c r="E3" s="24"/>
      <c r="F3" s="1"/>
      <c r="G3" s="1"/>
    </row>
    <row r="4" spans="1:8" ht="18.600000000000001">
      <c r="A4" s="167" t="str">
        <f>'2-Kosten per locatie'!A4</f>
        <v>Calculatie onderdeel</v>
      </c>
      <c r="B4" s="39" t="str">
        <f ca="1">MID(CELL("bestandsnaam",$C$9),SEARCH("]",CELL("bestandsnaam",$C$9),1)+1,256)</f>
        <v>5-Premies en opslagen</v>
      </c>
      <c r="C4" s="83"/>
      <c r="D4" s="16"/>
      <c r="E4" s="4"/>
      <c r="F4" s="4"/>
      <c r="G4" s="4"/>
    </row>
    <row r="5" spans="1:8" ht="18.600000000000001">
      <c r="A5" s="167" t="str">
        <f>'2-Kosten per locatie'!A5</f>
        <v>Gebouw/plaats</v>
      </c>
      <c r="B5" s="39" t="str">
        <f>'2-Kosten per locatie'!B5</f>
        <v>Lelystad</v>
      </c>
      <c r="C5" s="30"/>
      <c r="D5" s="8"/>
      <c r="E5" s="17"/>
      <c r="F5" s="5"/>
      <c r="G5" s="4"/>
    </row>
    <row r="6" spans="1:8" ht="18.600000000000001">
      <c r="A6" s="167" t="str">
        <f>'2-Kosten per locatie'!A6</f>
        <v>Referentie nummer</v>
      </c>
      <c r="B6" s="39" t="str">
        <f>'2-Kosten per locatie'!B6</f>
        <v xml:space="preserve">GEMEENTE LELYSTAD-TN-496269 </v>
      </c>
      <c r="C6" s="67"/>
      <c r="D6" s="8"/>
      <c r="E6" s="26"/>
      <c r="F6" s="25"/>
      <c r="G6" s="27"/>
      <c r="H6" s="28"/>
    </row>
    <row r="7" spans="1:8" ht="18.600000000000001">
      <c r="A7" s="167" t="str">
        <f>'2-Kosten per locatie'!A7</f>
        <v>Naam dienstverlener</v>
      </c>
      <c r="B7" s="39">
        <f>'2-Kosten per locatie'!B7</f>
        <v>0</v>
      </c>
      <c r="C7" s="67"/>
      <c r="D7" s="8"/>
      <c r="E7" s="17"/>
      <c r="F7" s="5"/>
      <c r="G7" s="4"/>
    </row>
    <row r="8" spans="1:8" ht="18.600000000000001">
      <c r="A8" s="167" t="str">
        <f>'2-Kosten per locatie'!A8</f>
        <v>Prijspeil</v>
      </c>
      <c r="B8" s="225">
        <f>'2-Kosten per locatie'!B8</f>
        <v>45839</v>
      </c>
      <c r="C8" s="84"/>
      <c r="D8" s="17"/>
      <c r="E8" s="17"/>
      <c r="F8" s="5"/>
      <c r="G8" s="4"/>
    </row>
    <row r="9" spans="1:8" ht="18.600000000000001">
      <c r="A9" s="176"/>
      <c r="B9" s="84"/>
      <c r="C9" s="84"/>
      <c r="D9" s="17"/>
      <c r="E9" s="17"/>
      <c r="F9" s="5"/>
      <c r="G9" s="4"/>
    </row>
    <row r="10" spans="1:8" ht="21">
      <c r="A10" s="304" t="s">
        <v>98</v>
      </c>
      <c r="B10" s="305"/>
      <c r="C10" s="306"/>
      <c r="D10" s="17"/>
      <c r="E10" s="17"/>
      <c r="F10" s="5"/>
      <c r="G10" s="4"/>
    </row>
    <row r="11" spans="1:8">
      <c r="A11" s="85"/>
      <c r="B11" s="86"/>
      <c r="C11" s="86"/>
      <c r="D11" s="17"/>
      <c r="E11" s="17"/>
      <c r="F11" s="4"/>
      <c r="G11" s="4"/>
    </row>
    <row r="12" spans="1:8">
      <c r="A12" s="307"/>
      <c r="B12" s="299"/>
      <c r="C12" s="308" t="s">
        <v>99</v>
      </c>
      <c r="D12" s="17"/>
      <c r="E12" s="17"/>
      <c r="F12" s="5"/>
      <c r="G12" s="4"/>
    </row>
    <row r="13" spans="1:8">
      <c r="A13" s="87" t="s">
        <v>100</v>
      </c>
      <c r="B13" s="299"/>
      <c r="C13" s="226">
        <v>0</v>
      </c>
      <c r="D13" s="17"/>
      <c r="E13" s="17"/>
      <c r="F13" s="18"/>
      <c r="G13" s="4"/>
    </row>
    <row r="14" spans="1:8">
      <c r="A14" s="87" t="s">
        <v>101</v>
      </c>
      <c r="B14" s="299"/>
      <c r="C14" s="226">
        <v>0</v>
      </c>
      <c r="D14" s="17"/>
      <c r="E14" s="17"/>
      <c r="F14" s="18"/>
      <c r="G14" s="4"/>
    </row>
    <row r="15" spans="1:8">
      <c r="A15" s="87" t="s">
        <v>102</v>
      </c>
      <c r="B15" s="299"/>
      <c r="C15" s="226">
        <v>0</v>
      </c>
      <c r="D15" s="17"/>
      <c r="E15" s="17"/>
      <c r="F15" s="18"/>
      <c r="G15" s="4"/>
    </row>
    <row r="16" spans="1:8">
      <c r="A16" s="309" t="s">
        <v>26</v>
      </c>
      <c r="B16" s="310"/>
      <c r="C16" s="311">
        <f>SUM(C13:C15)</f>
        <v>0</v>
      </c>
      <c r="D16" s="17"/>
      <c r="E16" s="17"/>
      <c r="F16" s="4"/>
    </row>
    <row r="17" spans="1:7">
      <c r="A17" s="309"/>
      <c r="B17" s="310"/>
      <c r="C17" s="311"/>
      <c r="D17" s="17"/>
      <c r="E17" s="17"/>
      <c r="F17" s="4"/>
    </row>
    <row r="18" spans="1:7">
      <c r="A18" s="474" t="s">
        <v>103</v>
      </c>
      <c r="B18" s="475"/>
      <c r="C18" s="226">
        <v>0</v>
      </c>
      <c r="D18" s="17"/>
      <c r="E18" s="17"/>
      <c r="F18" s="4"/>
    </row>
    <row r="19" spans="1:7">
      <c r="A19" s="87" t="s">
        <v>104</v>
      </c>
      <c r="B19" s="88"/>
      <c r="C19" s="226">
        <v>0</v>
      </c>
      <c r="D19" s="17"/>
      <c r="E19" s="17"/>
      <c r="F19" s="4"/>
    </row>
    <row r="20" spans="1:7">
      <c r="A20" s="474" t="s">
        <v>105</v>
      </c>
      <c r="B20" s="475"/>
      <c r="C20" s="226">
        <v>0</v>
      </c>
      <c r="D20" s="17"/>
      <c r="E20" s="17"/>
      <c r="F20" s="4"/>
    </row>
    <row r="21" spans="1:7">
      <c r="A21" s="474" t="s">
        <v>106</v>
      </c>
      <c r="B21" s="475"/>
      <c r="C21" s="312" t="e">
        <f>C34</f>
        <v>#DIV/0!</v>
      </c>
      <c r="D21" s="17"/>
      <c r="E21" s="17"/>
      <c r="F21" s="4"/>
    </row>
    <row r="22" spans="1:7">
      <c r="A22" s="474" t="s">
        <v>107</v>
      </c>
      <c r="B22" s="475"/>
      <c r="C22" s="226">
        <v>0</v>
      </c>
      <c r="D22" s="17"/>
      <c r="E22" s="17"/>
      <c r="F22" s="4"/>
    </row>
    <row r="23" spans="1:7">
      <c r="A23" s="474" t="s">
        <v>108</v>
      </c>
      <c r="B23" s="475"/>
      <c r="C23" s="226">
        <v>0</v>
      </c>
      <c r="D23" s="17"/>
      <c r="E23" s="17"/>
      <c r="F23" s="4"/>
    </row>
    <row r="24" spans="1:7">
      <c r="A24" s="476" t="s">
        <v>109</v>
      </c>
      <c r="B24" s="477"/>
      <c r="C24" s="313" t="e">
        <f>SUM(C16:C23)</f>
        <v>#DIV/0!</v>
      </c>
      <c r="D24" s="17"/>
      <c r="E24" s="17"/>
      <c r="F24" s="4"/>
    </row>
    <row r="25" spans="1:7">
      <c r="A25" s="89"/>
      <c r="B25" s="90"/>
      <c r="C25" s="91"/>
      <c r="D25" s="17"/>
      <c r="E25" s="17"/>
      <c r="F25" s="7"/>
      <c r="G25" s="4"/>
    </row>
    <row r="26" spans="1:7" ht="21">
      <c r="A26" s="304" t="s">
        <v>110</v>
      </c>
      <c r="B26" s="305"/>
      <c r="C26" s="306"/>
      <c r="D26" s="17"/>
      <c r="E26" s="17"/>
      <c r="F26" s="5"/>
      <c r="G26" s="4"/>
    </row>
    <row r="27" spans="1:7">
      <c r="A27" s="85"/>
      <c r="B27" s="86"/>
      <c r="C27" s="86"/>
      <c r="D27" s="17"/>
      <c r="E27" s="17"/>
      <c r="F27" s="4"/>
      <c r="G27" s="4"/>
    </row>
    <row r="28" spans="1:7">
      <c r="A28" s="86"/>
      <c r="B28" s="86"/>
      <c r="C28" s="314" t="s">
        <v>111</v>
      </c>
      <c r="D28" s="17"/>
      <c r="E28" s="17"/>
      <c r="F28" s="4"/>
      <c r="G28" s="4"/>
    </row>
    <row r="29" spans="1:7">
      <c r="A29" s="87" t="s">
        <v>112</v>
      </c>
      <c r="B29" s="299"/>
      <c r="C29" s="315">
        <f>'6-Opbouw uurtarief productie'!E21</f>
        <v>0</v>
      </c>
      <c r="D29" s="17"/>
      <c r="E29" s="17"/>
      <c r="G29" s="4"/>
    </row>
    <row r="30" spans="1:7">
      <c r="A30" s="87" t="s">
        <v>113</v>
      </c>
      <c r="B30" s="92" t="s">
        <v>114</v>
      </c>
      <c r="C30" s="316">
        <v>0</v>
      </c>
      <c r="D30" s="17"/>
      <c r="E30" s="17"/>
      <c r="F30" s="5"/>
      <c r="G30" s="4"/>
    </row>
    <row r="31" spans="1:7">
      <c r="A31" s="87" t="s">
        <v>115</v>
      </c>
      <c r="B31" s="299"/>
      <c r="C31" s="227">
        <f>C29+C30</f>
        <v>0</v>
      </c>
      <c r="D31" s="17"/>
      <c r="E31" s="17"/>
      <c r="F31" s="5"/>
      <c r="G31" s="4"/>
    </row>
    <row r="32" spans="1:7">
      <c r="A32" s="317" t="s">
        <v>116</v>
      </c>
      <c r="B32" s="93"/>
      <c r="C32" s="318">
        <v>0</v>
      </c>
      <c r="E32" s="19"/>
      <c r="F32" s="5"/>
      <c r="G32" s="4"/>
    </row>
    <row r="33" spans="1:7">
      <c r="A33" s="85"/>
      <c r="B33" s="319"/>
      <c r="C33" s="228"/>
      <c r="E33" s="3"/>
      <c r="F33" s="4"/>
      <c r="G33" s="4"/>
    </row>
    <row r="34" spans="1:7">
      <c r="A34" s="320" t="s">
        <v>117</v>
      </c>
      <c r="B34" s="321"/>
      <c r="C34" s="322" t="e">
        <f>(C31/C29)*C32</f>
        <v>#DIV/0!</v>
      </c>
      <c r="E34" s="20"/>
      <c r="F34" s="5"/>
      <c r="G34" s="21"/>
    </row>
    <row r="35" spans="1:7">
      <c r="A35" s="85"/>
      <c r="B35" s="86"/>
      <c r="C35" s="86"/>
      <c r="E35" s="20"/>
      <c r="F35" s="5"/>
      <c r="G35" s="4"/>
    </row>
    <row r="36" spans="1:7" ht="21">
      <c r="A36" s="323" t="s">
        <v>118</v>
      </c>
      <c r="B36" s="324"/>
      <c r="C36" s="325"/>
      <c r="E36" s="20"/>
      <c r="F36" s="5"/>
      <c r="G36" s="4"/>
    </row>
    <row r="37" spans="1:7">
      <c r="A37" s="89"/>
      <c r="B37" s="90"/>
      <c r="C37" s="91"/>
      <c r="E37" s="20"/>
      <c r="F37" s="5"/>
      <c r="G37" s="4"/>
    </row>
    <row r="38" spans="1:7" ht="16.2">
      <c r="A38" s="89"/>
      <c r="B38" s="326" t="s">
        <v>119</v>
      </c>
      <c r="C38" s="91"/>
      <c r="E38" s="20"/>
      <c r="F38" s="5"/>
      <c r="G38" s="4"/>
    </row>
    <row r="39" spans="1:7">
      <c r="A39" s="327" t="s">
        <v>120</v>
      </c>
      <c r="B39" s="328">
        <v>365</v>
      </c>
      <c r="C39" s="91"/>
      <c r="E39" s="20"/>
      <c r="F39" s="5"/>
      <c r="G39" s="9"/>
    </row>
    <row r="40" spans="1:7">
      <c r="A40" s="327" t="s">
        <v>121</v>
      </c>
      <c r="B40" s="328">
        <v>104</v>
      </c>
      <c r="C40" s="91"/>
      <c r="E40" s="20"/>
      <c r="F40" s="5"/>
      <c r="G40" s="9"/>
    </row>
    <row r="41" spans="1:7">
      <c r="A41" s="329" t="s">
        <v>122</v>
      </c>
      <c r="B41" s="330">
        <f>B39-B40</f>
        <v>261</v>
      </c>
      <c r="C41" s="91"/>
      <c r="E41" s="20"/>
      <c r="F41" s="5"/>
      <c r="G41" s="6"/>
    </row>
    <row r="42" spans="1:7">
      <c r="A42" s="331"/>
      <c r="B42" s="332"/>
      <c r="C42" s="91"/>
      <c r="E42" s="20"/>
      <c r="F42" s="5"/>
      <c r="G42" s="6"/>
    </row>
    <row r="43" spans="1:7">
      <c r="A43" s="327" t="s">
        <v>123</v>
      </c>
      <c r="B43" s="333">
        <v>0</v>
      </c>
      <c r="C43" s="91"/>
      <c r="E43" s="20"/>
      <c r="F43" s="5"/>
      <c r="G43" s="6"/>
    </row>
    <row r="44" spans="1:7">
      <c r="A44" s="327" t="s">
        <v>124</v>
      </c>
      <c r="B44" s="333">
        <v>0</v>
      </c>
      <c r="C44" s="91"/>
      <c r="E44" s="20"/>
      <c r="F44" s="5"/>
      <c r="G44" s="6"/>
    </row>
    <row r="45" spans="1:7">
      <c r="A45" s="327" t="s">
        <v>125</v>
      </c>
      <c r="B45" s="333">
        <v>0</v>
      </c>
      <c r="C45" s="91"/>
      <c r="E45" s="20"/>
      <c r="F45" s="5"/>
      <c r="G45" s="6"/>
    </row>
    <row r="46" spans="1:7">
      <c r="A46" s="327" t="s">
        <v>126</v>
      </c>
      <c r="B46" s="333"/>
      <c r="C46" s="91"/>
      <c r="E46" s="20"/>
      <c r="F46" s="5"/>
      <c r="G46" s="6"/>
    </row>
    <row r="47" spans="1:7">
      <c r="A47" s="329" t="s">
        <v>127</v>
      </c>
      <c r="B47" s="330">
        <f>B41-SUM(B43:B46)</f>
        <v>261</v>
      </c>
      <c r="C47" s="91"/>
      <c r="E47" s="20"/>
      <c r="F47" s="5"/>
      <c r="G47" s="6"/>
    </row>
    <row r="48" spans="1:7">
      <c r="A48" s="334"/>
      <c r="B48" s="332"/>
      <c r="C48" s="91"/>
      <c r="E48" s="20"/>
      <c r="F48" s="5"/>
      <c r="G48" s="6"/>
    </row>
    <row r="49" spans="1:7">
      <c r="A49" s="335" t="s">
        <v>128</v>
      </c>
      <c r="B49" s="336">
        <f>IF(B43=0,0,B43/$B$47)</f>
        <v>0</v>
      </c>
      <c r="C49" s="91"/>
      <c r="E49" s="20"/>
      <c r="F49" s="5"/>
      <c r="G49" s="6"/>
    </row>
    <row r="50" spans="1:7">
      <c r="A50" s="335" t="s">
        <v>124</v>
      </c>
      <c r="B50" s="336">
        <f>IF(B44=0,0,B44/$B$47)</f>
        <v>0</v>
      </c>
      <c r="C50" s="91"/>
      <c r="E50" s="20"/>
      <c r="F50" s="5"/>
      <c r="G50" s="6"/>
    </row>
    <row r="51" spans="1:7">
      <c r="A51" s="327" t="s">
        <v>125</v>
      </c>
      <c r="B51" s="336">
        <f>IF(B45=0,0,B45/$B$47)</f>
        <v>0</v>
      </c>
      <c r="C51" s="91"/>
      <c r="E51" s="20"/>
      <c r="F51" s="5"/>
      <c r="G51" s="6"/>
    </row>
    <row r="52" spans="1:7">
      <c r="A52" s="335" t="s">
        <v>126</v>
      </c>
      <c r="B52" s="336">
        <f>IF(B46=0,0,B46/$B$47)</f>
        <v>0</v>
      </c>
      <c r="C52" s="91"/>
      <c r="E52" s="20"/>
      <c r="F52" s="5"/>
      <c r="G52" s="10"/>
    </row>
    <row r="53" spans="1:7">
      <c r="A53" s="329" t="s">
        <v>129</v>
      </c>
      <c r="B53" s="337">
        <f>SUM(B49:B52)</f>
        <v>0</v>
      </c>
      <c r="C53" s="91"/>
      <c r="E53" s="20"/>
      <c r="F53" s="5"/>
      <c r="G53" s="11"/>
    </row>
    <row r="54" spans="1:7">
      <c r="A54" s="94"/>
      <c r="B54" s="94"/>
      <c r="C54" s="94"/>
      <c r="E54" s="20"/>
      <c r="F54" s="5"/>
      <c r="G54" s="1"/>
    </row>
    <row r="55" spans="1:7" ht="31.2" customHeight="1">
      <c r="A55" s="471" t="s">
        <v>130</v>
      </c>
      <c r="B55" s="472"/>
      <c r="C55" s="473"/>
      <c r="E55" s="20"/>
      <c r="F55" s="5"/>
      <c r="G55" s="1"/>
    </row>
    <row r="58" spans="1:7" ht="13.8">
      <c r="A58" s="95"/>
      <c r="B58" s="96"/>
    </row>
    <row r="59" spans="1:7" ht="13.8">
      <c r="A59" s="95"/>
      <c r="B59" s="96"/>
    </row>
    <row r="60" spans="1:7" ht="13.8">
      <c r="A60" s="95"/>
      <c r="B60" s="96"/>
    </row>
    <row r="61" spans="1:7" ht="13.8">
      <c r="A61" s="95"/>
      <c r="B61" s="96"/>
    </row>
    <row r="62" spans="1:7" ht="13.8">
      <c r="A62" s="97"/>
      <c r="B62" s="96"/>
    </row>
    <row r="63" spans="1:7" ht="13.8">
      <c r="A63" s="96"/>
      <c r="B63" s="96"/>
    </row>
    <row r="64" spans="1:7" ht="13.8">
      <c r="A64" s="96"/>
      <c r="B64" s="96"/>
    </row>
    <row r="65" spans="1:3" ht="13.8">
      <c r="A65" s="96"/>
      <c r="B65" s="96"/>
    </row>
    <row r="66" spans="1:3" ht="13.8">
      <c r="A66" s="96"/>
      <c r="B66" s="96"/>
    </row>
    <row r="67" spans="1:3" ht="13.8">
      <c r="A67" s="96"/>
      <c r="B67" s="96"/>
    </row>
    <row r="68" spans="1:3" ht="13.8">
      <c r="A68" s="96"/>
      <c r="B68" s="96"/>
    </row>
    <row r="69" spans="1:3" ht="13.8">
      <c r="A69" s="96"/>
      <c r="B69" s="96"/>
    </row>
    <row r="70" spans="1:3" ht="13.8">
      <c r="A70" s="96"/>
      <c r="B70" s="98"/>
    </row>
    <row r="71" spans="1:3" ht="13.8">
      <c r="A71" s="96"/>
      <c r="B71" s="96"/>
    </row>
    <row r="72" spans="1:3" ht="13.8">
      <c r="B72" s="96"/>
    </row>
    <row r="73" spans="1:3" ht="13.8">
      <c r="A73" s="96"/>
      <c r="B73" s="96"/>
      <c r="C73" s="96"/>
    </row>
    <row r="74" spans="1:3" ht="13.8">
      <c r="A74" s="99"/>
      <c r="B74" s="96"/>
      <c r="C74" s="99"/>
    </row>
    <row r="75" spans="1:3" ht="13.8">
      <c r="A75" s="96"/>
      <c r="B75" s="96"/>
      <c r="C75" s="96"/>
    </row>
    <row r="76" spans="1:3" ht="13.8">
      <c r="A76" s="96"/>
      <c r="B76" s="96"/>
      <c r="C76" s="96"/>
    </row>
    <row r="77" spans="1:3" ht="13.8">
      <c r="A77" s="96"/>
      <c r="B77" s="96"/>
      <c r="C77" s="96"/>
    </row>
    <row r="78" spans="1:3" ht="13.8">
      <c r="A78" s="99"/>
      <c r="B78" s="96"/>
      <c r="C78" s="99"/>
    </row>
    <row r="79" spans="1:3" ht="13.8">
      <c r="A79" s="99"/>
      <c r="B79" s="96"/>
      <c r="C79" s="99"/>
    </row>
    <row r="80" spans="1:3" ht="13.8">
      <c r="A80" s="99"/>
      <c r="B80" s="96"/>
      <c r="C80" s="99"/>
    </row>
    <row r="81" spans="1:2" ht="13.8">
      <c r="A81" s="96"/>
      <c r="B81" s="96"/>
    </row>
    <row r="82" spans="1:2" ht="13.8">
      <c r="A82" s="96"/>
      <c r="B82" s="96"/>
    </row>
    <row r="83" spans="1:2" ht="13.8">
      <c r="A83" s="96"/>
      <c r="B83" s="96"/>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activeCell="B1" sqref="B1"/>
      <selection pane="bottomLeft" activeCell="H26" sqref="H26"/>
    </sheetView>
  </sheetViews>
  <sheetFormatPr defaultColWidth="11.44140625" defaultRowHeight="13.2"/>
  <cols>
    <col min="1" max="1" width="35.88671875" style="48" customWidth="1"/>
    <col min="2" max="2" width="21.6640625" style="48" customWidth="1"/>
    <col min="3" max="3" width="19.33203125" style="48" bestFit="1" customWidth="1"/>
    <col min="4" max="4" width="2" style="48" customWidth="1"/>
    <col min="5" max="5" width="14.44140625" style="48" customWidth="1"/>
    <col min="6" max="6" width="12.33203125" style="48" customWidth="1"/>
    <col min="7" max="7" width="6" style="48" customWidth="1"/>
    <col min="8" max="8" width="27.5546875" style="48" customWidth="1"/>
    <col min="9" max="15" width="11.44140625" style="48"/>
    <col min="16" max="16" width="10.5546875" style="48" customWidth="1"/>
    <col min="17" max="17" width="11.44140625" style="48"/>
    <col min="18" max="18" width="13.44140625" style="48" customWidth="1"/>
    <col min="19" max="21" width="11.44140625" style="48"/>
    <col min="22" max="16384" width="11.44140625" style="2"/>
  </cols>
  <sheetData>
    <row r="1" spans="1:30" ht="12.75" customHeight="1">
      <c r="A1" s="303" t="s">
        <v>4</v>
      </c>
      <c r="B1" s="81"/>
      <c r="C1" s="82"/>
      <c r="D1" s="82"/>
      <c r="E1" s="82"/>
      <c r="F1" s="82"/>
      <c r="H1" s="482"/>
      <c r="I1" s="482"/>
      <c r="J1" s="482"/>
      <c r="K1" s="482"/>
      <c r="L1" s="482"/>
      <c r="M1" s="482"/>
      <c r="N1" s="482"/>
    </row>
    <row r="2" spans="1:30" ht="15">
      <c r="A2" s="179"/>
      <c r="B2" s="101"/>
      <c r="C2" s="102"/>
      <c r="D2" s="101"/>
      <c r="E2" s="103"/>
      <c r="F2" s="104"/>
      <c r="H2" s="482"/>
      <c r="I2" s="482"/>
      <c r="J2" s="482"/>
      <c r="K2" s="482"/>
      <c r="L2" s="482"/>
      <c r="M2" s="482"/>
      <c r="N2" s="482"/>
    </row>
    <row r="3" spans="1:30" ht="14.25" customHeight="1">
      <c r="A3" s="180" t="str">
        <f>'2-Kosten per locatie'!A3</f>
        <v>Naam opdrachtgever</v>
      </c>
      <c r="B3" s="106" t="str">
        <f>'2-Kosten per locatie'!B3</f>
        <v>Gemeente Lelystad</v>
      </c>
      <c r="C3" s="107"/>
      <c r="D3" s="101"/>
      <c r="E3" s="108"/>
      <c r="F3" s="109"/>
      <c r="H3" s="482"/>
      <c r="I3" s="482"/>
      <c r="J3" s="482"/>
      <c r="K3" s="482"/>
      <c r="L3" s="482"/>
      <c r="M3" s="482"/>
      <c r="N3" s="482"/>
    </row>
    <row r="4" spans="1:30" ht="15.75" customHeight="1">
      <c r="A4" s="180" t="str">
        <f>'2-Kosten per locatie'!A4</f>
        <v>Calculatie onderdeel</v>
      </c>
      <c r="B4" s="110" t="str">
        <f ca="1">MID(CELL("bestandsnaam",$C$9),SEARCH("]",CELL("bestandsnaam",$C$9),1)+1,256)</f>
        <v>6-Opbouw uurtarief productie</v>
      </c>
      <c r="C4" s="111"/>
      <c r="D4" s="112"/>
      <c r="H4" s="482"/>
      <c r="I4" s="482"/>
      <c r="J4" s="482"/>
      <c r="K4" s="482"/>
      <c r="L4" s="482"/>
      <c r="M4" s="482"/>
      <c r="N4" s="482"/>
    </row>
    <row r="5" spans="1:30" ht="18.600000000000001">
      <c r="A5" s="180" t="str">
        <f>'2-Kosten per locatie'!A5</f>
        <v>Gebouw/plaats</v>
      </c>
      <c r="B5" s="106" t="str">
        <f>'2-Kosten per locatie'!B5</f>
        <v>Lelystad</v>
      </c>
      <c r="C5" s="111"/>
      <c r="D5" s="112"/>
      <c r="H5" s="482"/>
      <c r="I5" s="482"/>
      <c r="J5" s="482"/>
      <c r="K5" s="482"/>
      <c r="L5" s="482"/>
      <c r="M5" s="482"/>
      <c r="N5" s="482"/>
    </row>
    <row r="6" spans="1:30" ht="18.600000000000001">
      <c r="A6" s="180" t="str">
        <f>'2-Kosten per locatie'!A6</f>
        <v>Referentie nummer</v>
      </c>
      <c r="B6" s="106" t="str">
        <f>'2-Kosten per locatie'!B6</f>
        <v xml:space="preserve">GEMEENTE LELYSTAD-TN-496269 </v>
      </c>
      <c r="C6" s="111"/>
      <c r="D6" s="112"/>
      <c r="H6" s="113"/>
      <c r="I6" s="113"/>
      <c r="J6" s="113"/>
      <c r="K6" s="113"/>
      <c r="L6" s="113"/>
      <c r="M6" s="113"/>
      <c r="N6" s="113"/>
    </row>
    <row r="7" spans="1:30" ht="18.600000000000001">
      <c r="A7" s="180" t="str">
        <f>'2-Kosten per locatie'!A7</f>
        <v>Naam dienstverlener</v>
      </c>
      <c r="B7" s="106">
        <f>'2-Kosten per locatie'!B7</f>
        <v>0</v>
      </c>
      <c r="C7" s="111"/>
      <c r="D7" s="112"/>
      <c r="H7" s="113"/>
      <c r="I7" s="113"/>
      <c r="J7" s="113"/>
      <c r="K7" s="113"/>
      <c r="L7" s="113"/>
      <c r="M7" s="113"/>
      <c r="N7" s="113"/>
    </row>
    <row r="8" spans="1:30" ht="18.600000000000001">
      <c r="A8" s="180" t="str">
        <f>'2-Kosten per locatie'!A8</f>
        <v>Prijspeil</v>
      </c>
      <c r="B8" s="247">
        <f>'2-Kosten per locatie'!B8</f>
        <v>45839</v>
      </c>
      <c r="C8" s="111"/>
      <c r="D8" s="112"/>
      <c r="J8" s="113"/>
      <c r="K8" s="113"/>
      <c r="L8" s="113"/>
      <c r="M8" s="113"/>
      <c r="N8" s="113"/>
      <c r="O8" s="114"/>
    </row>
    <row r="9" spans="1:30" ht="15.6">
      <c r="A9" s="115"/>
      <c r="B9" s="116"/>
      <c r="C9" s="117"/>
      <c r="D9" s="112"/>
      <c r="E9" s="118"/>
      <c r="F9" s="119"/>
      <c r="P9"/>
      <c r="Q9"/>
      <c r="R9"/>
      <c r="S9"/>
      <c r="T9"/>
      <c r="U9"/>
      <c r="V9"/>
      <c r="W9"/>
    </row>
    <row r="10" spans="1:30" s="22" customFormat="1" ht="30.75" customHeight="1">
      <c r="A10" s="181" t="s">
        <v>131</v>
      </c>
      <c r="B10" s="338"/>
      <c r="C10" s="339"/>
      <c r="D10" s="177"/>
      <c r="E10" s="480" t="s">
        <v>132</v>
      </c>
      <c r="F10" s="481"/>
      <c r="G10" s="178"/>
      <c r="H10" s="181" t="s">
        <v>133</v>
      </c>
      <c r="I10" s="478" t="s">
        <v>793</v>
      </c>
      <c r="J10" s="479"/>
      <c r="K10" s="479"/>
      <c r="L10" s="479"/>
      <c r="M10" s="479"/>
      <c r="N10" s="479"/>
      <c r="O10" s="114"/>
      <c r="P10"/>
      <c r="Q10"/>
      <c r="R10"/>
      <c r="S10"/>
      <c r="T10"/>
      <c r="U10"/>
      <c r="V10"/>
      <c r="W10"/>
    </row>
    <row r="11" spans="1:30" ht="30" customHeight="1">
      <c r="A11" s="127"/>
      <c r="B11" s="340" t="s">
        <v>134</v>
      </c>
      <c r="C11" s="341" t="s">
        <v>134</v>
      </c>
      <c r="D11" s="112"/>
      <c r="E11" s="229"/>
      <c r="F11" s="342"/>
      <c r="H11" s="127"/>
      <c r="I11" s="250">
        <v>1</v>
      </c>
      <c r="J11" s="250">
        <v>2</v>
      </c>
      <c r="K11" s="250">
        <v>3</v>
      </c>
      <c r="L11" s="250">
        <v>4</v>
      </c>
      <c r="M11" s="250">
        <v>5</v>
      </c>
      <c r="N11" s="250">
        <v>6</v>
      </c>
      <c r="P11"/>
      <c r="Q11"/>
      <c r="R11"/>
      <c r="S11"/>
      <c r="T11"/>
      <c r="U11"/>
      <c r="V11"/>
      <c r="W11"/>
    </row>
    <row r="12" spans="1:30">
      <c r="A12" s="127" t="s">
        <v>135</v>
      </c>
      <c r="B12" s="343" t="s">
        <v>136</v>
      </c>
      <c r="C12" s="344"/>
      <c r="D12" s="112"/>
      <c r="E12" s="230">
        <f>SUM(I40:N40)</f>
        <v>0</v>
      </c>
      <c r="F12" s="231"/>
      <c r="H12" s="127" t="s">
        <v>137</v>
      </c>
      <c r="I12" s="455"/>
      <c r="J12" s="455"/>
      <c r="K12" s="455"/>
      <c r="L12" s="455"/>
      <c r="M12" s="455"/>
      <c r="N12" s="455"/>
      <c r="P12"/>
      <c r="Q12"/>
      <c r="R12"/>
      <c r="S12"/>
      <c r="T12"/>
      <c r="U12"/>
      <c r="V12"/>
      <c r="W12"/>
      <c r="X12" s="424"/>
      <c r="Y12" s="424"/>
      <c r="Z12" s="424"/>
      <c r="AA12" s="424"/>
      <c r="AB12" s="424"/>
      <c r="AC12" s="424"/>
      <c r="AD12" s="424"/>
    </row>
    <row r="13" spans="1:30">
      <c r="A13" s="127" t="s">
        <v>138</v>
      </c>
      <c r="B13" s="343" t="s">
        <v>136</v>
      </c>
      <c r="C13" s="345"/>
      <c r="D13" s="112"/>
      <c r="E13" s="232">
        <v>0</v>
      </c>
      <c r="F13" s="231"/>
      <c r="H13" s="127" t="s">
        <v>139</v>
      </c>
      <c r="I13" s="455"/>
      <c r="J13" s="455"/>
      <c r="K13" s="455"/>
      <c r="L13" s="455"/>
      <c r="M13" s="455"/>
      <c r="N13" s="455"/>
      <c r="P13"/>
      <c r="Q13"/>
      <c r="R13"/>
      <c r="S13"/>
      <c r="T13"/>
      <c r="U13"/>
      <c r="V13"/>
      <c r="W13"/>
      <c r="X13" s="424"/>
      <c r="Y13" s="424"/>
      <c r="Z13" s="424"/>
      <c r="AA13" s="424"/>
      <c r="AB13" s="424"/>
      <c r="AC13" s="424"/>
      <c r="AD13" s="424"/>
    </row>
    <row r="14" spans="1:30">
      <c r="A14" s="122" t="s">
        <v>140</v>
      </c>
      <c r="B14" s="343" t="s">
        <v>136</v>
      </c>
      <c r="C14" s="123"/>
      <c r="D14" s="112"/>
      <c r="E14" s="232">
        <v>0</v>
      </c>
      <c r="F14" s="231"/>
      <c r="H14" s="127" t="s">
        <v>141</v>
      </c>
      <c r="I14" s="455"/>
      <c r="J14" s="455"/>
      <c r="K14" s="455"/>
      <c r="L14" s="455"/>
      <c r="M14" s="455"/>
      <c r="N14" s="455"/>
      <c r="P14"/>
      <c r="Q14"/>
      <c r="R14"/>
      <c r="S14"/>
      <c r="T14"/>
      <c r="U14"/>
      <c r="V14"/>
      <c r="W14"/>
      <c r="X14" s="424"/>
      <c r="Y14" s="424"/>
      <c r="Z14" s="424"/>
      <c r="AA14" s="424"/>
      <c r="AB14" s="424"/>
      <c r="AC14" s="424"/>
      <c r="AD14" s="424"/>
    </row>
    <row r="15" spans="1:30">
      <c r="A15" s="346" t="s">
        <v>142</v>
      </c>
      <c r="B15" s="347"/>
      <c r="C15" s="348"/>
      <c r="D15" s="124"/>
      <c r="E15" s="233">
        <f>SUM(E12:E14)</f>
        <v>0</v>
      </c>
      <c r="F15" s="231"/>
      <c r="H15" s="127" t="s">
        <v>143</v>
      </c>
      <c r="I15" s="455"/>
      <c r="J15" s="455"/>
      <c r="K15" s="455"/>
      <c r="L15" s="455"/>
      <c r="M15" s="455"/>
      <c r="N15" s="455"/>
      <c r="P15"/>
      <c r="Q15"/>
      <c r="R15"/>
      <c r="S15"/>
      <c r="T15"/>
      <c r="U15"/>
      <c r="V15"/>
      <c r="W15"/>
      <c r="X15" s="424"/>
      <c r="Y15" s="424"/>
      <c r="Z15" s="424"/>
      <c r="AA15" s="424"/>
      <c r="AB15" s="424"/>
      <c r="AC15" s="424"/>
      <c r="AD15" s="424"/>
    </row>
    <row r="16" spans="1:30">
      <c r="A16" s="122"/>
      <c r="B16" s="349"/>
      <c r="C16" s="350"/>
      <c r="D16" s="112"/>
      <c r="E16" s="234"/>
      <c r="F16" s="231"/>
      <c r="H16" s="127" t="s">
        <v>144</v>
      </c>
      <c r="I16" s="455"/>
      <c r="J16" s="455"/>
      <c r="K16" s="455"/>
      <c r="L16" s="455"/>
      <c r="M16" s="455"/>
      <c r="N16" s="455"/>
      <c r="P16"/>
      <c r="Q16"/>
      <c r="R16"/>
      <c r="S16"/>
      <c r="T16"/>
      <c r="U16"/>
      <c r="V16"/>
      <c r="W16"/>
      <c r="X16" s="424"/>
      <c r="Y16" s="424"/>
      <c r="Z16" s="424"/>
      <c r="AA16" s="424"/>
      <c r="AB16" s="424"/>
      <c r="AC16" s="424"/>
      <c r="AD16" s="424"/>
    </row>
    <row r="17" spans="1:30">
      <c r="A17" s="351" t="s">
        <v>145</v>
      </c>
      <c r="B17" s="343" t="s">
        <v>136</v>
      </c>
      <c r="C17" s="352">
        <v>0</v>
      </c>
      <c r="D17" s="112"/>
      <c r="E17" s="235">
        <f>$C17*E15</f>
        <v>0</v>
      </c>
      <c r="F17" s="231"/>
      <c r="H17" s="127" t="s">
        <v>146</v>
      </c>
      <c r="I17" s="455"/>
      <c r="J17" s="455"/>
      <c r="K17" s="455"/>
      <c r="L17" s="455"/>
      <c r="M17" s="455"/>
      <c r="N17" s="455"/>
      <c r="P17"/>
      <c r="Q17"/>
      <c r="R17"/>
      <c r="S17"/>
      <c r="T17"/>
      <c r="U17"/>
      <c r="V17"/>
      <c r="W17"/>
      <c r="X17" s="424"/>
      <c r="Y17" s="424"/>
      <c r="Z17" s="424"/>
      <c r="AA17" s="424"/>
      <c r="AB17" s="424"/>
      <c r="AC17" s="424"/>
      <c r="AD17" s="424"/>
    </row>
    <row r="18" spans="1:30">
      <c r="A18" s="351" t="s">
        <v>147</v>
      </c>
      <c r="B18" s="343" t="s">
        <v>136</v>
      </c>
      <c r="C18" s="352">
        <v>0</v>
      </c>
      <c r="D18" s="112"/>
      <c r="E18" s="236">
        <f>$C18*E15</f>
        <v>0</v>
      </c>
      <c r="F18" s="231"/>
      <c r="H18" s="127" t="s">
        <v>148</v>
      </c>
      <c r="I18" s="455"/>
      <c r="J18" s="455"/>
      <c r="K18" s="455"/>
      <c r="L18" s="455"/>
      <c r="M18" s="455"/>
      <c r="N18" s="455"/>
      <c r="P18"/>
      <c r="Q18"/>
      <c r="R18"/>
      <c r="S18"/>
      <c r="T18"/>
      <c r="U18"/>
      <c r="V18"/>
      <c r="W18"/>
      <c r="X18" s="424"/>
      <c r="Y18" s="424"/>
      <c r="Z18" s="424"/>
      <c r="AA18" s="424"/>
      <c r="AB18" s="424"/>
      <c r="AC18" s="424"/>
      <c r="AD18" s="424"/>
    </row>
    <row r="19" spans="1:30">
      <c r="A19" s="346" t="s">
        <v>149</v>
      </c>
      <c r="B19" s="353"/>
      <c r="C19" s="123"/>
      <c r="D19" s="112"/>
      <c r="E19" s="233">
        <f>SUM(E15:E18)</f>
        <v>0</v>
      </c>
      <c r="F19" s="354">
        <f>IF(E19=0,0,E19/E$47)</f>
        <v>0</v>
      </c>
      <c r="P19"/>
      <c r="Q19"/>
      <c r="R19"/>
      <c r="S19"/>
      <c r="T19"/>
      <c r="U19"/>
      <c r="V19"/>
      <c r="W19"/>
      <c r="X19" s="424"/>
      <c r="Y19" s="424"/>
      <c r="Z19" s="424"/>
      <c r="AA19" s="424"/>
      <c r="AB19" s="424"/>
      <c r="AC19" s="424"/>
      <c r="AD19" s="424"/>
    </row>
    <row r="20" spans="1:30" ht="15">
      <c r="A20" s="122"/>
      <c r="B20" s="349"/>
      <c r="C20" s="350"/>
      <c r="D20" s="112"/>
      <c r="E20" s="234"/>
      <c r="F20" s="231"/>
      <c r="H20" s="181" t="s">
        <v>133</v>
      </c>
      <c r="I20" s="483" t="s">
        <v>150</v>
      </c>
      <c r="J20" s="484"/>
      <c r="K20" s="484"/>
      <c r="L20" s="484"/>
      <c r="M20" s="484"/>
      <c r="N20" s="485"/>
      <c r="P20"/>
      <c r="Q20"/>
      <c r="R20"/>
      <c r="S20"/>
      <c r="T20"/>
      <c r="U20"/>
      <c r="V20"/>
      <c r="W20"/>
    </row>
    <row r="21" spans="1:30">
      <c r="A21" s="355" t="s">
        <v>151</v>
      </c>
      <c r="B21" s="356"/>
      <c r="C21" s="350"/>
      <c r="D21" s="125"/>
      <c r="E21" s="237">
        <f>E19*0.96</f>
        <v>0</v>
      </c>
      <c r="F21" s="238"/>
      <c r="G21" s="126"/>
      <c r="H21" s="127"/>
      <c r="I21" s="250">
        <v>1</v>
      </c>
      <c r="J21" s="250">
        <v>2</v>
      </c>
      <c r="K21" s="250">
        <v>3</v>
      </c>
      <c r="L21" s="250">
        <v>4</v>
      </c>
      <c r="M21" s="250">
        <v>5</v>
      </c>
      <c r="N21" s="250">
        <v>6</v>
      </c>
      <c r="O21" s="246"/>
      <c r="P21"/>
      <c r="Q21"/>
      <c r="R21"/>
      <c r="S21"/>
      <c r="T21"/>
      <c r="U21"/>
      <c r="V21"/>
      <c r="W21"/>
    </row>
    <row r="22" spans="1:30" s="14" customFormat="1">
      <c r="A22" s="351" t="s">
        <v>152</v>
      </c>
      <c r="B22" s="356"/>
      <c r="C22" s="357" t="s">
        <v>153</v>
      </c>
      <c r="D22" s="112"/>
      <c r="E22" s="235" t="e">
        <f>E21*'5-Premies en opslagen'!$C24</f>
        <v>#DIV/0!</v>
      </c>
      <c r="F22" s="231"/>
      <c r="G22" s="48"/>
      <c r="H22" s="127" t="s">
        <v>137</v>
      </c>
      <c r="I22" s="358"/>
      <c r="J22" s="358"/>
      <c r="K22" s="358"/>
      <c r="L22" s="358"/>
      <c r="M22" s="358"/>
      <c r="N22" s="358"/>
      <c r="O22" s="212"/>
      <c r="P22"/>
      <c r="Q22"/>
      <c r="R22"/>
      <c r="S22"/>
      <c r="T22"/>
      <c r="U22"/>
      <c r="V22"/>
      <c r="W22"/>
    </row>
    <row r="23" spans="1:30" ht="14.25" customHeight="1">
      <c r="A23" s="346" t="s">
        <v>154</v>
      </c>
      <c r="B23" s="359"/>
      <c r="C23" s="123"/>
      <c r="D23" s="112"/>
      <c r="E23" s="233" t="e">
        <f>E22+E19</f>
        <v>#DIV/0!</v>
      </c>
      <c r="F23" s="354" t="e">
        <f>IF(E23=0,0,E23/E$47)</f>
        <v>#DIV/0!</v>
      </c>
      <c r="H23" s="127" t="s">
        <v>139</v>
      </c>
      <c r="I23" s="358"/>
      <c r="J23" s="358"/>
      <c r="K23" s="358"/>
      <c r="L23" s="358"/>
      <c r="M23" s="358"/>
      <c r="N23" s="358"/>
      <c r="O23" s="212"/>
      <c r="P23"/>
      <c r="Q23"/>
      <c r="R23"/>
      <c r="S23"/>
      <c r="T23"/>
      <c r="U23"/>
      <c r="V23"/>
      <c r="W23"/>
    </row>
    <row r="24" spans="1:30" ht="12.75" customHeight="1">
      <c r="A24" s="122"/>
      <c r="B24" s="353"/>
      <c r="C24" s="123"/>
      <c r="D24" s="112"/>
      <c r="E24" s="229"/>
      <c r="F24" s="231"/>
      <c r="H24" s="127" t="s">
        <v>141</v>
      </c>
      <c r="I24" s="358"/>
      <c r="J24" s="358"/>
      <c r="K24" s="358"/>
      <c r="L24" s="358"/>
      <c r="M24" s="358"/>
      <c r="N24" s="358"/>
      <c r="O24" s="212"/>
      <c r="P24"/>
      <c r="Q24"/>
      <c r="R24"/>
      <c r="S24"/>
      <c r="T24"/>
      <c r="U24"/>
      <c r="V24"/>
      <c r="W24"/>
    </row>
    <row r="25" spans="1:30" ht="12.75" customHeight="1">
      <c r="A25" s="351" t="s">
        <v>155</v>
      </c>
      <c r="B25" s="356"/>
      <c r="C25" s="357" t="s">
        <v>153</v>
      </c>
      <c r="D25" s="112"/>
      <c r="E25" s="235" t="e">
        <f>E23*'5-Premies en opslagen'!$B53</f>
        <v>#DIV/0!</v>
      </c>
      <c r="F25" s="231"/>
      <c r="H25" s="127" t="s">
        <v>143</v>
      </c>
      <c r="I25" s="358"/>
      <c r="J25" s="358"/>
      <c r="K25" s="358"/>
      <c r="L25" s="358"/>
      <c r="M25" s="358"/>
      <c r="N25" s="358"/>
      <c r="O25" s="212"/>
      <c r="P25"/>
      <c r="Q25"/>
      <c r="R25"/>
      <c r="S25"/>
      <c r="T25"/>
      <c r="U25"/>
      <c r="V25"/>
      <c r="W25"/>
    </row>
    <row r="26" spans="1:30">
      <c r="A26" s="346" t="s">
        <v>156</v>
      </c>
      <c r="B26" s="353"/>
      <c r="C26" s="123"/>
      <c r="D26" s="112"/>
      <c r="E26" s="233" t="e">
        <f>SUM(E23:E25)</f>
        <v>#DIV/0!</v>
      </c>
      <c r="F26" s="354" t="e">
        <f>IF(E26=0,0,E26/E$47)</f>
        <v>#DIV/0!</v>
      </c>
      <c r="H26" s="127" t="s">
        <v>144</v>
      </c>
      <c r="I26" s="358"/>
      <c r="J26" s="358"/>
      <c r="K26" s="358"/>
      <c r="L26" s="358"/>
      <c r="M26" s="358"/>
      <c r="N26" s="358"/>
      <c r="O26" s="212"/>
      <c r="P26"/>
      <c r="Q26"/>
      <c r="R26"/>
      <c r="S26"/>
      <c r="T26"/>
      <c r="U26"/>
      <c r="V26"/>
      <c r="W26"/>
    </row>
    <row r="27" spans="1:30">
      <c r="A27" s="122"/>
      <c r="B27" s="353"/>
      <c r="C27" s="123"/>
      <c r="D27" s="112"/>
      <c r="E27" s="229"/>
      <c r="F27" s="231"/>
      <c r="H27" s="127" t="s">
        <v>146</v>
      </c>
      <c r="I27" s="358"/>
      <c r="J27" s="358"/>
      <c r="K27" s="358"/>
      <c r="L27" s="358"/>
      <c r="M27" s="358"/>
      <c r="N27" s="358"/>
      <c r="O27" s="212"/>
      <c r="P27"/>
      <c r="Q27"/>
      <c r="R27"/>
      <c r="S27"/>
      <c r="T27"/>
      <c r="U27"/>
      <c r="V27"/>
      <c r="W27"/>
    </row>
    <row r="28" spans="1:30">
      <c r="A28" s="122" t="s">
        <v>157</v>
      </c>
      <c r="B28" s="360"/>
      <c r="C28" s="345" t="s">
        <v>158</v>
      </c>
      <c r="D28" s="112"/>
      <c r="E28" s="232">
        <v>0</v>
      </c>
      <c r="F28" s="231">
        <v>0</v>
      </c>
      <c r="H28" s="127" t="s">
        <v>148</v>
      </c>
      <c r="I28" s="358"/>
      <c r="J28" s="358"/>
      <c r="K28" s="358"/>
      <c r="L28" s="358"/>
      <c r="M28" s="358"/>
      <c r="N28" s="358"/>
      <c r="O28" s="212"/>
      <c r="P28"/>
      <c r="Q28"/>
      <c r="R28"/>
      <c r="S28"/>
      <c r="T28"/>
      <c r="U28"/>
      <c r="V28"/>
      <c r="W28"/>
    </row>
    <row r="29" spans="1:30">
      <c r="A29" s="122" t="s">
        <v>159</v>
      </c>
      <c r="B29" s="361"/>
      <c r="C29" s="345" t="s">
        <v>158</v>
      </c>
      <c r="D29" s="112"/>
      <c r="E29" s="232">
        <v>0</v>
      </c>
      <c r="F29" s="231">
        <v>0</v>
      </c>
      <c r="H29" s="128" t="s">
        <v>160</v>
      </c>
      <c r="I29" s="362">
        <f t="shared" ref="I29:N29" si="0">SUM(I22:I28)</f>
        <v>0</v>
      </c>
      <c r="J29" s="362">
        <f t="shared" si="0"/>
        <v>0</v>
      </c>
      <c r="K29" s="362">
        <f t="shared" si="0"/>
        <v>0</v>
      </c>
      <c r="L29" s="362">
        <f t="shared" si="0"/>
        <v>0</v>
      </c>
      <c r="M29" s="362">
        <f t="shared" si="0"/>
        <v>0</v>
      </c>
      <c r="N29" s="362">
        <f t="shared" si="0"/>
        <v>0</v>
      </c>
      <c r="O29" s="363">
        <f>SUM(I29:N29)</f>
        <v>0</v>
      </c>
      <c r="P29"/>
      <c r="Q29"/>
      <c r="R29"/>
      <c r="S29"/>
      <c r="T29"/>
      <c r="U29"/>
      <c r="V29"/>
      <c r="W29"/>
    </row>
    <row r="30" spans="1:30">
      <c r="A30" s="122" t="s">
        <v>161</v>
      </c>
      <c r="B30" s="353"/>
      <c r="C30" s="123" t="s">
        <v>134</v>
      </c>
      <c r="D30" s="112"/>
      <c r="E30" s="232">
        <v>0</v>
      </c>
      <c r="F30" s="231"/>
      <c r="H30" s="126"/>
      <c r="I30" s="126"/>
      <c r="J30" s="126"/>
      <c r="K30" s="126"/>
      <c r="L30" s="126"/>
      <c r="M30" s="126"/>
      <c r="N30" s="126"/>
      <c r="P30"/>
      <c r="Q30"/>
      <c r="R30"/>
      <c r="S30"/>
      <c r="T30"/>
      <c r="U30"/>
      <c r="V30"/>
      <c r="W30"/>
    </row>
    <row r="31" spans="1:30" ht="12.75" customHeight="1">
      <c r="A31" s="364"/>
      <c r="B31" s="365"/>
      <c r="C31" s="366" t="s">
        <v>134</v>
      </c>
      <c r="D31" s="112"/>
      <c r="E31" s="232"/>
      <c r="F31" s="231"/>
      <c r="H31" s="181" t="s">
        <v>133</v>
      </c>
      <c r="I31" s="478" t="s">
        <v>162</v>
      </c>
      <c r="J31" s="479"/>
      <c r="K31" s="479"/>
      <c r="L31" s="479"/>
      <c r="M31" s="479"/>
      <c r="N31" s="479"/>
      <c r="P31"/>
      <c r="Q31"/>
      <c r="R31"/>
      <c r="S31"/>
      <c r="T31"/>
      <c r="U31"/>
      <c r="V31"/>
      <c r="W31"/>
    </row>
    <row r="32" spans="1:30" ht="12.75" customHeight="1">
      <c r="A32" s="346" t="s">
        <v>163</v>
      </c>
      <c r="B32" s="353"/>
      <c r="C32" s="123"/>
      <c r="D32" s="112"/>
      <c r="E32" s="233" t="e">
        <f>SUM(E26:E31)</f>
        <v>#DIV/0!</v>
      </c>
      <c r="F32" s="354" t="e">
        <f>IF(E32=0,0,E32/E$47)</f>
        <v>#DIV/0!</v>
      </c>
      <c r="H32" s="127"/>
      <c r="I32" s="121">
        <v>1</v>
      </c>
      <c r="J32" s="121">
        <v>2</v>
      </c>
      <c r="K32" s="121">
        <v>3</v>
      </c>
      <c r="L32" s="121">
        <v>4</v>
      </c>
      <c r="M32" s="121">
        <v>5</v>
      </c>
      <c r="N32" s="121">
        <v>6</v>
      </c>
      <c r="P32"/>
      <c r="Q32"/>
      <c r="R32"/>
      <c r="S32"/>
      <c r="T32"/>
      <c r="U32"/>
      <c r="V32"/>
      <c r="W32"/>
    </row>
    <row r="33" spans="1:23" ht="12.75" customHeight="1">
      <c r="A33" s="122"/>
      <c r="B33" s="353"/>
      <c r="C33" s="123"/>
      <c r="D33" s="112"/>
      <c r="E33" s="229"/>
      <c r="F33" s="231"/>
      <c r="H33" s="127" t="s">
        <v>137</v>
      </c>
      <c r="I33" s="248">
        <f>I22*I12</f>
        <v>0</v>
      </c>
      <c r="J33" s="248">
        <f t="shared" ref="J33:N33" si="1">J22*J12</f>
        <v>0</v>
      </c>
      <c r="K33" s="248">
        <f t="shared" si="1"/>
        <v>0</v>
      </c>
      <c r="L33" s="248">
        <f t="shared" si="1"/>
        <v>0</v>
      </c>
      <c r="M33" s="248">
        <f t="shared" si="1"/>
        <v>0</v>
      </c>
      <c r="N33" s="248">
        <f t="shared" si="1"/>
        <v>0</v>
      </c>
      <c r="P33"/>
      <c r="Q33"/>
      <c r="R33"/>
      <c r="S33"/>
      <c r="T33"/>
      <c r="U33"/>
      <c r="V33"/>
      <c r="W33"/>
    </row>
    <row r="34" spans="1:23" ht="12.75" customHeight="1">
      <c r="A34" s="122" t="s">
        <v>164</v>
      </c>
      <c r="B34" s="353"/>
      <c r="C34" s="367"/>
      <c r="D34" s="112"/>
      <c r="E34" s="232">
        <v>0</v>
      </c>
      <c r="F34" s="239" t="e">
        <f t="shared" ref="F34:F42" si="2">E34/$E$47</f>
        <v>#DIV/0!</v>
      </c>
      <c r="H34" s="127" t="s">
        <v>139</v>
      </c>
      <c r="I34" s="248">
        <f t="shared" ref="I34:N34" si="3">I23*I13</f>
        <v>0</v>
      </c>
      <c r="J34" s="248">
        <f t="shared" si="3"/>
        <v>0</v>
      </c>
      <c r="K34" s="248">
        <f t="shared" si="3"/>
        <v>0</v>
      </c>
      <c r="L34" s="248">
        <f t="shared" si="3"/>
        <v>0</v>
      </c>
      <c r="M34" s="248">
        <f t="shared" si="3"/>
        <v>0</v>
      </c>
      <c r="N34" s="248">
        <f t="shared" si="3"/>
        <v>0</v>
      </c>
      <c r="P34"/>
      <c r="Q34"/>
      <c r="R34"/>
      <c r="S34"/>
      <c r="T34"/>
      <c r="U34"/>
      <c r="V34"/>
      <c r="W34"/>
    </row>
    <row r="35" spans="1:23" ht="12.75" customHeight="1">
      <c r="A35" s="122" t="s">
        <v>165</v>
      </c>
      <c r="B35" s="353"/>
      <c r="C35" s="367"/>
      <c r="D35" s="112"/>
      <c r="E35" s="232">
        <v>0</v>
      </c>
      <c r="F35" s="239" t="e">
        <f t="shared" si="2"/>
        <v>#DIV/0!</v>
      </c>
      <c r="H35" s="127" t="s">
        <v>141</v>
      </c>
      <c r="I35" s="248">
        <f t="shared" ref="I35:N35" si="4">I24*I14</f>
        <v>0</v>
      </c>
      <c r="J35" s="248">
        <f t="shared" si="4"/>
        <v>0</v>
      </c>
      <c r="K35" s="248">
        <f t="shared" si="4"/>
        <v>0</v>
      </c>
      <c r="L35" s="248">
        <f t="shared" si="4"/>
        <v>0</v>
      </c>
      <c r="M35" s="248">
        <f t="shared" si="4"/>
        <v>0</v>
      </c>
      <c r="N35" s="248">
        <f t="shared" si="4"/>
        <v>0</v>
      </c>
      <c r="O35" s="126"/>
      <c r="P35"/>
      <c r="Q35"/>
      <c r="R35"/>
      <c r="S35"/>
      <c r="T35"/>
      <c r="U35"/>
      <c r="V35"/>
      <c r="W35"/>
    </row>
    <row r="36" spans="1:23" ht="14.25" customHeight="1">
      <c r="A36" s="122" t="s">
        <v>166</v>
      </c>
      <c r="B36" s="353"/>
      <c r="C36" s="367"/>
      <c r="D36" s="112"/>
      <c r="E36" s="232">
        <v>0</v>
      </c>
      <c r="F36" s="239" t="e">
        <f t="shared" si="2"/>
        <v>#DIV/0!</v>
      </c>
      <c r="H36" s="127" t="s">
        <v>143</v>
      </c>
      <c r="I36" s="248">
        <f t="shared" ref="I36:N36" si="5">I25*I15</f>
        <v>0</v>
      </c>
      <c r="J36" s="248">
        <f t="shared" si="5"/>
        <v>0</v>
      </c>
      <c r="K36" s="248">
        <f t="shared" si="5"/>
        <v>0</v>
      </c>
      <c r="L36" s="248">
        <f t="shared" si="5"/>
        <v>0</v>
      </c>
      <c r="M36" s="248">
        <f t="shared" si="5"/>
        <v>0</v>
      </c>
      <c r="N36" s="248">
        <f t="shared" si="5"/>
        <v>0</v>
      </c>
      <c r="O36" s="126"/>
    </row>
    <row r="37" spans="1:23">
      <c r="A37" s="122" t="s">
        <v>167</v>
      </c>
      <c r="B37" s="353"/>
      <c r="C37" s="368"/>
      <c r="D37" s="112"/>
      <c r="E37" s="232">
        <v>0</v>
      </c>
      <c r="F37" s="239" t="e">
        <f t="shared" si="2"/>
        <v>#DIV/0!</v>
      </c>
      <c r="H37" s="127" t="s">
        <v>144</v>
      </c>
      <c r="I37" s="248">
        <f t="shared" ref="I37:N37" si="6">I26*I16</f>
        <v>0</v>
      </c>
      <c r="J37" s="248">
        <f t="shared" si="6"/>
        <v>0</v>
      </c>
      <c r="K37" s="248">
        <f t="shared" si="6"/>
        <v>0</v>
      </c>
      <c r="L37" s="248">
        <f t="shared" si="6"/>
        <v>0</v>
      </c>
      <c r="M37" s="248">
        <f t="shared" si="6"/>
        <v>0</v>
      </c>
      <c r="N37" s="248">
        <f t="shared" si="6"/>
        <v>0</v>
      </c>
      <c r="O37" s="126"/>
    </row>
    <row r="38" spans="1:23">
      <c r="A38" s="122" t="s">
        <v>168</v>
      </c>
      <c r="B38" s="353"/>
      <c r="C38" s="367"/>
      <c r="D38" s="112"/>
      <c r="E38" s="232">
        <v>0</v>
      </c>
      <c r="F38" s="239" t="e">
        <f t="shared" si="2"/>
        <v>#DIV/0!</v>
      </c>
      <c r="H38" s="127" t="s">
        <v>146</v>
      </c>
      <c r="I38" s="248">
        <f t="shared" ref="I38:N38" si="7">I27*I17</f>
        <v>0</v>
      </c>
      <c r="J38" s="248">
        <f t="shared" si="7"/>
        <v>0</v>
      </c>
      <c r="K38" s="248">
        <f t="shared" si="7"/>
        <v>0</v>
      </c>
      <c r="L38" s="248">
        <f t="shared" si="7"/>
        <v>0</v>
      </c>
      <c r="M38" s="248">
        <f t="shared" si="7"/>
        <v>0</v>
      </c>
      <c r="N38" s="248">
        <f t="shared" si="7"/>
        <v>0</v>
      </c>
      <c r="O38" s="126"/>
    </row>
    <row r="39" spans="1:23">
      <c r="A39" s="122" t="s">
        <v>169</v>
      </c>
      <c r="B39" s="353"/>
      <c r="C39" s="368"/>
      <c r="D39" s="112"/>
      <c r="E39" s="232">
        <v>0</v>
      </c>
      <c r="F39" s="239" t="e">
        <f t="shared" si="2"/>
        <v>#DIV/0!</v>
      </c>
      <c r="H39" s="127" t="s">
        <v>148</v>
      </c>
      <c r="I39" s="248">
        <f t="shared" ref="I39:N39" si="8">I28*I18</f>
        <v>0</v>
      </c>
      <c r="J39" s="248">
        <f t="shared" si="8"/>
        <v>0</v>
      </c>
      <c r="K39" s="248">
        <f t="shared" si="8"/>
        <v>0</v>
      </c>
      <c r="L39" s="248">
        <f t="shared" si="8"/>
        <v>0</v>
      </c>
      <c r="M39" s="248">
        <f t="shared" si="8"/>
        <v>0</v>
      </c>
      <c r="N39" s="248">
        <f t="shared" si="8"/>
        <v>0</v>
      </c>
      <c r="O39" s="126"/>
    </row>
    <row r="40" spans="1:23">
      <c r="A40" s="122" t="s">
        <v>170</v>
      </c>
      <c r="B40" s="353"/>
      <c r="C40" s="345" t="s">
        <v>158</v>
      </c>
      <c r="D40" s="112"/>
      <c r="E40" s="232">
        <v>0</v>
      </c>
      <c r="F40" s="239" t="e">
        <f t="shared" si="2"/>
        <v>#DIV/0!</v>
      </c>
      <c r="H40" s="128" t="s">
        <v>160</v>
      </c>
      <c r="I40" s="249">
        <f t="shared" ref="I40:N40" si="9">SUM(I33:I39)</f>
        <v>0</v>
      </c>
      <c r="J40" s="249">
        <f t="shared" si="9"/>
        <v>0</v>
      </c>
      <c r="K40" s="249">
        <f t="shared" si="9"/>
        <v>0</v>
      </c>
      <c r="L40" s="249">
        <f t="shared" si="9"/>
        <v>0</v>
      </c>
      <c r="M40" s="249">
        <f t="shared" si="9"/>
        <v>0</v>
      </c>
      <c r="N40" s="249">
        <f t="shared" si="9"/>
        <v>0</v>
      </c>
      <c r="O40" s="126"/>
    </row>
    <row r="41" spans="1:23">
      <c r="A41" s="122" t="s">
        <v>171</v>
      </c>
      <c r="B41" s="353"/>
      <c r="C41" s="345"/>
      <c r="D41" s="112"/>
      <c r="E41" s="232">
        <v>0</v>
      </c>
      <c r="F41" s="239" t="e">
        <f t="shared" si="2"/>
        <v>#DIV/0!</v>
      </c>
      <c r="H41" s="126"/>
      <c r="I41" s="126"/>
      <c r="J41" s="126"/>
      <c r="K41" s="126"/>
      <c r="L41" s="126"/>
      <c r="M41" s="126"/>
      <c r="N41" s="126"/>
      <c r="O41" s="126"/>
    </row>
    <row r="42" spans="1:23">
      <c r="A42" s="364"/>
      <c r="B42" s="365"/>
      <c r="C42" s="369"/>
      <c r="D42" s="112"/>
      <c r="E42" s="232">
        <v>0</v>
      </c>
      <c r="F42" s="231" t="e">
        <f t="shared" si="2"/>
        <v>#DIV/0!</v>
      </c>
      <c r="H42" s="126"/>
      <c r="I42" s="126"/>
      <c r="J42" s="126"/>
      <c r="K42" s="126"/>
      <c r="L42" s="126"/>
      <c r="M42" s="126"/>
      <c r="N42" s="126"/>
      <c r="O42" s="126"/>
    </row>
    <row r="43" spans="1:23" ht="45">
      <c r="A43" s="346" t="s">
        <v>172</v>
      </c>
      <c r="B43" s="353"/>
      <c r="C43" s="123"/>
      <c r="D43" s="112"/>
      <c r="E43" s="233" t="e">
        <f>SUM(E32:E42)</f>
        <v>#DIV/0!</v>
      </c>
      <c r="F43" s="354" t="e">
        <f>IF(E43=0,0,E43/E$47)</f>
        <v>#DIV/0!</v>
      </c>
      <c r="H43" s="181" t="s">
        <v>173</v>
      </c>
      <c r="I43" s="338"/>
      <c r="J43" s="339"/>
      <c r="K43" s="182" t="s">
        <v>132</v>
      </c>
      <c r="L43" s="126"/>
      <c r="M43" s="126"/>
      <c r="N43" s="126"/>
    </row>
    <row r="44" spans="1:23">
      <c r="A44" s="122"/>
      <c r="B44" s="353"/>
      <c r="C44" s="123"/>
      <c r="D44" s="112"/>
      <c r="E44" s="229"/>
      <c r="F44" s="240"/>
      <c r="H44" s="127"/>
      <c r="I44" s="340" t="s">
        <v>134</v>
      </c>
      <c r="J44" s="341" t="s">
        <v>134</v>
      </c>
      <c r="K44" s="229"/>
      <c r="L44" s="126"/>
      <c r="M44" s="126"/>
      <c r="N44" s="126"/>
    </row>
    <row r="45" spans="1:23">
      <c r="A45" s="122" t="s">
        <v>174</v>
      </c>
      <c r="B45" s="353"/>
      <c r="C45" s="368"/>
      <c r="D45" s="112"/>
      <c r="E45" s="232">
        <v>0</v>
      </c>
      <c r="F45" s="354">
        <f>(IF(E45=0,0,E45/E$47))</f>
        <v>0</v>
      </c>
      <c r="H45" s="130" t="s">
        <v>142</v>
      </c>
      <c r="I45" s="131"/>
      <c r="J45" s="132"/>
      <c r="K45" s="233">
        <f>E15</f>
        <v>0</v>
      </c>
      <c r="L45" s="126"/>
      <c r="M45" s="126"/>
      <c r="N45" s="126"/>
    </row>
    <row r="46" spans="1:23" ht="30" customHeight="1">
      <c r="A46" s="122"/>
      <c r="B46" s="370"/>
      <c r="C46" s="123"/>
      <c r="D46" s="112"/>
      <c r="E46" s="229"/>
      <c r="F46" s="231"/>
      <c r="H46" s="133" t="s">
        <v>145</v>
      </c>
      <c r="I46" s="134"/>
      <c r="J46" s="135"/>
      <c r="K46" s="235">
        <f>E17</f>
        <v>0</v>
      </c>
      <c r="L46" s="126"/>
      <c r="M46" s="126"/>
      <c r="N46" s="126"/>
    </row>
    <row r="47" spans="1:23">
      <c r="A47" s="346" t="s">
        <v>175</v>
      </c>
      <c r="B47" s="371"/>
      <c r="C47" s="372"/>
      <c r="D47" s="112"/>
      <c r="E47" s="241" t="e">
        <f>SUM(E43:E46)</f>
        <v>#DIV/0!</v>
      </c>
      <c r="F47" s="242" t="e">
        <f>SUM(F43:F46)</f>
        <v>#DIV/0!</v>
      </c>
      <c r="H47" s="351" t="s">
        <v>147</v>
      </c>
      <c r="I47" s="134"/>
      <c r="J47" s="135"/>
      <c r="K47" s="236">
        <f>E18</f>
        <v>0</v>
      </c>
      <c r="L47" s="126"/>
      <c r="M47" s="126"/>
      <c r="N47" s="126"/>
      <c r="O47" s="126"/>
    </row>
    <row r="48" spans="1:23">
      <c r="B48" s="129"/>
      <c r="C48" s="373"/>
      <c r="D48" s="112"/>
      <c r="E48" s="212"/>
      <c r="F48" s="243"/>
      <c r="H48" s="351" t="s">
        <v>152</v>
      </c>
      <c r="I48" s="134"/>
      <c r="J48" s="135"/>
      <c r="K48" s="235" t="e">
        <f>E22</f>
        <v>#DIV/0!</v>
      </c>
      <c r="L48" s="126"/>
      <c r="M48" s="126"/>
      <c r="N48" s="126"/>
      <c r="O48" s="126"/>
      <c r="P48" s="126"/>
    </row>
    <row r="49" spans="1:22">
      <c r="A49" s="374" t="s">
        <v>176</v>
      </c>
      <c r="B49" s="375"/>
      <c r="C49" s="376"/>
      <c r="D49" s="126"/>
      <c r="E49" s="244" t="e">
        <f>(E$26*1.3)+($E$47-$E$26)</f>
        <v>#DIV/0!</v>
      </c>
      <c r="F49" s="245"/>
      <c r="G49" s="126"/>
      <c r="H49" s="351" t="s">
        <v>155</v>
      </c>
      <c r="I49" s="356"/>
      <c r="J49" s="357"/>
      <c r="K49" s="235" t="e">
        <f>E25</f>
        <v>#DIV/0!</v>
      </c>
      <c r="L49" s="126"/>
      <c r="M49" s="126"/>
      <c r="N49" s="126"/>
      <c r="O49" s="126"/>
      <c r="P49" s="126"/>
      <c r="Q49" s="126"/>
      <c r="R49" s="126"/>
      <c r="S49" s="126"/>
      <c r="T49" s="126"/>
      <c r="U49" s="126"/>
      <c r="V49" s="14"/>
    </row>
    <row r="50" spans="1:22" s="14" customFormat="1">
      <c r="A50" s="126"/>
      <c r="B50" s="136"/>
      <c r="C50" s="137"/>
      <c r="D50" s="126"/>
      <c r="E50" s="246"/>
      <c r="F50" s="246"/>
      <c r="G50" s="126"/>
      <c r="H50" s="122" t="s">
        <v>157</v>
      </c>
      <c r="I50" s="360"/>
      <c r="J50" s="345"/>
      <c r="K50" s="230">
        <f>E28</f>
        <v>0</v>
      </c>
      <c r="L50" s="126"/>
      <c r="M50" s="126"/>
      <c r="N50" s="126"/>
      <c r="O50" s="126"/>
      <c r="P50" s="126"/>
      <c r="Q50" s="126"/>
      <c r="R50" s="126"/>
      <c r="S50" s="126"/>
      <c r="T50" s="126"/>
      <c r="U50" s="126"/>
    </row>
    <row r="51" spans="1:22" s="14" customFormat="1">
      <c r="A51" s="374" t="s">
        <v>177</v>
      </c>
      <c r="B51" s="375"/>
      <c r="C51" s="376"/>
      <c r="D51" s="126"/>
      <c r="E51" s="244" t="e">
        <f>(E$26*1.5)+($E$47-$E$26)</f>
        <v>#DIV/0!</v>
      </c>
      <c r="F51" s="245"/>
      <c r="G51" s="126"/>
      <c r="H51" s="122" t="s">
        <v>159</v>
      </c>
      <c r="I51" s="361"/>
      <c r="J51" s="345"/>
      <c r="K51" s="230">
        <f t="shared" ref="K51:K52" si="10">E29</f>
        <v>0</v>
      </c>
      <c r="L51" s="126"/>
      <c r="M51" s="48"/>
      <c r="N51" s="126"/>
      <c r="O51" s="126"/>
      <c r="P51" s="126"/>
      <c r="Q51" s="126"/>
      <c r="R51" s="126"/>
      <c r="S51" s="126"/>
      <c r="T51" s="126"/>
      <c r="U51" s="126"/>
    </row>
    <row r="52" spans="1:22" s="14" customFormat="1">
      <c r="A52" s="126"/>
      <c r="B52" s="136"/>
      <c r="C52" s="137"/>
      <c r="D52" s="126"/>
      <c r="E52" s="246"/>
      <c r="F52" s="246"/>
      <c r="G52" s="126"/>
      <c r="H52" s="122" t="s">
        <v>161</v>
      </c>
      <c r="I52" s="353"/>
      <c r="J52" s="123" t="s">
        <v>134</v>
      </c>
      <c r="K52" s="230">
        <f t="shared" si="10"/>
        <v>0</v>
      </c>
      <c r="L52" s="126"/>
      <c r="M52" s="48"/>
      <c r="N52" s="126"/>
      <c r="O52" s="126"/>
      <c r="P52" s="126"/>
      <c r="Q52" s="126"/>
      <c r="R52" s="126"/>
      <c r="S52" s="126"/>
      <c r="T52" s="126"/>
      <c r="U52" s="126"/>
    </row>
    <row r="53" spans="1:22" s="14" customFormat="1">
      <c r="A53" s="374" t="s">
        <v>178</v>
      </c>
      <c r="B53" s="375"/>
      <c r="C53" s="376"/>
      <c r="D53" s="126"/>
      <c r="E53" s="244" t="e">
        <f>(E$26*2.5)+($E$47-$E$26)</f>
        <v>#DIV/0!</v>
      </c>
      <c r="F53" s="246"/>
      <c r="G53" s="126"/>
      <c r="H53" s="122" t="s">
        <v>164</v>
      </c>
      <c r="I53" s="353"/>
      <c r="J53" s="367"/>
      <c r="K53" s="230">
        <f>E34</f>
        <v>0</v>
      </c>
      <c r="L53" s="126"/>
      <c r="M53" s="48"/>
      <c r="N53" s="126"/>
      <c r="O53" s="126"/>
      <c r="P53" s="126"/>
      <c r="Q53" s="126"/>
      <c r="R53" s="126"/>
      <c r="S53" s="126"/>
      <c r="T53" s="126"/>
      <c r="U53" s="126"/>
    </row>
    <row r="54" spans="1:22" s="14" customFormat="1">
      <c r="A54" s="126"/>
      <c r="B54" s="136"/>
      <c r="C54" s="138"/>
      <c r="D54" s="126"/>
      <c r="E54" s="126"/>
      <c r="F54" s="139"/>
      <c r="G54" s="126"/>
      <c r="H54" s="122" t="s">
        <v>165</v>
      </c>
      <c r="I54" s="353"/>
      <c r="J54" s="367"/>
      <c r="K54" s="230">
        <f t="shared" ref="K54:K60" si="11">E35</f>
        <v>0</v>
      </c>
      <c r="L54" s="126"/>
      <c r="M54" s="48"/>
      <c r="N54" s="126"/>
      <c r="O54" s="126"/>
      <c r="P54" s="126"/>
      <c r="Q54" s="126"/>
      <c r="R54" s="126"/>
      <c r="S54" s="126"/>
      <c r="T54" s="126"/>
      <c r="U54" s="126"/>
    </row>
    <row r="55" spans="1:22" s="14" customFormat="1">
      <c r="A55" s="126"/>
      <c r="B55" s="136"/>
      <c r="C55" s="138"/>
      <c r="D55" s="126"/>
      <c r="E55" s="126"/>
      <c r="F55" s="139"/>
      <c r="G55" s="126"/>
      <c r="H55" s="122" t="s">
        <v>166</v>
      </c>
      <c r="I55" s="353"/>
      <c r="J55" s="367"/>
      <c r="K55" s="230">
        <f t="shared" si="11"/>
        <v>0</v>
      </c>
      <c r="L55" s="126"/>
      <c r="M55" s="48"/>
      <c r="N55" s="126"/>
      <c r="O55" s="126"/>
      <c r="P55" s="126"/>
      <c r="Q55" s="126"/>
      <c r="R55" s="126"/>
      <c r="S55" s="126"/>
      <c r="T55" s="126"/>
      <c r="U55" s="126"/>
    </row>
    <row r="56" spans="1:22" s="14" customFormat="1">
      <c r="A56" s="126"/>
      <c r="B56" s="126"/>
      <c r="C56" s="140"/>
      <c r="D56" s="126"/>
      <c r="E56" s="126"/>
      <c r="F56" s="139"/>
      <c r="G56" s="126"/>
      <c r="H56" s="122" t="s">
        <v>167</v>
      </c>
      <c r="I56" s="353"/>
      <c r="J56" s="368"/>
      <c r="K56" s="230">
        <f t="shared" si="11"/>
        <v>0</v>
      </c>
      <c r="L56" s="126"/>
      <c r="M56" s="48"/>
      <c r="N56" s="126"/>
      <c r="O56" s="126"/>
      <c r="P56" s="126"/>
      <c r="Q56" s="126"/>
      <c r="R56" s="126"/>
      <c r="S56" s="126"/>
      <c r="T56" s="126"/>
      <c r="U56" s="126"/>
    </row>
    <row r="57" spans="1:22" s="14" customFormat="1">
      <c r="A57" s="126"/>
      <c r="B57" s="126"/>
      <c r="C57" s="140"/>
      <c r="D57" s="126"/>
      <c r="E57" s="126"/>
      <c r="F57" s="139"/>
      <c r="G57" s="126"/>
      <c r="H57" s="122" t="s">
        <v>168</v>
      </c>
      <c r="I57" s="353"/>
      <c r="J57" s="367"/>
      <c r="K57" s="230">
        <f t="shared" si="11"/>
        <v>0</v>
      </c>
      <c r="L57" s="126"/>
      <c r="M57" s="48"/>
      <c r="N57" s="126"/>
      <c r="O57" s="126"/>
      <c r="P57" s="126"/>
      <c r="Q57" s="126"/>
      <c r="R57" s="126"/>
      <c r="S57" s="126"/>
      <c r="T57" s="126"/>
      <c r="U57" s="126"/>
    </row>
    <row r="58" spans="1:22" s="14" customFormat="1">
      <c r="A58" s="48"/>
      <c r="B58" s="126"/>
      <c r="C58" s="140"/>
      <c r="D58" s="126"/>
      <c r="E58" s="126"/>
      <c r="F58" s="139"/>
      <c r="G58" s="126"/>
      <c r="H58" s="122" t="s">
        <v>169</v>
      </c>
      <c r="I58" s="353"/>
      <c r="J58" s="368"/>
      <c r="K58" s="230">
        <f t="shared" si="11"/>
        <v>0</v>
      </c>
      <c r="L58" s="126"/>
      <c r="M58" s="48"/>
      <c r="N58" s="48"/>
      <c r="O58" s="126"/>
      <c r="P58" s="126"/>
      <c r="Q58" s="126"/>
      <c r="R58" s="126"/>
      <c r="S58" s="126"/>
      <c r="T58" s="126"/>
      <c r="U58" s="126"/>
    </row>
    <row r="59" spans="1:22" s="14" customFormat="1">
      <c r="A59" s="126"/>
      <c r="B59" s="126"/>
      <c r="C59" s="140"/>
      <c r="D59" s="126"/>
      <c r="E59" s="126"/>
      <c r="F59" s="139"/>
      <c r="G59" s="126"/>
      <c r="H59" s="122" t="s">
        <v>170</v>
      </c>
      <c r="I59" s="353"/>
      <c r="J59" s="345"/>
      <c r="K59" s="230">
        <f t="shared" si="11"/>
        <v>0</v>
      </c>
      <c r="L59" s="126"/>
      <c r="M59" s="48"/>
      <c r="N59" s="48"/>
      <c r="O59" s="126"/>
      <c r="P59" s="126"/>
      <c r="Q59" s="126"/>
      <c r="R59" s="126"/>
      <c r="S59" s="126"/>
      <c r="T59" s="126"/>
      <c r="U59" s="126"/>
    </row>
    <row r="60" spans="1:22" s="14" customFormat="1">
      <c r="A60" s="126"/>
      <c r="B60" s="126"/>
      <c r="C60" s="140"/>
      <c r="D60" s="126"/>
      <c r="E60" s="126"/>
      <c r="F60" s="139"/>
      <c r="G60" s="126"/>
      <c r="H60" s="122" t="s">
        <v>171</v>
      </c>
      <c r="I60" s="353"/>
      <c r="J60" s="345"/>
      <c r="K60" s="230">
        <f t="shared" si="11"/>
        <v>0</v>
      </c>
      <c r="L60" s="126"/>
      <c r="M60" s="48"/>
      <c r="N60" s="48"/>
      <c r="O60" s="126"/>
      <c r="P60" s="126"/>
      <c r="Q60" s="126"/>
      <c r="R60" s="126"/>
      <c r="S60" s="126"/>
      <c r="T60" s="126"/>
      <c r="U60" s="126"/>
    </row>
    <row r="61" spans="1:22" s="14" customFormat="1">
      <c r="A61" s="126"/>
      <c r="B61" s="126"/>
      <c r="C61" s="140"/>
      <c r="D61" s="126"/>
      <c r="E61" s="126"/>
      <c r="F61" s="139"/>
      <c r="G61" s="126"/>
      <c r="H61" s="122" t="s">
        <v>174</v>
      </c>
      <c r="I61" s="353"/>
      <c r="J61" s="368"/>
      <c r="K61" s="230">
        <f>E45</f>
        <v>0</v>
      </c>
      <c r="L61" s="126"/>
      <c r="M61" s="48"/>
      <c r="N61" s="48"/>
      <c r="O61" s="126"/>
      <c r="P61" s="126"/>
      <c r="Q61" s="126"/>
      <c r="R61" s="126"/>
      <c r="S61" s="126"/>
      <c r="T61" s="126"/>
      <c r="U61" s="126"/>
    </row>
    <row r="62" spans="1:22" s="14" customFormat="1">
      <c r="A62" s="126"/>
      <c r="B62" s="126"/>
      <c r="C62" s="140"/>
      <c r="D62" s="126"/>
      <c r="E62" s="126"/>
      <c r="F62" s="139"/>
      <c r="G62" s="126"/>
      <c r="H62" s="122"/>
      <c r="I62" s="370"/>
      <c r="J62" s="123"/>
      <c r="K62" s="229"/>
      <c r="L62" s="126"/>
      <c r="M62" s="48"/>
      <c r="N62" s="48"/>
      <c r="O62" s="126"/>
      <c r="P62" s="126"/>
      <c r="Q62" s="126"/>
      <c r="R62" s="126"/>
      <c r="S62" s="126"/>
      <c r="T62" s="126"/>
      <c r="U62" s="126"/>
    </row>
    <row r="63" spans="1:22" s="14" customFormat="1">
      <c r="A63" s="126"/>
      <c r="B63" s="126"/>
      <c r="C63" s="140"/>
      <c r="D63" s="126"/>
      <c r="E63" s="126"/>
      <c r="F63" s="139"/>
      <c r="G63" s="126"/>
      <c r="H63" s="346" t="s">
        <v>175</v>
      </c>
      <c r="I63" s="371"/>
      <c r="J63" s="372"/>
      <c r="K63" s="241" t="e">
        <f>SUM(K45:K62)</f>
        <v>#DIV/0!</v>
      </c>
      <c r="L63" s="126"/>
      <c r="M63" s="48"/>
      <c r="N63" s="48"/>
      <c r="O63" s="126"/>
      <c r="P63" s="126"/>
      <c r="Q63" s="126"/>
      <c r="R63" s="126"/>
      <c r="S63" s="126"/>
      <c r="T63" s="126"/>
      <c r="U63" s="126"/>
    </row>
    <row r="64" spans="1:22" s="14" customFormat="1">
      <c r="A64" s="126"/>
      <c r="B64" s="126"/>
      <c r="C64" s="140"/>
      <c r="D64" s="126"/>
      <c r="E64" s="126"/>
      <c r="F64" s="139"/>
      <c r="G64" s="126"/>
      <c r="H64" s="48"/>
      <c r="I64" s="129"/>
      <c r="J64" s="373"/>
      <c r="K64" s="212"/>
      <c r="L64" s="126"/>
      <c r="M64" s="48"/>
      <c r="N64" s="48"/>
      <c r="O64" s="48"/>
      <c r="P64" s="126"/>
      <c r="Q64" s="126"/>
      <c r="R64" s="126"/>
      <c r="S64" s="126"/>
      <c r="T64" s="126"/>
      <c r="U64" s="126"/>
    </row>
    <row r="65" spans="1:22" s="14" customFormat="1">
      <c r="A65" s="126"/>
      <c r="B65" s="126"/>
      <c r="C65" s="140"/>
      <c r="D65" s="126"/>
      <c r="E65" s="48"/>
      <c r="F65" s="139"/>
      <c r="G65" s="126"/>
      <c r="H65" s="374" t="s">
        <v>176</v>
      </c>
      <c r="I65" s="375"/>
      <c r="J65" s="376"/>
      <c r="K65" s="244" t="e">
        <f>E49</f>
        <v>#DIV/0!</v>
      </c>
      <c r="L65" s="126"/>
      <c r="M65" s="48"/>
      <c r="N65" s="48"/>
      <c r="O65" s="48"/>
      <c r="P65" s="48"/>
      <c r="Q65" s="126"/>
      <c r="R65" s="126"/>
      <c r="S65" s="126"/>
      <c r="T65" s="126"/>
      <c r="U65" s="126"/>
    </row>
    <row r="66" spans="1:22" s="14" customFormat="1">
      <c r="A66" s="48"/>
      <c r="B66" s="48"/>
      <c r="C66" s="48"/>
      <c r="D66" s="48"/>
      <c r="E66" s="48"/>
      <c r="F66" s="48"/>
      <c r="G66" s="48"/>
      <c r="H66" s="126"/>
      <c r="I66" s="136"/>
      <c r="J66" s="137"/>
      <c r="K66" s="246"/>
      <c r="L66" s="126"/>
      <c r="M66" s="48"/>
      <c r="N66" s="48"/>
      <c r="O66" s="48"/>
      <c r="P66" s="48"/>
      <c r="Q66" s="48"/>
      <c r="R66" s="48"/>
      <c r="S66" s="48"/>
      <c r="T66" s="48"/>
      <c r="U66" s="48"/>
      <c r="V66" s="2"/>
    </row>
    <row r="67" spans="1:22">
      <c r="H67" s="374" t="s">
        <v>177</v>
      </c>
      <c r="I67" s="375"/>
      <c r="J67" s="376"/>
      <c r="K67" s="244" t="e">
        <f>E51</f>
        <v>#DIV/0!</v>
      </c>
      <c r="L67" s="126"/>
    </row>
    <row r="68" spans="1:22">
      <c r="H68" s="126"/>
      <c r="I68" s="136"/>
      <c r="J68" s="137"/>
      <c r="K68" s="246"/>
      <c r="L68" s="126"/>
    </row>
    <row r="69" spans="1:22">
      <c r="H69" s="374" t="s">
        <v>178</v>
      </c>
      <c r="I69" s="375"/>
      <c r="J69" s="376"/>
      <c r="K69" s="244" t="e">
        <f>E53</f>
        <v>#DIV/0!</v>
      </c>
      <c r="L69" s="126"/>
    </row>
    <row r="70" spans="1:22">
      <c r="L70" s="126"/>
    </row>
    <row r="71" spans="1:22">
      <c r="L71" s="126"/>
    </row>
    <row r="72" spans="1:22">
      <c r="L72" s="126"/>
    </row>
  </sheetData>
  <dataConsolidate/>
  <mergeCells count="7">
    <mergeCell ref="I31:N31"/>
    <mergeCell ref="E10:F10"/>
    <mergeCell ref="H1:N2"/>
    <mergeCell ref="H3:N3"/>
    <mergeCell ref="H4:N5"/>
    <mergeCell ref="I10:N10"/>
    <mergeCell ref="I20:N20"/>
  </mergeCells>
  <phoneticPr fontId="9"/>
  <conditionalFormatting sqref="O29">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43" activePane="bottomLeft" state="frozen"/>
      <selection activeCell="B1" sqref="B1"/>
      <selection pane="bottomLeft" activeCell="E43" sqref="E43"/>
    </sheetView>
  </sheetViews>
  <sheetFormatPr defaultColWidth="11.44140625" defaultRowHeight="13.2"/>
  <cols>
    <col min="1" max="1" width="35.88671875" style="48" customWidth="1"/>
    <col min="2" max="2" width="21.33203125" style="48" customWidth="1"/>
    <col min="3" max="3" width="19.33203125" style="48" bestFit="1" customWidth="1"/>
    <col min="4" max="4" width="2" style="48" customWidth="1"/>
    <col min="5" max="5" width="14.44140625" style="48" customWidth="1"/>
    <col min="6" max="6" width="11.6640625" style="48" customWidth="1"/>
    <col min="7" max="7" width="6" style="48" customWidth="1"/>
    <col min="8" max="8" width="27.88671875" style="48" customWidth="1"/>
    <col min="9" max="15" width="11.44140625" style="48"/>
    <col min="16" max="16384" width="11.44140625" style="2"/>
  </cols>
  <sheetData>
    <row r="1" spans="1:15" ht="12.75" customHeight="1">
      <c r="A1" s="377" t="s">
        <v>4</v>
      </c>
      <c r="B1" s="81"/>
      <c r="C1" s="82"/>
      <c r="D1" s="82"/>
      <c r="E1" s="82"/>
      <c r="F1" s="82"/>
      <c r="H1" s="482"/>
      <c r="I1" s="482"/>
      <c r="J1" s="482"/>
      <c r="K1" s="482"/>
      <c r="L1" s="482"/>
      <c r="M1" s="482"/>
      <c r="N1" s="482"/>
    </row>
    <row r="2" spans="1:15">
      <c r="A2" s="100"/>
      <c r="B2" s="101"/>
      <c r="C2" s="102"/>
      <c r="D2" s="101"/>
      <c r="E2" s="103"/>
      <c r="F2" s="104"/>
      <c r="H2" s="482"/>
      <c r="I2" s="482"/>
      <c r="J2" s="482"/>
      <c r="K2" s="482"/>
      <c r="L2" s="482"/>
      <c r="M2" s="482"/>
      <c r="N2" s="482"/>
    </row>
    <row r="3" spans="1:15" ht="14.25" customHeight="1">
      <c r="A3" s="105" t="str">
        <f>'2-Kosten per locatie'!A3</f>
        <v>Naam opdrachtgever</v>
      </c>
      <c r="B3" s="106" t="str">
        <f>'2-Kosten per locatie'!B3</f>
        <v>Gemeente Lelystad</v>
      </c>
      <c r="C3" s="107"/>
      <c r="D3" s="101"/>
      <c r="E3" s="108"/>
      <c r="F3" s="109"/>
      <c r="H3" s="482"/>
      <c r="I3" s="482"/>
      <c r="J3" s="482"/>
      <c r="K3" s="482"/>
      <c r="L3" s="482"/>
      <c r="M3" s="482"/>
      <c r="N3" s="482"/>
    </row>
    <row r="4" spans="1:15" ht="15.75" customHeight="1">
      <c r="A4" s="105" t="str">
        <f>'2-Kosten per locatie'!A4</f>
        <v>Calculatie onderdeel</v>
      </c>
      <c r="B4" s="110" t="str">
        <f ca="1">MID(CELL("bestandsnaam",$C$9),SEARCH("]",CELL("bestandsnaam",$C$9),1)+1,256)</f>
        <v>7-Opbouw uurtarief toezicht</v>
      </c>
      <c r="C4" s="111"/>
      <c r="D4" s="112"/>
      <c r="H4" s="482"/>
      <c r="I4" s="482"/>
      <c r="J4" s="482"/>
      <c r="K4" s="482"/>
      <c r="L4" s="482"/>
      <c r="M4" s="482"/>
      <c r="N4" s="482"/>
    </row>
    <row r="5" spans="1:15" ht="15.6">
      <c r="A5" s="105" t="str">
        <f>'2-Kosten per locatie'!A5</f>
        <v>Gebouw/plaats</v>
      </c>
      <c r="B5" s="106" t="str">
        <f>'2-Kosten per locatie'!B5</f>
        <v>Lelystad</v>
      </c>
      <c r="C5" s="111"/>
      <c r="D5" s="112"/>
      <c r="H5" s="482"/>
      <c r="I5" s="482"/>
      <c r="J5" s="482"/>
      <c r="K5" s="482"/>
      <c r="L5" s="482"/>
      <c r="M5" s="482"/>
      <c r="N5" s="482"/>
    </row>
    <row r="6" spans="1:15" ht="15.6">
      <c r="A6" s="105" t="str">
        <f>'2-Kosten per locatie'!A6</f>
        <v>Referentie nummer</v>
      </c>
      <c r="B6" s="106" t="str">
        <f>'2-Kosten per locatie'!B6</f>
        <v xml:space="preserve">GEMEENTE LELYSTAD-TN-496269 </v>
      </c>
      <c r="C6" s="111"/>
      <c r="D6" s="112"/>
      <c r="H6" s="113"/>
      <c r="I6" s="113"/>
      <c r="J6" s="113"/>
      <c r="K6" s="113"/>
      <c r="L6" s="113"/>
      <c r="M6" s="113"/>
      <c r="N6" s="113"/>
    </row>
    <row r="7" spans="1:15" ht="15.6">
      <c r="A7" s="105" t="str">
        <f>'2-Kosten per locatie'!A7</f>
        <v>Naam dienstverlener</v>
      </c>
      <c r="B7" s="106">
        <f>'2-Kosten per locatie'!B7</f>
        <v>0</v>
      </c>
      <c r="C7" s="111"/>
      <c r="D7" s="112"/>
      <c r="H7" s="113"/>
      <c r="I7" s="113"/>
      <c r="J7" s="113"/>
      <c r="K7" s="113"/>
      <c r="L7" s="113"/>
      <c r="M7" s="113"/>
      <c r="N7" s="113"/>
    </row>
    <row r="8" spans="1:15" ht="15.6">
      <c r="A8" s="105" t="str">
        <f>'2-Kosten per locatie'!A8</f>
        <v>Prijspeil</v>
      </c>
      <c r="B8" s="247">
        <f>'2-Kosten per locatie'!B8</f>
        <v>45839</v>
      </c>
      <c r="C8" s="111"/>
      <c r="D8" s="112"/>
      <c r="J8" s="113"/>
      <c r="K8" s="113"/>
      <c r="L8" s="113"/>
      <c r="M8" s="113"/>
      <c r="N8" s="113"/>
      <c r="O8" s="114"/>
    </row>
    <row r="9" spans="1:15" ht="15.6">
      <c r="A9" s="115"/>
      <c r="B9" s="116"/>
      <c r="C9" s="117"/>
      <c r="D9" s="112"/>
      <c r="E9" s="118"/>
      <c r="F9" s="119"/>
    </row>
    <row r="10" spans="1:15" s="22" customFormat="1" ht="30.75" customHeight="1">
      <c r="A10" s="378" t="s">
        <v>179</v>
      </c>
      <c r="B10" s="338"/>
      <c r="C10" s="339"/>
      <c r="D10" s="177"/>
      <c r="E10" s="480" t="s">
        <v>180</v>
      </c>
      <c r="F10" s="481"/>
      <c r="G10" s="114"/>
      <c r="H10" s="181" t="s">
        <v>133</v>
      </c>
      <c r="I10" s="478" t="s">
        <v>793</v>
      </c>
      <c r="J10" s="479"/>
      <c r="K10" s="479"/>
      <c r="L10" s="479"/>
      <c r="M10" s="479"/>
      <c r="N10" s="479"/>
      <c r="O10" s="114"/>
    </row>
    <row r="11" spans="1:15" ht="14.4" customHeight="1">
      <c r="A11" s="127"/>
      <c r="B11" s="340" t="s">
        <v>134</v>
      </c>
      <c r="C11" s="341" t="s">
        <v>134</v>
      </c>
      <c r="D11" s="112"/>
      <c r="E11" s="120"/>
      <c r="F11" s="379"/>
      <c r="H11" s="127"/>
      <c r="I11" s="250">
        <v>1</v>
      </c>
      <c r="J11" s="250">
        <v>2</v>
      </c>
      <c r="K11" s="250">
        <v>3</v>
      </c>
      <c r="L11" s="250">
        <v>4</v>
      </c>
      <c r="M11" s="250">
        <v>5</v>
      </c>
      <c r="N11" s="250">
        <v>6</v>
      </c>
    </row>
    <row r="12" spans="1:15" ht="12.75" customHeight="1">
      <c r="A12" s="127" t="s">
        <v>135</v>
      </c>
      <c r="B12" s="343" t="s">
        <v>136</v>
      </c>
      <c r="C12" s="344"/>
      <c r="D12" s="112"/>
      <c r="E12" s="230">
        <f>SUM(I31:N31)</f>
        <v>0</v>
      </c>
      <c r="F12" s="231"/>
      <c r="H12" s="127" t="s">
        <v>143</v>
      </c>
      <c r="I12" s="380"/>
      <c r="J12" s="380"/>
      <c r="K12" s="380"/>
      <c r="L12" s="380"/>
      <c r="M12" s="380"/>
      <c r="N12" s="380"/>
    </row>
    <row r="13" spans="1:15">
      <c r="A13" s="127" t="s">
        <v>138</v>
      </c>
      <c r="B13" s="343" t="s">
        <v>136</v>
      </c>
      <c r="C13" s="345"/>
      <c r="D13" s="112"/>
      <c r="E13" s="232">
        <v>0</v>
      </c>
      <c r="F13" s="231"/>
      <c r="H13" s="127" t="s">
        <v>144</v>
      </c>
      <c r="I13" s="380"/>
      <c r="J13" s="380"/>
      <c r="K13" s="380"/>
      <c r="L13" s="380"/>
      <c r="M13" s="380"/>
      <c r="N13" s="380"/>
    </row>
    <row r="14" spans="1:15">
      <c r="A14" s="122" t="s">
        <v>140</v>
      </c>
      <c r="B14" s="343" t="s">
        <v>136</v>
      </c>
      <c r="C14" s="123"/>
      <c r="D14" s="112"/>
      <c r="E14" s="232">
        <v>0</v>
      </c>
      <c r="F14" s="231"/>
      <c r="H14" s="127" t="s">
        <v>146</v>
      </c>
      <c r="I14" s="380"/>
      <c r="J14" s="380"/>
      <c r="K14" s="380"/>
      <c r="L14" s="380"/>
      <c r="M14" s="380"/>
      <c r="N14" s="380"/>
    </row>
    <row r="15" spans="1:15">
      <c r="A15" s="346" t="s">
        <v>142</v>
      </c>
      <c r="B15" s="347"/>
      <c r="C15" s="348"/>
      <c r="D15" s="124"/>
      <c r="E15" s="233">
        <f>SUM(E12:E14)</f>
        <v>0</v>
      </c>
      <c r="F15" s="231"/>
      <c r="H15" s="127" t="s">
        <v>148</v>
      </c>
      <c r="I15" s="380"/>
      <c r="J15" s="380"/>
      <c r="K15" s="380"/>
      <c r="L15" s="380"/>
      <c r="M15" s="380"/>
      <c r="N15" s="380"/>
    </row>
    <row r="16" spans="1:15">
      <c r="A16" s="122"/>
      <c r="B16" s="349"/>
      <c r="C16" s="350"/>
      <c r="D16" s="112"/>
      <c r="E16" s="234"/>
      <c r="F16" s="231"/>
    </row>
    <row r="17" spans="1:15" ht="14.4" customHeight="1">
      <c r="A17" s="351" t="s">
        <v>145</v>
      </c>
      <c r="B17" s="343" t="s">
        <v>136</v>
      </c>
      <c r="C17" s="352">
        <v>0</v>
      </c>
      <c r="D17" s="112"/>
      <c r="E17" s="235">
        <f>$C17*E15</f>
        <v>0</v>
      </c>
      <c r="F17" s="231"/>
      <c r="H17" s="181" t="s">
        <v>133</v>
      </c>
      <c r="I17" s="483" t="s">
        <v>150</v>
      </c>
      <c r="J17" s="486"/>
      <c r="K17" s="486"/>
      <c r="L17" s="486"/>
      <c r="M17" s="486"/>
      <c r="N17" s="487"/>
    </row>
    <row r="18" spans="1:15" ht="13.2" customHeight="1">
      <c r="A18" s="351" t="s">
        <v>147</v>
      </c>
      <c r="B18" s="343" t="s">
        <v>136</v>
      </c>
      <c r="C18" s="352">
        <v>0</v>
      </c>
      <c r="D18" s="112"/>
      <c r="E18" s="236">
        <f>$C18*E15</f>
        <v>0</v>
      </c>
      <c r="F18" s="231"/>
      <c r="H18" s="127"/>
      <c r="I18" s="250">
        <v>1</v>
      </c>
      <c r="J18" s="250">
        <v>2</v>
      </c>
      <c r="K18" s="250">
        <v>3</v>
      </c>
      <c r="L18" s="250">
        <v>4</v>
      </c>
      <c r="M18" s="250">
        <v>5</v>
      </c>
      <c r="N18" s="250">
        <v>6</v>
      </c>
      <c r="O18" s="212"/>
    </row>
    <row r="19" spans="1:15">
      <c r="A19" s="346" t="s">
        <v>149</v>
      </c>
      <c r="B19" s="353"/>
      <c r="C19" s="123"/>
      <c r="D19" s="112"/>
      <c r="E19" s="233">
        <f>SUM(E15:E18)</f>
        <v>0</v>
      </c>
      <c r="F19" s="354">
        <f>IF(E19=0,0,E19/E$47)</f>
        <v>0</v>
      </c>
      <c r="H19" s="127" t="s">
        <v>143</v>
      </c>
      <c r="I19" s="358"/>
      <c r="J19" s="358"/>
      <c r="K19" s="358"/>
      <c r="L19" s="358"/>
      <c r="M19" s="358"/>
      <c r="N19" s="358"/>
      <c r="O19" s="212"/>
    </row>
    <row r="20" spans="1:15">
      <c r="A20" s="122"/>
      <c r="B20" s="349"/>
      <c r="C20" s="350"/>
      <c r="D20" s="112"/>
      <c r="E20" s="234"/>
      <c r="F20" s="231"/>
      <c r="H20" s="127" t="s">
        <v>144</v>
      </c>
      <c r="I20" s="358"/>
      <c r="J20" s="358"/>
      <c r="K20" s="358"/>
      <c r="L20" s="358"/>
      <c r="M20" s="358"/>
      <c r="N20" s="358"/>
      <c r="O20" s="246"/>
    </row>
    <row r="21" spans="1:15">
      <c r="A21" s="355" t="s">
        <v>151</v>
      </c>
      <c r="B21" s="356"/>
      <c r="C21" s="350"/>
      <c r="D21" s="125"/>
      <c r="E21" s="237">
        <f>E19*0.96</f>
        <v>0</v>
      </c>
      <c r="F21" s="238"/>
      <c r="G21" s="126"/>
      <c r="H21" s="127" t="s">
        <v>146</v>
      </c>
      <c r="I21" s="358"/>
      <c r="J21" s="358"/>
      <c r="K21" s="358"/>
      <c r="L21" s="358"/>
      <c r="M21" s="358"/>
      <c r="N21" s="358"/>
      <c r="O21" s="212"/>
    </row>
    <row r="22" spans="1:15" s="14" customFormat="1">
      <c r="A22" s="351" t="s">
        <v>152</v>
      </c>
      <c r="B22" s="356"/>
      <c r="C22" s="357" t="s">
        <v>153</v>
      </c>
      <c r="D22" s="112"/>
      <c r="E22" s="235" t="e">
        <f>E21*'5-Premies en opslagen'!$C24</f>
        <v>#DIV/0!</v>
      </c>
      <c r="F22" s="231"/>
      <c r="G22" s="48"/>
      <c r="H22" s="127" t="s">
        <v>148</v>
      </c>
      <c r="I22" s="358"/>
      <c r="J22" s="358"/>
      <c r="K22" s="358"/>
      <c r="L22" s="358"/>
      <c r="M22" s="358"/>
      <c r="N22" s="358"/>
      <c r="O22" s="212"/>
    </row>
    <row r="23" spans="1:15" ht="14.25" customHeight="1">
      <c r="A23" s="346" t="s">
        <v>154</v>
      </c>
      <c r="B23" s="359"/>
      <c r="C23" s="123"/>
      <c r="D23" s="112"/>
      <c r="E23" s="233" t="e">
        <f>E22+E19</f>
        <v>#DIV/0!</v>
      </c>
      <c r="F23" s="354" t="e">
        <f>IF(E23=0,0,E23/E$47)</f>
        <v>#DIV/0!</v>
      </c>
      <c r="H23" s="128" t="s">
        <v>160</v>
      </c>
      <c r="I23" s="362">
        <f t="shared" ref="I23:N23" si="0">SUM(I19:I22)</f>
        <v>0</v>
      </c>
      <c r="J23" s="362">
        <f t="shared" si="0"/>
        <v>0</v>
      </c>
      <c r="K23" s="362">
        <f t="shared" si="0"/>
        <v>0</v>
      </c>
      <c r="L23" s="362">
        <f t="shared" si="0"/>
        <v>0</v>
      </c>
      <c r="M23" s="362">
        <f t="shared" si="0"/>
        <v>0</v>
      </c>
      <c r="N23" s="362">
        <f t="shared" si="0"/>
        <v>0</v>
      </c>
      <c r="O23" s="363">
        <f>SUM(I23:N23)</f>
        <v>0</v>
      </c>
    </row>
    <row r="24" spans="1:15" ht="12.75" customHeight="1">
      <c r="A24" s="122"/>
      <c r="B24" s="353"/>
      <c r="C24" s="123"/>
      <c r="D24" s="112"/>
      <c r="E24" s="229"/>
      <c r="F24" s="231"/>
    </row>
    <row r="25" spans="1:15" ht="12.75" customHeight="1">
      <c r="A25" s="351" t="s">
        <v>155</v>
      </c>
      <c r="B25" s="356"/>
      <c r="C25" s="357" t="s">
        <v>153</v>
      </c>
      <c r="D25" s="112"/>
      <c r="E25" s="235" t="e">
        <f>E23*'5-Premies en opslagen'!$B53</f>
        <v>#DIV/0!</v>
      </c>
      <c r="F25" s="231"/>
      <c r="H25" s="181" t="s">
        <v>133</v>
      </c>
      <c r="I25" s="478" t="s">
        <v>162</v>
      </c>
      <c r="J25" s="479"/>
      <c r="K25" s="479"/>
      <c r="L25" s="479"/>
      <c r="M25" s="479"/>
      <c r="N25" s="479"/>
    </row>
    <row r="26" spans="1:15">
      <c r="A26" s="346" t="s">
        <v>156</v>
      </c>
      <c r="B26" s="353"/>
      <c r="C26" s="123"/>
      <c r="D26" s="112"/>
      <c r="E26" s="233" t="e">
        <f>SUM(E23:E25)</f>
        <v>#DIV/0!</v>
      </c>
      <c r="F26" s="354" t="e">
        <f>IF(E26=0,0,E26/E$47)</f>
        <v>#DIV/0!</v>
      </c>
      <c r="H26" s="251"/>
      <c r="I26" s="250">
        <v>1</v>
      </c>
      <c r="J26" s="250">
        <v>2</v>
      </c>
      <c r="K26" s="250">
        <v>3</v>
      </c>
      <c r="L26" s="250">
        <v>4</v>
      </c>
      <c r="M26" s="250">
        <v>5</v>
      </c>
      <c r="N26" s="250">
        <v>6</v>
      </c>
    </row>
    <row r="27" spans="1:15" ht="13.2" customHeight="1">
      <c r="A27" s="122"/>
      <c r="B27" s="353"/>
      <c r="C27" s="123"/>
      <c r="D27" s="112"/>
      <c r="E27" s="229"/>
      <c r="F27" s="231"/>
      <c r="H27" s="127" t="s">
        <v>143</v>
      </c>
      <c r="I27" s="380">
        <f t="shared" ref="I27:N30" si="1">I19*I12</f>
        <v>0</v>
      </c>
      <c r="J27" s="380">
        <f t="shared" si="1"/>
        <v>0</v>
      </c>
      <c r="K27" s="380">
        <f t="shared" si="1"/>
        <v>0</v>
      </c>
      <c r="L27" s="380">
        <f t="shared" si="1"/>
        <v>0</v>
      </c>
      <c r="M27" s="380">
        <f t="shared" si="1"/>
        <v>0</v>
      </c>
      <c r="N27" s="380">
        <f t="shared" si="1"/>
        <v>0</v>
      </c>
    </row>
    <row r="28" spans="1:15">
      <c r="A28" s="122" t="s">
        <v>157</v>
      </c>
      <c r="B28" s="360"/>
      <c r="C28" s="345" t="s">
        <v>158</v>
      </c>
      <c r="D28" s="112"/>
      <c r="E28" s="232">
        <v>0</v>
      </c>
      <c r="F28" s="231">
        <v>0</v>
      </c>
      <c r="H28" s="127" t="s">
        <v>144</v>
      </c>
      <c r="I28" s="380">
        <f t="shared" si="1"/>
        <v>0</v>
      </c>
      <c r="J28" s="380">
        <f t="shared" si="1"/>
        <v>0</v>
      </c>
      <c r="K28" s="380">
        <f t="shared" si="1"/>
        <v>0</v>
      </c>
      <c r="L28" s="380">
        <f t="shared" si="1"/>
        <v>0</v>
      </c>
      <c r="M28" s="380">
        <f t="shared" si="1"/>
        <v>0</v>
      </c>
      <c r="N28" s="380">
        <f t="shared" si="1"/>
        <v>0</v>
      </c>
    </row>
    <row r="29" spans="1:15">
      <c r="A29" s="122" t="s">
        <v>159</v>
      </c>
      <c r="B29" s="361"/>
      <c r="C29" s="345" t="s">
        <v>158</v>
      </c>
      <c r="D29" s="112"/>
      <c r="E29" s="232">
        <v>0</v>
      </c>
      <c r="F29" s="231">
        <v>0</v>
      </c>
      <c r="H29" s="127" t="s">
        <v>146</v>
      </c>
      <c r="I29" s="380">
        <f t="shared" si="1"/>
        <v>0</v>
      </c>
      <c r="J29" s="380">
        <f t="shared" si="1"/>
        <v>0</v>
      </c>
      <c r="K29" s="380">
        <f t="shared" si="1"/>
        <v>0</v>
      </c>
      <c r="L29" s="380">
        <f t="shared" si="1"/>
        <v>0</v>
      </c>
      <c r="M29" s="380">
        <f t="shared" si="1"/>
        <v>0</v>
      </c>
      <c r="N29" s="380">
        <f t="shared" si="1"/>
        <v>0</v>
      </c>
    </row>
    <row r="30" spans="1:15">
      <c r="A30" s="122"/>
      <c r="B30" s="353"/>
      <c r="C30" s="123"/>
      <c r="D30" s="112"/>
      <c r="E30" s="232"/>
      <c r="F30" s="231"/>
      <c r="H30" s="127" t="s">
        <v>148</v>
      </c>
      <c r="I30" s="380">
        <f t="shared" si="1"/>
        <v>0</v>
      </c>
      <c r="J30" s="380">
        <f t="shared" si="1"/>
        <v>0</v>
      </c>
      <c r="K30" s="380">
        <f t="shared" si="1"/>
        <v>0</v>
      </c>
      <c r="L30" s="380">
        <f t="shared" si="1"/>
        <v>0</v>
      </c>
      <c r="M30" s="380">
        <f t="shared" si="1"/>
        <v>0</v>
      </c>
      <c r="N30" s="380">
        <f t="shared" si="1"/>
        <v>0</v>
      </c>
    </row>
    <row r="31" spans="1:15" ht="12.75" customHeight="1">
      <c r="A31" s="364"/>
      <c r="B31" s="365"/>
      <c r="C31" s="366" t="s">
        <v>134</v>
      </c>
      <c r="D31" s="112"/>
      <c r="E31" s="232"/>
      <c r="F31" s="231"/>
      <c r="H31" s="128" t="s">
        <v>160</v>
      </c>
      <c r="I31" s="381">
        <f t="shared" ref="I31:N31" si="2">SUM(I27:I30)</f>
        <v>0</v>
      </c>
      <c r="J31" s="381">
        <f t="shared" si="2"/>
        <v>0</v>
      </c>
      <c r="K31" s="381">
        <f t="shared" si="2"/>
        <v>0</v>
      </c>
      <c r="L31" s="381">
        <f t="shared" si="2"/>
        <v>0</v>
      </c>
      <c r="M31" s="381">
        <f t="shared" si="2"/>
        <v>0</v>
      </c>
      <c r="N31" s="381">
        <f t="shared" si="2"/>
        <v>0</v>
      </c>
    </row>
    <row r="32" spans="1:15" ht="12.75" customHeight="1">
      <c r="A32" s="346" t="s">
        <v>163</v>
      </c>
      <c r="B32" s="353"/>
      <c r="C32" s="123"/>
      <c r="D32" s="112"/>
      <c r="E32" s="233" t="e">
        <f>SUM(E26:E31)</f>
        <v>#DIV/0!</v>
      </c>
      <c r="F32" s="354" t="e">
        <f>IF(E32=0,0,E32/E$47)</f>
        <v>#DIV/0!</v>
      </c>
    </row>
    <row r="33" spans="1:15" ht="12.75" customHeight="1">
      <c r="A33" s="122"/>
      <c r="B33" s="353"/>
      <c r="C33" s="123"/>
      <c r="D33" s="112"/>
      <c r="E33" s="229"/>
      <c r="F33" s="231"/>
    </row>
    <row r="34" spans="1:15" ht="12.75" customHeight="1">
      <c r="A34" s="122" t="s">
        <v>164</v>
      </c>
      <c r="B34" s="353"/>
      <c r="C34" s="367"/>
      <c r="D34" s="112"/>
      <c r="E34" s="232">
        <v>0</v>
      </c>
      <c r="F34" s="239" t="e">
        <f>E34/$E$47</f>
        <v>#DIV/0!</v>
      </c>
    </row>
    <row r="35" spans="1:15" ht="12.75" customHeight="1">
      <c r="A35" s="122" t="s">
        <v>165</v>
      </c>
      <c r="B35" s="353"/>
      <c r="C35" s="367"/>
      <c r="D35" s="112"/>
      <c r="E35" s="232">
        <v>0</v>
      </c>
      <c r="F35" s="239" t="e">
        <f t="shared" ref="F35:F41" si="3">E35/$E$47</f>
        <v>#DIV/0!</v>
      </c>
    </row>
    <row r="36" spans="1:15" ht="14.25" customHeight="1">
      <c r="A36" s="122" t="s">
        <v>166</v>
      </c>
      <c r="B36" s="353"/>
      <c r="C36" s="367"/>
      <c r="D36" s="112"/>
      <c r="E36" s="232">
        <v>0</v>
      </c>
      <c r="F36" s="239" t="e">
        <f t="shared" si="3"/>
        <v>#DIV/0!</v>
      </c>
    </row>
    <row r="37" spans="1:15">
      <c r="A37" s="122" t="s">
        <v>167</v>
      </c>
      <c r="B37" s="353"/>
      <c r="C37" s="368"/>
      <c r="D37" s="112"/>
      <c r="E37" s="232">
        <v>0</v>
      </c>
      <c r="F37" s="239" t="e">
        <f t="shared" si="3"/>
        <v>#DIV/0!</v>
      </c>
    </row>
    <row r="38" spans="1:15">
      <c r="A38" s="122" t="s">
        <v>168</v>
      </c>
      <c r="B38" s="353"/>
      <c r="C38" s="367"/>
      <c r="D38" s="112"/>
      <c r="E38" s="232">
        <v>0</v>
      </c>
      <c r="F38" s="239" t="e">
        <f t="shared" si="3"/>
        <v>#DIV/0!</v>
      </c>
    </row>
    <row r="39" spans="1:15">
      <c r="A39" s="122" t="s">
        <v>169</v>
      </c>
      <c r="B39" s="353"/>
      <c r="C39" s="368"/>
      <c r="D39" s="112"/>
      <c r="E39" s="232">
        <v>0</v>
      </c>
      <c r="F39" s="239" t="e">
        <f t="shared" si="3"/>
        <v>#DIV/0!</v>
      </c>
    </row>
    <row r="40" spans="1:15">
      <c r="A40" s="122" t="s">
        <v>170</v>
      </c>
      <c r="B40" s="353"/>
      <c r="C40" s="345" t="s">
        <v>158</v>
      </c>
      <c r="D40" s="112"/>
      <c r="E40" s="232">
        <v>0</v>
      </c>
      <c r="F40" s="239" t="e">
        <f t="shared" si="3"/>
        <v>#DIV/0!</v>
      </c>
    </row>
    <row r="41" spans="1:15">
      <c r="A41" s="122" t="s">
        <v>171</v>
      </c>
      <c r="B41" s="353"/>
      <c r="C41" s="345"/>
      <c r="D41" s="112"/>
      <c r="E41" s="232">
        <v>0</v>
      </c>
      <c r="F41" s="239" t="e">
        <f t="shared" si="3"/>
        <v>#DIV/0!</v>
      </c>
      <c r="H41" s="126"/>
      <c r="I41" s="126"/>
      <c r="J41" s="126"/>
      <c r="K41" s="126"/>
      <c r="L41" s="126"/>
      <c r="M41" s="126"/>
      <c r="N41" s="126"/>
      <c r="O41" s="126"/>
    </row>
    <row r="42" spans="1:15">
      <c r="A42" s="364"/>
      <c r="B42" s="365"/>
      <c r="C42" s="369"/>
      <c r="D42" s="112"/>
      <c r="E42" s="232">
        <v>0</v>
      </c>
      <c r="F42" s="231"/>
      <c r="H42" s="126"/>
      <c r="I42" s="126"/>
      <c r="J42" s="126"/>
      <c r="K42" s="126"/>
      <c r="L42" s="126"/>
      <c r="M42" s="126"/>
      <c r="N42" s="126"/>
      <c r="O42" s="126"/>
    </row>
    <row r="43" spans="1:15" ht="45">
      <c r="A43" s="346" t="s">
        <v>172</v>
      </c>
      <c r="B43" s="353"/>
      <c r="C43" s="123"/>
      <c r="D43" s="112"/>
      <c r="E43" s="233" t="e">
        <f>SUM(E32:E42)</f>
        <v>#DIV/0!</v>
      </c>
      <c r="F43" s="354" t="e">
        <f>IF(E43=0,0,E43/E$47)</f>
        <v>#DIV/0!</v>
      </c>
      <c r="H43" s="378" t="s">
        <v>173</v>
      </c>
      <c r="I43" s="338"/>
      <c r="J43" s="339"/>
      <c r="K43" s="182" t="s">
        <v>132</v>
      </c>
      <c r="L43" s="126"/>
      <c r="M43" s="126"/>
      <c r="N43" s="126"/>
    </row>
    <row r="44" spans="1:15">
      <c r="A44" s="122"/>
      <c r="B44" s="353"/>
      <c r="C44" s="123"/>
      <c r="D44" s="112"/>
      <c r="E44" s="229"/>
      <c r="F44" s="240"/>
      <c r="H44" s="127"/>
      <c r="I44" s="340" t="s">
        <v>134</v>
      </c>
      <c r="J44" s="341" t="s">
        <v>134</v>
      </c>
      <c r="K44" s="229"/>
      <c r="L44" s="126"/>
      <c r="M44" s="126"/>
      <c r="N44" s="126"/>
    </row>
    <row r="45" spans="1:15">
      <c r="A45" s="122" t="s">
        <v>174</v>
      </c>
      <c r="B45" s="353"/>
      <c r="C45" s="368"/>
      <c r="D45" s="112"/>
      <c r="E45" s="232">
        <v>0</v>
      </c>
      <c r="F45" s="354">
        <f>(IF(E45=0,0,E45/E$47))</f>
        <v>0</v>
      </c>
      <c r="H45" s="130" t="s">
        <v>142</v>
      </c>
      <c r="I45" s="131"/>
      <c r="J45" s="132"/>
      <c r="K45" s="233">
        <f>E15</f>
        <v>0</v>
      </c>
      <c r="L45" s="126"/>
      <c r="M45" s="126"/>
      <c r="N45" s="126"/>
    </row>
    <row r="46" spans="1:15">
      <c r="A46" s="122"/>
      <c r="B46" s="370"/>
      <c r="C46" s="123"/>
      <c r="D46" s="112"/>
      <c r="E46" s="229"/>
      <c r="F46" s="231"/>
      <c r="H46" s="133" t="s">
        <v>145</v>
      </c>
      <c r="I46" s="134"/>
      <c r="J46" s="135"/>
      <c r="K46" s="235">
        <f>E17</f>
        <v>0</v>
      </c>
      <c r="L46" s="126"/>
      <c r="M46" s="126"/>
      <c r="N46" s="126"/>
    </row>
    <row r="47" spans="1:15">
      <c r="A47" s="346" t="s">
        <v>175</v>
      </c>
      <c r="B47" s="371"/>
      <c r="C47" s="372"/>
      <c r="D47" s="112"/>
      <c r="E47" s="241" t="e">
        <f>SUM(E43:E46)</f>
        <v>#DIV/0!</v>
      </c>
      <c r="F47" s="242" t="e">
        <f>SUM(F43:F46)</f>
        <v>#DIV/0!</v>
      </c>
      <c r="H47" s="351" t="s">
        <v>147</v>
      </c>
      <c r="I47" s="134"/>
      <c r="J47" s="135"/>
      <c r="K47" s="236">
        <f>E18</f>
        <v>0</v>
      </c>
      <c r="L47" s="126"/>
      <c r="M47" s="126"/>
      <c r="N47" s="126"/>
      <c r="O47" s="126"/>
    </row>
    <row r="48" spans="1:15">
      <c r="B48" s="129"/>
      <c r="C48" s="373"/>
      <c r="D48" s="112"/>
      <c r="E48" s="212"/>
      <c r="F48" s="243"/>
      <c r="H48" s="351" t="s">
        <v>152</v>
      </c>
      <c r="I48" s="134"/>
      <c r="J48" s="135"/>
      <c r="K48" s="235" t="e">
        <f>E22</f>
        <v>#DIV/0!</v>
      </c>
      <c r="L48" s="126"/>
      <c r="M48" s="126"/>
      <c r="N48" s="126"/>
      <c r="O48" s="126"/>
    </row>
    <row r="49" spans="1:15">
      <c r="A49" s="374" t="s">
        <v>176</v>
      </c>
      <c r="B49" s="375"/>
      <c r="C49" s="376"/>
      <c r="D49" s="126"/>
      <c r="E49" s="244" t="e">
        <f>(E$26*1.3)+($E$47-$E$26)</f>
        <v>#DIV/0!</v>
      </c>
      <c r="F49" s="245"/>
      <c r="G49" s="126"/>
      <c r="H49" s="351" t="s">
        <v>155</v>
      </c>
      <c r="I49" s="356"/>
      <c r="J49" s="357"/>
      <c r="K49" s="235" t="e">
        <f>E25</f>
        <v>#DIV/0!</v>
      </c>
      <c r="L49" s="126"/>
      <c r="M49" s="126"/>
      <c r="N49" s="126"/>
      <c r="O49" s="126"/>
    </row>
    <row r="50" spans="1:15" s="14" customFormat="1">
      <c r="A50" s="126"/>
      <c r="B50" s="136"/>
      <c r="C50" s="137"/>
      <c r="D50" s="126"/>
      <c r="E50" s="246"/>
      <c r="F50" s="246"/>
      <c r="G50" s="126"/>
      <c r="H50" s="122" t="s">
        <v>157</v>
      </c>
      <c r="I50" s="360"/>
      <c r="J50" s="345"/>
      <c r="K50" s="230">
        <f>E28</f>
        <v>0</v>
      </c>
      <c r="L50" s="126"/>
      <c r="M50" s="126"/>
      <c r="N50" s="126"/>
      <c r="O50" s="126"/>
    </row>
    <row r="51" spans="1:15" s="14" customFormat="1">
      <c r="A51" s="374" t="s">
        <v>177</v>
      </c>
      <c r="B51" s="375"/>
      <c r="C51" s="376"/>
      <c r="D51" s="126"/>
      <c r="E51" s="244" t="e">
        <f>(E$26*1.5)+($E$47-$E$26)</f>
        <v>#DIV/0!</v>
      </c>
      <c r="F51" s="245"/>
      <c r="G51" s="126"/>
      <c r="H51" s="122" t="s">
        <v>159</v>
      </c>
      <c r="I51" s="361"/>
      <c r="J51" s="345"/>
      <c r="K51" s="230">
        <f t="shared" ref="K51:K52" si="4">E29</f>
        <v>0</v>
      </c>
      <c r="L51" s="126"/>
      <c r="M51" s="48"/>
      <c r="N51" s="126"/>
      <c r="O51" s="126"/>
    </row>
    <row r="52" spans="1:15" s="14" customFormat="1">
      <c r="A52" s="126"/>
      <c r="B52" s="136"/>
      <c r="C52" s="137"/>
      <c r="D52" s="126"/>
      <c r="E52" s="246"/>
      <c r="F52" s="246"/>
      <c r="G52" s="126"/>
      <c r="H52" s="122" t="s">
        <v>161</v>
      </c>
      <c r="I52" s="353"/>
      <c r="J52" s="123" t="s">
        <v>134</v>
      </c>
      <c r="K52" s="230">
        <f t="shared" si="4"/>
        <v>0</v>
      </c>
      <c r="L52" s="126"/>
      <c r="M52" s="48"/>
      <c r="N52" s="126"/>
      <c r="O52" s="126"/>
    </row>
    <row r="53" spans="1:15" s="14" customFormat="1">
      <c r="A53" s="374" t="s">
        <v>178</v>
      </c>
      <c r="B53" s="375"/>
      <c r="C53" s="376"/>
      <c r="D53" s="126"/>
      <c r="E53" s="244" t="e">
        <f>(E$26*2.5)+($E$47-$E$26)</f>
        <v>#DIV/0!</v>
      </c>
      <c r="F53" s="246"/>
      <c r="G53" s="126"/>
      <c r="H53" s="122" t="s">
        <v>164</v>
      </c>
      <c r="I53" s="353"/>
      <c r="J53" s="367"/>
      <c r="K53" s="230">
        <f>E34</f>
        <v>0</v>
      </c>
      <c r="L53" s="126"/>
      <c r="M53" s="48"/>
      <c r="N53" s="126"/>
      <c r="O53" s="126"/>
    </row>
    <row r="54" spans="1:15" s="14" customFormat="1">
      <c r="A54" s="126"/>
      <c r="B54" s="136"/>
      <c r="C54" s="138"/>
      <c r="D54" s="126"/>
      <c r="E54" s="126"/>
      <c r="F54" s="139"/>
      <c r="G54" s="126"/>
      <c r="H54" s="122" t="s">
        <v>165</v>
      </c>
      <c r="I54" s="353"/>
      <c r="J54" s="367"/>
      <c r="K54" s="230">
        <f t="shared" ref="K54:K60" si="5">E35</f>
        <v>0</v>
      </c>
      <c r="L54" s="126"/>
      <c r="M54" s="48"/>
      <c r="N54" s="126"/>
      <c r="O54" s="126"/>
    </row>
    <row r="55" spans="1:15" s="14" customFormat="1">
      <c r="A55" s="126"/>
      <c r="B55" s="136"/>
      <c r="C55" s="138"/>
      <c r="D55" s="126"/>
      <c r="E55" s="126"/>
      <c r="F55" s="139"/>
      <c r="G55" s="126"/>
      <c r="H55" s="122" t="s">
        <v>166</v>
      </c>
      <c r="I55" s="353"/>
      <c r="J55" s="367"/>
      <c r="K55" s="230">
        <f t="shared" si="5"/>
        <v>0</v>
      </c>
      <c r="L55" s="126"/>
      <c r="M55" s="48"/>
      <c r="N55" s="126"/>
      <c r="O55" s="126"/>
    </row>
    <row r="56" spans="1:15" s="14" customFormat="1">
      <c r="A56" s="126"/>
      <c r="B56" s="126"/>
      <c r="C56" s="140"/>
      <c r="D56" s="126"/>
      <c r="E56" s="126"/>
      <c r="F56" s="139"/>
      <c r="G56" s="126"/>
      <c r="H56" s="122" t="s">
        <v>167</v>
      </c>
      <c r="I56" s="353"/>
      <c r="J56" s="368"/>
      <c r="K56" s="230">
        <f t="shared" si="5"/>
        <v>0</v>
      </c>
      <c r="L56" s="126"/>
      <c r="M56" s="48"/>
      <c r="N56" s="126"/>
      <c r="O56" s="126"/>
    </row>
    <row r="57" spans="1:15" s="14" customFormat="1">
      <c r="A57" s="126"/>
      <c r="B57" s="126"/>
      <c r="C57" s="140"/>
      <c r="D57" s="126"/>
      <c r="E57" s="126"/>
      <c r="F57" s="139"/>
      <c r="G57" s="126"/>
      <c r="H57" s="122" t="s">
        <v>168</v>
      </c>
      <c r="I57" s="353"/>
      <c r="J57" s="367"/>
      <c r="K57" s="230">
        <f t="shared" si="5"/>
        <v>0</v>
      </c>
      <c r="L57" s="126"/>
      <c r="M57" s="48"/>
      <c r="N57" s="126"/>
      <c r="O57" s="126"/>
    </row>
    <row r="58" spans="1:15" s="14" customFormat="1">
      <c r="A58" s="48"/>
      <c r="B58" s="126"/>
      <c r="C58" s="140"/>
      <c r="D58" s="126"/>
      <c r="E58" s="126"/>
      <c r="F58" s="139"/>
      <c r="G58" s="126"/>
      <c r="H58" s="122" t="s">
        <v>169</v>
      </c>
      <c r="I58" s="353"/>
      <c r="J58" s="368"/>
      <c r="K58" s="230">
        <f t="shared" si="5"/>
        <v>0</v>
      </c>
      <c r="L58" s="126"/>
      <c r="M58" s="48"/>
      <c r="N58" s="48"/>
      <c r="O58" s="126"/>
    </row>
    <row r="59" spans="1:15" s="14" customFormat="1">
      <c r="A59" s="126"/>
      <c r="B59" s="126"/>
      <c r="C59" s="140"/>
      <c r="D59" s="126"/>
      <c r="E59" s="126"/>
      <c r="F59" s="139"/>
      <c r="G59" s="126"/>
      <c r="H59" s="122" t="s">
        <v>170</v>
      </c>
      <c r="I59" s="353"/>
      <c r="J59" s="345"/>
      <c r="K59" s="230">
        <f t="shared" si="5"/>
        <v>0</v>
      </c>
      <c r="L59" s="126"/>
      <c r="M59" s="48"/>
      <c r="N59" s="48"/>
      <c r="O59" s="126"/>
    </row>
    <row r="60" spans="1:15" s="14" customFormat="1">
      <c r="A60" s="126"/>
      <c r="B60" s="126"/>
      <c r="C60" s="140"/>
      <c r="D60" s="126"/>
      <c r="E60" s="126"/>
      <c r="F60" s="139"/>
      <c r="G60" s="126"/>
      <c r="H60" s="122" t="s">
        <v>171</v>
      </c>
      <c r="I60" s="353"/>
      <c r="J60" s="345"/>
      <c r="K60" s="230">
        <f t="shared" si="5"/>
        <v>0</v>
      </c>
      <c r="L60" s="126"/>
      <c r="M60" s="48"/>
      <c r="N60" s="48"/>
      <c r="O60" s="126"/>
    </row>
    <row r="61" spans="1:15" s="14" customFormat="1">
      <c r="A61" s="126"/>
      <c r="B61" s="126"/>
      <c r="C61" s="140"/>
      <c r="D61" s="126"/>
      <c r="E61" s="126"/>
      <c r="F61" s="139"/>
      <c r="G61" s="126"/>
      <c r="H61" s="122" t="s">
        <v>174</v>
      </c>
      <c r="I61" s="353"/>
      <c r="J61" s="368"/>
      <c r="K61" s="230">
        <f>E45</f>
        <v>0</v>
      </c>
      <c r="L61" s="126"/>
      <c r="M61" s="48"/>
      <c r="N61" s="48"/>
      <c r="O61" s="126"/>
    </row>
    <row r="62" spans="1:15" s="14" customFormat="1">
      <c r="A62" s="126"/>
      <c r="B62" s="126"/>
      <c r="C62" s="140"/>
      <c r="D62" s="126"/>
      <c r="E62" s="126"/>
      <c r="F62" s="139"/>
      <c r="G62" s="126"/>
      <c r="H62" s="122"/>
      <c r="I62" s="370"/>
      <c r="J62" s="123"/>
      <c r="K62" s="229"/>
      <c r="L62" s="126"/>
      <c r="M62" s="48"/>
      <c r="N62" s="48"/>
      <c r="O62" s="126"/>
    </row>
    <row r="63" spans="1:15" s="14" customFormat="1">
      <c r="A63" s="126"/>
      <c r="B63" s="126"/>
      <c r="C63" s="140"/>
      <c r="D63" s="126"/>
      <c r="E63" s="126"/>
      <c r="F63" s="139"/>
      <c r="G63" s="126"/>
      <c r="H63" s="346" t="s">
        <v>175</v>
      </c>
      <c r="I63" s="371"/>
      <c r="J63" s="372"/>
      <c r="K63" s="241" t="e">
        <f>SUM(K45:K62)</f>
        <v>#DIV/0!</v>
      </c>
      <c r="L63" s="126"/>
      <c r="M63" s="48"/>
      <c r="N63" s="48"/>
      <c r="O63" s="126"/>
    </row>
    <row r="64" spans="1:15" s="14" customFormat="1">
      <c r="A64" s="126"/>
      <c r="B64" s="126"/>
      <c r="C64" s="140"/>
      <c r="D64" s="126"/>
      <c r="E64" s="126"/>
      <c r="F64" s="139"/>
      <c r="G64" s="126"/>
      <c r="H64" s="48"/>
      <c r="I64" s="129"/>
      <c r="J64" s="373"/>
      <c r="K64" s="212"/>
      <c r="L64" s="126"/>
      <c r="M64" s="48"/>
      <c r="N64" s="48"/>
      <c r="O64" s="48"/>
    </row>
    <row r="65" spans="1:15" s="14" customFormat="1">
      <c r="A65" s="126"/>
      <c r="B65" s="126"/>
      <c r="C65" s="140"/>
      <c r="D65" s="126"/>
      <c r="E65" s="48"/>
      <c r="F65" s="139"/>
      <c r="G65" s="126"/>
      <c r="H65" s="374" t="s">
        <v>176</v>
      </c>
      <c r="I65" s="375"/>
      <c r="J65" s="376"/>
      <c r="K65" s="244" t="e">
        <f>E49</f>
        <v>#DIV/0!</v>
      </c>
      <c r="L65" s="126"/>
      <c r="M65" s="48"/>
      <c r="N65" s="48"/>
      <c r="O65" s="48"/>
    </row>
    <row r="66" spans="1:15">
      <c r="H66" s="126"/>
      <c r="I66" s="136"/>
      <c r="J66" s="137"/>
      <c r="K66" s="246"/>
      <c r="L66" s="126"/>
    </row>
    <row r="67" spans="1:15">
      <c r="H67" s="374" t="s">
        <v>177</v>
      </c>
      <c r="I67" s="375"/>
      <c r="J67" s="376"/>
      <c r="K67" s="244" t="e">
        <f>E51</f>
        <v>#DIV/0!</v>
      </c>
      <c r="L67" s="126"/>
    </row>
    <row r="68" spans="1:15">
      <c r="H68" s="126"/>
      <c r="I68" s="136"/>
      <c r="J68" s="137"/>
      <c r="K68" s="246"/>
      <c r="L68" s="126"/>
    </row>
    <row r="69" spans="1:15">
      <c r="H69" s="374" t="s">
        <v>178</v>
      </c>
      <c r="I69" s="375"/>
      <c r="J69" s="376"/>
      <c r="K69" s="244" t="e">
        <f>E53</f>
        <v>#DIV/0!</v>
      </c>
      <c r="L69" s="126"/>
    </row>
    <row r="70" spans="1:15">
      <c r="L70" s="126"/>
      <c r="O70" s="126"/>
    </row>
    <row r="71" spans="1:15">
      <c r="O71" s="126"/>
    </row>
    <row r="72" spans="1:15">
      <c r="O72" s="126"/>
    </row>
    <row r="73" spans="1:15">
      <c r="O73" s="126"/>
    </row>
    <row r="74" spans="1:15">
      <c r="O74" s="126"/>
    </row>
    <row r="75" spans="1:15">
      <c r="O75" s="126"/>
    </row>
    <row r="76" spans="1:15">
      <c r="O76" s="126"/>
    </row>
  </sheetData>
  <mergeCells count="7">
    <mergeCell ref="I25:N25"/>
    <mergeCell ref="I17:N17"/>
    <mergeCell ref="E10:F10"/>
    <mergeCell ref="I10:N10"/>
    <mergeCell ref="H1:N2"/>
    <mergeCell ref="H3:N3"/>
    <mergeCell ref="H4:N5"/>
  </mergeCells>
  <conditionalFormatting sqref="O2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K24"/>
  <sheetViews>
    <sheetView showGridLines="0" zoomScale="90" zoomScaleNormal="90" workbookViewId="0">
      <pane ySplit="10" topLeftCell="A11" activePane="bottomLeft" state="frozen"/>
      <selection activeCell="B1" sqref="B1"/>
      <selection pane="bottomLeft" activeCell="H24" sqref="H24"/>
    </sheetView>
  </sheetViews>
  <sheetFormatPr defaultColWidth="9.109375" defaultRowHeight="13.2"/>
  <cols>
    <col min="1" max="1" width="29.88671875" style="48" customWidth="1"/>
    <col min="2" max="2" width="56.33203125" style="48" customWidth="1"/>
    <col min="3" max="3" width="12.88671875" style="48" customWidth="1"/>
    <col min="4" max="4" width="43.88671875" style="48" bestFit="1" customWidth="1"/>
    <col min="5" max="5" width="15.33203125" style="48" customWidth="1"/>
    <col min="6" max="6" width="12.88671875" style="48" customWidth="1"/>
    <col min="7" max="7" width="12.33203125" style="48" bestFit="1" customWidth="1"/>
    <col min="8" max="8" width="17" style="48" customWidth="1"/>
    <col min="9" max="9" width="19.88671875" style="2" customWidth="1"/>
    <col min="10" max="16384" width="9.109375" style="2"/>
  </cols>
  <sheetData>
    <row r="1" spans="1:9">
      <c r="A1" s="395" t="s">
        <v>4</v>
      </c>
    </row>
    <row r="3" spans="1:9" ht="15.6">
      <c r="A3" s="439" t="str">
        <f>'2-Kosten per locatie'!A3</f>
        <v>Naam opdrachtgever</v>
      </c>
      <c r="B3" s="141" t="str">
        <f>'2-Kosten per locatie'!B3</f>
        <v>Gemeente Lelystad</v>
      </c>
    </row>
    <row r="4" spans="1:9" ht="15.6">
      <c r="A4" s="439" t="str">
        <f>'2-Kosten per locatie'!A4</f>
        <v>Calculatie onderdeel</v>
      </c>
      <c r="B4" s="39" t="str">
        <f ca="1">MID(CELL("bestandsnaam",$C$9),SEARCH("]",CELL("bestandsnaam",$C$9),1)+1,256)</f>
        <v>8-Additionele kosten</v>
      </c>
    </row>
    <row r="5" spans="1:9" ht="15.6">
      <c r="A5" s="439" t="str">
        <f>'2-Kosten per locatie'!A5</f>
        <v>Gebouw/plaats</v>
      </c>
      <c r="B5" s="141" t="str">
        <f>'2-Kosten per locatie'!B5</f>
        <v>Lelystad</v>
      </c>
      <c r="D5"/>
      <c r="E5"/>
      <c r="F5"/>
      <c r="G5"/>
      <c r="H5"/>
    </row>
    <row r="6" spans="1:9" ht="15.6">
      <c r="A6" s="439" t="str">
        <f>'2-Kosten per locatie'!A6</f>
        <v>Referentie nummer</v>
      </c>
      <c r="B6" s="141" t="str">
        <f>'2-Kosten per locatie'!B6</f>
        <v xml:space="preserve">GEMEENTE LELYSTAD-TN-496269 </v>
      </c>
      <c r="D6"/>
      <c r="E6"/>
      <c r="F6"/>
      <c r="G6"/>
      <c r="H6"/>
    </row>
    <row r="7" spans="1:9" ht="15" customHeight="1">
      <c r="A7" s="439" t="str">
        <f>'2-Kosten per locatie'!A7</f>
        <v>Naam dienstverlener</v>
      </c>
      <c r="B7" s="141">
        <f>'2-Kosten per locatie'!B7</f>
        <v>0</v>
      </c>
      <c r="D7"/>
      <c r="E7"/>
      <c r="F7"/>
      <c r="G7"/>
      <c r="H7"/>
      <c r="I7" s="23"/>
    </row>
    <row r="8" spans="1:9" ht="15.6">
      <c r="A8" s="439" t="str">
        <f>'2-Kosten per locatie'!A8</f>
        <v>Prijspeil</v>
      </c>
      <c r="B8" s="443">
        <f>'2-Kosten per locatie'!B8</f>
        <v>45839</v>
      </c>
      <c r="D8"/>
      <c r="E8"/>
      <c r="F8"/>
      <c r="G8"/>
      <c r="H8"/>
      <c r="I8" s="23"/>
    </row>
    <row r="10" spans="1:9" s="48" customFormat="1" ht="26.4">
      <c r="A10" s="448" t="s">
        <v>17</v>
      </c>
      <c r="B10" s="448" t="s">
        <v>184</v>
      </c>
      <c r="C10" s="448" t="s">
        <v>185</v>
      </c>
      <c r="D10" s="448" t="s">
        <v>186</v>
      </c>
      <c r="E10" s="448" t="s">
        <v>736</v>
      </c>
      <c r="F10" s="448" t="s">
        <v>187</v>
      </c>
      <c r="G10" s="448" t="s">
        <v>188</v>
      </c>
      <c r="H10" s="448" t="s">
        <v>189</v>
      </c>
    </row>
    <row r="11" spans="1:9">
      <c r="A11" s="256" t="s">
        <v>238</v>
      </c>
      <c r="B11" s="62" t="s">
        <v>735</v>
      </c>
      <c r="C11" s="382">
        <v>1</v>
      </c>
      <c r="D11" s="382">
        <v>255</v>
      </c>
      <c r="E11" s="433">
        <v>2.5</v>
      </c>
      <c r="F11" s="383">
        <f>E11*D11*C11</f>
        <v>637.5</v>
      </c>
      <c r="G11" s="252">
        <v>0</v>
      </c>
      <c r="H11" s="195">
        <f>G11*F11</f>
        <v>0</v>
      </c>
    </row>
    <row r="12" spans="1:9">
      <c r="A12" s="256" t="s">
        <v>238</v>
      </c>
      <c r="B12" s="62" t="s">
        <v>750</v>
      </c>
      <c r="C12" s="382">
        <v>1</v>
      </c>
      <c r="D12" s="382">
        <v>1</v>
      </c>
      <c r="E12" s="429">
        <v>0</v>
      </c>
      <c r="F12" s="383">
        <f t="shared" ref="F12:F22" si="0">E12*D12*C12</f>
        <v>0</v>
      </c>
      <c r="G12" s="252">
        <v>0</v>
      </c>
      <c r="H12" s="195">
        <f>G12*F12</f>
        <v>0</v>
      </c>
    </row>
    <row r="13" spans="1:9">
      <c r="A13" s="256" t="s">
        <v>238</v>
      </c>
      <c r="B13" s="62" t="s">
        <v>737</v>
      </c>
      <c r="C13" s="382">
        <v>14</v>
      </c>
      <c r="D13" s="382">
        <v>52</v>
      </c>
      <c r="E13" s="429">
        <v>0</v>
      </c>
      <c r="F13" s="383">
        <f t="shared" si="0"/>
        <v>0</v>
      </c>
      <c r="G13" s="252">
        <v>0</v>
      </c>
      <c r="H13" s="195">
        <f t="shared" ref="H13:H14" si="1">G13*F13</f>
        <v>0</v>
      </c>
    </row>
    <row r="14" spans="1:9">
      <c r="A14" s="256" t="s">
        <v>238</v>
      </c>
      <c r="B14" s="62" t="s">
        <v>751</v>
      </c>
      <c r="C14" s="382">
        <v>1</v>
      </c>
      <c r="D14" s="382">
        <v>1</v>
      </c>
      <c r="E14" s="429">
        <v>0</v>
      </c>
      <c r="F14" s="383">
        <f t="shared" si="0"/>
        <v>0</v>
      </c>
      <c r="G14" s="252">
        <v>0</v>
      </c>
      <c r="H14" s="195">
        <f t="shared" si="1"/>
        <v>0</v>
      </c>
    </row>
    <row r="15" spans="1:9">
      <c r="A15" s="256" t="s">
        <v>238</v>
      </c>
      <c r="B15" s="62" t="s">
        <v>777</v>
      </c>
      <c r="C15" s="382">
        <v>3</v>
      </c>
      <c r="D15" s="382">
        <v>12</v>
      </c>
      <c r="E15" s="429">
        <v>0</v>
      </c>
      <c r="F15" s="383">
        <f t="shared" si="0"/>
        <v>0</v>
      </c>
      <c r="G15" s="252">
        <v>0</v>
      </c>
      <c r="H15" s="195">
        <f>F15*G15</f>
        <v>0</v>
      </c>
    </row>
    <row r="16" spans="1:9">
      <c r="A16" s="256" t="s">
        <v>238</v>
      </c>
      <c r="B16" s="62" t="s">
        <v>773</v>
      </c>
      <c r="C16" s="382">
        <v>1</v>
      </c>
      <c r="D16" s="382">
        <v>255</v>
      </c>
      <c r="E16" s="429">
        <v>0</v>
      </c>
      <c r="F16" s="383">
        <f t="shared" si="0"/>
        <v>0</v>
      </c>
      <c r="G16" s="252">
        <v>0</v>
      </c>
      <c r="H16" s="195">
        <f t="shared" ref="H16:H22" si="2">F16*G16</f>
        <v>0</v>
      </c>
    </row>
    <row r="17" spans="1:11">
      <c r="A17" s="256" t="s">
        <v>238</v>
      </c>
      <c r="B17" s="393" t="s">
        <v>744</v>
      </c>
      <c r="C17" s="382">
        <v>1381</v>
      </c>
      <c r="D17" s="382">
        <v>1</v>
      </c>
      <c r="E17" s="429">
        <v>0</v>
      </c>
      <c r="F17" s="383">
        <f t="shared" si="0"/>
        <v>0</v>
      </c>
      <c r="G17" s="252">
        <v>0</v>
      </c>
      <c r="H17" s="195">
        <f t="shared" si="2"/>
        <v>0</v>
      </c>
    </row>
    <row r="18" spans="1:11">
      <c r="A18" s="256" t="s">
        <v>238</v>
      </c>
      <c r="B18" s="391" t="s">
        <v>743</v>
      </c>
      <c r="C18" s="382">
        <v>1</v>
      </c>
      <c r="D18" s="382">
        <v>1</v>
      </c>
      <c r="E18" s="451">
        <v>15</v>
      </c>
      <c r="F18" s="383">
        <f t="shared" si="0"/>
        <v>15</v>
      </c>
      <c r="G18" s="252">
        <v>0</v>
      </c>
      <c r="H18" s="195">
        <f t="shared" si="2"/>
        <v>0</v>
      </c>
    </row>
    <row r="19" spans="1:11">
      <c r="A19" s="256" t="s">
        <v>238</v>
      </c>
      <c r="B19" s="391" t="s">
        <v>742</v>
      </c>
      <c r="C19" s="382">
        <v>1</v>
      </c>
      <c r="D19" s="382">
        <v>2</v>
      </c>
      <c r="E19" s="451">
        <v>32</v>
      </c>
      <c r="F19" s="383">
        <f t="shared" si="0"/>
        <v>64</v>
      </c>
      <c r="G19" s="252">
        <v>0</v>
      </c>
      <c r="H19" s="195">
        <f t="shared" si="2"/>
        <v>0</v>
      </c>
    </row>
    <row r="20" spans="1:11">
      <c r="A20" s="256" t="s">
        <v>238</v>
      </c>
      <c r="B20" s="62" t="s">
        <v>776</v>
      </c>
      <c r="C20" s="382">
        <v>1</v>
      </c>
      <c r="D20" s="382">
        <v>12</v>
      </c>
      <c r="E20" s="451">
        <v>3</v>
      </c>
      <c r="F20" s="383">
        <f t="shared" si="0"/>
        <v>36</v>
      </c>
      <c r="G20" s="252">
        <v>0</v>
      </c>
      <c r="H20" s="195">
        <f t="shared" si="2"/>
        <v>0</v>
      </c>
      <c r="K20" s="449"/>
    </row>
    <row r="21" spans="1:11">
      <c r="A21" s="257" t="s">
        <v>718</v>
      </c>
      <c r="B21" s="62" t="s">
        <v>775</v>
      </c>
      <c r="C21" s="382">
        <v>1</v>
      </c>
      <c r="D21" s="382">
        <v>17</v>
      </c>
      <c r="E21" s="451">
        <v>3</v>
      </c>
      <c r="F21" s="383">
        <f t="shared" si="0"/>
        <v>51</v>
      </c>
      <c r="G21" s="252">
        <v>0</v>
      </c>
      <c r="H21" s="195">
        <f t="shared" si="2"/>
        <v>0</v>
      </c>
      <c r="K21" s="449"/>
    </row>
    <row r="22" spans="1:11">
      <c r="A22" s="256" t="s">
        <v>238</v>
      </c>
      <c r="B22" s="430" t="s">
        <v>746</v>
      </c>
      <c r="C22" s="382">
        <v>1</v>
      </c>
      <c r="D22" s="382">
        <v>4</v>
      </c>
      <c r="E22" s="451">
        <v>2</v>
      </c>
      <c r="F22" s="383">
        <f t="shared" si="0"/>
        <v>8</v>
      </c>
      <c r="G22" s="252">
        <v>0</v>
      </c>
      <c r="H22" s="195">
        <f t="shared" si="2"/>
        <v>0</v>
      </c>
    </row>
    <row r="23" spans="1:11">
      <c r="E23" s="212"/>
      <c r="F23" s="212"/>
      <c r="G23" s="212"/>
      <c r="H23" s="212"/>
    </row>
    <row r="24" spans="1:11" s="13" customFormat="1">
      <c r="A24" s="309" t="s">
        <v>26</v>
      </c>
      <c r="B24" s="321"/>
      <c r="C24" s="321"/>
      <c r="D24" s="321"/>
      <c r="E24" s="431"/>
      <c r="F24" s="384">
        <f>SUM(F11:F16)</f>
        <v>637.5</v>
      </c>
      <c r="G24" s="431"/>
      <c r="H24" s="249">
        <f>SUM(H11:H23)</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P64"/>
  <sheetViews>
    <sheetView showGridLines="0" showZeros="0" zoomScaleNormal="100" zoomScaleSheetLayoutView="75" zoomScalePageLayoutView="50" workbookViewId="0">
      <pane ySplit="10" topLeftCell="A11" activePane="bottomLeft" state="frozen"/>
      <selection activeCell="B1" sqref="B1"/>
      <selection pane="bottomLeft" activeCell="A54" sqref="A54"/>
    </sheetView>
  </sheetViews>
  <sheetFormatPr defaultColWidth="11.44140625" defaultRowHeight="13.2"/>
  <cols>
    <col min="1" max="1" width="52.6640625" style="48" customWidth="1"/>
    <col min="2" max="2" width="36.88671875" style="48" customWidth="1"/>
    <col min="3" max="6" width="17.5546875" style="48" customWidth="1"/>
    <col min="7" max="16384" width="11.44140625" style="2"/>
  </cols>
  <sheetData>
    <row r="1" spans="1:8">
      <c r="A1" s="437" t="s">
        <v>4</v>
      </c>
      <c r="B1" s="153"/>
      <c r="C1" s="142"/>
      <c r="D1" s="143"/>
    </row>
    <row r="2" spans="1:8">
      <c r="A2" s="438"/>
      <c r="B2" s="153"/>
    </row>
    <row r="3" spans="1:8" ht="15.6">
      <c r="A3" s="439" t="str">
        <f>'2-Kosten per locatie'!A3</f>
        <v>Naam opdrachtgever</v>
      </c>
      <c r="B3" s="141" t="str">
        <f>'2-Kosten per locatie'!B3</f>
        <v>Gemeente Lelystad</v>
      </c>
      <c r="C3" s="144"/>
      <c r="D3" s="144"/>
    </row>
    <row r="4" spans="1:8" ht="15.6">
      <c r="A4" s="439" t="str">
        <f>'2-Kosten per locatie'!A4</f>
        <v>Calculatie onderdeel</v>
      </c>
      <c r="B4" s="141" t="str">
        <f ca="1">MID(CELL("bestandsnaam",$C$9),SEARCH("]",CELL("bestandsnaam",$C$9),1)+1,256)</f>
        <v>9-Afroepprijs</v>
      </c>
      <c r="C4" s="145"/>
      <c r="D4" s="146"/>
    </row>
    <row r="5" spans="1:8" ht="15.6">
      <c r="A5" s="439" t="str">
        <f>'2-Kosten per locatie'!A5</f>
        <v>Gebouw/plaats</v>
      </c>
      <c r="B5" s="141" t="str">
        <f>'2-Kosten per locatie'!B5</f>
        <v>Lelystad</v>
      </c>
      <c r="C5" s="145"/>
      <c r="D5" s="146"/>
    </row>
    <row r="6" spans="1:8" ht="15.6">
      <c r="A6" s="439" t="str">
        <f>'2-Kosten per locatie'!A6</f>
        <v>Referentie nummer</v>
      </c>
      <c r="B6" s="141" t="str">
        <f>'2-Kosten per locatie'!B6</f>
        <v xml:space="preserve">GEMEENTE LELYSTAD-TN-496269 </v>
      </c>
      <c r="C6" s="145"/>
      <c r="D6" s="146"/>
      <c r="H6"/>
    </row>
    <row r="7" spans="1:8" ht="15.6">
      <c r="A7" s="439" t="str">
        <f>'2-Kosten per locatie'!A7</f>
        <v>Naam dienstverlener</v>
      </c>
      <c r="B7" s="141">
        <f>'2-Kosten per locatie'!B7</f>
        <v>0</v>
      </c>
      <c r="C7" s="145"/>
      <c r="D7" s="146"/>
      <c r="H7"/>
    </row>
    <row r="8" spans="1:8" ht="15.6">
      <c r="A8" s="439" t="str">
        <f>'2-Kosten per locatie'!A8</f>
        <v>Prijspeil</v>
      </c>
      <c r="B8" s="443">
        <f>'2-Kosten per locatie'!B8</f>
        <v>45839</v>
      </c>
      <c r="C8" s="145"/>
      <c r="D8" s="146"/>
      <c r="E8"/>
      <c r="F8"/>
      <c r="H8"/>
    </row>
    <row r="9" spans="1:8" ht="15.6">
      <c r="A9" s="155"/>
      <c r="B9" s="155"/>
      <c r="C9" s="145"/>
      <c r="D9" s="146"/>
      <c r="E9"/>
      <c r="F9"/>
      <c r="H9" s="425"/>
    </row>
    <row r="10" spans="1:8" ht="18.600000000000001">
      <c r="A10" s="385" t="s">
        <v>190</v>
      </c>
      <c r="B10" s="386"/>
      <c r="C10" s="386"/>
      <c r="D10" s="387"/>
      <c r="E10" s="387"/>
      <c r="F10" s="388"/>
      <c r="H10" s="426"/>
    </row>
    <row r="12" spans="1:8">
      <c r="A12" s="389"/>
      <c r="B12" s="390"/>
      <c r="C12" s="489" t="s">
        <v>191</v>
      </c>
      <c r="D12" s="490"/>
      <c r="E12" s="490"/>
      <c r="F12" s="491"/>
    </row>
    <row r="13" spans="1:8">
      <c r="A13" s="391" t="s">
        <v>192</v>
      </c>
      <c r="B13" s="391" t="s">
        <v>193</v>
      </c>
      <c r="C13" s="392" t="s">
        <v>194</v>
      </c>
      <c r="D13" s="382" t="s">
        <v>195</v>
      </c>
      <c r="E13" s="382" t="s">
        <v>196</v>
      </c>
      <c r="F13" s="382" t="s">
        <v>197</v>
      </c>
    </row>
    <row r="14" spans="1:8">
      <c r="A14" s="393" t="s">
        <v>198</v>
      </c>
      <c r="B14" s="393" t="s">
        <v>199</v>
      </c>
      <c r="C14" s="394">
        <v>0</v>
      </c>
      <c r="D14" s="394">
        <v>0</v>
      </c>
      <c r="E14" s="394">
        <v>0</v>
      </c>
      <c r="F14" s="394">
        <v>0</v>
      </c>
    </row>
    <row r="15" spans="1:8">
      <c r="A15" s="393" t="s">
        <v>200</v>
      </c>
      <c r="B15" s="393" t="s">
        <v>199</v>
      </c>
      <c r="C15" s="394">
        <v>0</v>
      </c>
      <c r="D15" s="394">
        <v>0</v>
      </c>
      <c r="E15" s="394">
        <v>0</v>
      </c>
      <c r="F15" s="394">
        <v>0</v>
      </c>
    </row>
    <row r="16" spans="1:8">
      <c r="A16" s="393" t="s">
        <v>201</v>
      </c>
      <c r="B16" s="393" t="s">
        <v>202</v>
      </c>
      <c r="C16" s="394">
        <v>0</v>
      </c>
      <c r="D16" s="394">
        <v>0</v>
      </c>
      <c r="E16" s="394">
        <v>0</v>
      </c>
      <c r="F16" s="394">
        <v>0</v>
      </c>
    </row>
    <row r="17" spans="1:6">
      <c r="A17" s="391" t="s">
        <v>203</v>
      </c>
      <c r="B17" s="395"/>
      <c r="C17" s="394">
        <v>0</v>
      </c>
      <c r="D17" s="394">
        <v>0</v>
      </c>
      <c r="E17" s="394">
        <v>0</v>
      </c>
      <c r="F17" s="394">
        <v>0</v>
      </c>
    </row>
    <row r="18" spans="1:6">
      <c r="A18" s="391" t="s">
        <v>204</v>
      </c>
      <c r="B18" s="395"/>
      <c r="C18" s="394">
        <v>0</v>
      </c>
      <c r="D18" s="394">
        <v>0</v>
      </c>
      <c r="E18" s="394">
        <v>0</v>
      </c>
      <c r="F18" s="394">
        <v>0</v>
      </c>
    </row>
    <row r="19" spans="1:6">
      <c r="A19" s="391" t="s">
        <v>745</v>
      </c>
      <c r="B19" s="395"/>
      <c r="C19" s="394">
        <v>0</v>
      </c>
      <c r="D19" s="394">
        <v>0</v>
      </c>
      <c r="E19" s="394">
        <v>0</v>
      </c>
      <c r="F19" s="394">
        <v>0</v>
      </c>
    </row>
    <row r="20" spans="1:6">
      <c r="A20" s="391" t="s">
        <v>748</v>
      </c>
      <c r="B20" s="395"/>
      <c r="C20" s="394">
        <v>0</v>
      </c>
      <c r="D20" s="394">
        <v>0</v>
      </c>
      <c r="E20" s="394">
        <v>0</v>
      </c>
      <c r="F20" s="394">
        <v>0</v>
      </c>
    </row>
    <row r="21" spans="1:6">
      <c r="A21" s="147"/>
      <c r="B21" s="147"/>
      <c r="C21" s="147"/>
      <c r="D21" s="142"/>
    </row>
    <row r="22" spans="1:6" ht="18.600000000000001">
      <c r="A22" s="385" t="s">
        <v>205</v>
      </c>
      <c r="B22" s="396"/>
      <c r="C22" s="396"/>
      <c r="D22" s="396"/>
      <c r="E22" s="396"/>
      <c r="F22" s="397"/>
    </row>
    <row r="23" spans="1:6">
      <c r="A23" s="148"/>
      <c r="B23" s="147"/>
      <c r="C23" s="147"/>
      <c r="D23" s="142"/>
      <c r="E23" s="489" t="s">
        <v>206</v>
      </c>
      <c r="F23" s="491"/>
    </row>
    <row r="24" spans="1:6">
      <c r="A24" s="391" t="s">
        <v>207</v>
      </c>
      <c r="B24" s="398" t="s">
        <v>193</v>
      </c>
      <c r="C24" s="399"/>
      <c r="D24" s="400"/>
      <c r="E24" s="401" t="s">
        <v>208</v>
      </c>
      <c r="F24" s="401" t="s">
        <v>209</v>
      </c>
    </row>
    <row r="25" spans="1:6">
      <c r="A25" s="393" t="s">
        <v>210</v>
      </c>
      <c r="B25" s="395" t="s">
        <v>211</v>
      </c>
      <c r="C25" s="166"/>
      <c r="D25" s="166"/>
      <c r="E25" s="394">
        <v>0</v>
      </c>
      <c r="F25" s="394">
        <v>0</v>
      </c>
    </row>
    <row r="26" spans="1:6">
      <c r="A26" s="393" t="s">
        <v>212</v>
      </c>
      <c r="B26" s="395" t="s">
        <v>211</v>
      </c>
      <c r="C26" s="402"/>
      <c r="D26" s="402"/>
      <c r="E26" s="394">
        <v>0</v>
      </c>
      <c r="F26" s="394">
        <v>0</v>
      </c>
    </row>
    <row r="27" spans="1:6">
      <c r="A27" s="393" t="s">
        <v>213</v>
      </c>
      <c r="B27" s="395" t="s">
        <v>211</v>
      </c>
      <c r="C27" s="402"/>
      <c r="D27" s="402"/>
      <c r="E27" s="394">
        <v>0</v>
      </c>
      <c r="F27" s="394">
        <v>0</v>
      </c>
    </row>
    <row r="28" spans="1:6">
      <c r="A28" s="393" t="s">
        <v>214</v>
      </c>
      <c r="B28" s="395" t="s">
        <v>211</v>
      </c>
      <c r="C28" s="403"/>
      <c r="D28" s="402"/>
      <c r="E28" s="394">
        <v>0</v>
      </c>
      <c r="F28" s="394">
        <v>0</v>
      </c>
    </row>
    <row r="29" spans="1:6">
      <c r="A29" s="393" t="s">
        <v>215</v>
      </c>
      <c r="B29" s="395" t="s">
        <v>211</v>
      </c>
      <c r="C29" s="403"/>
      <c r="D29" s="402"/>
      <c r="E29" s="394">
        <v>0</v>
      </c>
      <c r="F29" s="394">
        <v>0</v>
      </c>
    </row>
    <row r="30" spans="1:6">
      <c r="A30" s="149"/>
      <c r="B30" s="150"/>
      <c r="C30" s="150"/>
      <c r="D30" s="149"/>
    </row>
    <row r="31" spans="1:6" ht="18.600000000000001">
      <c r="A31" s="385" t="s">
        <v>216</v>
      </c>
      <c r="B31" s="396"/>
      <c r="C31" s="396"/>
      <c r="D31" s="396"/>
      <c r="E31" s="396"/>
      <c r="F31" s="397"/>
    </row>
    <row r="32" spans="1:6">
      <c r="A32" s="404"/>
      <c r="B32" s="404"/>
      <c r="C32" s="404"/>
      <c r="D32" s="404"/>
    </row>
    <row r="33" spans="1:16" ht="26.4">
      <c r="A33" s="405" t="s">
        <v>217</v>
      </c>
      <c r="B33" s="406" t="s">
        <v>193</v>
      </c>
      <c r="C33" s="399"/>
      <c r="D33" s="400"/>
      <c r="E33" s="407" t="s">
        <v>218</v>
      </c>
      <c r="F33" s="408" t="s">
        <v>219</v>
      </c>
    </row>
    <row r="34" spans="1:16">
      <c r="A34" s="393" t="s">
        <v>220</v>
      </c>
      <c r="B34" s="395" t="s">
        <v>211</v>
      </c>
      <c r="C34" s="166"/>
      <c r="D34" s="166"/>
      <c r="E34" s="394">
        <v>0</v>
      </c>
      <c r="F34" s="394">
        <v>0</v>
      </c>
    </row>
    <row r="35" spans="1:16">
      <c r="A35" s="393" t="s">
        <v>221</v>
      </c>
      <c r="B35" s="395" t="s">
        <v>211</v>
      </c>
      <c r="C35" s="402"/>
      <c r="D35" s="402"/>
      <c r="E35" s="394">
        <v>0</v>
      </c>
      <c r="F35" s="394">
        <v>0</v>
      </c>
    </row>
    <row r="36" spans="1:16">
      <c r="A36" s="393" t="s">
        <v>222</v>
      </c>
      <c r="B36" s="395" t="s">
        <v>211</v>
      </c>
      <c r="C36" s="403"/>
      <c r="D36" s="402"/>
      <c r="E36" s="394">
        <v>0</v>
      </c>
      <c r="F36" s="394">
        <v>0</v>
      </c>
    </row>
    <row r="37" spans="1:16">
      <c r="A37" s="393" t="s">
        <v>223</v>
      </c>
      <c r="B37" s="395" t="s">
        <v>211</v>
      </c>
      <c r="C37" s="403"/>
      <c r="D37" s="402"/>
      <c r="E37" s="394">
        <v>0</v>
      </c>
      <c r="F37" s="394">
        <v>0</v>
      </c>
    </row>
    <row r="38" spans="1:16">
      <c r="A38" s="393" t="s">
        <v>224</v>
      </c>
      <c r="B38" s="395" t="s">
        <v>211</v>
      </c>
      <c r="C38" s="403"/>
      <c r="D38" s="402"/>
      <c r="E38" s="394">
        <v>0</v>
      </c>
      <c r="F38" s="394">
        <v>0</v>
      </c>
    </row>
    <row r="40" spans="1:16" ht="18.600000000000001">
      <c r="A40" s="385" t="s">
        <v>225</v>
      </c>
      <c r="B40" s="396"/>
      <c r="C40" s="396"/>
      <c r="D40" s="396"/>
      <c r="E40" s="396"/>
      <c r="F40" s="397"/>
      <c r="H40" s="12"/>
      <c r="I40" s="12"/>
      <c r="J40" s="12"/>
      <c r="K40" s="12"/>
      <c r="L40" s="12"/>
      <c r="M40" s="12"/>
      <c r="N40" s="12"/>
      <c r="O40" s="12"/>
      <c r="P40" s="12"/>
    </row>
    <row r="41" spans="1:16">
      <c r="A41" s="148"/>
      <c r="B41" s="147"/>
      <c r="C41" s="147"/>
      <c r="D41" s="142"/>
    </row>
    <row r="42" spans="1:16">
      <c r="A42" s="391" t="s">
        <v>192</v>
      </c>
      <c r="B42" s="389" t="s">
        <v>193</v>
      </c>
      <c r="C42" s="404"/>
      <c r="D42" s="404"/>
      <c r="E42" s="404"/>
      <c r="F42" s="409" t="s">
        <v>226</v>
      </c>
      <c r="H42" s="12"/>
      <c r="I42" s="12"/>
      <c r="J42" s="12"/>
      <c r="K42" s="12"/>
      <c r="L42" s="12"/>
      <c r="M42" s="12"/>
      <c r="N42" s="12"/>
      <c r="O42" s="12"/>
      <c r="P42" s="12"/>
    </row>
    <row r="43" spans="1:16">
      <c r="A43" s="393" t="s">
        <v>789</v>
      </c>
      <c r="B43" s="151" t="s">
        <v>181</v>
      </c>
      <c r="C43" s="151"/>
      <c r="D43" s="151"/>
      <c r="E43" s="151"/>
      <c r="F43" s="394">
        <v>0</v>
      </c>
      <c r="H43" s="12"/>
      <c r="I43" s="12"/>
      <c r="J43" s="12"/>
      <c r="K43" s="12"/>
      <c r="L43" s="12"/>
      <c r="M43" s="12"/>
      <c r="N43" s="12"/>
      <c r="O43" s="12"/>
      <c r="P43" s="12"/>
    </row>
    <row r="44" spans="1:16">
      <c r="A44" s="393" t="s">
        <v>789</v>
      </c>
      <c r="B44" s="151" t="s">
        <v>182</v>
      </c>
      <c r="C44" s="151"/>
      <c r="D44" s="151"/>
      <c r="E44" s="151"/>
      <c r="F44" s="394">
        <v>0</v>
      </c>
      <c r="H44" s="12"/>
      <c r="I44" s="12"/>
      <c r="J44" s="12"/>
      <c r="K44" s="12"/>
      <c r="L44" s="12"/>
      <c r="M44" s="12"/>
      <c r="N44" s="12"/>
      <c r="O44" s="12"/>
      <c r="P44" s="12"/>
    </row>
    <row r="45" spans="1:16">
      <c r="A45" s="393" t="s">
        <v>789</v>
      </c>
      <c r="B45" s="151" t="s">
        <v>183</v>
      </c>
      <c r="C45" s="151"/>
      <c r="D45" s="151"/>
      <c r="E45" s="151"/>
      <c r="F45" s="394">
        <v>0</v>
      </c>
      <c r="H45" s="12"/>
      <c r="I45" s="12"/>
      <c r="J45" s="12"/>
      <c r="K45" s="12"/>
      <c r="L45" s="12"/>
      <c r="M45" s="12"/>
      <c r="N45" s="12"/>
      <c r="O45" s="12"/>
      <c r="P45" s="12"/>
    </row>
    <row r="46" spans="1:16">
      <c r="A46" s="393" t="s">
        <v>227</v>
      </c>
      <c r="B46" s="151" t="s">
        <v>181</v>
      </c>
      <c r="C46" s="151"/>
      <c r="D46" s="151"/>
      <c r="E46" s="151"/>
      <c r="F46" s="394">
        <v>0</v>
      </c>
    </row>
    <row r="47" spans="1:16">
      <c r="A47" s="147"/>
      <c r="B47" s="142"/>
      <c r="C47" s="142"/>
      <c r="D47" s="147"/>
    </row>
    <row r="48" spans="1:16" s="12" customFormat="1" ht="18.600000000000001">
      <c r="A48" s="492" t="s">
        <v>792</v>
      </c>
      <c r="B48" s="493"/>
      <c r="C48" s="388"/>
      <c r="H48" s="2"/>
      <c r="I48" s="2"/>
      <c r="J48" s="2"/>
      <c r="K48" s="2"/>
      <c r="L48" s="2"/>
      <c r="M48" s="2"/>
      <c r="N48" s="2"/>
      <c r="O48" s="2"/>
      <c r="P48" s="2"/>
    </row>
    <row r="49" spans="1:16">
      <c r="A49" s="488" t="s">
        <v>192</v>
      </c>
      <c r="B49" s="488"/>
      <c r="C49" s="409" t="s">
        <v>226</v>
      </c>
      <c r="D49" s="452"/>
      <c r="E49" s="453"/>
    </row>
    <row r="50" spans="1:16">
      <c r="A50" s="488" t="s">
        <v>749</v>
      </c>
      <c r="B50" s="488"/>
      <c r="C50" s="394">
        <v>0</v>
      </c>
      <c r="D50" s="452"/>
      <c r="E50" s="453"/>
    </row>
    <row r="51" spans="1:16" s="12" customFormat="1">
      <c r="A51" s="488" t="s">
        <v>790</v>
      </c>
      <c r="B51" s="488"/>
      <c r="C51" s="394">
        <v>0</v>
      </c>
      <c r="D51" s="32"/>
      <c r="E51" s="32"/>
      <c r="F51" s="32"/>
      <c r="H51" s="2"/>
      <c r="I51" s="2"/>
      <c r="J51" s="2"/>
      <c r="K51" s="2"/>
      <c r="L51" s="2"/>
      <c r="M51" s="2"/>
      <c r="N51" s="2"/>
      <c r="O51" s="2"/>
      <c r="P51" s="2"/>
    </row>
    <row r="52" spans="1:16" s="12" customFormat="1">
      <c r="A52" s="488" t="s">
        <v>791</v>
      </c>
      <c r="B52" s="488"/>
      <c r="C52" s="394">
        <v>0</v>
      </c>
      <c r="D52" s="32"/>
      <c r="E52" s="32"/>
      <c r="F52" s="32"/>
      <c r="H52" s="2"/>
      <c r="I52" s="2"/>
      <c r="J52" s="2"/>
      <c r="K52" s="2"/>
      <c r="L52" s="2"/>
      <c r="M52" s="2"/>
      <c r="N52" s="2"/>
      <c r="O52" s="2"/>
      <c r="P52" s="2"/>
    </row>
    <row r="53" spans="1:16" s="12" customFormat="1">
      <c r="A53" s="147"/>
      <c r="B53" s="147"/>
      <c r="C53" s="32"/>
      <c r="D53" s="32"/>
      <c r="E53" s="32"/>
      <c r="F53" s="32"/>
      <c r="H53" s="2"/>
      <c r="I53" s="2"/>
      <c r="J53" s="2"/>
      <c r="K53" s="2"/>
      <c r="L53" s="2"/>
      <c r="M53" s="2"/>
      <c r="N53" s="2"/>
      <c r="O53" s="2"/>
      <c r="P53" s="2"/>
    </row>
    <row r="54" spans="1:16" s="12" customFormat="1" ht="15.6">
      <c r="A54" s="183" t="s">
        <v>228</v>
      </c>
      <c r="B54" s="142"/>
      <c r="C54" s="142"/>
      <c r="D54" s="147"/>
      <c r="E54" s="48"/>
      <c r="F54" s="48"/>
      <c r="H54" s="2"/>
      <c r="I54" s="2"/>
      <c r="J54" s="2"/>
      <c r="K54" s="2"/>
      <c r="L54" s="2"/>
      <c r="M54" s="2"/>
      <c r="N54" s="2"/>
      <c r="O54" s="2"/>
      <c r="P54" s="2"/>
    </row>
    <row r="55" spans="1:16">
      <c r="A55" s="147" t="s">
        <v>229</v>
      </c>
    </row>
    <row r="56" spans="1:16">
      <c r="A56" s="147" t="s">
        <v>230</v>
      </c>
      <c r="B56" s="142"/>
      <c r="C56" s="142"/>
      <c r="D56" s="147"/>
    </row>
    <row r="57" spans="1:16">
      <c r="A57" s="147"/>
      <c r="B57" s="142"/>
      <c r="C57" s="142"/>
      <c r="D57" s="147"/>
    </row>
    <row r="58" spans="1:16" ht="12.75" customHeight="1">
      <c r="A58" s="147"/>
      <c r="B58" s="142"/>
      <c r="C58" s="142"/>
      <c r="D58" s="147"/>
    </row>
    <row r="59" spans="1:16">
      <c r="A59" s="147"/>
      <c r="B59" s="142"/>
      <c r="C59" s="142"/>
      <c r="D59" s="147"/>
    </row>
    <row r="61" spans="1:16">
      <c r="A61" s="152"/>
      <c r="B61" s="142"/>
      <c r="C61" s="142"/>
      <c r="D61" s="142"/>
    </row>
    <row r="62" spans="1:16">
      <c r="A62" s="152"/>
    </row>
    <row r="63" spans="1:16">
      <c r="A63" s="152"/>
    </row>
    <row r="64" spans="1:16">
      <c r="A64" s="152"/>
    </row>
  </sheetData>
  <mergeCells count="7">
    <mergeCell ref="A51:B51"/>
    <mergeCell ref="A52:B52"/>
    <mergeCell ref="C12:F12"/>
    <mergeCell ref="E23:F23"/>
    <mergeCell ref="A48:B48"/>
    <mergeCell ref="A49:B49"/>
    <mergeCell ref="A50:B50"/>
  </mergeCells>
  <phoneticPr fontId="11"/>
  <conditionalFormatting sqref="C50:C52">
    <cfRule type="cellIs" dxfId="3" priority="1" stopIfTrue="1" operator="equal">
      <formula>"nvt"</formula>
    </cfRule>
  </conditionalFormatting>
  <conditionalFormatting sqref="D49:E50">
    <cfRule type="cellIs" dxfId="2" priority="2" stopIfTrue="1" operator="equal">
      <formula>"nvt"</formula>
    </cfRule>
  </conditionalFormatting>
  <conditionalFormatting sqref="E25:F38">
    <cfRule type="cellIs" dxfId="1" priority="3" stopIfTrue="1" operator="equal">
      <formula>"nvt"</formula>
    </cfRule>
  </conditionalFormatting>
  <conditionalFormatting sqref="F43:F46">
    <cfRule type="cellIs" dxfId="0" priority="1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3.xml><?xml version="1.0" encoding="utf-8"?>
<ds:datastoreItem xmlns:ds="http://schemas.openxmlformats.org/officeDocument/2006/customXml" ds:itemID="{A0B9B22D-1C3A-4379-A24C-118B5792C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Schellingerhout, PG (Petie)</cp:lastModifiedBy>
  <cp:revision/>
  <dcterms:created xsi:type="dcterms:W3CDTF">1999-10-05T12:28:40Z</dcterms:created>
  <dcterms:modified xsi:type="dcterms:W3CDTF">2024-12-17T12:32:45Z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