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DOK Delft/Aanbesteding 2024/calculatie/"/>
    </mc:Choice>
  </mc:AlternateContent>
  <xr:revisionPtr revIDLastSave="48" documentId="8_{40416C71-0B72-46D3-8115-BBC0CF212032}" xr6:coauthVersionLast="47" xr6:coauthVersionMax="47" xr10:uidLastSave="{1565B5E8-5620-433A-868D-D32B5F6D6183}"/>
  <bookViews>
    <workbookView xWindow="-108" yWindow="-108" windowWidth="23256" windowHeight="12456"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s>
  <externalReferences>
    <externalReference r:id="rId10"/>
    <externalReference r:id="rId11"/>
    <externalReference r:id="rId12"/>
    <externalReference r:id="rId13"/>
    <externalReference r:id="rId14"/>
    <externalReference r:id="rId15"/>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hidden="1">'[2]#REF'!#REF!</definedName>
    <definedName name="_filll" hidden="1">'[3]#REF'!#REF!</definedName>
    <definedName name="_xlnm._FilterDatabase" localSheetId="1" hidden="1">'2-Kosten per locatie'!$A$14:$J$18</definedName>
    <definedName name="_xlnm._FilterDatabase" localSheetId="3" hidden="1">'4-Basis ruimtestaat'!$B$9:$AA$421</definedName>
    <definedName name="_Hlk39130726" localSheetId="0">'1-Uitgangspunten'!$A$16</definedName>
    <definedName name="_Key1" localSheetId="1" hidden="1">'[2]#REF'!#REF!</definedName>
    <definedName name="_Key1" hidden="1">'[2]#REF'!#REF!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'[4]#REF'!#REF!</definedName>
    <definedName name="_xlnm.Print_Area" localSheetId="1">'2-Kosten per locatie'!$A$3:$AB$17</definedName>
    <definedName name="_xlnm.Print_Area" localSheetId="3">'4-Basis ruimtestaat'!$B$3:$AA$421</definedName>
    <definedName name="_xlnm.Print_Area" localSheetId="4">'5-Premies en opslagen'!$A$3:$E$55</definedName>
    <definedName name="_xlnm.Print_Area" localSheetId="5">'6-Opbouw uurtarief productie'!$A$1:$O$63</definedName>
    <definedName name="_xlnm.Print_Area" localSheetId="8">'9-Afroepprijs'!$A$3:$F$64</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1" hidden="1">'[2]#REF'!#REF!</definedName>
    <definedName name="han" hidden="1">'[2]#REF'!#REF!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'[3]#REF'!#REF!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31" l="1"/>
  <c r="J13" i="2"/>
  <c r="J56" i="2"/>
  <c r="J41" i="2"/>
  <c r="W14" i="2"/>
  <c r="W15" i="2"/>
  <c r="W16" i="2"/>
  <c r="W17" i="2"/>
  <c r="W18" i="2"/>
  <c r="W19" i="2"/>
  <c r="W20" i="2"/>
  <c r="W21" i="2"/>
  <c r="W22" i="2"/>
  <c r="W28" i="2"/>
  <c r="W33" i="2"/>
  <c r="W36" i="2"/>
  <c r="W37" i="2"/>
  <c r="W38" i="2"/>
  <c r="W39" i="2"/>
  <c r="W40" i="2"/>
  <c r="W42" i="2"/>
  <c r="W43" i="2"/>
  <c r="W44" i="2"/>
  <c r="W45" i="2"/>
  <c r="W47" i="2"/>
  <c r="W57" i="2"/>
  <c r="W58" i="2"/>
  <c r="W59" i="2"/>
  <c r="W60" i="2"/>
  <c r="W61" i="2"/>
  <c r="W62" i="2"/>
  <c r="W63" i="2"/>
  <c r="W64" i="2"/>
  <c r="W65" i="2"/>
  <c r="W66" i="2"/>
  <c r="W67" i="2"/>
  <c r="W68" i="2"/>
  <c r="W69" i="2"/>
  <c r="W70" i="2"/>
  <c r="W71" i="2"/>
  <c r="W72" i="2"/>
  <c r="W73" i="2"/>
  <c r="R14" i="2"/>
  <c r="R15" i="2"/>
  <c r="R16" i="2"/>
  <c r="R17" i="2"/>
  <c r="R18" i="2"/>
  <c r="R19" i="2"/>
  <c r="R20" i="2"/>
  <c r="R21" i="2"/>
  <c r="R22" i="2"/>
  <c r="R28" i="2"/>
  <c r="R33" i="2"/>
  <c r="R36" i="2"/>
  <c r="R37" i="2"/>
  <c r="R38" i="2"/>
  <c r="R39" i="2"/>
  <c r="R40" i="2"/>
  <c r="R42" i="2"/>
  <c r="R43" i="2"/>
  <c r="R44" i="2"/>
  <c r="R45" i="2"/>
  <c r="R47" i="2"/>
  <c r="R57" i="2"/>
  <c r="R58" i="2"/>
  <c r="R59" i="2"/>
  <c r="R60" i="2"/>
  <c r="R61" i="2"/>
  <c r="R62" i="2"/>
  <c r="R63" i="2"/>
  <c r="R64" i="2"/>
  <c r="R65" i="2"/>
  <c r="R66" i="2"/>
  <c r="R67" i="2"/>
  <c r="R68" i="2"/>
  <c r="R69" i="2"/>
  <c r="R70" i="2"/>
  <c r="R71" i="2"/>
  <c r="R72" i="2"/>
  <c r="R73" i="2"/>
  <c r="J48" i="2"/>
  <c r="J49" i="2"/>
  <c r="J50" i="2"/>
  <c r="J51" i="2"/>
  <c r="J10" i="2"/>
  <c r="J11" i="2"/>
  <c r="J12" i="2"/>
  <c r="J14" i="2"/>
  <c r="J52" i="2"/>
  <c r="J53" i="2"/>
  <c r="J54" i="2"/>
  <c r="J55" i="2"/>
  <c r="J15" i="2"/>
  <c r="J16" i="2"/>
  <c r="J17" i="2"/>
  <c r="J18" i="2"/>
  <c r="J19" i="2"/>
  <c r="J20" i="2"/>
  <c r="J21" i="2"/>
  <c r="J22" i="2"/>
  <c r="J24" i="2"/>
  <c r="J25" i="2"/>
  <c r="J26" i="2"/>
  <c r="J27" i="2"/>
  <c r="J28" i="2"/>
  <c r="J29" i="2"/>
  <c r="J30" i="2"/>
  <c r="J31" i="2"/>
  <c r="J57" i="2"/>
  <c r="J58" i="2"/>
  <c r="J59" i="2"/>
  <c r="J60" i="2"/>
  <c r="J61" i="2"/>
  <c r="J62" i="2"/>
  <c r="J63" i="2"/>
  <c r="J64" i="2"/>
  <c r="J65" i="2"/>
  <c r="J66" i="2"/>
  <c r="J68" i="2"/>
  <c r="J69" i="2"/>
  <c r="J70" i="2"/>
  <c r="J71" i="2"/>
  <c r="J72" i="2"/>
  <c r="J73" i="2"/>
  <c r="J42" i="2"/>
  <c r="J43" i="2"/>
  <c r="J44" i="2"/>
  <c r="J45" i="2"/>
  <c r="J46" i="2"/>
  <c r="J47" i="2"/>
  <c r="J32" i="2"/>
  <c r="J33" i="2"/>
  <c r="J34" i="2"/>
  <c r="J35" i="2"/>
  <c r="J36" i="2"/>
  <c r="J37" i="2"/>
  <c r="J38" i="2"/>
  <c r="J39" i="2"/>
  <c r="J40" i="2"/>
  <c r="S16" i="2"/>
  <c r="T16" i="2"/>
  <c r="X16" i="2"/>
  <c r="S17" i="2"/>
  <c r="T17" i="2"/>
  <c r="X17" i="2"/>
  <c r="S18" i="2"/>
  <c r="T18" i="2"/>
  <c r="X18" i="2"/>
  <c r="S19" i="2"/>
  <c r="T19" i="2"/>
  <c r="X19" i="2"/>
  <c r="S20" i="2"/>
  <c r="T20" i="2"/>
  <c r="X20" i="2"/>
  <c r="S21" i="2"/>
  <c r="T21" i="2"/>
  <c r="X21" i="2"/>
  <c r="S22" i="2"/>
  <c r="T22" i="2"/>
  <c r="X22" i="2"/>
  <c r="Q23" i="2"/>
  <c r="S23" i="2"/>
  <c r="T23" i="2"/>
  <c r="V23" i="2"/>
  <c r="X23" i="2"/>
  <c r="Q24" i="2"/>
  <c r="S24" i="2"/>
  <c r="T24" i="2"/>
  <c r="V24" i="2"/>
  <c r="X24" i="2"/>
  <c r="S25" i="2"/>
  <c r="T25" i="2"/>
  <c r="X25" i="2"/>
  <c r="S26" i="2"/>
  <c r="T26" i="2"/>
  <c r="X26" i="2"/>
  <c r="Q27" i="2"/>
  <c r="S27" i="2"/>
  <c r="T27" i="2"/>
  <c r="V27" i="2"/>
  <c r="X27" i="2"/>
  <c r="Q28" i="2"/>
  <c r="S28" i="2"/>
  <c r="T28" i="2"/>
  <c r="V28" i="2"/>
  <c r="X28" i="2"/>
  <c r="S29" i="2"/>
  <c r="T29" i="2"/>
  <c r="X29" i="2"/>
  <c r="Q30" i="2"/>
  <c r="S30" i="2"/>
  <c r="T30" i="2"/>
  <c r="V30" i="2"/>
  <c r="X30" i="2"/>
  <c r="Q31" i="2"/>
  <c r="S31" i="2"/>
  <c r="T31" i="2"/>
  <c r="V31" i="2"/>
  <c r="X31" i="2"/>
  <c r="S57" i="2"/>
  <c r="T57" i="2"/>
  <c r="X57" i="2"/>
  <c r="S58" i="2"/>
  <c r="T58" i="2"/>
  <c r="X58" i="2"/>
  <c r="S59" i="2"/>
  <c r="T59" i="2"/>
  <c r="X59" i="2"/>
  <c r="S60" i="2"/>
  <c r="T60" i="2"/>
  <c r="X60" i="2"/>
  <c r="S61" i="2"/>
  <c r="T61" i="2"/>
  <c r="X61" i="2"/>
  <c r="S62" i="2"/>
  <c r="T62" i="2"/>
  <c r="X62" i="2"/>
  <c r="Q63" i="2"/>
  <c r="S63" i="2"/>
  <c r="T63" i="2"/>
  <c r="V63" i="2"/>
  <c r="X63" i="2"/>
  <c r="S64" i="2"/>
  <c r="T64" i="2"/>
  <c r="X64" i="2"/>
  <c r="S65" i="2"/>
  <c r="T65" i="2"/>
  <c r="X65" i="2"/>
  <c r="S66" i="2"/>
  <c r="T66" i="2"/>
  <c r="X66" i="2"/>
  <c r="S68" i="2"/>
  <c r="T68" i="2"/>
  <c r="X68" i="2"/>
  <c r="S69" i="2"/>
  <c r="T69" i="2"/>
  <c r="X69" i="2"/>
  <c r="Q70" i="2"/>
  <c r="S70" i="2"/>
  <c r="T70" i="2"/>
  <c r="U70" i="2"/>
  <c r="P70" i="2" s="1"/>
  <c r="V70" i="2"/>
  <c r="X70" i="2"/>
  <c r="Q71" i="2"/>
  <c r="S71" i="2"/>
  <c r="T71" i="2"/>
  <c r="U71" i="2"/>
  <c r="V71" i="2"/>
  <c r="X71" i="2"/>
  <c r="Q72" i="2"/>
  <c r="S72" i="2"/>
  <c r="T72" i="2"/>
  <c r="U72" i="2"/>
  <c r="P72" i="2" s="1"/>
  <c r="V72" i="2"/>
  <c r="X72" i="2"/>
  <c r="Q73" i="2"/>
  <c r="S73" i="2"/>
  <c r="T73" i="2"/>
  <c r="U73" i="2"/>
  <c r="V73" i="2"/>
  <c r="X73" i="2"/>
  <c r="S42" i="2"/>
  <c r="T42" i="2"/>
  <c r="X42" i="2"/>
  <c r="Q43" i="2"/>
  <c r="S43" i="2"/>
  <c r="T43" i="2"/>
  <c r="V43" i="2"/>
  <c r="X43" i="2"/>
  <c r="Q44" i="2"/>
  <c r="S44" i="2"/>
  <c r="T44" i="2"/>
  <c r="V44" i="2"/>
  <c r="X44" i="2"/>
  <c r="S45" i="2"/>
  <c r="T45" i="2"/>
  <c r="X45" i="2"/>
  <c r="Q46" i="2"/>
  <c r="S46" i="2"/>
  <c r="T46" i="2"/>
  <c r="V46" i="2"/>
  <c r="X46" i="2"/>
  <c r="Q47" i="2"/>
  <c r="S47" i="2"/>
  <c r="T47" i="2"/>
  <c r="V47" i="2"/>
  <c r="X47" i="2"/>
  <c r="Q32" i="2"/>
  <c r="S32" i="2"/>
  <c r="T32" i="2"/>
  <c r="V32" i="2"/>
  <c r="X32" i="2"/>
  <c r="Q33" i="2"/>
  <c r="S33" i="2"/>
  <c r="T33" i="2"/>
  <c r="V33" i="2"/>
  <c r="X33" i="2"/>
  <c r="Q34" i="2"/>
  <c r="S34" i="2"/>
  <c r="T34" i="2"/>
  <c r="V34" i="2"/>
  <c r="X34" i="2"/>
  <c r="S35" i="2"/>
  <c r="T35" i="2"/>
  <c r="X35" i="2"/>
  <c r="Q36" i="2"/>
  <c r="S36" i="2"/>
  <c r="T36" i="2"/>
  <c r="V36" i="2"/>
  <c r="X36" i="2"/>
  <c r="Q37" i="2"/>
  <c r="S37" i="2"/>
  <c r="T37" i="2"/>
  <c r="V37" i="2"/>
  <c r="X37" i="2"/>
  <c r="Q38" i="2"/>
  <c r="S38" i="2"/>
  <c r="T38" i="2"/>
  <c r="V38" i="2"/>
  <c r="X38" i="2"/>
  <c r="Q39" i="2"/>
  <c r="S39" i="2"/>
  <c r="T39" i="2"/>
  <c r="U39" i="2"/>
  <c r="P39" i="2" s="1"/>
  <c r="V39" i="2"/>
  <c r="X39" i="2"/>
  <c r="Q40" i="2"/>
  <c r="S40" i="2"/>
  <c r="T40" i="2"/>
  <c r="U40" i="2"/>
  <c r="V40" i="2"/>
  <c r="X40" i="2"/>
  <c r="J23" i="2" l="1"/>
  <c r="P40" i="2"/>
  <c r="P73" i="2"/>
  <c r="P71" i="2"/>
  <c r="V69" i="2"/>
  <c r="Q69" i="2" s="1"/>
  <c r="V42" i="2"/>
  <c r="Q42" i="2" s="1"/>
  <c r="B4" i="41" l="1"/>
  <c r="B3" i="41"/>
  <c r="B1" i="41" l="1"/>
  <c r="B2" i="41"/>
  <c r="K52" i="38" l="1"/>
  <c r="K60" i="38" l="1"/>
  <c r="K59" i="38"/>
  <c r="K58" i="38"/>
  <c r="K57" i="38"/>
  <c r="K56" i="38"/>
  <c r="K55" i="38"/>
  <c r="K54" i="38"/>
  <c r="K53" i="38"/>
  <c r="K51" i="38"/>
  <c r="K50" i="38"/>
  <c r="B5" i="5" l="1"/>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AA49" i="2"/>
  <c r="AA50" i="2"/>
  <c r="AA51" i="2"/>
  <c r="AA10" i="2"/>
  <c r="AA41" i="2"/>
  <c r="AA11" i="2"/>
  <c r="AA12" i="2"/>
  <c r="AA13" i="2"/>
  <c r="AA14" i="2"/>
  <c r="AA52" i="2"/>
  <c r="AA53" i="2"/>
  <c r="AA54" i="2"/>
  <c r="AA55" i="2"/>
  <c r="AA56" i="2"/>
  <c r="AA15" i="2"/>
  <c r="AA48" i="2"/>
  <c r="B6" i="28"/>
  <c r="B5" i="28"/>
  <c r="B3" i="28"/>
  <c r="A4" i="28"/>
  <c r="A5" i="28"/>
  <c r="A6" i="28"/>
  <c r="A3" i="28"/>
  <c r="B7" i="2"/>
  <c r="B6" i="2"/>
  <c r="B5" i="2"/>
  <c r="B4" i="2"/>
  <c r="B3" i="2"/>
  <c r="C7" i="2"/>
  <c r="C6" i="2"/>
  <c r="C5" i="2"/>
  <c r="C3" i="2"/>
  <c r="K54" i="18"/>
  <c r="K55" i="18"/>
  <c r="K56" i="18"/>
  <c r="K57" i="18"/>
  <c r="K58" i="18"/>
  <c r="K59" i="18"/>
  <c r="K60" i="18"/>
  <c r="K53" i="18"/>
  <c r="K51" i="18"/>
  <c r="K50" i="18"/>
  <c r="AA16" i="2"/>
  <c r="AA17" i="2"/>
  <c r="AA18" i="2"/>
  <c r="AA19" i="2"/>
  <c r="AA20" i="2"/>
  <c r="AA21" i="2"/>
  <c r="AA22" i="2"/>
  <c r="AA23" i="2"/>
  <c r="AA24" i="2"/>
  <c r="AA25" i="2"/>
  <c r="AA26" i="2"/>
  <c r="AA27" i="2"/>
  <c r="AA28" i="2"/>
  <c r="AA29" i="2"/>
  <c r="AA30" i="2"/>
  <c r="AA31" i="2"/>
  <c r="AA57" i="2"/>
  <c r="AA58" i="2"/>
  <c r="AA59" i="2"/>
  <c r="AA60" i="2"/>
  <c r="AA61" i="2"/>
  <c r="AA62" i="2"/>
  <c r="AA63" i="2"/>
  <c r="AA64" i="2"/>
  <c r="AA65" i="2"/>
  <c r="AA66" i="2"/>
  <c r="AA68" i="2"/>
  <c r="AA69" i="2"/>
  <c r="AA70" i="2"/>
  <c r="AA71" i="2"/>
  <c r="AA72" i="2"/>
  <c r="AA73" i="2"/>
  <c r="AA42" i="2"/>
  <c r="AA43" i="2"/>
  <c r="AA44" i="2"/>
  <c r="AA45" i="2"/>
  <c r="AA46" i="2"/>
  <c r="AA47" i="2"/>
  <c r="AA32" i="2"/>
  <c r="AA33" i="2"/>
  <c r="AA34" i="2"/>
  <c r="AA35" i="2"/>
  <c r="AA36" i="2"/>
  <c r="AA37" i="2"/>
  <c r="AA38" i="2"/>
  <c r="AA39" i="2"/>
  <c r="AA40" i="2"/>
  <c r="E16" i="37" l="1"/>
  <c r="F16" i="37"/>
  <c r="G16" i="37"/>
  <c r="H16" i="37"/>
  <c r="D16" i="37"/>
  <c r="H15" i="37"/>
  <c r="D15" i="37"/>
  <c r="E15" i="37"/>
  <c r="U35" i="2"/>
  <c r="U53" i="2"/>
  <c r="U28" i="2"/>
  <c r="U32" i="2"/>
  <c r="W32" i="2" s="1"/>
  <c r="R32" i="2" s="1"/>
  <c r="U38" i="2"/>
  <c r="U34" i="2"/>
  <c r="W34" i="2" s="1"/>
  <c r="R34" i="2" s="1"/>
  <c r="U33" i="2"/>
  <c r="U54" i="2"/>
  <c r="U27" i="2"/>
  <c r="U47" i="2"/>
  <c r="U37" i="2"/>
  <c r="U50" i="2"/>
  <c r="U55" i="2"/>
  <c r="U26" i="2"/>
  <c r="U36" i="2"/>
  <c r="U25" i="2"/>
  <c r="U51" i="2"/>
  <c r="U48" i="2"/>
  <c r="U24" i="2"/>
  <c r="U29" i="2"/>
  <c r="U49" i="2"/>
  <c r="U23" i="2"/>
  <c r="U11" i="2"/>
  <c r="W11" i="2" s="1"/>
  <c r="U56" i="2"/>
  <c r="U18" i="2"/>
  <c r="U15" i="2"/>
  <c r="P15" i="2" s="1"/>
  <c r="U68" i="2"/>
  <c r="U12" i="2"/>
  <c r="U13" i="2"/>
  <c r="W13" i="2" s="1"/>
  <c r="U20" i="2"/>
  <c r="U30" i="2"/>
  <c r="U57" i="2"/>
  <c r="U60" i="2"/>
  <c r="U64" i="2"/>
  <c r="U43" i="2"/>
  <c r="P43" i="2" s="1"/>
  <c r="U14" i="2"/>
  <c r="P14" i="2" s="1"/>
  <c r="U17" i="2"/>
  <c r="U31" i="2"/>
  <c r="U63" i="2"/>
  <c r="P63" i="2" s="1"/>
  <c r="U42" i="2"/>
  <c r="P42" i="2" s="1"/>
  <c r="U44" i="2"/>
  <c r="P44" i="2" s="1"/>
  <c r="U52" i="2"/>
  <c r="U22" i="2"/>
  <c r="U59" i="2"/>
  <c r="U62" i="2"/>
  <c r="U66" i="2"/>
  <c r="U45" i="2"/>
  <c r="U10" i="2"/>
  <c r="W10" i="2" s="1"/>
  <c r="S10" i="2" s="1"/>
  <c r="U16" i="2"/>
  <c r="U19" i="2"/>
  <c r="U46" i="2"/>
  <c r="U69" i="2"/>
  <c r="P69" i="2" s="1"/>
  <c r="U41" i="2"/>
  <c r="U21" i="2"/>
  <c r="U58" i="2"/>
  <c r="U61" i="2"/>
  <c r="U65" i="2"/>
  <c r="F15" i="37"/>
  <c r="G15"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P35" i="2" l="1"/>
  <c r="W35" i="2"/>
  <c r="R35" i="2" s="1"/>
  <c r="P10" i="2"/>
  <c r="P48" i="2"/>
  <c r="P53" i="2"/>
  <c r="P41" i="2"/>
  <c r="P49" i="2"/>
  <c r="P55" i="2"/>
  <c r="P52" i="2"/>
  <c r="P51" i="2"/>
  <c r="P13" i="2"/>
  <c r="P12" i="2"/>
  <c r="P50" i="2"/>
  <c r="P56" i="2"/>
  <c r="P54" i="2"/>
  <c r="P11" i="2"/>
  <c r="P45" i="2"/>
  <c r="P68" i="2"/>
  <c r="P57" i="2"/>
  <c r="P58" i="2"/>
  <c r="P59" i="2"/>
  <c r="P60" i="2"/>
  <c r="P61" i="2"/>
  <c r="P62" i="2"/>
  <c r="P64" i="2"/>
  <c r="P65" i="2"/>
  <c r="P66" i="2"/>
  <c r="P22" i="2"/>
  <c r="P21" i="2"/>
  <c r="P20" i="2"/>
  <c r="P19" i="2"/>
  <c r="P18" i="2"/>
  <c r="P17" i="2"/>
  <c r="P16" i="2"/>
  <c r="P31" i="2"/>
  <c r="P30" i="2"/>
  <c r="P25" i="2"/>
  <c r="P27" i="2"/>
  <c r="P36" i="2"/>
  <c r="P33" i="2"/>
  <c r="P26" i="2"/>
  <c r="P38" i="2"/>
  <c r="P23" i="2"/>
  <c r="P34" i="2"/>
  <c r="P29" i="2"/>
  <c r="P32" i="2"/>
  <c r="P24" i="2"/>
  <c r="P37" i="2"/>
  <c r="P28" i="2"/>
  <c r="P47" i="2"/>
  <c r="P46" i="2"/>
  <c r="I30" i="38"/>
  <c r="I27" i="38"/>
  <c r="J27" i="38"/>
  <c r="K27" i="38"/>
  <c r="L27" i="38"/>
  <c r="M27" i="38"/>
  <c r="N27" i="38"/>
  <c r="I28" i="38"/>
  <c r="J28" i="38"/>
  <c r="K28" i="38"/>
  <c r="L28" i="38"/>
  <c r="M28" i="38"/>
  <c r="N28" i="38"/>
  <c r="I29" i="38"/>
  <c r="J29" i="38"/>
  <c r="K29" i="38"/>
  <c r="L29" i="38"/>
  <c r="M29" i="38"/>
  <c r="N29" i="38"/>
  <c r="I15" i="37" l="1"/>
  <c r="S15" i="37" s="1"/>
  <c r="I16" i="37"/>
  <c r="X50" i="2" l="1"/>
  <c r="X14" i="2"/>
  <c r="X15" i="2"/>
  <c r="X10" i="2"/>
  <c r="X13" i="2"/>
  <c r="S13" i="2" s="1"/>
  <c r="X12" i="2"/>
  <c r="X49" i="2"/>
  <c r="X55" i="2"/>
  <c r="X54" i="2"/>
  <c r="X41" i="2"/>
  <c r="S41" i="2" s="1"/>
  <c r="X56" i="2"/>
  <c r="T56" i="2" s="1"/>
  <c r="X52" i="2"/>
  <c r="X11" i="2"/>
  <c r="X53" i="2"/>
  <c r="X51" i="2"/>
  <c r="X48" i="2"/>
  <c r="A21" i="37"/>
  <c r="A20" i="37"/>
  <c r="T13" i="2" l="1"/>
  <c r="T49" i="2"/>
  <c r="S49" i="2"/>
  <c r="T54" i="2"/>
  <c r="S54" i="2"/>
  <c r="T51" i="2"/>
  <c r="S51" i="2"/>
  <c r="T10" i="2"/>
  <c r="S14" i="2"/>
  <c r="T14" i="2"/>
  <c r="S55" i="2"/>
  <c r="T55" i="2"/>
  <c r="S50" i="2"/>
  <c r="T50" i="2"/>
  <c r="S53" i="2"/>
  <c r="T53" i="2"/>
  <c r="T12" i="2"/>
  <c r="S12" i="2"/>
  <c r="S11" i="2"/>
  <c r="T11" i="2"/>
  <c r="S52" i="2"/>
  <c r="T52" i="2"/>
  <c r="S56" i="2"/>
  <c r="T41" i="2"/>
  <c r="T15" i="2"/>
  <c r="S15" i="2"/>
  <c r="S48" i="2"/>
  <c r="T48" i="2"/>
  <c r="C16" i="17"/>
  <c r="N33" i="18" l="1"/>
  <c r="M33" i="18"/>
  <c r="L33" i="18"/>
  <c r="K33" i="18"/>
  <c r="J33" i="18"/>
  <c r="I33" i="18"/>
  <c r="N30" i="38"/>
  <c r="M30" i="38"/>
  <c r="L30" i="38"/>
  <c r="K30" i="38"/>
  <c r="J30" i="38"/>
  <c r="J31" i="38" l="1"/>
  <c r="I31" i="38"/>
  <c r="M31" i="38"/>
  <c r="L31" i="38"/>
  <c r="I40" i="18"/>
  <c r="N40" i="18"/>
  <c r="M40" i="18"/>
  <c r="J24" i="28"/>
  <c r="J11" i="28"/>
  <c r="J12" i="28"/>
  <c r="J13" i="28"/>
  <c r="J14" i="28"/>
  <c r="J15" i="28"/>
  <c r="J16" i="28"/>
  <c r="J17" i="28"/>
  <c r="J18" i="28"/>
  <c r="J19" i="28"/>
  <c r="J20" i="28"/>
  <c r="J21" i="28"/>
  <c r="J22" i="28"/>
  <c r="J23" i="28"/>
  <c r="J10" i="28"/>
  <c r="N23" i="38"/>
  <c r="M23" i="38"/>
  <c r="L23" i="38"/>
  <c r="K23" i="38"/>
  <c r="J23" i="38"/>
  <c r="I23" i="38"/>
  <c r="B4" i="38"/>
  <c r="V8" i="2"/>
  <c r="B4" i="37"/>
  <c r="B4" i="5"/>
  <c r="B4" i="31"/>
  <c r="N29" i="18"/>
  <c r="M29" i="18"/>
  <c r="L29" i="18"/>
  <c r="K29" i="18"/>
  <c r="J29" i="18"/>
  <c r="I29" i="18"/>
  <c r="F13" i="31"/>
  <c r="F12" i="31"/>
  <c r="B4" i="28"/>
  <c r="C4" i="2"/>
  <c r="B4" i="18"/>
  <c r="B4" i="17"/>
  <c r="B41" i="17"/>
  <c r="B47" i="17" s="1"/>
  <c r="B51" i="17" s="1"/>
  <c r="B52" i="17"/>
  <c r="W31" i="2" l="1"/>
  <c r="R31" i="2" s="1"/>
  <c r="W30" i="2"/>
  <c r="R30" i="2" s="1"/>
  <c r="W41" i="2"/>
  <c r="R41" i="2" s="1"/>
  <c r="W52" i="2"/>
  <c r="R52" i="2" s="1"/>
  <c r="W50" i="2"/>
  <c r="R50" i="2" s="1"/>
  <c r="W29" i="2"/>
  <c r="R29" i="2" s="1"/>
  <c r="W46" i="2"/>
  <c r="R46" i="2" s="1"/>
  <c r="W12" i="2"/>
  <c r="R12" i="2" s="1"/>
  <c r="W23" i="2"/>
  <c r="R23" i="2" s="1"/>
  <c r="W56" i="2"/>
  <c r="R56" i="2" s="1"/>
  <c r="W27" i="2"/>
  <c r="R27" i="2" s="1"/>
  <c r="W26" i="2"/>
  <c r="R26" i="2" s="1"/>
  <c r="W49" i="2"/>
  <c r="R49" i="2" s="1"/>
  <c r="W51" i="2"/>
  <c r="R51" i="2" s="1"/>
  <c r="W25" i="2"/>
  <c r="R25" i="2" s="1"/>
  <c r="W53" i="2"/>
  <c r="R53" i="2" s="1"/>
  <c r="W24" i="2"/>
  <c r="R24" i="2" s="1"/>
  <c r="W48" i="2"/>
  <c r="R48" i="2" s="1"/>
  <c r="W55" i="2"/>
  <c r="R55" i="2" s="1"/>
  <c r="R13" i="2"/>
  <c r="W54" i="2"/>
  <c r="R54" i="2" s="1"/>
  <c r="V29" i="2"/>
  <c r="Q29" i="2" s="1"/>
  <c r="V45" i="2"/>
  <c r="Q45" i="2" s="1"/>
  <c r="V26" i="2"/>
  <c r="Q26" i="2" s="1"/>
  <c r="V68" i="2"/>
  <c r="Q68" i="2" s="1"/>
  <c r="V25" i="2"/>
  <c r="Q25" i="2" s="1"/>
  <c r="V35" i="2"/>
  <c r="Q35" i="2" s="1"/>
  <c r="J16" i="37" s="1"/>
  <c r="V61" i="2"/>
  <c r="Q61" i="2" s="1"/>
  <c r="V66" i="2"/>
  <c r="Q66" i="2" s="1"/>
  <c r="V62" i="2"/>
  <c r="Q62" i="2" s="1"/>
  <c r="V22" i="2"/>
  <c r="Q22" i="2" s="1"/>
  <c r="V59" i="2"/>
  <c r="Q59" i="2" s="1"/>
  <c r="V20" i="2"/>
  <c r="Q20" i="2" s="1"/>
  <c r="V57" i="2"/>
  <c r="Q57" i="2" s="1"/>
  <c r="V19" i="2"/>
  <c r="Q19" i="2" s="1"/>
  <c r="V58" i="2"/>
  <c r="Q58" i="2" s="1"/>
  <c r="V18" i="2"/>
  <c r="Q18" i="2" s="1"/>
  <c r="V21" i="2"/>
  <c r="Q21" i="2" s="1"/>
  <c r="V17" i="2"/>
  <c r="Q17" i="2" s="1"/>
  <c r="V65" i="2"/>
  <c r="Q65" i="2" s="1"/>
  <c r="V64" i="2"/>
  <c r="Q64" i="2" s="1"/>
  <c r="V60" i="2"/>
  <c r="Q60" i="2" s="1"/>
  <c r="V16" i="2"/>
  <c r="Q16" i="2" s="1"/>
  <c r="V11" i="2"/>
  <c r="Q11" i="2" s="1"/>
  <c r="V56" i="2"/>
  <c r="Q56" i="2" s="1"/>
  <c r="V14" i="2"/>
  <c r="Q14" i="2" s="1"/>
  <c r="V50" i="2"/>
  <c r="Q50" i="2" s="1"/>
  <c r="V51" i="2"/>
  <c r="Q51" i="2" s="1"/>
  <c r="V41" i="2"/>
  <c r="Q41" i="2" s="1"/>
  <c r="V13" i="2"/>
  <c r="Q13" i="2" s="1"/>
  <c r="V54" i="2"/>
  <c r="Q54" i="2" s="1"/>
  <c r="V12" i="2"/>
  <c r="Q12" i="2" s="1"/>
  <c r="V53" i="2"/>
  <c r="Q53" i="2" s="1"/>
  <c r="V15" i="2"/>
  <c r="Q15" i="2" s="1"/>
  <c r="V49" i="2"/>
  <c r="Q49" i="2" s="1"/>
  <c r="V10" i="2"/>
  <c r="Q10" i="2" s="1"/>
  <c r="V52" i="2"/>
  <c r="Q52" i="2" s="1"/>
  <c r="V55" i="2"/>
  <c r="Q55" i="2" s="1"/>
  <c r="B16" i="37"/>
  <c r="B15" i="37"/>
  <c r="O29" i="18"/>
  <c r="F15" i="31"/>
  <c r="B49" i="17"/>
  <c r="B50" i="17"/>
  <c r="J26" i="28"/>
  <c r="O23" i="38"/>
  <c r="K31" i="38"/>
  <c r="J40" i="18"/>
  <c r="N31" i="38"/>
  <c r="L40" i="18"/>
  <c r="K40" i="18"/>
  <c r="V48" i="2"/>
  <c r="Q48" i="2" s="1"/>
  <c r="J15" i="37" l="1"/>
  <c r="R10" i="2"/>
  <c r="R11" i="2"/>
  <c r="B17" i="37"/>
  <c r="E12" i="18"/>
  <c r="E15" i="18" s="1"/>
  <c r="B53" i="17"/>
  <c r="E12" i="38"/>
  <c r="E15" i="38" s="1"/>
  <c r="G6" i="28" l="1"/>
  <c r="K16" i="37"/>
  <c r="M16" i="37"/>
  <c r="L16" i="37"/>
  <c r="V16" i="37" s="1"/>
  <c r="L15" i="37"/>
  <c r="E17" i="38"/>
  <c r="K46" i="38" s="1"/>
  <c r="K45" i="38"/>
  <c r="N16" i="37"/>
  <c r="S16" i="37"/>
  <c r="E18" i="18"/>
  <c r="K47" i="18" s="1"/>
  <c r="K45" i="18"/>
  <c r="I17" i="37"/>
  <c r="N15" i="37"/>
  <c r="E18" i="38"/>
  <c r="E17" i="18"/>
  <c r="P16" i="37" l="1"/>
  <c r="Q15" i="37"/>
  <c r="M15" i="37"/>
  <c r="K15" i="37"/>
  <c r="U16" i="37"/>
  <c r="K52" i="18"/>
  <c r="V15" i="37"/>
  <c r="Q16" i="37"/>
  <c r="S17" i="37"/>
  <c r="E19" i="38"/>
  <c r="E21" i="38" s="1"/>
  <c r="K47" i="38"/>
  <c r="O16" i="37"/>
  <c r="T15" i="37"/>
  <c r="T16" i="37"/>
  <c r="R16" i="37"/>
  <c r="W16" i="37"/>
  <c r="N17" i="37"/>
  <c r="E19" i="18"/>
  <c r="E21" i="18" s="1"/>
  <c r="C29" i="17" s="1"/>
  <c r="C31" i="17" s="1"/>
  <c r="C34" i="17" s="1"/>
  <c r="C24" i="17" s="1"/>
  <c r="K46" i="18"/>
  <c r="O15" i="37"/>
  <c r="J17" i="37"/>
  <c r="R15" i="37" l="1"/>
  <c r="R17" i="37" s="1"/>
  <c r="W15" i="37"/>
  <c r="W17" i="37" s="1"/>
  <c r="U15" i="37"/>
  <c r="U17" i="37" s="1"/>
  <c r="E22" i="38"/>
  <c r="E23" i="38" s="1"/>
  <c r="E25" i="38" s="1"/>
  <c r="P15" i="37"/>
  <c r="P17" i="37" s="1"/>
  <c r="M17" i="37"/>
  <c r="K17" i="37"/>
  <c r="L17" i="37"/>
  <c r="Q17" i="37"/>
  <c r="V17" i="37"/>
  <c r="O17" i="37"/>
  <c r="T17" i="37"/>
  <c r="E22" i="18"/>
  <c r="K48" i="38" l="1"/>
  <c r="E26" i="38"/>
  <c r="E32" i="38" s="1"/>
  <c r="E43" i="38" s="1"/>
  <c r="K61" i="38" s="1"/>
  <c r="K49" i="38"/>
  <c r="E23" i="18"/>
  <c r="E25" i="18" s="1"/>
  <c r="K48" i="18"/>
  <c r="K63" i="38" l="1"/>
  <c r="E26" i="18"/>
  <c r="E32" i="18" s="1"/>
  <c r="K49" i="18"/>
  <c r="E47" i="38"/>
  <c r="I21" i="37" l="1"/>
  <c r="I20" i="37"/>
  <c r="H21" i="37"/>
  <c r="H20" i="37"/>
  <c r="F35" i="38"/>
  <c r="F36" i="38"/>
  <c r="F37" i="38"/>
  <c r="F38" i="38"/>
  <c r="F39" i="38"/>
  <c r="F40" i="38"/>
  <c r="F41" i="38"/>
  <c r="E49" i="38"/>
  <c r="K65" i="38" s="1"/>
  <c r="F34" i="38"/>
  <c r="E53" i="38"/>
  <c r="L20" i="37" s="1"/>
  <c r="F19" i="38"/>
  <c r="F45" i="38"/>
  <c r="F26" i="38"/>
  <c r="E51" i="38"/>
  <c r="F23" i="38"/>
  <c r="F32" i="38"/>
  <c r="F43" i="38"/>
  <c r="E43" i="18"/>
  <c r="K61" i="18" s="1"/>
  <c r="K63" i="18" s="1"/>
  <c r="K69" i="38" l="1"/>
  <c r="K67" i="38"/>
  <c r="I22" i="37"/>
  <c r="K20" i="37"/>
  <c r="K21" i="37"/>
  <c r="J21" i="37"/>
  <c r="J20" i="37"/>
  <c r="H22" i="37"/>
  <c r="L21" i="37"/>
  <c r="F47" i="38"/>
  <c r="E47" i="18"/>
  <c r="F20" i="37" s="1"/>
  <c r="M21" i="37" l="1"/>
  <c r="J22" i="37"/>
  <c r="L22" i="37"/>
  <c r="M20" i="37"/>
  <c r="K22" i="37"/>
  <c r="B21" i="37"/>
  <c r="B20" i="37"/>
  <c r="C21" i="37"/>
  <c r="C20" i="37"/>
  <c r="H2" i="31"/>
  <c r="G13" i="31" s="1"/>
  <c r="E49" i="18"/>
  <c r="F35" i="18"/>
  <c r="F36" i="18"/>
  <c r="F37" i="18"/>
  <c r="F38" i="18"/>
  <c r="F39" i="18"/>
  <c r="F40" i="18"/>
  <c r="F41" i="18"/>
  <c r="F34" i="18"/>
  <c r="F42" i="18"/>
  <c r="E51" i="18"/>
  <c r="F45" i="18"/>
  <c r="F19" i="18"/>
  <c r="F23" i="18"/>
  <c r="F26" i="18"/>
  <c r="E53" i="18"/>
  <c r="F32" i="18"/>
  <c r="F43" i="18"/>
  <c r="B22" i="37" l="1"/>
  <c r="D20" i="37"/>
  <c r="D22" i="37"/>
  <c r="D21" i="37"/>
  <c r="E20" i="37"/>
  <c r="M22" i="37"/>
  <c r="C22" i="37"/>
  <c r="G12" i="31"/>
  <c r="H12" i="31" s="1"/>
  <c r="G11" i="31"/>
  <c r="K69" i="18"/>
  <c r="F21" i="37"/>
  <c r="K67" i="18"/>
  <c r="E21" i="37"/>
  <c r="K65" i="18"/>
  <c r="H4" i="31"/>
  <c r="H13" i="31" s="1"/>
  <c r="H3" i="31"/>
  <c r="F47" i="18"/>
  <c r="G20" i="37" l="1"/>
  <c r="H11" i="31"/>
  <c r="H15" i="31" s="1"/>
  <c r="N21" i="37"/>
  <c r="G21" i="37"/>
  <c r="E22" i="37"/>
  <c r="F22" i="37"/>
  <c r="N20" i="37" l="1"/>
  <c r="N22" i="37" s="1"/>
  <c r="O21" i="37"/>
  <c r="P21" i="37" s="1"/>
  <c r="G22" i="37"/>
  <c r="O20" i="37" l="1"/>
  <c r="O22" i="37" s="1"/>
  <c r="P1" i="37" s="1"/>
  <c r="P2" i="37" s="1"/>
  <c r="P3" i="37" s="1"/>
  <c r="P20" i="37" l="1"/>
  <c r="P22" i="37" s="1"/>
</calcChain>
</file>

<file path=xl/sharedStrings.xml><?xml version="1.0" encoding="utf-8"?>
<sst xmlns="http://schemas.openxmlformats.org/spreadsheetml/2006/main" count="897" uniqueCount="360">
  <si>
    <t>Naam opdrachtgever</t>
  </si>
  <si>
    <t>Calculatie onderdeel</t>
  </si>
  <si>
    <t>Gebouw/plaats</t>
  </si>
  <si>
    <t>Referentie nummer</t>
  </si>
  <si>
    <t>Invoervelden</t>
  </si>
  <si>
    <t>Minimale taakgrootte</t>
  </si>
  <si>
    <t>EINDTOTAAL KOSTEN PER JAAR  EXCLUSIEF BTW         INSCHRIJVINGSBEDRAG</t>
  </si>
  <si>
    <t>uur per dag</t>
  </si>
  <si>
    <t>B.T.W.</t>
  </si>
  <si>
    <t>Totale kosten per jaar inclusief B.T.W.</t>
  </si>
  <si>
    <t>Toezicht percentage</t>
  </si>
  <si>
    <t>Invoer</t>
  </si>
  <si>
    <t>per prod. Uur</t>
  </si>
  <si>
    <t>Naam dienstverlener</t>
  </si>
  <si>
    <t>Voorcalculatie</t>
  </si>
  <si>
    <t>Prijspeil</t>
  </si>
  <si>
    <t>Versie</t>
  </si>
  <si>
    <t>Aanbesteding</t>
  </si>
  <si>
    <t>PRODUCTIE UREN PER JAAR</t>
  </si>
  <si>
    <t>UREN OPSLAG MINIMALE TAAKGROOTTE PER JAAR</t>
  </si>
  <si>
    <t>TOEZICHTUREN PER JAAR</t>
  </si>
  <si>
    <t>Locatie</t>
  </si>
  <si>
    <t>Totaal m2</t>
  </si>
  <si>
    <t>Locatie factor</t>
  </si>
  <si>
    <t>Hoogste frequentie ma t/m vr</t>
  </si>
  <si>
    <t>Hoogste frequentie ma t/m vr naloop</t>
  </si>
  <si>
    <t>Hoogste frequentie za - zo</t>
  </si>
  <si>
    <t>Hoogste frequentie za - zo naloop</t>
  </si>
  <si>
    <t>Productie uren ma t/m vr</t>
  </si>
  <si>
    <t>Productie uren ma t/m vr naloop</t>
  </si>
  <si>
    <t>Productie uren za - zo</t>
  </si>
  <si>
    <t>Productie uren za - zo naloop</t>
  </si>
  <si>
    <t>Uren minimale taakgrootte ma t/m vrij</t>
  </si>
  <si>
    <t>Uren minimale taakgrootte ma t/m vrij naloop</t>
  </si>
  <si>
    <t>Uren minimale taakgrootte za - zo</t>
  </si>
  <si>
    <t>Uren minimale taakgrootte za - zo naloop</t>
  </si>
  <si>
    <t>Toezicht uren per jaar ma t/m vr</t>
  </si>
  <si>
    <t>Toezicht uren per jaar ma t/m vr naloop</t>
  </si>
  <si>
    <t>Toezicht uren per jaar za - zo</t>
  </si>
  <si>
    <t>Toezicht uren per jaar za - zo naloop</t>
  </si>
  <si>
    <t>Totaal</t>
  </si>
  <si>
    <t>Kosten productie per jaar ma t/m vr incl minimale taakgrootte</t>
  </si>
  <si>
    <t>Kosten productie per jaar za - zo incl minimale taakgrootte</t>
  </si>
  <si>
    <t>Totale kosten productie per jaar</t>
  </si>
  <si>
    <t xml:space="preserve">Kosten toezicht per jaar ma t/m vr </t>
  </si>
  <si>
    <t>Kosten toezicht per jaar ma t/m vr naloop</t>
  </si>
  <si>
    <t>Kosten toezicht per jaar za - zo</t>
  </si>
  <si>
    <t>Totale kosten toezicht per jaar</t>
  </si>
  <si>
    <t>Kosten Additioneel per jaar</t>
  </si>
  <si>
    <t>Totaal kosten per jaar excl. btw</t>
  </si>
  <si>
    <t>Totaal kosten per maand excl. btw</t>
  </si>
  <si>
    <t>Gewogen prestatie</t>
  </si>
  <si>
    <t>m2/uur</t>
  </si>
  <si>
    <t>Frequentie van uitvoering (per jaar):</t>
  </si>
  <si>
    <t>Ruimtecategorie</t>
  </si>
  <si>
    <t>Prestatienorm in aantal m2 per uur</t>
  </si>
  <si>
    <t>M2 Totaal</t>
  </si>
  <si>
    <t>Naloop opslag ma-vr</t>
  </si>
  <si>
    <t>Weekend / feestdag opslag</t>
  </si>
  <si>
    <t>Sanitaire ruimten</t>
  </si>
  <si>
    <t>Kleedruimten</t>
  </si>
  <si>
    <t>Entree</t>
  </si>
  <si>
    <t>Lift</t>
  </si>
  <si>
    <t>Nio</t>
  </si>
  <si>
    <t>Kolom voor matrix</t>
  </si>
  <si>
    <t>Frequentie verklaring</t>
  </si>
  <si>
    <t>Freq</t>
  </si>
  <si>
    <t>Kolom</t>
  </si>
  <si>
    <t>2 x per week (52 weken)</t>
  </si>
  <si>
    <t>5 x per week (52 weken)</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</si>
  <si>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</si>
  <si>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</si>
  <si>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</si>
  <si>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</si>
  <si>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</si>
  <si>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</si>
  <si>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</si>
  <si>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</si>
  <si>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</si>
  <si>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</si>
  <si>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</si>
  <si>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</si>
  <si>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 xml:space="preserve">Freq zat - zon </t>
  </si>
  <si>
    <t>Freq. zat-zon naloop</t>
  </si>
  <si>
    <t>Uren p/j ma t/m vrij</t>
  </si>
  <si>
    <t>Uren p/j ma t/m vrij naloop</t>
  </si>
  <si>
    <t>Uren p/j zat - zon</t>
  </si>
  <si>
    <t>Uren p/j zat-zonj naloop</t>
  </si>
  <si>
    <t>Norm ma t/m vr</t>
  </si>
  <si>
    <t>Bijzonderheden / opmerkingen</t>
  </si>
  <si>
    <t>M2 per jaar</t>
  </si>
  <si>
    <t>BG</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</si>
  <si>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</si>
  <si>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</si>
  <si>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</si>
  <si>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</si>
  <si>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</si>
  <si>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</si>
  <si>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</si>
  <si>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</si>
  <si>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</si>
  <si>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</si>
  <si>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</si>
  <si>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</si>
  <si>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</si>
  <si>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</si>
  <si>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</si>
  <si>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</si>
  <si>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</si>
  <si>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</si>
  <si>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</si>
  <si>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</si>
  <si>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</si>
  <si>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</si>
  <si>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</si>
  <si>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</si>
  <si>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</si>
  <si>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</si>
  <si>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</si>
  <si>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</si>
  <si>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</si>
  <si>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</si>
  <si>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</si>
  <si>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</si>
  <si>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</si>
  <si>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</si>
  <si>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</si>
  <si>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</si>
  <si>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</si>
  <si>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</si>
  <si>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</si>
  <si>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</si>
  <si>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</si>
  <si>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</si>
  <si>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</si>
  <si>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</si>
  <si>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</si>
  <si>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</si>
  <si>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</si>
  <si>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</si>
  <si>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</si>
  <si>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</si>
  <si>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</si>
  <si>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</si>
  <si>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</si>
  <si>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</si>
  <si>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</si>
  <si>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</si>
  <si>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</si>
  <si>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</si>
  <si>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</si>
  <si>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</si>
  <si>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</si>
  <si>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</si>
  <si>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</si>
  <si>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</si>
  <si>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</si>
  <si>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</si>
  <si>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</si>
  <si>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</si>
  <si>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</si>
  <si>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</si>
  <si>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</si>
  <si>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</si>
  <si>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</si>
  <si>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</si>
  <si>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</si>
  <si>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</si>
  <si>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</si>
  <si>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</si>
  <si>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</si>
  <si>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</si>
  <si>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</si>
  <si>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</si>
  <si>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</si>
  <si>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</si>
  <si>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</si>
  <si>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</si>
  <si>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</si>
  <si>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</si>
  <si>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t>
  </si>
  <si>
    <t>Omschrijving werkzaamheden</t>
  </si>
  <si>
    <t>Aantal of m2</t>
  </si>
  <si>
    <t>frequentie per jaar</t>
  </si>
  <si>
    <t>uren per m2/ beurt</t>
  </si>
  <si>
    <t>uren per jaar</t>
  </si>
  <si>
    <t>uurtarief</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</si>
  <si>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</si>
  <si>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</si>
  <si>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</si>
  <si>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</si>
  <si>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</si>
  <si>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</si>
  <si>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</si>
  <si>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</si>
  <si>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</si>
  <si>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</si>
  <si>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</si>
  <si>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</si>
  <si>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</si>
  <si>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</si>
  <si>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</si>
  <si>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</si>
  <si>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</si>
  <si>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</si>
  <si>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</si>
  <si>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</si>
  <si>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</si>
  <si>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</si>
  <si>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</si>
  <si>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</si>
  <si>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</si>
  <si>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</si>
  <si>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</si>
  <si>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</si>
  <si>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</si>
  <si>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</si>
  <si>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</si>
  <si>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</si>
  <si>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</si>
  <si>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</si>
  <si>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</si>
  <si>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</si>
  <si>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</si>
  <si>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</si>
  <si>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</si>
  <si>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Glazenwasserswerkzaamheden</t>
  </si>
  <si>
    <t>Ongedierte bestrijding</t>
  </si>
  <si>
    <t>Behandeling tegen bruine ratten</t>
  </si>
  <si>
    <t>Methode omschrijven.</t>
  </si>
  <si>
    <t>Behandeling tegen muizen</t>
  </si>
  <si>
    <t>………………………………</t>
  </si>
  <si>
    <t>Gladheid bestrijding</t>
  </si>
  <si>
    <t>Tijdstip van uitvoering</t>
  </si>
  <si>
    <t>tarief ma-vr (06.00-21.30 uur)</t>
  </si>
  <si>
    <t>tarief ma-vr nacht (21.30-06.00 uur)</t>
  </si>
  <si>
    <t>Opmerking:</t>
  </si>
  <si>
    <t>Alle prijzen inclusief materialen en middelen, voorrijkosten en overige bijkomende kosten.</t>
  </si>
  <si>
    <t>Mits anders aangegeven is de uitvoering op reguliere werktijden: maandag t/m vrijdag [06.00 en 21.30 uur]</t>
  </si>
  <si>
    <t>DOK Vesteplein</t>
  </si>
  <si>
    <t>Vesteplein 100</t>
  </si>
  <si>
    <t xml:space="preserve">n.v.t. </t>
  </si>
  <si>
    <t>young adult + 2 gangen</t>
  </si>
  <si>
    <t>Bibliotheek ruimten</t>
  </si>
  <si>
    <t>gietvloer</t>
  </si>
  <si>
    <t>nio</t>
  </si>
  <si>
    <t>leescafe</t>
  </si>
  <si>
    <t>Vergader-/spreek-/ontmoetingsruimte</t>
  </si>
  <si>
    <t>parket</t>
  </si>
  <si>
    <t>metropolis</t>
  </si>
  <si>
    <t>weg is weg</t>
  </si>
  <si>
    <t>de balie met restruimte</t>
  </si>
  <si>
    <t>wc's</t>
  </si>
  <si>
    <t>proeflokaal</t>
  </si>
  <si>
    <t>grote podium</t>
  </si>
  <si>
    <t>Verkeersruimten</t>
  </si>
  <si>
    <t>draaideur</t>
  </si>
  <si>
    <t>schoonloopmat</t>
  </si>
  <si>
    <t>tribune/trap</t>
  </si>
  <si>
    <t>Trappen(huizen)</t>
  </si>
  <si>
    <t>torteltuin</t>
  </si>
  <si>
    <t>glas</t>
  </si>
  <si>
    <t>studio 0.1</t>
  </si>
  <si>
    <t>muziekles</t>
  </si>
  <si>
    <t>Leslokalen</t>
  </si>
  <si>
    <t>studio 0.2</t>
  </si>
  <si>
    <t>studio 0.3</t>
  </si>
  <si>
    <t>studio 0.4</t>
  </si>
  <si>
    <t>studio 0.5</t>
  </si>
  <si>
    <t>studio 0.6</t>
  </si>
  <si>
    <t>studio 0.7</t>
  </si>
  <si>
    <t>studio 0.8</t>
  </si>
  <si>
    <t>keuken</t>
  </si>
  <si>
    <t>extra stroeve gietvloer</t>
  </si>
  <si>
    <t>uitgave</t>
  </si>
  <si>
    <t>informatief</t>
  </si>
  <si>
    <t>de passage</t>
  </si>
  <si>
    <t>hal in de passage</t>
  </si>
  <si>
    <t>Bureaukamers</t>
  </si>
  <si>
    <t>sorteerruimte</t>
  </si>
  <si>
    <t xml:space="preserve">Lift </t>
  </si>
  <si>
    <t>PVC</t>
  </si>
  <si>
    <t>studio 1.1</t>
  </si>
  <si>
    <t>studio 1.2</t>
  </si>
  <si>
    <t>studio 1.3</t>
  </si>
  <si>
    <t>studio 1.4</t>
  </si>
  <si>
    <t>studio 1.5</t>
  </si>
  <si>
    <t>studio 1.6</t>
  </si>
  <si>
    <t>studio 1.7</t>
  </si>
  <si>
    <t>beeldend</t>
  </si>
  <si>
    <t>Praktijklokalen</t>
  </si>
  <si>
    <t>studio 1.8</t>
  </si>
  <si>
    <t>dans</t>
  </si>
  <si>
    <t>dansvloer</t>
  </si>
  <si>
    <t>studio 1.9</t>
  </si>
  <si>
    <t>studio 1.10</t>
  </si>
  <si>
    <t>studio 1.11</t>
  </si>
  <si>
    <t>magazijn 1</t>
  </si>
  <si>
    <t>magazijn 2</t>
  </si>
  <si>
    <t>magazijn 3</t>
  </si>
  <si>
    <t>magazijn 4</t>
  </si>
  <si>
    <t>studio 2.1</t>
  </si>
  <si>
    <t>studio 2.2</t>
  </si>
  <si>
    <t>studio 2.3</t>
  </si>
  <si>
    <t>algemeen</t>
  </si>
  <si>
    <t>wenteltrap</t>
  </si>
  <si>
    <t>stalen trap met epoxy afwerking</t>
  </si>
  <si>
    <t>Kantoor</t>
  </si>
  <si>
    <t>grintvloer</t>
  </si>
  <si>
    <t>DOK Voorhof</t>
  </si>
  <si>
    <t>Duke Ellingtonstraat 203</t>
  </si>
  <si>
    <t>hal</t>
  </si>
  <si>
    <t>volwassen/jeugd</t>
  </si>
  <si>
    <t>bolon</t>
  </si>
  <si>
    <t>pantry</t>
  </si>
  <si>
    <t>Pantry</t>
  </si>
  <si>
    <t>troffel</t>
  </si>
  <si>
    <t>kantoor</t>
  </si>
  <si>
    <t>grint</t>
  </si>
  <si>
    <t>spreekkamer</t>
  </si>
  <si>
    <t>gangen</t>
  </si>
  <si>
    <t>magazijn</t>
  </si>
  <si>
    <t>schoonmaakkast</t>
  </si>
  <si>
    <t>plavuizen</t>
  </si>
  <si>
    <t>DOK Delft</t>
  </si>
  <si>
    <t>Delft</t>
  </si>
  <si>
    <t>studio 1.10b</t>
  </si>
  <si>
    <t>parket/ gietvloer/ traptreden</t>
  </si>
  <si>
    <t>kleedruimte + douche 1x</t>
  </si>
  <si>
    <t>Restauratieve ruimten</t>
  </si>
  <si>
    <t>1x per maand</t>
  </si>
  <si>
    <t>2x per week (Schoolweken)</t>
  </si>
  <si>
    <t>5 x per week (Schoolweken)</t>
  </si>
  <si>
    <t>Uurlonen 1 juli 2025</t>
  </si>
  <si>
    <t>Danszaal</t>
  </si>
  <si>
    <t>Naloop sanitair</t>
  </si>
  <si>
    <t>Freq sanitair naloop</t>
  </si>
  <si>
    <t>Uren p/j sanitair naloop</t>
  </si>
  <si>
    <t>Hoogste frequentie sanitair naloop</t>
  </si>
  <si>
    <t>Productie uren sanitair naloop</t>
  </si>
  <si>
    <t>Kosten productie per jaar sanitair naloop incl minimale taakgrootte</t>
  </si>
  <si>
    <t>1x per week (52 weken)</t>
  </si>
  <si>
    <t>4 x per week (52 weken)</t>
  </si>
  <si>
    <t>Naloop sanitair opslag</t>
  </si>
  <si>
    <t>Weekend opslag</t>
  </si>
  <si>
    <t>Toezicht uren per jaar sanitairnaloop</t>
  </si>
  <si>
    <t>Uren minimale taakgrootte sanitair naloop</t>
  </si>
  <si>
    <t>Frequentie verklaring naloop</t>
  </si>
  <si>
    <t>3x per week (schoolweken)</t>
  </si>
  <si>
    <t>3x per week (52 weken)</t>
  </si>
  <si>
    <t>Personeelsentree/ garderobe/ opslag</t>
  </si>
  <si>
    <t>koffie automaat reinigen 1x per week met tablet 4x per week spoelen</t>
  </si>
  <si>
    <r>
      <t xml:space="preserve">koffie automaat </t>
    </r>
    <r>
      <rPr>
        <b/>
        <u/>
        <sz val="10"/>
        <rFont val="Georgia"/>
        <family val="1"/>
      </rPr>
      <t>VAK</t>
    </r>
    <r>
      <rPr>
        <sz val="10"/>
        <rFont val="Georgia"/>
        <family val="1"/>
      </rPr>
      <t xml:space="preserve"> reinigen 2x per week met tablet 3x per week spoelen</t>
    </r>
  </si>
  <si>
    <r>
      <t xml:space="preserve">koffie automaat </t>
    </r>
    <r>
      <rPr>
        <b/>
        <u/>
        <sz val="10"/>
        <rFont val="Georgia"/>
        <family val="1"/>
      </rPr>
      <t>kantoor</t>
    </r>
    <r>
      <rPr>
        <sz val="10"/>
        <rFont val="Georgia"/>
        <family val="1"/>
      </rPr>
      <t xml:space="preserve"> reinigen 5x per week met tablet</t>
    </r>
  </si>
  <si>
    <t>MAXIMALE BOVENGRENS PLAFONDBEDRAG INSCHRIJVINGSBEDRAG EXCL. BTW</t>
  </si>
  <si>
    <t>MAXIMALE ONDERGRENS INSCHRIJVINGSBEDRAG EXCL. BTW</t>
  </si>
  <si>
    <t>Kosten naloop per jaar ma t/m vr incl minimale taakgrootte</t>
  </si>
  <si>
    <t>Kosten naloop per jaar za / zo incl minimale taakgrootte</t>
  </si>
  <si>
    <t>Kosten toezicht per jaar za / zo naloop</t>
  </si>
  <si>
    <t>Kosten toezicht per jaar sanitair naloop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</si>
</sst>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0.00_ ;\-#,##0.00\ "/>
  </numFmts>
  <fonts count="149">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2"/>
      <color theme="0"/>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10"/>
      <color indexed="10"/>
      <name val="Arial Black"/>
      <family val="2"/>
    </font>
    <font>
      <sz val="9"/>
      <color theme="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0"/>
      <name val="Century Ge"/>
    </font>
    <font>
      <sz val="10"/>
      <color rgb="FF000000"/>
      <name val="Times New Roman"/>
      <family val="1"/>
    </font>
  </fonts>
  <fills count="6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theme="2"/>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rgb="FFFFFFFF"/>
        <bgColor rgb="FF000000"/>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492">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70"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9"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8" fillId="0" borderId="0" xfId="0" applyFont="1" applyAlignment="1">
      <alignment wrapText="1"/>
    </xf>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73" fillId="0" borderId="0" xfId="0" applyFont="1"/>
    <xf numFmtId="2" fontId="74" fillId="0" borderId="0" xfId="12" applyNumberFormat="1" applyFont="1"/>
    <xf numFmtId="2" fontId="75" fillId="2" borderId="0" xfId="12" applyNumberFormat="1" applyFont="1" applyFill="1"/>
    <xf numFmtId="0" fontId="77" fillId="0" borderId="0" xfId="89" applyFont="1"/>
    <xf numFmtId="167" fontId="77" fillId="0" borderId="0" xfId="8" applyFont="1"/>
    <xf numFmtId="173" fontId="79" fillId="0" borderId="0" xfId="8" applyNumberFormat="1" applyFont="1" applyAlignment="1">
      <alignment horizontal="center"/>
    </xf>
    <xf numFmtId="167" fontId="77" fillId="0" borderId="35" xfId="8" applyFont="1" applyBorder="1"/>
    <xf numFmtId="49" fontId="81" fillId="0" borderId="0" xfId="63" applyNumberFormat="1" applyFont="1"/>
    <xf numFmtId="0" fontId="81" fillId="0" borderId="0" xfId="63" applyFont="1"/>
    <xf numFmtId="10" fontId="81" fillId="0" borderId="0" xfId="63" applyNumberFormat="1" applyFont="1" applyAlignment="1">
      <alignment horizontal="left"/>
    </xf>
    <xf numFmtId="2" fontId="75" fillId="0" borderId="0" xfId="12" applyNumberFormat="1" applyFont="1"/>
    <xf numFmtId="188" fontId="82" fillId="0" borderId="0" xfId="63" applyNumberFormat="1" applyFont="1" applyAlignment="1">
      <alignment horizontal="left"/>
    </xf>
    <xf numFmtId="0" fontId="77" fillId="0" borderId="0" xfId="63" applyFont="1"/>
    <xf numFmtId="2" fontId="82" fillId="0" borderId="0" xfId="12" applyNumberFormat="1" applyFont="1"/>
    <xf numFmtId="0" fontId="81" fillId="0" borderId="0" xfId="89" applyFont="1"/>
    <xf numFmtId="167" fontId="81" fillId="0" borderId="0" xfId="8" applyFont="1"/>
    <xf numFmtId="2" fontId="79" fillId="0" borderId="0" xfId="89" applyNumberFormat="1" applyFont="1"/>
    <xf numFmtId="0" fontId="84" fillId="0" borderId="0" xfId="89" applyFont="1"/>
    <xf numFmtId="166" fontId="77" fillId="2" borderId="37" xfId="18" applyFont="1" applyFill="1" applyBorder="1" applyAlignment="1">
      <alignment horizontal="right"/>
    </xf>
    <xf numFmtId="167" fontId="77" fillId="2" borderId="37" xfId="8" applyFont="1" applyFill="1" applyBorder="1" applyAlignment="1">
      <alignment horizontal="center"/>
    </xf>
    <xf numFmtId="166" fontId="77" fillId="2" borderId="37" xfId="18" applyFont="1" applyFill="1" applyBorder="1" applyAlignment="1">
      <alignment horizontal="center"/>
    </xf>
    <xf numFmtId="0" fontId="79" fillId="0" borderId="0" xfId="89" applyFont="1"/>
    <xf numFmtId="0" fontId="77" fillId="0" borderId="0" xfId="0" applyFont="1"/>
    <xf numFmtId="0" fontId="77" fillId="0" borderId="0" xfId="0" applyFont="1" applyAlignment="1">
      <alignment horizontal="center" vertical="center"/>
    </xf>
    <xf numFmtId="2" fontId="85" fillId="0" borderId="0" xfId="12" applyNumberFormat="1" applyFont="1"/>
    <xf numFmtId="0" fontId="77" fillId="0" borderId="0" xfId="17" applyFont="1" applyAlignment="1">
      <alignment horizontal="center"/>
    </xf>
    <xf numFmtId="2" fontId="77" fillId="0" borderId="0" xfId="8" applyNumberFormat="1" applyFont="1" applyAlignment="1">
      <alignment horizontal="left"/>
    </xf>
    <xf numFmtId="172" fontId="77" fillId="0" borderId="0" xfId="17" applyNumberFormat="1" applyFont="1" applyAlignment="1">
      <alignment horizontal="center"/>
    </xf>
    <xf numFmtId="172" fontId="86" fillId="0" borderId="0" xfId="12" applyNumberFormat="1" applyFont="1"/>
    <xf numFmtId="3" fontId="86" fillId="0" borderId="0" xfId="12" applyNumberFormat="1" applyFont="1" applyAlignment="1">
      <alignment horizontal="right"/>
    </xf>
    <xf numFmtId="3" fontId="77" fillId="0" borderId="0" xfId="8" applyNumberFormat="1" applyFont="1" applyAlignment="1">
      <alignment horizontal="right"/>
    </xf>
    <xf numFmtId="0" fontId="77" fillId="0" borderId="0" xfId="17" applyFont="1"/>
    <xf numFmtId="167" fontId="77" fillId="0" borderId="0" xfId="8" applyFont="1" applyAlignment="1">
      <alignment horizontal="right"/>
    </xf>
    <xf numFmtId="0" fontId="87" fillId="0" borderId="0" xfId="17" applyFont="1"/>
    <xf numFmtId="173" fontId="77" fillId="0" borderId="0" xfId="0" applyNumberFormat="1" applyFont="1"/>
    <xf numFmtId="0" fontId="77" fillId="2" borderId="0" xfId="17" applyFont="1" applyFill="1"/>
    <xf numFmtId="0" fontId="77" fillId="0" borderId="37" xfId="0" applyFont="1" applyBorder="1"/>
    <xf numFmtId="1" fontId="77" fillId="0" borderId="37" xfId="61" applyNumberFormat="1" applyFont="1" applyBorder="1" applyAlignment="1">
      <alignment horizontal="center"/>
    </xf>
    <xf numFmtId="1" fontId="87" fillId="0" borderId="37" xfId="61" applyNumberFormat="1" applyFont="1" applyBorder="1" applyAlignment="1">
      <alignment horizontal="center"/>
    </xf>
    <xf numFmtId="0" fontId="81" fillId="0" borderId="0" xfId="0" applyFont="1"/>
    <xf numFmtId="0" fontId="84" fillId="0" borderId="0" xfId="0" applyFont="1" applyAlignment="1">
      <alignment horizontal="center"/>
    </xf>
    <xf numFmtId="2" fontId="88" fillId="0" borderId="0" xfId="0" applyNumberFormat="1" applyFont="1"/>
    <xf numFmtId="2" fontId="79" fillId="0" borderId="0" xfId="0" applyNumberFormat="1" applyFont="1" applyAlignment="1">
      <alignment horizontal="center"/>
    </xf>
    <xf numFmtId="2" fontId="79" fillId="0" borderId="0" xfId="0" applyNumberFormat="1" applyFont="1"/>
    <xf numFmtId="0" fontId="79" fillId="0" borderId="0" xfId="0" applyFont="1"/>
    <xf numFmtId="1" fontId="79" fillId="0" borderId="0" xfId="0" applyNumberFormat="1" applyFont="1" applyAlignment="1">
      <alignment horizontal="center"/>
    </xf>
    <xf numFmtId="0" fontId="80" fillId="0" borderId="0" xfId="0" applyFont="1"/>
    <xf numFmtId="0" fontId="76" fillId="0" borderId="0" xfId="0" applyFont="1"/>
    <xf numFmtId="167" fontId="79" fillId="0" borderId="0" xfId="8" applyFont="1"/>
    <xf numFmtId="1" fontId="83" fillId="0" borderId="39" xfId="0" applyNumberFormat="1" applyFont="1" applyBorder="1" applyAlignment="1">
      <alignment horizontal="center"/>
    </xf>
    <xf numFmtId="167" fontId="84" fillId="0" borderId="39" xfId="8" applyFont="1" applyFill="1" applyBorder="1" applyAlignment="1">
      <alignment horizontal="center"/>
    </xf>
    <xf numFmtId="167" fontId="84" fillId="0" borderId="0" xfId="8" applyFont="1" applyFill="1" applyBorder="1" applyAlignment="1">
      <alignment horizontal="center"/>
    </xf>
    <xf numFmtId="2" fontId="84" fillId="0" borderId="0" xfId="8" applyNumberFormat="1" applyFont="1" applyFill="1" applyBorder="1" applyAlignment="1">
      <alignment horizontal="center"/>
    </xf>
    <xf numFmtId="2" fontId="77" fillId="0" borderId="0" xfId="0" applyNumberFormat="1" applyFont="1"/>
    <xf numFmtId="1" fontId="77" fillId="0" borderId="0" xfId="0" applyNumberFormat="1" applyFont="1" applyAlignment="1">
      <alignment horizontal="center"/>
    </xf>
    <xf numFmtId="0" fontId="77" fillId="0" borderId="0" xfId="8" applyNumberFormat="1" applyFont="1" applyFill="1" applyBorder="1" applyAlignment="1"/>
    <xf numFmtId="2" fontId="77" fillId="0" borderId="0" xfId="0" applyNumberFormat="1" applyFont="1" applyAlignment="1">
      <alignment horizontal="right"/>
    </xf>
    <xf numFmtId="1" fontId="81" fillId="0" borderId="0" xfId="0" applyNumberFormat="1" applyFont="1" applyAlignment="1">
      <alignment horizontal="center"/>
    </xf>
    <xf numFmtId="1" fontId="83" fillId="0" borderId="0" xfId="0" applyNumberFormat="1" applyFont="1" applyAlignment="1">
      <alignment horizontal="center"/>
    </xf>
    <xf numFmtId="43" fontId="84" fillId="0" borderId="0" xfId="8" applyNumberFormat="1" applyFont="1" applyFill="1" applyBorder="1" applyAlignment="1">
      <alignment horizontal="center"/>
    </xf>
    <xf numFmtId="0" fontId="83" fillId="0" borderId="0" xfId="0" applyFont="1"/>
    <xf numFmtId="0" fontId="84" fillId="0" borderId="0" xfId="13" applyFont="1" applyProtection="1">
      <protection hidden="1"/>
    </xf>
    <xf numFmtId="0" fontId="77" fillId="0" borderId="0" xfId="13" applyFont="1" applyProtection="1">
      <protection hidden="1"/>
    </xf>
    <xf numFmtId="0" fontId="79" fillId="0" borderId="0" xfId="0" applyFont="1" applyAlignment="1">
      <alignment horizontal="center"/>
    </xf>
    <xf numFmtId="2" fontId="77" fillId="0" borderId="0" xfId="13" applyNumberFormat="1" applyFont="1" applyAlignment="1" applyProtection="1">
      <alignment vertical="center"/>
      <protection hidden="1"/>
    </xf>
    <xf numFmtId="2" fontId="77" fillId="0" borderId="3" xfId="11" applyNumberFormat="1" applyFont="1" applyBorder="1" applyProtection="1">
      <protection hidden="1"/>
    </xf>
    <xf numFmtId="2" fontId="77" fillId="0" borderId="0" xfId="11" applyNumberFormat="1" applyFont="1" applyProtection="1">
      <protection hidden="1"/>
    </xf>
    <xf numFmtId="0" fontId="77" fillId="0" borderId="36" xfId="0" applyFont="1" applyBorder="1"/>
    <xf numFmtId="0" fontId="77" fillId="0" borderId="35" xfId="0" applyFont="1" applyBorder="1" applyAlignment="1">
      <alignment horizontal="left"/>
    </xf>
    <xf numFmtId="0" fontId="91" fillId="0" borderId="3" xfId="13" applyFont="1" applyBorder="1" applyAlignment="1" applyProtection="1">
      <alignment horizontal="left" vertical="center"/>
      <protection hidden="1"/>
    </xf>
    <xf numFmtId="0" fontId="77" fillId="0" borderId="0" xfId="0" applyFont="1" applyAlignment="1">
      <alignment vertical="center"/>
    </xf>
    <xf numFmtId="0" fontId="91" fillId="0" borderId="0" xfId="13" applyFont="1" applyAlignment="1" applyProtection="1">
      <alignment horizontal="left" vertical="center"/>
      <protection hidden="1"/>
    </xf>
    <xf numFmtId="0" fontId="81" fillId="0" borderId="35" xfId="0" applyFont="1" applyBorder="1"/>
    <xf numFmtId="0" fontId="77" fillId="0" borderId="2" xfId="0" applyFont="1" applyBorder="1"/>
    <xf numFmtId="0" fontId="88"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Protection="1">
      <protection hidden="1"/>
    </xf>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4" fillId="0" borderId="0" xfId="0" applyNumberFormat="1" applyFont="1"/>
    <xf numFmtId="2" fontId="75"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5"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7" fillId="0" borderId="0" xfId="0" applyFont="1" applyAlignment="1">
      <alignment vertical="top" wrapText="1"/>
    </xf>
    <xf numFmtId="0" fontId="77" fillId="0" borderId="0" xfId="0" applyFont="1" applyAlignment="1">
      <alignment horizontal="center" wrapText="1"/>
    </xf>
    <xf numFmtId="2" fontId="89"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6" fillId="0" borderId="0" xfId="0" applyNumberFormat="1" applyFont="1" applyAlignment="1">
      <alignment horizontal="center" vertical="center"/>
    </xf>
    <xf numFmtId="175" fontId="86" fillId="0" borderId="0" xfId="0" applyNumberFormat="1" applyFont="1" applyAlignment="1">
      <alignment horizontal="center" vertical="center"/>
    </xf>
    <xf numFmtId="2" fontId="87" fillId="0" borderId="37" xfId="3" applyNumberFormat="1" applyFont="1" applyFill="1" applyBorder="1" applyAlignment="1" applyProtection="1">
      <protection hidden="1"/>
    </xf>
    <xf numFmtId="1" fontId="79" fillId="0" borderId="37" xfId="13" applyNumberFormat="1" applyFont="1" applyBorder="1" applyAlignment="1" applyProtection="1">
      <alignment horizontal="center"/>
      <protection hidden="1"/>
    </xf>
    <xf numFmtId="0" fontId="77" fillId="0" borderId="36" xfId="13" applyFont="1" applyBorder="1" applyProtection="1">
      <protection hidden="1"/>
    </xf>
    <xf numFmtId="0" fontId="103" fillId="0" borderId="35"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4" fillId="0" borderId="0" xfId="0" applyFont="1"/>
    <xf numFmtId="2" fontId="77" fillId="0" borderId="36" xfId="13" applyNumberFormat="1" applyFont="1" applyBorder="1" applyProtection="1">
      <protection hidden="1"/>
    </xf>
    <xf numFmtId="0" fontId="79" fillId="0" borderId="37" xfId="0" applyFont="1" applyBorder="1"/>
    <xf numFmtId="0" fontId="104" fillId="0" borderId="0" xfId="0" applyFont="1"/>
    <xf numFmtId="0" fontId="107" fillId="0" borderId="36" xfId="13" applyFont="1" applyBorder="1" applyProtection="1">
      <protection hidden="1"/>
    </xf>
    <xf numFmtId="0" fontId="108" fillId="0" borderId="38" xfId="13" applyFont="1" applyBorder="1" applyProtection="1">
      <protection hidden="1"/>
    </xf>
    <xf numFmtId="0" fontId="108" fillId="0" borderId="35" xfId="13" applyFont="1" applyBorder="1" applyAlignment="1" applyProtection="1">
      <alignment horizontal="right"/>
      <protection hidden="1"/>
    </xf>
    <xf numFmtId="0" fontId="87" fillId="0" borderId="34"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6" xfId="16" applyNumberFormat="1" applyFont="1" applyFill="1" applyBorder="1" applyAlignment="1" applyProtection="1">
      <alignment horizontal="right"/>
      <protection hidden="1"/>
    </xf>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5" fontId="84" fillId="0" borderId="0" xfId="0" applyNumberFormat="1" applyFont="1"/>
    <xf numFmtId="0" fontId="84" fillId="0" borderId="0" xfId="0" applyFont="1" applyAlignment="1">
      <alignment horizontal="right"/>
    </xf>
    <xf numFmtId="0" fontId="77" fillId="2" borderId="36" xfId="10" applyFont="1" applyFill="1" applyBorder="1"/>
    <xf numFmtId="44" fontId="77" fillId="35" borderId="38" xfId="66" applyFont="1" applyFill="1" applyBorder="1" applyAlignment="1" applyProtection="1">
      <protection locked="0"/>
    </xf>
    <xf numFmtId="44" fontId="77" fillId="35" borderId="35" xfId="66" applyFont="1" applyFill="1" applyBorder="1" applyAlignment="1" applyProtection="1">
      <protection locked="0"/>
    </xf>
    <xf numFmtId="2" fontId="75" fillId="0" borderId="0" xfId="63" applyNumberFormat="1" applyFont="1"/>
    <xf numFmtId="0" fontId="104" fillId="0" borderId="0" xfId="10" applyFont="1"/>
    <xf numFmtId="179" fontId="104" fillId="0" borderId="0" xfId="10" applyNumberFormat="1" applyFont="1"/>
    <xf numFmtId="2" fontId="104" fillId="0" borderId="0" xfId="10" applyNumberFormat="1" applyFont="1"/>
    <xf numFmtId="2" fontId="89" fillId="0" borderId="0" xfId="10" applyNumberFormat="1" applyFont="1" applyAlignment="1">
      <alignment vertical="center"/>
    </xf>
    <xf numFmtId="2" fontId="89" fillId="0" borderId="0" xfId="10" applyNumberFormat="1" applyFont="1" applyAlignment="1">
      <alignment horizontal="right" vertical="center"/>
    </xf>
    <xf numFmtId="2" fontId="89" fillId="0" borderId="0" xfId="12" applyNumberFormat="1" applyFont="1"/>
    <xf numFmtId="2" fontId="99" fillId="0" borderId="0" xfId="10" applyNumberFormat="1" applyFont="1" applyAlignment="1">
      <alignment vertical="center"/>
    </xf>
    <xf numFmtId="0" fontId="86" fillId="0" borderId="0" xfId="14" applyFont="1"/>
    <xf numFmtId="2" fontId="86" fillId="0" borderId="0" xfId="14" applyNumberFormat="1" applyFont="1"/>
    <xf numFmtId="0" fontId="77" fillId="0" borderId="0" xfId="10" applyFont="1"/>
    <xf numFmtId="0" fontId="79" fillId="0" borderId="0" xfId="9" applyFont="1" applyAlignment="1" applyProtection="1">
      <alignment horizontal="left" vertical="center"/>
      <protection hidden="1"/>
    </xf>
    <xf numFmtId="0" fontId="77" fillId="0" borderId="0" xfId="9" applyFont="1" applyAlignment="1" applyProtection="1">
      <alignment horizontal="center"/>
      <protection hidden="1"/>
    </xf>
    <xf numFmtId="0" fontId="77" fillId="0" borderId="0" xfId="9" applyFont="1" applyAlignment="1" applyProtection="1">
      <alignment horizontal="left"/>
      <protection hidden="1"/>
    </xf>
    <xf numFmtId="0" fontId="77" fillId="0" borderId="2" xfId="10" applyFont="1" applyBorder="1"/>
    <xf numFmtId="0" fontId="77" fillId="0" borderId="0" xfId="0" applyFont="1" applyAlignment="1">
      <alignment horizontal="left" vertical="center" indent="6"/>
    </xf>
    <xf numFmtId="0" fontId="78" fillId="64" borderId="37" xfId="0" applyFont="1" applyFill="1" applyBorder="1" applyAlignment="1">
      <alignment wrapText="1"/>
    </xf>
    <xf numFmtId="0" fontId="78" fillId="64" borderId="37" xfId="0" applyFont="1" applyFill="1" applyBorder="1"/>
    <xf numFmtId="2" fontId="75" fillId="65" borderId="0" xfId="12" applyNumberFormat="1" applyFont="1" applyFill="1"/>
    <xf numFmtId="2" fontId="74" fillId="65" borderId="0" xfId="12" applyNumberFormat="1" applyFont="1" applyFill="1"/>
    <xf numFmtId="0" fontId="77" fillId="65" borderId="2" xfId="10" applyFont="1" applyFill="1" applyBorder="1"/>
    <xf numFmtId="2" fontId="110" fillId="0" borderId="0" xfId="12" applyNumberFormat="1" applyFont="1"/>
    <xf numFmtId="167" fontId="113" fillId="64" borderId="32" xfId="8" applyFont="1" applyFill="1" applyBorder="1" applyAlignment="1">
      <alignment horizontal="center" vertical="top" wrapText="1"/>
    </xf>
    <xf numFmtId="0" fontId="112" fillId="0" borderId="0" xfId="0" applyFont="1" applyAlignment="1">
      <alignment horizontal="center" vertical="center"/>
    </xf>
    <xf numFmtId="0" fontId="116" fillId="0" borderId="0" xfId="17" applyFont="1"/>
    <xf numFmtId="0" fontId="112" fillId="0" borderId="0" xfId="0" applyFont="1"/>
    <xf numFmtId="1" fontId="79" fillId="0" borderId="37" xfId="61" applyNumberFormat="1" applyFont="1" applyBorder="1" applyAlignment="1">
      <alignment horizontal="center"/>
    </xf>
    <xf numFmtId="2" fontId="117" fillId="0" borderId="0" xfId="0" applyNumberFormat="1" applyFont="1"/>
    <xf numFmtId="2" fontId="115" fillId="64" borderId="32" xfId="0" applyNumberFormat="1" applyFont="1" applyFill="1" applyBorder="1" applyAlignment="1">
      <alignment horizontal="center" vertical="top" wrapText="1"/>
    </xf>
    <xf numFmtId="0" fontId="112" fillId="0" borderId="0" xfId="0" applyFont="1" applyAlignment="1">
      <alignment horizontal="center"/>
    </xf>
    <xf numFmtId="2" fontId="118" fillId="0" borderId="0" xfId="13" applyNumberFormat="1" applyFont="1" applyAlignment="1" applyProtection="1">
      <alignment vertical="center"/>
      <protection locked="0"/>
    </xf>
    <xf numFmtId="2" fontId="123" fillId="0" borderId="0" xfId="13" applyNumberFormat="1" applyFont="1" applyAlignment="1" applyProtection="1">
      <alignment horizontal="center" wrapText="1"/>
      <protection hidden="1"/>
    </xf>
    <xf numFmtId="0" fontId="112" fillId="0" borderId="0" xfId="0" applyFont="1" applyAlignment="1">
      <alignment horizontal="center" wrapText="1"/>
    </xf>
    <xf numFmtId="0" fontId="124" fillId="0" borderId="0" xfId="13" applyFont="1" applyProtection="1">
      <protection hidden="1"/>
    </xf>
    <xf numFmtId="2" fontId="110" fillId="0" borderId="0" xfId="0" applyNumberFormat="1" applyFont="1"/>
    <xf numFmtId="2" fontId="122" fillId="64" borderId="36" xfId="13" applyNumberFormat="1" applyFont="1" applyFill="1" applyBorder="1" applyAlignment="1" applyProtection="1">
      <alignment horizontal="left" vertical="center" wrapText="1"/>
      <protection hidden="1"/>
    </xf>
    <xf numFmtId="2" fontId="122" fillId="64" borderId="37" xfId="3" applyNumberFormat="1" applyFont="1" applyFill="1" applyBorder="1" applyAlignment="1" applyProtection="1">
      <alignment vertical="center" wrapText="1"/>
      <protection hidden="1"/>
    </xf>
    <xf numFmtId="2" fontId="110" fillId="0" borderId="0" xfId="63" applyNumberFormat="1" applyFont="1"/>
    <xf numFmtId="173" fontId="113" fillId="64" borderId="36" xfId="8" applyNumberFormat="1" applyFont="1" applyFill="1" applyBorder="1" applyAlignment="1">
      <alignment vertical="top" wrapText="1"/>
    </xf>
    <xf numFmtId="173" fontId="113" fillId="64" borderId="38" xfId="8" applyNumberFormat="1" applyFont="1" applyFill="1" applyBorder="1" applyAlignment="1">
      <alignment vertical="top" wrapText="1"/>
    </xf>
    <xf numFmtId="173" fontId="113" fillId="64" borderId="35" xfId="8" applyNumberFormat="1" applyFont="1" applyFill="1" applyBorder="1" applyAlignment="1">
      <alignment vertical="top" wrapText="1"/>
    </xf>
    <xf numFmtId="173" fontId="113" fillId="64" borderId="40" xfId="8" applyNumberFormat="1" applyFont="1" applyFill="1" applyBorder="1" applyAlignment="1">
      <alignment vertical="top" wrapText="1"/>
    </xf>
    <xf numFmtId="0" fontId="82" fillId="0" borderId="0" xfId="9" applyFont="1" applyAlignment="1" applyProtection="1">
      <alignment horizontal="left" vertical="center"/>
      <protection hidden="1"/>
    </xf>
    <xf numFmtId="2" fontId="113" fillId="64" borderId="32" xfId="0" applyNumberFormat="1" applyFont="1" applyFill="1" applyBorder="1" applyAlignment="1">
      <alignment horizontal="left" vertical="top" wrapText="1"/>
    </xf>
    <xf numFmtId="166" fontId="130" fillId="2" borderId="35" xfId="18" applyFont="1" applyFill="1" applyBorder="1" applyAlignment="1"/>
    <xf numFmtId="167" fontId="35" fillId="65" borderId="37" xfId="8" applyFont="1" applyFill="1" applyBorder="1" applyAlignment="1">
      <alignment horizontal="left"/>
    </xf>
    <xf numFmtId="0" fontId="131" fillId="0" borderId="0" xfId="63" applyFont="1"/>
    <xf numFmtId="178" fontId="131" fillId="0" borderId="2" xfId="6" applyNumberFormat="1" applyFont="1" applyFill="1" applyBorder="1" applyAlignment="1"/>
    <xf numFmtId="44" fontId="131" fillId="0" borderId="0" xfId="63" applyNumberFormat="1" applyFont="1"/>
    <xf numFmtId="9" fontId="35" fillId="65" borderId="37" xfId="16" applyFont="1" applyFill="1" applyBorder="1" applyAlignment="1">
      <alignment horizontal="center"/>
    </xf>
    <xf numFmtId="44" fontId="128" fillId="64" borderId="35" xfId="63" applyNumberFormat="1" applyFont="1" applyFill="1" applyBorder="1"/>
    <xf numFmtId="2" fontId="35" fillId="65" borderId="37" xfId="8" applyNumberFormat="1" applyFont="1" applyFill="1" applyBorder="1" applyAlignment="1">
      <alignment horizontal="center"/>
    </xf>
    <xf numFmtId="1" fontId="129" fillId="2" borderId="37" xfId="8" applyNumberFormat="1" applyFont="1" applyFill="1" applyBorder="1" applyAlignment="1">
      <alignment horizontal="center"/>
    </xf>
    <xf numFmtId="2" fontId="35" fillId="2" borderId="37" xfId="8" applyNumberFormat="1" applyFont="1" applyFill="1" applyBorder="1" applyAlignment="1">
      <alignment horizontal="center"/>
    </xf>
    <xf numFmtId="173" fontId="129" fillId="2" borderId="37" xfId="8" applyNumberFormat="1" applyFont="1" applyFill="1" applyBorder="1"/>
    <xf numFmtId="167" fontId="129" fillId="2" borderId="37" xfId="8" applyFont="1" applyFill="1" applyBorder="1"/>
    <xf numFmtId="166" fontId="35" fillId="0" borderId="37" xfId="18" applyFont="1" applyBorder="1"/>
    <xf numFmtId="166" fontId="35" fillId="0" borderId="37" xfId="89" applyNumberFormat="1" applyFont="1" applyBorder="1"/>
    <xf numFmtId="173" fontId="78" fillId="64" borderId="36" xfId="8" applyNumberFormat="1" applyFont="1" applyFill="1" applyBorder="1" applyAlignment="1">
      <alignment horizontal="left"/>
    </xf>
    <xf numFmtId="167" fontId="78" fillId="64" borderId="35" xfId="8" applyFont="1" applyFill="1" applyBorder="1"/>
    <xf numFmtId="49" fontId="80" fillId="0" borderId="36" xfId="63" applyNumberFormat="1" applyFont="1" applyBorder="1" applyAlignment="1">
      <alignment vertical="top"/>
    </xf>
    <xf numFmtId="0" fontId="77" fillId="0" borderId="38" xfId="63" applyFont="1" applyBorder="1"/>
    <xf numFmtId="49" fontId="79" fillId="0" borderId="38" xfId="63" applyNumberFormat="1" applyFont="1" applyBorder="1"/>
    <xf numFmtId="49" fontId="78" fillId="64" borderId="36" xfId="63" applyNumberFormat="1" applyFont="1" applyFill="1" applyBorder="1"/>
    <xf numFmtId="0" fontId="78" fillId="64" borderId="38" xfId="63" applyFont="1" applyFill="1" applyBorder="1"/>
    <xf numFmtId="173" fontId="78" fillId="64" borderId="37" xfId="8" applyNumberFormat="1" applyFont="1" applyFill="1" applyBorder="1" applyAlignment="1">
      <alignment vertical="top" wrapText="1"/>
    </xf>
    <xf numFmtId="173" fontId="78" fillId="64" borderId="37" xfId="8" applyNumberFormat="1" applyFont="1" applyFill="1" applyBorder="1" applyAlignment="1">
      <alignment horizontal="center" vertical="top" wrapText="1"/>
    </xf>
    <xf numFmtId="167" fontId="78" fillId="64" borderId="37" xfId="8" applyFont="1" applyFill="1" applyBorder="1" applyAlignment="1">
      <alignment horizontal="center" vertical="top" wrapText="1"/>
    </xf>
    <xf numFmtId="2" fontId="78" fillId="64" borderId="32" xfId="89" applyNumberFormat="1" applyFont="1" applyFill="1" applyBorder="1" applyAlignment="1">
      <alignment vertical="top" wrapText="1"/>
    </xf>
    <xf numFmtId="167" fontId="78" fillId="64" borderId="32" xfId="8" applyFont="1" applyFill="1" applyBorder="1" applyAlignment="1">
      <alignment horizontal="center" vertical="top" wrapText="1"/>
    </xf>
    <xf numFmtId="0" fontId="35" fillId="0" borderId="0" xfId="17" applyFont="1"/>
    <xf numFmtId="0" fontId="129" fillId="0" borderId="0" xfId="17" applyFont="1"/>
    <xf numFmtId="0" fontId="35" fillId="0" borderId="0" xfId="0" applyFont="1"/>
    <xf numFmtId="0" fontId="35" fillId="0" borderId="0" xfId="0" applyFont="1" applyAlignment="1">
      <alignment horizontal="center"/>
    </xf>
    <xf numFmtId="2" fontId="129" fillId="0" borderId="0" xfId="0" applyNumberFormat="1" applyFont="1" applyAlignment="1">
      <alignment horizontal="center"/>
    </xf>
    <xf numFmtId="2" fontId="132" fillId="0" borderId="0" xfId="0" applyNumberFormat="1" applyFont="1" applyAlignment="1">
      <alignment horizontal="center"/>
    </xf>
    <xf numFmtId="2" fontId="138" fillId="0" borderId="0" xfId="12" applyNumberFormat="1" applyFont="1" applyAlignment="1">
      <alignment horizontal="center"/>
    </xf>
    <xf numFmtId="174" fontId="35" fillId="0" borderId="0" xfId="0" applyNumberFormat="1" applyFont="1" applyAlignment="1">
      <alignment horizontal="center"/>
    </xf>
    <xf numFmtId="43" fontId="134" fillId="0" borderId="37" xfId="8" applyNumberFormat="1" applyFont="1" applyFill="1" applyBorder="1" applyAlignment="1">
      <alignment horizontal="center"/>
    </xf>
    <xf numFmtId="1" fontId="135" fillId="0" borderId="37" xfId="0" applyNumberFormat="1" applyFont="1" applyBorder="1" applyAlignment="1">
      <alignment horizontal="center"/>
    </xf>
    <xf numFmtId="14" fontId="133" fillId="0" borderId="0" xfId="12" applyNumberFormat="1" applyFont="1" applyAlignment="1">
      <alignment horizontal="left"/>
    </xf>
    <xf numFmtId="177" fontId="35" fillId="65" borderId="37" xfId="11" applyNumberFormat="1" applyFont="1" applyFill="1" applyBorder="1" applyAlignment="1" applyProtection="1">
      <alignment vertical="center"/>
      <protection hidden="1"/>
    </xf>
    <xf numFmtId="179" fontId="139"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9" fillId="0" borderId="37" xfId="3" applyNumberFormat="1" applyFont="1" applyFill="1" applyBorder="1" applyAlignment="1" applyProtection="1">
      <protection hidden="1"/>
    </xf>
    <xf numFmtId="166" fontId="139" fillId="35" borderId="37" xfId="18" applyFont="1" applyFill="1" applyBorder="1" applyAlignment="1" applyProtection="1">
      <protection locked="0"/>
    </xf>
    <xf numFmtId="175" fontId="140" fillId="0" borderId="5" xfId="0" applyNumberFormat="1" applyFont="1" applyBorder="1" applyAlignment="1">
      <alignment horizontal="center" vertical="center"/>
    </xf>
    <xf numFmtId="166" fontId="139" fillId="66" borderId="37" xfId="18" applyFont="1" applyFill="1" applyBorder="1" applyAlignment="1" applyProtection="1">
      <protection locked="0"/>
    </xf>
    <xf numFmtId="179" fontId="129" fillId="0" borderId="37" xfId="3" applyNumberFormat="1" applyFont="1" applyFill="1" applyBorder="1" applyAlignment="1" applyProtection="1">
      <protection hidden="1"/>
    </xf>
    <xf numFmtId="169" fontId="139" fillId="0" borderId="37" xfId="3" applyFont="1" applyFill="1" applyBorder="1" applyAlignment="1" applyProtection="1">
      <protection hidden="1"/>
    </xf>
    <xf numFmtId="166" fontId="139" fillId="0" borderId="37" xfId="18" applyFont="1" applyFill="1" applyBorder="1" applyAlignment="1" applyProtection="1">
      <protection locked="0"/>
    </xf>
    <xf numFmtId="169" fontId="139" fillId="0" borderId="37" xfId="3" applyFont="1" applyFill="1" applyBorder="1" applyAlignment="1" applyProtection="1">
      <protection locked="0"/>
    </xf>
    <xf numFmtId="166" fontId="142" fillId="2" borderId="37" xfId="18" applyFont="1" applyFill="1" applyBorder="1" applyAlignment="1" applyProtection="1">
      <alignment horizontal="right"/>
      <protection locked="0"/>
    </xf>
    <xf numFmtId="175" fontId="134" fillId="0" borderId="5" xfId="0" applyNumberFormat="1" applyFont="1" applyBorder="1" applyAlignment="1">
      <alignment horizontal="center" vertical="center"/>
    </xf>
    <xf numFmtId="175" fontId="143" fillId="0" borderId="5" xfId="0" applyNumberFormat="1" applyFont="1" applyBorder="1" applyAlignment="1">
      <alignment horizontal="center" vertical="center"/>
    </xf>
    <xf numFmtId="175" fontId="35" fillId="0" borderId="5" xfId="0" applyNumberFormat="1" applyFont="1" applyBorder="1"/>
    <xf numFmtId="179" fontId="129"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4" fillId="0" borderId="37" xfId="5" applyNumberFormat="1" applyFont="1" applyFill="1" applyBorder="1" applyAlignment="1" applyProtection="1">
      <protection hidden="1"/>
    </xf>
    <xf numFmtId="179" fontId="134" fillId="0" borderId="0" xfId="0" applyNumberFormat="1" applyFont="1"/>
    <xf numFmtId="0" fontId="134" fillId="0" borderId="0" xfId="0" applyFont="1"/>
    <xf numFmtId="14" fontId="133" fillId="0" borderId="0" xfId="0" applyNumberFormat="1" applyFont="1" applyAlignment="1">
      <alignment horizontal="left"/>
    </xf>
    <xf numFmtId="166" fontId="35" fillId="0" borderId="36" xfId="18" applyFont="1" applyFill="1" applyBorder="1" applyAlignment="1" applyProtection="1">
      <protection hidden="1"/>
    </xf>
    <xf numFmtId="166" fontId="35" fillId="0" borderId="37" xfId="18" applyFont="1" applyFill="1" applyBorder="1" applyAlignment="1" applyProtection="1">
      <protection hidden="1"/>
    </xf>
    <xf numFmtId="166" fontId="129" fillId="0" borderId="37" xfId="18" applyFont="1" applyBorder="1"/>
    <xf numFmtId="1" fontId="129" fillId="0" borderId="37" xfId="13" applyNumberFormat="1" applyFont="1" applyBorder="1" applyAlignment="1" applyProtection="1">
      <alignment horizontal="center"/>
      <protection hidden="1"/>
    </xf>
    <xf numFmtId="166" fontId="35" fillId="65" borderId="37" xfId="18" applyFont="1" applyFill="1" applyBorder="1"/>
    <xf numFmtId="2" fontId="35" fillId="0" borderId="36" xfId="13" applyNumberFormat="1" applyFont="1" applyBorder="1" applyProtection="1">
      <protection hidden="1"/>
    </xf>
    <xf numFmtId="44" fontId="35" fillId="66" borderId="35" xfId="66" applyFont="1" applyFill="1" applyBorder="1" applyAlignment="1" applyProtection="1">
      <protection locked="0"/>
    </xf>
    <xf numFmtId="14" fontId="133" fillId="0" borderId="0" xfId="63" applyNumberFormat="1" applyFont="1" applyAlignment="1">
      <alignment horizontal="left"/>
    </xf>
    <xf numFmtId="49" fontId="76" fillId="66" borderId="37" xfId="62" applyNumberFormat="1" applyFont="1" applyFill="1" applyBorder="1" applyAlignment="1" applyProtection="1">
      <alignment horizontal="left" vertical="top"/>
      <protection hidden="1"/>
    </xf>
    <xf numFmtId="2" fontId="78" fillId="64" borderId="37" xfId="89" applyNumberFormat="1" applyFont="1" applyFill="1" applyBorder="1" applyAlignment="1">
      <alignment vertical="top" wrapText="1"/>
    </xf>
    <xf numFmtId="2" fontId="77" fillId="0" borderId="37" xfId="0" applyNumberFormat="1" applyFont="1" applyBorder="1"/>
    <xf numFmtId="1" fontId="35" fillId="2" borderId="37" xfId="8" applyNumberFormat="1" applyFont="1" applyFill="1" applyBorder="1" applyAlignment="1">
      <alignment horizontal="center"/>
    </xf>
    <xf numFmtId="2" fontId="77" fillId="0" borderId="37" xfId="89" applyNumberFormat="1" applyFont="1" applyBorder="1"/>
    <xf numFmtId="0" fontId="79" fillId="0" borderId="37" xfId="89" applyFont="1" applyBorder="1"/>
    <xf numFmtId="2" fontId="129" fillId="2" borderId="37" xfId="8" applyNumberFormat="1" applyFont="1" applyFill="1" applyBorder="1" applyAlignment="1">
      <alignment horizontal="center"/>
    </xf>
    <xf numFmtId="166" fontId="35" fillId="2" borderId="37" xfId="18" applyFont="1" applyFill="1" applyBorder="1" applyAlignment="1">
      <alignment horizontal="center"/>
    </xf>
    <xf numFmtId="166" fontId="79" fillId="2" borderId="37" xfId="18" applyFont="1" applyFill="1" applyBorder="1"/>
    <xf numFmtId="166" fontId="129" fillId="2" borderId="37" xfId="18" applyFont="1" applyFill="1" applyBorder="1"/>
    <xf numFmtId="49" fontId="111" fillId="66" borderId="37" xfId="9" applyNumberFormat="1" applyFont="1" applyFill="1" applyBorder="1" applyAlignment="1" applyProtection="1">
      <alignment horizontal="left" vertical="top"/>
      <protection hidden="1"/>
    </xf>
    <xf numFmtId="1" fontId="137" fillId="0" borderId="38" xfId="0" applyNumberFormat="1" applyFont="1" applyBorder="1" applyAlignment="1">
      <alignment horizontal="center" vertical="center" wrapText="1"/>
    </xf>
    <xf numFmtId="1" fontId="109" fillId="0" borderId="35" xfId="0" applyNumberFormat="1" applyFont="1" applyBorder="1" applyAlignment="1">
      <alignment horizontal="center" vertical="center" wrapText="1"/>
    </xf>
    <xf numFmtId="2" fontId="113" fillId="64" borderId="37" xfId="0" applyNumberFormat="1" applyFont="1" applyFill="1" applyBorder="1" applyAlignment="1">
      <alignment horizontal="left" vertical="center" wrapText="1"/>
    </xf>
    <xf numFmtId="1" fontId="113" fillId="64" borderId="37" xfId="0" applyNumberFormat="1" applyFont="1" applyFill="1" applyBorder="1" applyAlignment="1">
      <alignment horizontal="center" vertical="center" wrapText="1"/>
    </xf>
    <xf numFmtId="9" fontId="127" fillId="65" borderId="37" xfId="61" applyNumberFormat="1" applyFont="1" applyFill="1" applyBorder="1" applyAlignment="1">
      <alignment horizontal="center" vertical="center"/>
    </xf>
    <xf numFmtId="0" fontId="113" fillId="64" borderId="37" xfId="0" applyFont="1" applyFill="1" applyBorder="1" applyAlignment="1">
      <alignment horizontal="left" vertical="center" wrapText="1"/>
    </xf>
    <xf numFmtId="2" fontId="113" fillId="64" borderId="37" xfId="0" applyNumberFormat="1" applyFont="1" applyFill="1" applyBorder="1" applyAlignment="1">
      <alignment horizontal="center" vertical="center" wrapText="1"/>
    </xf>
    <xf numFmtId="1" fontId="114" fillId="0" borderId="37" xfId="0" applyNumberFormat="1" applyFont="1" applyBorder="1" applyAlignment="1">
      <alignment horizontal="center" vertical="center" wrapText="1"/>
    </xf>
    <xf numFmtId="173" fontId="129" fillId="65"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77" fillId="0" borderId="37" xfId="0" applyFont="1" applyBorder="1" applyAlignment="1">
      <alignment vertical="center"/>
    </xf>
    <xf numFmtId="173" fontId="129" fillId="0" borderId="37" xfId="8" applyNumberFormat="1" applyFont="1" applyFill="1" applyBorder="1" applyAlignment="1">
      <alignment horizontal="center"/>
    </xf>
    <xf numFmtId="173" fontId="136" fillId="0" borderId="37" xfId="8" applyNumberFormat="1" applyFont="1" applyFill="1" applyBorder="1" applyAlignment="1">
      <alignment horizontal="center"/>
    </xf>
    <xf numFmtId="49" fontId="35" fillId="0" borderId="37" xfId="0" applyNumberFormat="1" applyFont="1" applyBorder="1" applyAlignment="1">
      <alignment horizontal="center"/>
    </xf>
    <xf numFmtId="49" fontId="136" fillId="0" borderId="37" xfId="17" applyNumberFormat="1" applyFont="1" applyBorder="1" applyAlignment="1">
      <alignment horizontal="center"/>
    </xf>
    <xf numFmtId="0" fontId="79" fillId="0" borderId="37" xfId="0" applyFont="1" applyBorder="1" applyAlignment="1">
      <alignment vertical="center"/>
    </xf>
    <xf numFmtId="0" fontId="129" fillId="0" borderId="37" xfId="0" applyFont="1" applyBorder="1"/>
    <xf numFmtId="0" fontId="136" fillId="0" borderId="37" xfId="17" applyFont="1" applyBorder="1" applyAlignment="1">
      <alignment horizontal="left"/>
    </xf>
    <xf numFmtId="173" fontId="129" fillId="0" borderId="37" xfId="8" applyNumberFormat="1" applyFont="1" applyFill="1" applyBorder="1" applyAlignment="1">
      <alignment horizontal="center" vertical="center"/>
    </xf>
    <xf numFmtId="1" fontId="113" fillId="64" borderId="37" xfId="0" applyNumberFormat="1" applyFont="1" applyFill="1" applyBorder="1" applyAlignment="1">
      <alignment horizontal="left"/>
    </xf>
    <xf numFmtId="1" fontId="113" fillId="64" borderId="37" xfId="0" applyNumberFormat="1" applyFont="1" applyFill="1" applyBorder="1" applyAlignment="1">
      <alignment horizontal="center"/>
    </xf>
    <xf numFmtId="9" fontId="130" fillId="64" borderId="32" xfId="16" applyFont="1" applyFill="1" applyBorder="1" applyAlignment="1">
      <alignment horizontal="center" vertical="top" wrapText="1"/>
    </xf>
    <xf numFmtId="0" fontId="113" fillId="64" borderId="32" xfId="0" applyFont="1" applyFill="1" applyBorder="1" applyAlignment="1">
      <alignment horizontal="left" vertical="top" wrapText="1"/>
    </xf>
    <xf numFmtId="182" fontId="113" fillId="64" borderId="32" xfId="8" applyNumberFormat="1" applyFont="1" applyFill="1" applyBorder="1" applyAlignment="1">
      <alignment horizontal="left" vertical="top" wrapText="1"/>
    </xf>
    <xf numFmtId="167" fontId="115" fillId="64" borderId="32" xfId="8" applyFont="1" applyFill="1" applyBorder="1" applyAlignment="1">
      <alignment horizontal="center" vertical="top" wrapText="1"/>
    </xf>
    <xf numFmtId="1" fontId="131" fillId="0" borderId="37" xfId="0" applyNumberFormat="1" applyFont="1" applyBorder="1" applyAlignment="1">
      <alignment horizontal="center"/>
    </xf>
    <xf numFmtId="1" fontId="134" fillId="0" borderId="37" xfId="8" applyNumberFormat="1" applyFont="1" applyFill="1" applyBorder="1" applyAlignment="1">
      <alignment horizontal="center"/>
    </xf>
    <xf numFmtId="2" fontId="84" fillId="0" borderId="37" xfId="8" applyNumberFormat="1" applyFont="1" applyFill="1" applyBorder="1" applyAlignment="1">
      <alignment horizontal="center"/>
    </xf>
    <xf numFmtId="173" fontId="134" fillId="0" borderId="37" xfId="8" applyNumberFormat="1" applyFont="1" applyFill="1" applyBorder="1" applyAlignment="1">
      <alignment horizontal="center"/>
    </xf>
    <xf numFmtId="0" fontId="77" fillId="0" borderId="35" xfId="0" applyFont="1" applyBorder="1"/>
    <xf numFmtId="2" fontId="77" fillId="0" borderId="39" xfId="0" applyNumberFormat="1" applyFont="1" applyBorder="1"/>
    <xf numFmtId="1" fontId="77" fillId="0" borderId="39" xfId="0" applyNumberFormat="1" applyFont="1" applyBorder="1" applyAlignment="1">
      <alignment horizontal="center"/>
    </xf>
    <xf numFmtId="174" fontId="35" fillId="0" borderId="39" xfId="0" applyNumberFormat="1" applyFont="1" applyBorder="1" applyAlignment="1">
      <alignment horizontal="center"/>
    </xf>
    <xf numFmtId="0" fontId="77" fillId="0" borderId="39" xfId="8" applyNumberFormat="1" applyFont="1" applyFill="1" applyBorder="1" applyAlignment="1"/>
    <xf numFmtId="0" fontId="77" fillId="0" borderId="39" xfId="0" applyFont="1" applyBorder="1"/>
    <xf numFmtId="2" fontId="77" fillId="0" borderId="39" xfId="0" applyNumberFormat="1" applyFont="1" applyBorder="1" applyAlignment="1">
      <alignment horizontal="right"/>
    </xf>
    <xf numFmtId="1" fontId="81" fillId="0" borderId="39" xfId="0" applyNumberFormat="1" applyFont="1" applyBorder="1" applyAlignment="1">
      <alignment horizontal="center"/>
    </xf>
    <xf numFmtId="43" fontId="84" fillId="0" borderId="39" xfId="8" applyNumberFormat="1" applyFont="1" applyFill="1" applyBorder="1" applyAlignment="1">
      <alignment horizontal="center"/>
    </xf>
    <xf numFmtId="0" fontId="112" fillId="65" borderId="37" xfId="13" applyFont="1" applyFill="1" applyBorder="1" applyProtection="1">
      <protection hidden="1"/>
    </xf>
    <xf numFmtId="2" fontId="119" fillId="64" borderId="36" xfId="13" applyNumberFormat="1" applyFont="1" applyFill="1" applyBorder="1" applyAlignment="1" applyProtection="1">
      <alignment horizontal="left" vertical="center"/>
      <protection hidden="1"/>
    </xf>
    <xf numFmtId="2" fontId="90" fillId="64" borderId="38" xfId="11" applyNumberFormat="1" applyFont="1" applyFill="1" applyBorder="1" applyProtection="1">
      <protection hidden="1"/>
    </xf>
    <xf numFmtId="2" fontId="90" fillId="64" borderId="35" xfId="11" applyNumberFormat="1" applyFont="1" applyFill="1" applyBorder="1" applyProtection="1">
      <protection hidden="1"/>
    </xf>
    <xf numFmtId="2" fontId="77" fillId="0" borderId="36" xfId="11" applyNumberFormat="1" applyFont="1" applyBorder="1" applyProtection="1">
      <protection hidden="1"/>
    </xf>
    <xf numFmtId="2" fontId="77" fillId="0" borderId="35" xfId="11" applyNumberFormat="1" applyFont="1" applyBorder="1" applyProtection="1">
      <protection hidden="1"/>
    </xf>
    <xf numFmtId="0" fontId="79" fillId="0" borderId="36" xfId="0" applyFont="1" applyBorder="1"/>
    <xf numFmtId="0" fontId="79" fillId="0" borderId="35" xfId="0" applyFont="1" applyBorder="1"/>
    <xf numFmtId="177" fontId="129" fillId="0" borderId="37" xfId="11" applyNumberFormat="1" applyFont="1" applyBorder="1" applyAlignment="1" applyProtection="1">
      <alignment vertical="center"/>
      <protection hidden="1"/>
    </xf>
    <xf numFmtId="10" fontId="129" fillId="0" borderId="35" xfId="0" applyNumberFormat="1" applyFont="1" applyBorder="1"/>
    <xf numFmtId="2" fontId="79" fillId="0" borderId="37" xfId="11" applyNumberFormat="1" applyFont="1" applyBorder="1" applyAlignment="1" applyProtection="1">
      <alignment horizontal="center"/>
      <protection hidden="1"/>
    </xf>
    <xf numFmtId="179" fontId="139" fillId="0" borderId="37" xfId="13" applyNumberFormat="1" applyFont="1" applyBorder="1" applyAlignment="1" applyProtection="1">
      <alignment horizontal="left" vertical="center"/>
      <protection hidden="1"/>
    </xf>
    <xf numFmtId="166" fontId="139" fillId="65" borderId="37" xfId="18" applyFont="1" applyFill="1" applyBorder="1" applyAlignment="1" applyProtection="1">
      <alignment horizontal="right" vertical="center"/>
      <protection hidden="1"/>
    </xf>
    <xf numFmtId="0" fontId="77" fillId="0" borderId="36" xfId="11" applyFont="1" applyBorder="1" applyAlignment="1" applyProtection="1">
      <alignment vertical="center"/>
      <protection hidden="1"/>
    </xf>
    <xf numFmtId="10" fontId="35" fillId="65" borderId="37" xfId="11" applyNumberFormat="1" applyFont="1" applyFill="1" applyBorder="1" applyAlignment="1" applyProtection="1">
      <alignment vertical="center"/>
      <protection hidden="1"/>
    </xf>
    <xf numFmtId="0" fontId="77" fillId="0" borderId="38" xfId="0" applyFont="1" applyBorder="1"/>
    <xf numFmtId="0" fontId="79" fillId="0" borderId="36" xfId="13" applyFont="1" applyBorder="1" applyAlignment="1" applyProtection="1">
      <alignment vertical="center"/>
      <protection hidden="1"/>
    </xf>
    <xf numFmtId="0" fontId="79" fillId="0" borderId="38" xfId="0" applyFont="1" applyBorder="1"/>
    <xf numFmtId="10" fontId="129" fillId="0" borderId="37" xfId="16" applyNumberFormat="1" applyFont="1" applyFill="1" applyBorder="1" applyAlignment="1"/>
    <xf numFmtId="0" fontId="119" fillId="64" borderId="36" xfId="13" applyFont="1" applyFill="1" applyBorder="1" applyAlignment="1" applyProtection="1">
      <alignment horizontal="left" vertical="center"/>
      <protection hidden="1"/>
    </xf>
    <xf numFmtId="0" fontId="120" fillId="64" borderId="38" xfId="13" applyFont="1" applyFill="1" applyBorder="1" applyAlignment="1" applyProtection="1">
      <alignment horizontal="left" vertical="center"/>
      <protection hidden="1"/>
    </xf>
    <xf numFmtId="9" fontId="121" fillId="64" borderId="35" xfId="13" applyNumberFormat="1" applyFont="1" applyFill="1" applyBorder="1" applyAlignment="1" applyProtection="1">
      <alignment vertical="center"/>
      <protection hidden="1"/>
    </xf>
    <xf numFmtId="0" fontId="113" fillId="64" borderId="37" xfId="13" applyFont="1" applyFill="1" applyBorder="1" applyAlignment="1" applyProtection="1">
      <alignment horizontal="left" vertical="center"/>
      <protection hidden="1"/>
    </xf>
    <xf numFmtId="0" fontId="87" fillId="0" borderId="37" xfId="13" applyFont="1" applyBorder="1" applyAlignment="1" applyProtection="1">
      <alignment horizontal="left" vertical="center"/>
      <protection hidden="1"/>
    </xf>
    <xf numFmtId="2" fontId="139" fillId="2" borderId="37" xfId="13" applyNumberFormat="1" applyFont="1" applyFill="1" applyBorder="1" applyAlignment="1" applyProtection="1">
      <alignment horizontal="right" vertical="center"/>
      <protection hidden="1"/>
    </xf>
    <xf numFmtId="0" fontId="79" fillId="0" borderId="37" xfId="13" applyFont="1" applyBorder="1" applyAlignment="1" applyProtection="1">
      <alignment vertical="center"/>
      <protection hidden="1"/>
    </xf>
    <xf numFmtId="2" fontId="129" fillId="0" borderId="37" xfId="13" applyNumberFormat="1" applyFont="1" applyBorder="1" applyAlignment="1" applyProtection="1">
      <alignment vertical="center"/>
      <protection hidden="1"/>
    </xf>
    <xf numFmtId="0" fontId="91" fillId="0" borderId="37" xfId="13" applyFont="1" applyBorder="1" applyAlignment="1" applyProtection="1">
      <alignment vertical="center"/>
      <protection hidden="1"/>
    </xf>
    <xf numFmtId="0" fontId="35" fillId="0" borderId="37" xfId="0" applyFont="1" applyBorder="1" applyAlignment="1">
      <alignment vertical="center"/>
    </xf>
    <xf numFmtId="2" fontId="139" fillId="65" borderId="37" xfId="13" applyNumberFormat="1" applyFont="1" applyFill="1" applyBorder="1" applyAlignment="1" applyProtection="1">
      <alignment horizontal="right" vertical="center"/>
      <protection hidden="1"/>
    </xf>
    <xf numFmtId="0" fontId="93" fillId="0" borderId="37" xfId="13" applyFont="1" applyBorder="1" applyAlignment="1" applyProtection="1">
      <alignment vertical="center"/>
      <protection hidden="1"/>
    </xf>
    <xf numFmtId="0" fontId="77" fillId="0" borderId="37" xfId="13" applyFont="1" applyBorder="1" applyAlignment="1" applyProtection="1">
      <alignment vertical="center"/>
      <protection hidden="1"/>
    </xf>
    <xf numFmtId="10" fontId="139" fillId="0" borderId="37" xfId="16" applyNumberFormat="1" applyFont="1" applyFill="1" applyBorder="1" applyAlignment="1" applyProtection="1">
      <alignment vertical="center"/>
      <protection hidden="1"/>
    </xf>
    <xf numFmtId="10" fontId="129" fillId="0" borderId="37" xfId="16" applyNumberFormat="1" applyFont="1" applyFill="1" applyBorder="1" applyAlignment="1" applyProtection="1">
      <alignment vertical="center"/>
      <protection hidden="1"/>
    </xf>
    <xf numFmtId="2" fontId="122" fillId="64" borderId="38" xfId="13" applyNumberFormat="1" applyFont="1" applyFill="1" applyBorder="1" applyAlignment="1" applyProtection="1">
      <alignment horizontal="center" wrapText="1"/>
      <protection hidden="1"/>
    </xf>
    <xf numFmtId="2" fontId="122" fillId="64" borderId="35" xfId="13" applyNumberFormat="1" applyFont="1" applyFill="1" applyBorder="1" applyAlignment="1" applyProtection="1">
      <alignment horizontal="right" wrapText="1"/>
      <protection hidden="1"/>
    </xf>
    <xf numFmtId="2" fontId="100" fillId="0" borderId="38" xfId="3" applyNumberFormat="1" applyFont="1" applyFill="1" applyBorder="1" applyAlignment="1" applyProtection="1">
      <alignment horizontal="center" vertical="center"/>
      <protection hidden="1"/>
    </xf>
    <xf numFmtId="2" fontId="100" fillId="0" borderId="35" xfId="3" applyNumberFormat="1" applyFont="1" applyFill="1" applyBorder="1" applyAlignment="1" applyProtection="1">
      <alignment horizontal="right" vertical="center"/>
      <protection hidden="1"/>
    </xf>
    <xf numFmtId="175" fontId="140" fillId="0" borderId="40" xfId="0" applyNumberFormat="1" applyFont="1" applyBorder="1" applyAlignment="1">
      <alignment horizontal="center" vertical="center"/>
    </xf>
    <xf numFmtId="2" fontId="101" fillId="0" borderId="38" xfId="3" applyNumberFormat="1" applyFont="1" applyFill="1" applyBorder="1" applyAlignment="1" applyProtection="1">
      <alignment horizontal="left" vertical="center"/>
      <protection hidden="1"/>
    </xf>
    <xf numFmtId="2" fontId="95" fillId="0" borderId="35" xfId="3" applyNumberFormat="1" applyFont="1" applyFill="1" applyBorder="1" applyAlignment="1" applyProtection="1">
      <alignment horizontal="right" vertical="center"/>
      <protection hidden="1"/>
    </xf>
    <xf numFmtId="10" fontId="102" fillId="0" borderId="35" xfId="16" applyNumberFormat="1" applyFont="1" applyFill="1" applyBorder="1" applyAlignment="1" applyProtection="1">
      <alignment horizontal="right"/>
      <protection hidden="1"/>
    </xf>
    <xf numFmtId="0" fontId="79" fillId="0" borderId="36" xfId="13" applyFont="1" applyBorder="1" applyProtection="1">
      <protection hidden="1"/>
    </xf>
    <xf numFmtId="0" fontId="104" fillId="0" borderId="38" xfId="13" applyFont="1" applyBorder="1" applyProtection="1">
      <protection hidden="1"/>
    </xf>
    <xf numFmtId="0" fontId="104" fillId="0" borderId="35" xfId="13" applyFont="1" applyBorder="1" applyAlignment="1" applyProtection="1">
      <alignment horizontal="right"/>
      <protection hidden="1"/>
    </xf>
    <xf numFmtId="0" fontId="102" fillId="0" borderId="38" xfId="13" applyFont="1" applyBorder="1" applyAlignment="1" applyProtection="1">
      <alignment horizontal="right"/>
      <protection hidden="1"/>
    </xf>
    <xf numFmtId="0" fontId="102" fillId="0" borderId="35" xfId="13" applyFont="1" applyBorder="1" applyAlignment="1" applyProtection="1">
      <alignment horizontal="right"/>
      <protection hidden="1"/>
    </xf>
    <xf numFmtId="0" fontId="87" fillId="0" borderId="36" xfId="13" applyFont="1" applyBorder="1" applyProtection="1">
      <protection hidden="1"/>
    </xf>
    <xf numFmtId="10" fontId="145" fillId="65" borderId="37" xfId="16" applyNumberFormat="1" applyFont="1" applyFill="1" applyBorder="1" applyAlignment="1" applyProtection="1">
      <alignment horizontal="right"/>
      <protection hidden="1"/>
    </xf>
    <xf numFmtId="0" fontId="103" fillId="0" borderId="38" xfId="13" applyFont="1" applyBorder="1" applyAlignment="1" applyProtection="1">
      <alignment horizontal="center"/>
      <protection hidden="1"/>
    </xf>
    <xf numFmtId="175" fontId="141" fillId="0" borderId="37" xfId="16" applyNumberFormat="1" applyFont="1" applyFill="1" applyBorder="1" applyAlignment="1" applyProtection="1">
      <alignment horizontal="center"/>
      <protection hidden="1"/>
    </xf>
    <xf numFmtId="0" fontId="84" fillId="0" borderId="36" xfId="13" applyFont="1" applyBorder="1" applyProtection="1">
      <protection hidden="1"/>
    </xf>
    <xf numFmtId="10" fontId="102" fillId="0" borderId="38" xfId="13" applyNumberFormat="1" applyFont="1" applyBorder="1" applyAlignment="1" applyProtection="1">
      <alignment horizontal="right"/>
      <protection hidden="1"/>
    </xf>
    <xf numFmtId="175" fontId="103" fillId="0" borderId="35" xfId="16" applyNumberFormat="1" applyFont="1" applyFill="1" applyBorder="1" applyAlignment="1" applyProtection="1">
      <alignment horizontal="right"/>
      <protection hidden="1"/>
    </xf>
    <xf numFmtId="9" fontId="139" fillId="65" borderId="37" xfId="16" applyFont="1" applyFill="1" applyBorder="1" applyAlignment="1" applyProtection="1">
      <alignment horizontal="center"/>
      <protection hidden="1"/>
    </xf>
    <xf numFmtId="0" fontId="106" fillId="0" borderId="38" xfId="13" applyFont="1" applyBorder="1" applyAlignment="1" applyProtection="1">
      <alignment horizontal="center"/>
      <protection hidden="1"/>
    </xf>
    <xf numFmtId="169" fontId="103" fillId="0" borderId="38" xfId="13" applyNumberFormat="1" applyFont="1" applyBorder="1" applyAlignment="1" applyProtection="1">
      <alignment horizontal="center"/>
      <protection hidden="1"/>
    </xf>
    <xf numFmtId="165" fontId="103" fillId="0" borderId="38" xfId="13" applyNumberFormat="1" applyFont="1" applyBorder="1" applyAlignment="1" applyProtection="1">
      <alignment horizontal="center"/>
      <protection hidden="1"/>
    </xf>
    <xf numFmtId="9" fontId="129" fillId="0" borderId="37" xfId="0" applyNumberFormat="1" applyFont="1" applyBorder="1" applyAlignment="1">
      <alignment horizontal="center"/>
    </xf>
    <xf numFmtId="9" fontId="129" fillId="61" borderId="37" xfId="65" applyFont="1" applyFill="1" applyBorder="1" applyAlignment="1">
      <alignment horizontal="center"/>
    </xf>
    <xf numFmtId="0" fontId="77" fillId="65" borderId="36" xfId="13" applyFont="1" applyFill="1" applyBorder="1" applyProtection="1">
      <protection hidden="1"/>
    </xf>
    <xf numFmtId="0" fontId="103" fillId="65" borderId="38" xfId="13" applyFont="1" applyFill="1" applyBorder="1" applyAlignment="1" applyProtection="1">
      <alignment horizontal="center"/>
      <protection hidden="1"/>
    </xf>
    <xf numFmtId="0" fontId="103" fillId="65" borderId="35" xfId="13" applyFont="1" applyFill="1" applyBorder="1" applyAlignment="1" applyProtection="1">
      <alignment horizontal="right"/>
      <protection hidden="1"/>
    </xf>
    <xf numFmtId="167" fontId="103" fillId="0" borderId="35" xfId="8" applyFont="1" applyFill="1" applyBorder="1" applyAlignment="1" applyProtection="1">
      <alignment horizontal="right"/>
      <protection hidden="1"/>
    </xf>
    <xf numFmtId="10" fontId="103" fillId="0" borderId="35" xfId="16" applyNumberFormat="1" applyFont="1" applyFill="1" applyBorder="1" applyAlignment="1" applyProtection="1">
      <alignment horizontal="right"/>
      <protection hidden="1"/>
    </xf>
    <xf numFmtId="10" fontId="103" fillId="65" borderId="35" xfId="16" applyNumberFormat="1" applyFont="1" applyFill="1" applyBorder="1" applyAlignment="1" applyProtection="1">
      <alignment horizontal="right"/>
      <protection hidden="1"/>
    </xf>
    <xf numFmtId="0" fontId="103" fillId="0" borderId="38" xfId="13" applyFont="1" applyBorder="1" applyProtection="1">
      <protection hidden="1"/>
    </xf>
    <xf numFmtId="169" fontId="104" fillId="0" borderId="38" xfId="13" applyNumberFormat="1" applyFont="1" applyBorder="1" applyProtection="1">
      <protection hidden="1"/>
    </xf>
    <xf numFmtId="169" fontId="103" fillId="0" borderId="35" xfId="13" applyNumberFormat="1" applyFont="1" applyBorder="1" applyAlignment="1" applyProtection="1">
      <alignment horizontal="right"/>
      <protection hidden="1"/>
    </xf>
    <xf numFmtId="0" fontId="104" fillId="0" borderId="40" xfId="0" applyFont="1" applyBorder="1" applyAlignment="1">
      <alignment horizontal="right"/>
    </xf>
    <xf numFmtId="0" fontId="88" fillId="0" borderId="36" xfId="13" applyFont="1" applyBorder="1" applyProtection="1">
      <protection hidden="1"/>
    </xf>
    <xf numFmtId="169" fontId="102"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0" fontId="84" fillId="65" borderId="37" xfId="13" applyFont="1" applyFill="1" applyBorder="1" applyProtection="1">
      <protection hidden="1"/>
    </xf>
    <xf numFmtId="2" fontId="120" fillId="64" borderId="36" xfId="13" applyNumberFormat="1" applyFont="1" applyFill="1" applyBorder="1" applyAlignment="1" applyProtection="1">
      <alignment horizontal="left" vertical="center" wrapText="1"/>
      <protection hidden="1"/>
    </xf>
    <xf numFmtId="175" fontId="86" fillId="0" borderId="40" xfId="0" applyNumberFormat="1" applyFont="1" applyBorder="1" applyAlignment="1">
      <alignment horizontal="center" vertical="center"/>
    </xf>
    <xf numFmtId="166" fontId="129" fillId="0" borderId="37" xfId="18" applyFont="1" applyBorder="1" applyAlignment="1">
      <alignment horizontal="center"/>
    </xf>
    <xf numFmtId="0" fontId="112" fillId="65" borderId="37" xfId="10" applyFont="1" applyFill="1" applyBorder="1"/>
    <xf numFmtId="0" fontId="113" fillId="64" borderId="37" xfId="59" applyFont="1" applyFill="1" applyBorder="1" applyAlignment="1">
      <alignment horizontal="left" vertical="top" wrapText="1"/>
    </xf>
    <xf numFmtId="0" fontId="35" fillId="0" borderId="37" xfId="0" applyFont="1" applyBorder="1" applyAlignment="1">
      <alignment horizontal="center"/>
    </xf>
    <xf numFmtId="167" fontId="35" fillId="0" borderId="37" xfId="8" applyFont="1" applyBorder="1"/>
    <xf numFmtId="44" fontId="139" fillId="35" borderId="37" xfId="66" applyFont="1" applyFill="1" applyBorder="1" applyAlignment="1" applyProtection="1">
      <protection locked="0"/>
    </xf>
    <xf numFmtId="167" fontId="129" fillId="0" borderId="37" xfId="8" applyFont="1" applyBorder="1"/>
    <xf numFmtId="0" fontId="125" fillId="65" borderId="37" xfId="10" applyFont="1" applyFill="1" applyBorder="1"/>
    <xf numFmtId="0" fontId="120" fillId="64" borderId="36" xfId="9" applyFont="1" applyFill="1" applyBorder="1" applyAlignment="1" applyProtection="1">
      <alignment horizontal="left" vertical="center"/>
      <protection hidden="1"/>
    </xf>
    <xf numFmtId="0" fontId="121" fillId="64" borderId="38" xfId="10" applyFont="1" applyFill="1" applyBorder="1"/>
    <xf numFmtId="0" fontId="126" fillId="64" borderId="38" xfId="10" applyFont="1" applyFill="1" applyBorder="1"/>
    <xf numFmtId="0" fontId="126" fillId="64" borderId="35" xfId="10" applyFont="1" applyFill="1" applyBorder="1"/>
    <xf numFmtId="0" fontId="77" fillId="0" borderId="36" xfId="9" applyFont="1" applyBorder="1" applyAlignment="1" applyProtection="1">
      <alignment horizontal="left"/>
      <protection hidden="1"/>
    </xf>
    <xf numFmtId="0" fontId="77" fillId="0" borderId="35" xfId="9" applyFont="1" applyBorder="1" applyAlignment="1" applyProtection="1">
      <alignment horizontal="left"/>
      <protection hidden="1"/>
    </xf>
    <xf numFmtId="0" fontId="77"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7" fillId="0" borderId="37" xfId="10" applyFont="1" applyBorder="1"/>
    <xf numFmtId="179" fontId="146" fillId="65" borderId="37" xfId="10" applyNumberFormat="1" applyFont="1" applyFill="1" applyBorder="1"/>
    <xf numFmtId="0" fontId="77" fillId="65" borderId="37" xfId="10" applyFont="1" applyFill="1" applyBorder="1"/>
    <xf numFmtId="0" fontId="90" fillId="64" borderId="38" xfId="10" applyFont="1" applyFill="1" applyBorder="1"/>
    <xf numFmtId="0" fontId="90" fillId="64" borderId="35" xfId="10" applyFont="1" applyFill="1" applyBorder="1"/>
    <xf numFmtId="0" fontId="77" fillId="0" borderId="36" xfId="9" applyFont="1" applyBorder="1" applyAlignment="1" applyProtection="1">
      <alignment horizontal="left" vertical="top"/>
      <protection hidden="1"/>
    </xf>
    <xf numFmtId="0" fontId="77" fillId="0" borderId="38" xfId="9" applyFont="1" applyBorder="1" applyAlignment="1" applyProtection="1">
      <alignment horizontal="left" vertical="top"/>
      <protection hidden="1"/>
    </xf>
    <xf numFmtId="0" fontId="77" fillId="0" borderId="35" xfId="9" applyFont="1" applyBorder="1" applyAlignment="1" applyProtection="1">
      <alignment horizontal="center" vertical="top"/>
      <protection hidden="1"/>
    </xf>
    <xf numFmtId="0" fontId="77" fillId="0" borderId="37" xfId="9" applyFont="1" applyBorder="1" applyAlignment="1" applyProtection="1">
      <alignment horizontal="center"/>
      <protection hidden="1"/>
    </xf>
    <xf numFmtId="0" fontId="77" fillId="65" borderId="38" xfId="10" applyFont="1" applyFill="1" applyBorder="1"/>
    <xf numFmtId="0" fontId="77" fillId="65" borderId="36" xfId="10" applyFont="1" applyFill="1" applyBorder="1"/>
    <xf numFmtId="0" fontId="77" fillId="0" borderId="38" xfId="10" applyFont="1" applyBorder="1"/>
    <xf numFmtId="0" fontId="77" fillId="0" borderId="37" xfId="9" applyFont="1" applyBorder="1" applyAlignment="1" applyProtection="1">
      <alignment horizontal="left" vertical="center"/>
      <protection hidden="1"/>
    </xf>
    <xf numFmtId="0" fontId="77" fillId="0" borderId="36" xfId="9" applyFont="1" applyBorder="1" applyAlignment="1" applyProtection="1">
      <alignment horizontal="left" vertical="center"/>
      <protection hidden="1"/>
    </xf>
    <xf numFmtId="0" fontId="77" fillId="0" borderId="37" xfId="9" applyFont="1" applyBorder="1" applyAlignment="1" applyProtection="1">
      <alignment horizontal="left" wrapText="1"/>
      <protection hidden="1"/>
    </xf>
    <xf numFmtId="0" fontId="77" fillId="0" borderId="35" xfId="9" applyFont="1" applyBorder="1" applyAlignment="1" applyProtection="1">
      <alignment horizontal="left" wrapText="1"/>
      <protection hidden="1"/>
    </xf>
    <xf numFmtId="0" fontId="77" fillId="0" borderId="37" xfId="9" applyFont="1" applyBorder="1" applyAlignment="1" applyProtection="1">
      <alignment horizontal="right"/>
      <protection hidden="1"/>
    </xf>
    <xf numFmtId="0" fontId="120" fillId="64" borderId="36" xfId="9" applyFont="1" applyFill="1" applyBorder="1" applyAlignment="1" applyProtection="1">
      <alignment vertical="center"/>
      <protection hidden="1"/>
    </xf>
    <xf numFmtId="0" fontId="92" fillId="64" borderId="38" xfId="9" applyFont="1" applyFill="1" applyBorder="1" applyAlignment="1" applyProtection="1">
      <alignment vertical="center"/>
      <protection hidden="1"/>
    </xf>
    <xf numFmtId="0" fontId="77" fillId="0" borderId="37" xfId="9" applyFont="1" applyBorder="1" applyAlignment="1" applyProtection="1">
      <alignment horizontal="center" wrapText="1"/>
      <protection hidden="1"/>
    </xf>
    <xf numFmtId="2" fontId="77" fillId="65" borderId="37" xfId="12" applyNumberFormat="1" applyFont="1" applyFill="1" applyBorder="1"/>
    <xf numFmtId="1" fontId="147" fillId="0" borderId="37" xfId="0" applyNumberFormat="1" applyFont="1" applyBorder="1" applyAlignment="1">
      <alignment horizontal="center"/>
    </xf>
    <xf numFmtId="174" fontId="147" fillId="0" borderId="37" xfId="0" applyNumberFormat="1" applyFont="1" applyBorder="1" applyAlignment="1">
      <alignment horizontal="left"/>
    </xf>
    <xf numFmtId="0" fontId="147" fillId="0" borderId="37" xfId="0" applyFont="1" applyBorder="1"/>
    <xf numFmtId="0" fontId="147" fillId="0" borderId="4" xfId="0" applyFont="1" applyBorder="1"/>
    <xf numFmtId="2" fontId="147" fillId="0" borderId="37" xfId="0" applyNumberFormat="1" applyFont="1" applyBorder="1"/>
    <xf numFmtId="0" fontId="147" fillId="0" borderId="37" xfId="0" applyFont="1" applyBorder="1" applyAlignment="1">
      <alignment vertical="center"/>
    </xf>
    <xf numFmtId="174" fontId="147" fillId="0" borderId="4" xfId="0" applyNumberFormat="1" applyFont="1" applyBorder="1" applyAlignment="1">
      <alignment horizontal="left"/>
    </xf>
    <xf numFmtId="1" fontId="147" fillId="67" borderId="37" xfId="0" applyNumberFormat="1" applyFont="1" applyFill="1" applyBorder="1" applyAlignment="1">
      <alignment horizontal="center"/>
    </xf>
    <xf numFmtId="0" fontId="147" fillId="67" borderId="37" xfId="0" applyFont="1" applyFill="1" applyBorder="1"/>
    <xf numFmtId="2" fontId="147" fillId="0" borderId="4" xfId="0" applyNumberFormat="1" applyFont="1" applyBorder="1"/>
    <xf numFmtId="0" fontId="147" fillId="0" borderId="35" xfId="0" applyFont="1" applyBorder="1" applyAlignment="1">
      <alignment vertical="center"/>
    </xf>
    <xf numFmtId="1" fontId="147" fillId="0" borderId="4" xfId="0" applyNumberFormat="1" applyFont="1" applyBorder="1" applyAlignment="1">
      <alignment horizontal="center"/>
    </xf>
    <xf numFmtId="0" fontId="35" fillId="0" borderId="37" xfId="0" applyFont="1" applyBorder="1"/>
    <xf numFmtId="1" fontId="148" fillId="0" borderId="37" xfId="0" applyNumberFormat="1" applyFont="1" applyBorder="1" applyAlignment="1">
      <alignment horizontal="center"/>
    </xf>
    <xf numFmtId="0" fontId="35" fillId="67" borderId="37" xfId="0" applyFont="1" applyFill="1" applyBorder="1"/>
    <xf numFmtId="0" fontId="35" fillId="0" borderId="35" xfId="0" applyFont="1" applyBorder="1"/>
    <xf numFmtId="2" fontId="77" fillId="67" borderId="37" xfId="0" applyNumberFormat="1" applyFont="1" applyFill="1" applyBorder="1"/>
    <xf numFmtId="174" fontId="147" fillId="67" borderId="4" xfId="0" applyNumberFormat="1" applyFont="1" applyFill="1" applyBorder="1" applyAlignment="1">
      <alignment horizontal="left"/>
    </xf>
    <xf numFmtId="0" fontId="147" fillId="0" borderId="4" xfId="0" applyFont="1" applyBorder="1" applyAlignment="1">
      <alignment vertical="center"/>
    </xf>
    <xf numFmtId="2" fontId="84" fillId="0" borderId="0" xfId="89" applyNumberFormat="1" applyFont="1"/>
    <xf numFmtId="173" fontId="79" fillId="0" borderId="0" xfId="8" applyNumberFormat="1" applyFont="1" applyFill="1" applyAlignment="1">
      <alignment horizontal="center"/>
    </xf>
    <xf numFmtId="173" fontId="80" fillId="0" borderId="0" xfId="8" applyNumberFormat="1" applyFont="1" applyFill="1" applyAlignment="1">
      <alignment horizontal="center"/>
    </xf>
    <xf numFmtId="173" fontId="78" fillId="0" borderId="0" xfId="8" applyNumberFormat="1" applyFont="1" applyFill="1" applyBorder="1" applyAlignment="1">
      <alignment horizontal="center"/>
    </xf>
    <xf numFmtId="196" fontId="79" fillId="0" borderId="0" xfId="8" applyNumberFormat="1" applyFont="1" applyAlignment="1">
      <alignment horizontal="center"/>
    </xf>
    <xf numFmtId="0" fontId="77" fillId="0" borderId="37" xfId="0" applyFont="1" applyBorder="1" applyAlignment="1">
      <alignment wrapText="1"/>
    </xf>
    <xf numFmtId="4" fontId="139" fillId="65" borderId="37" xfId="62" applyNumberFormat="1" applyFont="1" applyFill="1" applyBorder="1" applyAlignment="1" applyProtection="1">
      <alignment horizontal="center"/>
      <protection hidden="1"/>
    </xf>
    <xf numFmtId="173" fontId="78" fillId="64" borderId="36" xfId="8" applyNumberFormat="1" applyFont="1" applyFill="1" applyBorder="1" applyAlignment="1">
      <alignment horizontal="center" vertical="top"/>
    </xf>
    <xf numFmtId="0" fontId="0" fillId="0" borderId="38" xfId="0" applyBorder="1" applyAlignment="1">
      <alignment horizontal="center" vertical="top"/>
    </xf>
    <xf numFmtId="2" fontId="113" fillId="64" borderId="36" xfId="0" applyNumberFormat="1" applyFont="1" applyFill="1" applyBorder="1" applyAlignment="1">
      <alignment horizontal="center" vertical="center" wrapText="1"/>
    </xf>
    <xf numFmtId="2" fontId="113" fillId="64" borderId="38" xfId="0" applyNumberFormat="1" applyFont="1" applyFill="1" applyBorder="1" applyAlignment="1">
      <alignment horizontal="center" vertical="center" wrapText="1"/>
    </xf>
    <xf numFmtId="2" fontId="113" fillId="64" borderId="35" xfId="0" applyNumberFormat="1" applyFont="1" applyFill="1" applyBorder="1" applyAlignment="1">
      <alignment horizontal="center" vertical="center" wrapText="1"/>
    </xf>
    <xf numFmtId="1" fontId="109" fillId="0" borderId="36" xfId="0" applyNumberFormat="1" applyFont="1" applyBorder="1" applyAlignment="1">
      <alignment horizontal="left" vertical="center" wrapText="1"/>
    </xf>
    <xf numFmtId="0" fontId="0" fillId="0" borderId="38" xfId="0" applyBorder="1" applyAlignment="1">
      <alignment horizontal="left" vertical="center" wrapText="1"/>
    </xf>
    <xf numFmtId="167" fontId="115" fillId="64" borderId="33" xfId="8" applyFont="1" applyFill="1" applyBorder="1" applyAlignment="1">
      <alignment horizontal="center" vertical="top" wrapText="1"/>
    </xf>
    <xf numFmtId="167" fontId="115" fillId="62" borderId="39" xfId="8" applyFont="1" applyFill="1" applyBorder="1" applyAlignment="1">
      <alignment horizontal="center" vertical="top" wrapText="1"/>
    </xf>
    <xf numFmtId="167" fontId="115" fillId="62" borderId="40" xfId="8" applyFont="1" applyFill="1" applyBorder="1" applyAlignment="1">
      <alignment horizontal="center" vertical="top" wrapText="1"/>
    </xf>
    <xf numFmtId="167" fontId="115" fillId="62" borderId="34" xfId="8" applyFont="1" applyFill="1" applyBorder="1" applyAlignment="1">
      <alignment horizontal="center" vertical="top" wrapText="1"/>
    </xf>
    <xf numFmtId="167" fontId="115" fillId="62" borderId="2" xfId="8" applyFont="1" applyFill="1" applyBorder="1" applyAlignment="1">
      <alignment horizontal="center" vertical="top" wrapText="1"/>
    </xf>
    <xf numFmtId="167" fontId="115" fillId="62" borderId="6" xfId="8" applyFont="1" applyFill="1" applyBorder="1" applyAlignment="1">
      <alignment horizontal="center" vertical="top" wrapText="1"/>
    </xf>
    <xf numFmtId="49" fontId="113" fillId="64" borderId="36" xfId="63" applyNumberFormat="1" applyFont="1" applyFill="1" applyBorder="1" applyAlignment="1">
      <alignment horizontal="left" vertical="top" wrapText="1"/>
    </xf>
    <xf numFmtId="49" fontId="113" fillId="62" borderId="38" xfId="63" applyNumberFormat="1" applyFont="1" applyFill="1" applyBorder="1" applyAlignment="1">
      <alignment horizontal="left" vertical="top" wrapText="1"/>
    </xf>
    <xf numFmtId="49" fontId="113" fillId="62" borderId="35" xfId="63" applyNumberFormat="1" applyFont="1" applyFill="1" applyBorder="1" applyAlignment="1">
      <alignment horizontal="left" vertical="top" wrapText="1"/>
    </xf>
    <xf numFmtId="0" fontId="77" fillId="0" borderId="36" xfId="0" applyFont="1" applyBorder="1" applyAlignment="1">
      <alignment horizontal="left"/>
    </xf>
    <xf numFmtId="0" fontId="77" fillId="0" borderId="35" xfId="0" applyFont="1" applyBorder="1" applyAlignment="1">
      <alignment horizontal="left"/>
    </xf>
    <xf numFmtId="0" fontId="79" fillId="0" borderId="36" xfId="13" applyFont="1" applyBorder="1" applyAlignment="1" applyProtection="1">
      <alignment horizontal="left" vertical="center"/>
      <protection hidden="1"/>
    </xf>
    <xf numFmtId="0" fontId="79" fillId="0" borderId="35" xfId="13" applyFont="1" applyBorder="1" applyAlignment="1" applyProtection="1">
      <alignment horizontal="left" vertical="center"/>
      <protection hidden="1"/>
    </xf>
    <xf numFmtId="2" fontId="122" fillId="64" borderId="37" xfId="13" applyNumberFormat="1" applyFont="1" applyFill="1" applyBorder="1" applyAlignment="1" applyProtection="1">
      <alignment horizontal="center" vertical="center" wrapText="1"/>
      <protection hidden="1"/>
    </xf>
    <xf numFmtId="2" fontId="122" fillId="62" borderId="37" xfId="13" applyNumberFormat="1" applyFont="1" applyFill="1" applyBorder="1" applyAlignment="1" applyProtection="1">
      <alignment horizontal="center" vertical="center" wrapText="1"/>
      <protection hidden="1"/>
    </xf>
    <xf numFmtId="2" fontId="122" fillId="64" borderId="36" xfId="3" applyNumberFormat="1" applyFont="1" applyFill="1" applyBorder="1" applyAlignment="1" applyProtection="1">
      <alignment horizontal="center" vertical="center" wrapText="1"/>
      <protection hidden="1"/>
    </xf>
    <xf numFmtId="0" fontId="113" fillId="62" borderId="35" xfId="0" applyFont="1" applyFill="1" applyBorder="1" applyAlignment="1">
      <alignment horizontal="center" vertical="center" wrapText="1"/>
    </xf>
    <xf numFmtId="0" fontId="77" fillId="0" borderId="0" xfId="0" applyFont="1" applyAlignment="1">
      <alignment horizontal="left" vertical="top" wrapText="1"/>
    </xf>
    <xf numFmtId="2" fontId="122" fillId="64" borderId="36" xfId="13" applyNumberFormat="1" applyFont="1" applyFill="1" applyBorder="1" applyAlignment="1" applyProtection="1">
      <alignment horizontal="center" vertical="center" wrapText="1"/>
      <protection hidden="1"/>
    </xf>
    <xf numFmtId="2" fontId="122" fillId="62" borderId="38" xfId="13" applyNumberFormat="1" applyFont="1" applyFill="1" applyBorder="1" applyAlignment="1" applyProtection="1">
      <alignment horizontal="center" vertical="center" wrapText="1"/>
      <protection hidden="1"/>
    </xf>
    <xf numFmtId="2" fontId="122" fillId="62" borderId="35" xfId="13" applyNumberFormat="1" applyFont="1" applyFill="1" applyBorder="1" applyAlignment="1" applyProtection="1">
      <alignment horizontal="center" vertical="center" wrapText="1"/>
      <protection hidden="1"/>
    </xf>
    <xf numFmtId="2" fontId="122" fillId="64" borderId="38" xfId="13" applyNumberFormat="1" applyFont="1" applyFill="1" applyBorder="1" applyAlignment="1" applyProtection="1">
      <alignment horizontal="center" vertical="center" wrapText="1"/>
      <protection hidden="1"/>
    </xf>
    <xf numFmtId="2" fontId="122" fillId="64" borderId="35" xfId="13" applyNumberFormat="1" applyFont="1" applyFill="1" applyBorder="1" applyAlignment="1" applyProtection="1">
      <alignment horizontal="center" vertical="center" wrapText="1"/>
      <protection hidden="1"/>
    </xf>
    <xf numFmtId="0" fontId="77" fillId="65" borderId="36" xfId="9" applyFont="1" applyFill="1" applyBorder="1" applyAlignment="1" applyProtection="1">
      <alignment horizontal="left"/>
      <protection hidden="1"/>
    </xf>
    <xf numFmtId="0" fontId="77" fillId="63" borderId="38" xfId="9" applyFont="1" applyFill="1" applyBorder="1" applyAlignment="1" applyProtection="1">
      <alignment horizontal="left"/>
      <protection hidden="1"/>
    </xf>
    <xf numFmtId="0" fontId="77" fillId="63" borderId="35" xfId="9" applyFont="1" applyFill="1" applyBorder="1" applyAlignment="1" applyProtection="1">
      <alignment horizontal="left"/>
      <protection hidden="1"/>
    </xf>
    <xf numFmtId="0" fontId="77" fillId="0" borderId="36" xfId="9" applyFont="1" applyBorder="1" applyAlignment="1" applyProtection="1">
      <alignment horizontal="center"/>
      <protection hidden="1"/>
    </xf>
    <xf numFmtId="0" fontId="77" fillId="0" borderId="38" xfId="9" applyFont="1" applyBorder="1" applyAlignment="1" applyProtection="1">
      <alignment horizontal="center"/>
      <protection hidden="1"/>
    </xf>
    <xf numFmtId="0" fontId="77" fillId="0" borderId="35" xfId="9" applyFont="1" applyBorder="1" applyAlignment="1" applyProtection="1">
      <alignment horizontal="center"/>
      <protection hidden="1"/>
    </xf>
    <xf numFmtId="0" fontId="77" fillId="0" borderId="36" xfId="9" applyFont="1" applyBorder="1" applyAlignment="1" applyProtection="1">
      <alignment horizontal="left" vertical="center"/>
      <protection hidden="1"/>
    </xf>
    <xf numFmtId="0" fontId="77" fillId="0" borderId="38" xfId="9" applyFont="1" applyBorder="1" applyAlignment="1" applyProtection="1">
      <alignment horizontal="left" vertical="center"/>
      <protection hidden="1"/>
    </xf>
    <xf numFmtId="0" fontId="77" fillId="0" borderId="35" xfId="9" applyFont="1" applyBorder="1" applyAlignment="1" applyProtection="1">
      <alignment horizontal="left" vertical="center"/>
      <protection hidden="1"/>
    </xf>
    <xf numFmtId="166" fontId="139" fillId="0" borderId="37" xfId="18" applyFont="1" applyFill="1" applyBorder="1" applyAlignment="1" applyProtection="1">
      <alignment horizontal="center"/>
      <protection hidden="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10">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FD2DF"/>
      <color rgb="FF324091"/>
      <color rgb="FFE8E2D3"/>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32384</xdr:rowOff>
    </xdr:from>
    <xdr:to>
      <xdr:col>16</xdr:col>
      <xdr:colOff>131445</xdr:colOff>
      <xdr:row>76</xdr:row>
      <xdr:rowOff>85725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6809"/>
          <a:ext cx="11178540" cy="115500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prijspeil </a:t>
          </a:r>
          <a:r>
            <a:rPr lang="nl-NL" sz="1200" b="0">
              <a:solidFill>
                <a:srgbClr val="FF0000"/>
              </a:solidFill>
              <a:effectLst/>
              <a:latin typeface="Georgia" panose="02040502050405020303" pitchFamily="18" charset="0"/>
              <a:ea typeface="+mn-ea"/>
              <a:cs typeface="+mn-cs"/>
            </a:rPr>
            <a:t>van 1 juli 2025 is </a:t>
          </a:r>
          <a:r>
            <a:rPr lang="nl-NL" sz="1200" b="0">
              <a:solidFill>
                <a:schemeClr val="dk1"/>
              </a:solidFill>
              <a:effectLst/>
              <a:latin typeface="Georgia" panose="02040502050405020303" pitchFamily="18" charset="0"/>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200" b="0">
              <a:solidFill>
                <a:srgbClr val="FF0000"/>
              </a:solidFill>
              <a:effectLst/>
              <a:latin typeface="Georgia" panose="02040502050405020303" pitchFamily="18" charset="0"/>
              <a:ea typeface="+mn-ea"/>
              <a:cs typeface="+mn-cs"/>
            </a:rPr>
            <a:t>van de afroepprijzen.</a:t>
          </a:r>
          <a:endParaRPr lang="nl-NL" sz="1200" b="1">
            <a:solidFill>
              <a:srgbClr val="FF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29</xdr:row>
      <xdr:rowOff>9525</xdr:rowOff>
    </xdr:from>
    <xdr:to>
      <xdr:col>8</xdr:col>
      <xdr:colOff>112395</xdr:colOff>
      <xdr:row>38</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V58" sqref="V58"/>
    </sheetView>
  </sheetViews>
  <sheetFormatPr defaultRowHeight="12.6"/>
  <cols>
    <col min="1" max="1" width="27.6640625" customWidth="1"/>
  </cols>
  <sheetData>
    <row r="1" spans="1:13" ht="18.600000000000001">
      <c r="A1" s="174" t="s">
        <v>0</v>
      </c>
      <c r="B1" s="31" t="str">
        <f>'2-Kosten per locatie'!B3</f>
        <v>DOK Delft</v>
      </c>
    </row>
    <row r="2" spans="1:13" ht="18.600000000000001">
      <c r="A2" s="174" t="s">
        <v>1</v>
      </c>
      <c r="B2" s="31" t="str">
        <f ca="1">MID(CELL("bestandsnaam",$B$11),SEARCH("]",CELL("bestandsnaam",$B$11),1)+1,256)</f>
        <v>1-Uitgangspunten</v>
      </c>
    </row>
    <row r="3" spans="1:13" ht="18.600000000000001">
      <c r="A3" s="174" t="s">
        <v>2</v>
      </c>
      <c r="B3" s="31" t="str">
        <f>'2-Kosten per locatie'!B5</f>
        <v>Delft</v>
      </c>
    </row>
    <row r="4" spans="1:13" ht="18.600000000000001">
      <c r="A4" s="174" t="s">
        <v>3</v>
      </c>
      <c r="B4" s="31" t="str">
        <f>'2-Kosten per locatie'!B6</f>
        <v>Invoer</v>
      </c>
      <c r="G4" s="29"/>
      <c r="H4" s="29"/>
      <c r="I4" s="29"/>
      <c r="J4" s="29"/>
      <c r="K4" s="29"/>
      <c r="L4" s="29"/>
      <c r="M4" s="2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27"/>
  <sheetViews>
    <sheetView showGridLines="0" showZeros="0" tabSelected="1" zoomScale="55" zoomScaleNormal="55" workbookViewId="0">
      <pane xSplit="1" ySplit="14" topLeftCell="D15" activePane="bottomRight" state="frozen"/>
      <selection pane="topRight" activeCell="B1" sqref="B1"/>
      <selection pane="bottomLeft" activeCell="A15" sqref="A15"/>
      <selection pane="bottomRight" activeCell="P8" sqref="P8"/>
    </sheetView>
  </sheetViews>
  <sheetFormatPr defaultColWidth="8.6640625" defaultRowHeight="14.1" customHeight="1"/>
  <cols>
    <col min="1" max="1" width="34.6640625" style="32" customWidth="1"/>
    <col min="2" max="2" width="19.33203125" style="32" customWidth="1"/>
    <col min="3" max="3" width="16" style="32" customWidth="1"/>
    <col min="4" max="5" width="13.6640625" style="33" customWidth="1"/>
    <col min="6" max="6" width="15.5546875" style="33" bestFit="1" customWidth="1"/>
    <col min="7" max="7" width="16.109375" style="33" bestFit="1" customWidth="1"/>
    <col min="8" max="8" width="14.6640625" style="33" bestFit="1" customWidth="1"/>
    <col min="9" max="14" width="13.6640625" style="33" customWidth="1"/>
    <col min="15" max="15" width="19.109375" style="33" customWidth="1"/>
    <col min="16" max="16" width="17.33203125" style="33" customWidth="1"/>
    <col min="17" max="17" width="16.88671875" style="33" bestFit="1" customWidth="1"/>
    <col min="18" max="18" width="16.5546875" style="33" customWidth="1"/>
    <col min="19" max="19" width="16.21875" style="33" bestFit="1" customWidth="1"/>
    <col min="20" max="20" width="15.109375" style="33" bestFit="1" customWidth="1"/>
    <col min="21" max="23" width="13.6640625" style="33" customWidth="1"/>
    <col min="24" max="28" width="13.33203125" style="33" customWidth="1"/>
    <col min="29" max="29" width="14.6640625" style="33" customWidth="1"/>
    <col min="30" max="33" width="13.33203125" style="33" customWidth="1"/>
    <col min="34" max="16384" width="8.6640625" style="32"/>
  </cols>
  <sheetData>
    <row r="1" spans="1:33" ht="14.1" customHeight="1">
      <c r="A1" s="264" t="s">
        <v>4</v>
      </c>
      <c r="E1" s="211" t="s">
        <v>5</v>
      </c>
      <c r="F1" s="212"/>
      <c r="G1" s="34"/>
      <c r="J1" s="213" t="s">
        <v>6</v>
      </c>
      <c r="K1" s="214"/>
      <c r="L1" s="214"/>
      <c r="M1" s="214"/>
      <c r="N1" s="214"/>
      <c r="O1" s="215"/>
      <c r="P1" s="197" t="e">
        <f>O22</f>
        <v>#DIV/0!</v>
      </c>
    </row>
    <row r="2" spans="1:33" ht="14.1" customHeight="1">
      <c r="E2" s="198"/>
      <c r="F2" s="35" t="s">
        <v>7</v>
      </c>
      <c r="G2" s="34"/>
      <c r="J2" s="36" t="s">
        <v>8</v>
      </c>
      <c r="K2" s="37"/>
      <c r="L2" s="37"/>
      <c r="M2" s="37"/>
      <c r="N2" s="37"/>
      <c r="O2" s="38">
        <v>0.21</v>
      </c>
      <c r="P2" s="200" t="e">
        <f>O2*P1</f>
        <v>#DIV/0!</v>
      </c>
    </row>
    <row r="3" spans="1:33" ht="14.1" customHeight="1">
      <c r="A3" s="30" t="s">
        <v>0</v>
      </c>
      <c r="B3" s="39" t="s">
        <v>324</v>
      </c>
      <c r="C3" s="172"/>
      <c r="D3" s="34"/>
      <c r="E3" s="34"/>
      <c r="G3" s="34"/>
      <c r="H3" s="34"/>
      <c r="I3" s="34"/>
      <c r="J3" s="36" t="s">
        <v>9</v>
      </c>
      <c r="K3" s="37"/>
      <c r="L3" s="37"/>
      <c r="M3" s="37"/>
      <c r="N3" s="37"/>
      <c r="O3" s="37"/>
      <c r="P3" s="201" t="e">
        <f>P1+P2</f>
        <v>#DIV/0!</v>
      </c>
      <c r="AF3" s="34"/>
      <c r="AG3" s="34"/>
    </row>
    <row r="4" spans="1:33" ht="14.1" customHeight="1">
      <c r="A4" s="30" t="s">
        <v>1</v>
      </c>
      <c r="B4" s="39" t="str">
        <f ca="1">MID(CELL("bestandsnaam",$B$13),SEARCH("]",CELL("bestandsnaam",$B$13),1)+1,256)</f>
        <v>2-Kosten per locatie</v>
      </c>
      <c r="C4" s="39"/>
      <c r="D4" s="34"/>
      <c r="E4" s="211" t="s">
        <v>10</v>
      </c>
      <c r="F4" s="212"/>
      <c r="G4" s="34"/>
      <c r="H4" s="34"/>
      <c r="I4" s="34"/>
      <c r="J4" s="37"/>
      <c r="K4" s="37"/>
      <c r="L4" s="37"/>
      <c r="M4" s="37"/>
      <c r="N4" s="37"/>
      <c r="O4" s="37"/>
      <c r="P4" s="199"/>
      <c r="AF4" s="34"/>
      <c r="AG4" s="34"/>
    </row>
    <row r="5" spans="1:33" ht="14.1" customHeight="1">
      <c r="A5" s="30" t="s">
        <v>2</v>
      </c>
      <c r="B5" s="39" t="s">
        <v>325</v>
      </c>
      <c r="C5" s="172"/>
      <c r="D5" s="34"/>
      <c r="E5" s="202"/>
      <c r="F5" s="35" t="s">
        <v>12</v>
      </c>
      <c r="G5" s="34"/>
      <c r="H5" s="34"/>
      <c r="I5" s="34"/>
      <c r="J5" s="216" t="s">
        <v>354</v>
      </c>
      <c r="K5" s="217"/>
      <c r="L5" s="217"/>
      <c r="M5" s="217"/>
      <c r="N5" s="217"/>
      <c r="O5" s="217"/>
      <c r="P5" s="203">
        <v>155500</v>
      </c>
      <c r="AF5" s="34"/>
      <c r="AG5" s="34"/>
    </row>
    <row r="6" spans="1:33" ht="14.1" customHeight="1">
      <c r="A6" s="30" t="s">
        <v>3</v>
      </c>
      <c r="B6" s="171" t="s">
        <v>11</v>
      </c>
      <c r="C6" s="172"/>
      <c r="D6" s="34"/>
      <c r="E6" s="34"/>
      <c r="F6" s="34"/>
      <c r="G6" s="34"/>
      <c r="H6" s="34"/>
      <c r="I6" s="34"/>
      <c r="J6" s="216" t="s">
        <v>355</v>
      </c>
      <c r="K6" s="217"/>
      <c r="L6" s="217"/>
      <c r="M6" s="217"/>
      <c r="N6" s="217"/>
      <c r="O6" s="217"/>
      <c r="P6" s="203">
        <v>142250</v>
      </c>
      <c r="AF6" s="34"/>
      <c r="AG6" s="34"/>
    </row>
    <row r="7" spans="1:33" ht="14.1" customHeight="1">
      <c r="A7" s="30" t="s">
        <v>13</v>
      </c>
      <c r="B7" s="171" t="s">
        <v>14</v>
      </c>
      <c r="C7" s="172"/>
      <c r="D7" s="34"/>
      <c r="E7" s="34"/>
      <c r="F7" s="34"/>
      <c r="G7" s="34"/>
      <c r="H7" s="34"/>
      <c r="I7" s="34"/>
      <c r="J7" s="34"/>
      <c r="K7" s="34"/>
      <c r="V7" s="34"/>
      <c r="W7" s="32"/>
      <c r="X7" s="32"/>
      <c r="Y7" s="32"/>
      <c r="AF7" s="34"/>
      <c r="AG7" s="34"/>
    </row>
    <row r="8" spans="1:33" ht="14.1" customHeight="1">
      <c r="A8" s="30" t="s">
        <v>15</v>
      </c>
      <c r="B8" s="40">
        <v>45839</v>
      </c>
      <c r="C8" s="30"/>
      <c r="D8" s="34"/>
      <c r="E8" s="34"/>
      <c r="F8" s="34"/>
      <c r="G8" s="34"/>
      <c r="H8" s="34"/>
      <c r="I8" s="449"/>
      <c r="J8" s="34"/>
      <c r="K8" s="34"/>
      <c r="L8" s="34"/>
      <c r="M8" s="34"/>
      <c r="N8" s="34"/>
      <c r="O8" s="34"/>
      <c r="P8" s="34"/>
      <c r="Q8" s="34"/>
      <c r="R8" s="34"/>
      <c r="S8" s="34"/>
      <c r="T8" s="34"/>
      <c r="U8" s="34"/>
      <c r="V8" s="34"/>
      <c r="W8" s="34"/>
      <c r="X8" s="34"/>
      <c r="Y8" s="34"/>
      <c r="Z8" s="34"/>
      <c r="AA8" s="41"/>
      <c r="AB8" s="41"/>
      <c r="AC8" s="41"/>
      <c r="AD8" s="41"/>
      <c r="AE8" s="41"/>
      <c r="AF8" s="34"/>
      <c r="AG8" s="34"/>
    </row>
    <row r="9" spans="1:33" ht="14.1" customHeight="1">
      <c r="A9" s="30" t="s">
        <v>16</v>
      </c>
      <c r="B9" s="42" t="s">
        <v>17</v>
      </c>
      <c r="C9" s="30"/>
      <c r="D9" s="446"/>
      <c r="E9" s="447"/>
      <c r="F9" s="446"/>
      <c r="G9" s="34"/>
      <c r="H9" s="34"/>
      <c r="I9" s="449"/>
      <c r="J9" s="43"/>
      <c r="L9" s="34"/>
      <c r="M9" s="34"/>
      <c r="P9" s="34"/>
      <c r="Q9" s="34"/>
      <c r="V9" s="34"/>
      <c r="W9" s="32"/>
      <c r="X9" s="32"/>
      <c r="Y9" s="32"/>
      <c r="Z9" s="32"/>
      <c r="AA9" s="32"/>
      <c r="AB9" s="32"/>
      <c r="AC9" s="32"/>
      <c r="AD9" s="32"/>
      <c r="AE9" s="32"/>
      <c r="AF9" s="34"/>
      <c r="AG9" s="34"/>
    </row>
    <row r="10" spans="1:33" ht="14.1" customHeight="1">
      <c r="A10" s="30"/>
      <c r="B10" s="30"/>
      <c r="C10" s="30"/>
      <c r="D10" s="34"/>
      <c r="E10" s="34"/>
      <c r="F10" s="34"/>
      <c r="G10" s="34"/>
      <c r="H10" s="34"/>
      <c r="I10" s="34"/>
      <c r="J10" s="43"/>
      <c r="K10" s="34"/>
      <c r="L10" s="34"/>
      <c r="M10" s="34"/>
      <c r="N10" s="34"/>
      <c r="O10" s="34"/>
      <c r="P10" s="34"/>
      <c r="Q10" s="34"/>
      <c r="R10" s="34"/>
      <c r="S10" s="34"/>
      <c r="T10" s="34"/>
      <c r="U10" s="34"/>
      <c r="V10" s="34"/>
      <c r="W10" s="34"/>
      <c r="X10" s="34"/>
      <c r="Y10" s="34"/>
      <c r="Z10" s="34"/>
      <c r="AA10" s="34"/>
      <c r="AB10" s="34"/>
      <c r="AC10" s="34"/>
      <c r="AD10" s="34"/>
      <c r="AE10" s="34"/>
      <c r="AF10" s="34"/>
      <c r="AG10" s="34"/>
    </row>
    <row r="11" spans="1:33" ht="14.1" customHeight="1">
      <c r="A11" s="30"/>
      <c r="B11" s="30"/>
      <c r="C11" s="30"/>
      <c r="D11" s="34"/>
      <c r="E11" s="34"/>
      <c r="F11" s="34"/>
      <c r="G11" s="34"/>
      <c r="H11" s="34"/>
      <c r="I11" s="34"/>
      <c r="J11" s="43"/>
      <c r="K11" s="34"/>
      <c r="L11" s="34"/>
      <c r="M11" s="34"/>
      <c r="N11" s="34"/>
      <c r="O11" s="34"/>
      <c r="P11" s="34"/>
      <c r="Q11" s="34"/>
      <c r="R11" s="34"/>
      <c r="S11" s="34"/>
      <c r="T11" s="34"/>
      <c r="U11" s="34"/>
      <c r="V11" s="34"/>
      <c r="W11" s="34"/>
      <c r="X11" s="34"/>
      <c r="Y11" s="34"/>
      <c r="Z11" s="34"/>
      <c r="AA11" s="34"/>
      <c r="AB11" s="34"/>
      <c r="AC11" s="34"/>
      <c r="AD11" s="34"/>
      <c r="AE11" s="34"/>
      <c r="AF11" s="34"/>
      <c r="AG11" s="34"/>
    </row>
    <row r="12" spans="1:33" ht="15.6">
      <c r="C12" s="40"/>
      <c r="J12" s="44"/>
      <c r="AA12" s="34"/>
      <c r="AB12" s="34"/>
      <c r="AC12" s="34"/>
      <c r="AD12" s="34"/>
      <c r="AE12" s="34"/>
      <c r="AF12" s="34"/>
      <c r="AG12" s="34"/>
    </row>
    <row r="13" spans="1:33" ht="18" customHeight="1">
      <c r="A13" s="45"/>
      <c r="B13" s="45"/>
      <c r="C13" s="45"/>
      <c r="D13" s="45"/>
      <c r="E13" s="45"/>
      <c r="F13" s="45"/>
      <c r="G13" s="45"/>
      <c r="H13" s="45"/>
      <c r="I13" s="452" t="s">
        <v>18</v>
      </c>
      <c r="J13" s="453"/>
      <c r="K13" s="453"/>
      <c r="L13" s="453"/>
      <c r="M13" s="453"/>
      <c r="N13" s="452" t="s">
        <v>19</v>
      </c>
      <c r="O13" s="453"/>
      <c r="P13" s="453"/>
      <c r="Q13" s="453"/>
      <c r="R13" s="453"/>
      <c r="S13" s="452" t="s">
        <v>20</v>
      </c>
      <c r="T13" s="453"/>
      <c r="U13" s="453"/>
      <c r="V13" s="453"/>
      <c r="W13" s="453"/>
      <c r="X13" s="448"/>
      <c r="Y13" s="448"/>
      <c r="Z13" s="448"/>
      <c r="AA13" s="34"/>
      <c r="AB13" s="34"/>
      <c r="AC13" s="34"/>
      <c r="AD13" s="34"/>
      <c r="AE13" s="34"/>
      <c r="AF13" s="34"/>
      <c r="AG13" s="34"/>
    </row>
    <row r="14" spans="1:33" ht="64.5" customHeight="1">
      <c r="A14" s="265" t="s">
        <v>21</v>
      </c>
      <c r="B14" s="218" t="s">
        <v>22</v>
      </c>
      <c r="C14" s="218" t="s">
        <v>23</v>
      </c>
      <c r="D14" s="219" t="s">
        <v>24</v>
      </c>
      <c r="E14" s="219" t="s">
        <v>25</v>
      </c>
      <c r="F14" s="219" t="s">
        <v>26</v>
      </c>
      <c r="G14" s="219" t="s">
        <v>27</v>
      </c>
      <c r="H14" s="219" t="s">
        <v>338</v>
      </c>
      <c r="I14" s="220" t="s">
        <v>28</v>
      </c>
      <c r="J14" s="220" t="s">
        <v>29</v>
      </c>
      <c r="K14" s="220" t="s">
        <v>30</v>
      </c>
      <c r="L14" s="220" t="s">
        <v>31</v>
      </c>
      <c r="M14" s="220" t="s">
        <v>339</v>
      </c>
      <c r="N14" s="220" t="s">
        <v>32</v>
      </c>
      <c r="O14" s="220" t="s">
        <v>33</v>
      </c>
      <c r="P14" s="220" t="s">
        <v>34</v>
      </c>
      <c r="Q14" s="220" t="s">
        <v>35</v>
      </c>
      <c r="R14" s="220" t="s">
        <v>346</v>
      </c>
      <c r="S14" s="220" t="s">
        <v>36</v>
      </c>
      <c r="T14" s="220" t="s">
        <v>37</v>
      </c>
      <c r="U14" s="220" t="s">
        <v>38</v>
      </c>
      <c r="V14" s="220" t="s">
        <v>39</v>
      </c>
      <c r="W14" s="220" t="s">
        <v>345</v>
      </c>
      <c r="X14" s="34"/>
      <c r="Y14" s="32"/>
      <c r="Z14" s="32"/>
      <c r="AA14" s="32"/>
      <c r="AB14" s="32"/>
      <c r="AC14" s="32"/>
      <c r="AD14" s="32"/>
      <c r="AE14" s="32"/>
      <c r="AF14" s="32"/>
      <c r="AG14" s="32"/>
    </row>
    <row r="15" spans="1:33" s="46" customFormat="1" ht="15" customHeight="1">
      <c r="A15" s="266" t="s">
        <v>239</v>
      </c>
      <c r="B15" s="267">
        <f>SUMIF('4-Basis ruimtestaat'!B:B,'2-Kosten per locatie'!A15,'4-Basis ruimtestaat'!I:I)</f>
        <v>5058.5</v>
      </c>
      <c r="C15" s="204"/>
      <c r="D15" s="205">
        <f>_xlfn.MAXIFS('4-Basis ruimtestaat'!K:K,'4-Basis ruimtestaat'!B:B,'2-Kosten per locatie'!A15)</f>
        <v>255</v>
      </c>
      <c r="E15" s="205">
        <f>_xlfn.MAXIFS('4-Basis ruimtestaat'!L:L,'4-Basis ruimtestaat'!B:B,'2-Kosten per locatie'!A15)</f>
        <v>151</v>
      </c>
      <c r="F15" s="205">
        <f>_xlfn.MAXIFS('4-Basis ruimtestaat'!M:M,'4-Basis ruimtestaat'!B:B,'2-Kosten per locatie'!A15)</f>
        <v>52</v>
      </c>
      <c r="G15" s="205">
        <f>_xlfn.MAXIFS('4-Basis ruimtestaat'!N:N,'4-Basis ruimtestaat'!B:B,'2-Kosten per locatie'!A15)</f>
        <v>52</v>
      </c>
      <c r="H15" s="205">
        <f>_xlfn.MAXIFS('4-Basis ruimtestaat'!O:O,'4-Basis ruimtestaat'!B:B,'2-Kosten per locatie'!A15)</f>
        <v>455</v>
      </c>
      <c r="I15" s="206" t="e">
        <f>SUMIF('4-Basis ruimtestaat'!B:B,'2-Kosten per locatie'!A15,'4-Basis ruimtestaat'!P:P)</f>
        <v>#DIV/0!</v>
      </c>
      <c r="J15" s="206" t="e">
        <f>SUMIF('4-Basis ruimtestaat'!B:B,'2-Kosten per locatie'!A15,'4-Basis ruimtestaat'!Q:Q)</f>
        <v>#DIV/0!</v>
      </c>
      <c r="K15" s="206" t="e">
        <f>SUMIF('4-Basis ruimtestaat'!B:B,'2-Kosten per locatie'!A15,'4-Basis ruimtestaat'!R:R)</f>
        <v>#DIV/0!</v>
      </c>
      <c r="L15" s="206" t="e">
        <f>SUMIF('4-Basis ruimtestaat'!B:B,'2-Kosten per locatie'!A15,'4-Basis ruimtestaat'!S:S)</f>
        <v>#DIV/0!</v>
      </c>
      <c r="M15" s="206" t="e">
        <f>SUMIF('4-Basis ruimtestaat'!B:B,'2-Kosten per locatie'!A15,'4-Basis ruimtestaat'!T:T)</f>
        <v>#DIV/0!</v>
      </c>
      <c r="N15" s="206" t="e">
        <f t="shared" ref="N15:R16" si="0">IF(I15&lt;(D15*$E$2),D15*$E$2-I15,0)</f>
        <v>#DIV/0!</v>
      </c>
      <c r="O15" s="206" t="e">
        <f t="shared" si="0"/>
        <v>#DIV/0!</v>
      </c>
      <c r="P15" s="206" t="e">
        <f t="shared" si="0"/>
        <v>#DIV/0!</v>
      </c>
      <c r="Q15" s="206" t="e">
        <f t="shared" si="0"/>
        <v>#DIV/0!</v>
      </c>
      <c r="R15" s="206" t="e">
        <f>IF(M15&lt;(H15*$E$2),H15*$E$2-(M15/2),0)</f>
        <v>#DIV/0!</v>
      </c>
      <c r="S15" s="206" t="e">
        <f t="shared" ref="S15:W16" si="1">I15*$E$5</f>
        <v>#DIV/0!</v>
      </c>
      <c r="T15" s="206" t="e">
        <f t="shared" si="1"/>
        <v>#DIV/0!</v>
      </c>
      <c r="U15" s="206" t="e">
        <f t="shared" si="1"/>
        <v>#DIV/0!</v>
      </c>
      <c r="V15" s="206" t="e">
        <f t="shared" si="1"/>
        <v>#DIV/0!</v>
      </c>
      <c r="W15" s="206" t="e">
        <f t="shared" si="1"/>
        <v>#DIV/0!</v>
      </c>
      <c r="X15" s="34"/>
    </row>
    <row r="16" spans="1:33" ht="15" customHeight="1">
      <c r="A16" s="266" t="s">
        <v>309</v>
      </c>
      <c r="B16" s="267">
        <f>SUMIF('4-Basis ruimtestaat'!B:B,'2-Kosten per locatie'!A16,'4-Basis ruimtestaat'!I:I)</f>
        <v>574</v>
      </c>
      <c r="C16" s="204"/>
      <c r="D16" s="205">
        <f>_xlfn.MAXIFS('4-Basis ruimtestaat'!K:K,'4-Basis ruimtestaat'!B:B,'2-Kosten per locatie'!A16)</f>
        <v>255</v>
      </c>
      <c r="E16" s="205">
        <f>_xlfn.MAXIFS('4-Basis ruimtestaat'!L:L,'4-Basis ruimtestaat'!B:B,'2-Kosten per locatie'!A16)</f>
        <v>0</v>
      </c>
      <c r="F16" s="205">
        <f>_xlfn.MAXIFS('4-Basis ruimtestaat'!M:M,'4-Basis ruimtestaat'!B:B,'2-Kosten per locatie'!A16)</f>
        <v>52</v>
      </c>
      <c r="G16" s="205">
        <f>_xlfn.MAXIFS('4-Basis ruimtestaat'!N:N,'4-Basis ruimtestaat'!B:B,'2-Kosten per locatie'!A16)</f>
        <v>0</v>
      </c>
      <c r="H16" s="205">
        <f>_xlfn.MAXIFS('4-Basis ruimtestaat'!O:O,'4-Basis ruimtestaat'!B:B,'2-Kosten per locatie'!A16)</f>
        <v>0</v>
      </c>
      <c r="I16" s="206" t="e">
        <f>SUMIF('4-Basis ruimtestaat'!B:B,'2-Kosten per locatie'!A16,'4-Basis ruimtestaat'!P:P)</f>
        <v>#DIV/0!</v>
      </c>
      <c r="J16" s="206">
        <f>SUMIF('4-Basis ruimtestaat'!B:B,'2-Kosten per locatie'!A16,'4-Basis ruimtestaat'!Q:Q)</f>
        <v>0</v>
      </c>
      <c r="K16" s="206" t="e">
        <f>SUMIF('4-Basis ruimtestaat'!B:B,'2-Kosten per locatie'!A16,'4-Basis ruimtestaat'!R:R)</f>
        <v>#DIV/0!</v>
      </c>
      <c r="L16" s="206">
        <f>SUMIF('4-Basis ruimtestaat'!B:B,'2-Kosten per locatie'!A16,'4-Basis ruimtestaat'!S:S)</f>
        <v>0</v>
      </c>
      <c r="M16" s="206">
        <f>SUMIF('4-Basis ruimtestaat'!B:B,'2-Kosten per locatie'!A16,'4-Basis ruimtestaat'!T:T)</f>
        <v>0</v>
      </c>
      <c r="N16" s="206" t="e">
        <f t="shared" si="0"/>
        <v>#DIV/0!</v>
      </c>
      <c r="O16" s="206">
        <f t="shared" si="0"/>
        <v>0</v>
      </c>
      <c r="P16" s="206" t="e">
        <f>IF(K16&lt;(F16*$E$2),F16*$E$2-K16,0)</f>
        <v>#DIV/0!</v>
      </c>
      <c r="Q16" s="206">
        <f t="shared" si="0"/>
        <v>0</v>
      </c>
      <c r="R16" s="206">
        <f t="shared" si="0"/>
        <v>0</v>
      </c>
      <c r="S16" s="206" t="e">
        <f t="shared" si="1"/>
        <v>#DIV/0!</v>
      </c>
      <c r="T16" s="206">
        <f t="shared" si="1"/>
        <v>0</v>
      </c>
      <c r="U16" s="206" t="e">
        <f t="shared" si="1"/>
        <v>#DIV/0!</v>
      </c>
      <c r="V16" s="206">
        <f t="shared" si="1"/>
        <v>0</v>
      </c>
      <c r="W16" s="206">
        <f t="shared" si="1"/>
        <v>0</v>
      </c>
      <c r="X16" s="34"/>
      <c r="Y16" s="32"/>
      <c r="Z16" s="32"/>
      <c r="AA16" s="32"/>
      <c r="AB16" s="32"/>
      <c r="AC16" s="32"/>
      <c r="AD16" s="32"/>
      <c r="AE16" s="32"/>
      <c r="AF16" s="32"/>
      <c r="AG16" s="32"/>
    </row>
    <row r="17" spans="1:33" s="50" customFormat="1" ht="15" customHeight="1">
      <c r="A17" s="269" t="s">
        <v>40</v>
      </c>
      <c r="B17" s="205">
        <f>SUM(B15:B16)</f>
        <v>5632.5</v>
      </c>
      <c r="C17" s="207"/>
      <c r="D17" s="208"/>
      <c r="E17" s="208"/>
      <c r="F17" s="208"/>
      <c r="G17" s="208"/>
      <c r="H17" s="208"/>
      <c r="I17" s="270" t="e">
        <f t="shared" ref="I17:W17" si="2">SUM(I15:I16)</f>
        <v>#DIV/0!</v>
      </c>
      <c r="J17" s="270" t="e">
        <f t="shared" si="2"/>
        <v>#DIV/0!</v>
      </c>
      <c r="K17" s="270" t="e">
        <f t="shared" si="2"/>
        <v>#DIV/0!</v>
      </c>
      <c r="L17" s="270" t="e">
        <f t="shared" si="2"/>
        <v>#DIV/0!</v>
      </c>
      <c r="M17" s="270" t="e">
        <f t="shared" si="2"/>
        <v>#DIV/0!</v>
      </c>
      <c r="N17" s="270" t="e">
        <f t="shared" si="2"/>
        <v>#DIV/0!</v>
      </c>
      <c r="O17" s="270" t="e">
        <f t="shared" si="2"/>
        <v>#DIV/0!</v>
      </c>
      <c r="P17" s="270" t="e">
        <f t="shared" si="2"/>
        <v>#DIV/0!</v>
      </c>
      <c r="Q17" s="270" t="e">
        <f t="shared" si="2"/>
        <v>#DIV/0!</v>
      </c>
      <c r="R17" s="270" t="e">
        <f t="shared" si="2"/>
        <v>#DIV/0!</v>
      </c>
      <c r="S17" s="270" t="e">
        <f t="shared" si="2"/>
        <v>#DIV/0!</v>
      </c>
      <c r="T17" s="270" t="e">
        <f t="shared" si="2"/>
        <v>#DIV/0!</v>
      </c>
      <c r="U17" s="270" t="e">
        <f t="shared" si="2"/>
        <v>#DIV/0!</v>
      </c>
      <c r="V17" s="270" t="e">
        <f t="shared" si="2"/>
        <v>#DIV/0!</v>
      </c>
      <c r="W17" s="270" t="e">
        <f t="shared" si="2"/>
        <v>#DIV/0!</v>
      </c>
      <c r="X17" s="34"/>
    </row>
    <row r="18" spans="1:33" s="46" customFormat="1" ht="14.1" customHeight="1">
      <c r="J18" s="445"/>
      <c r="AD18" s="32"/>
    </row>
    <row r="19" spans="1:33" ht="103.8" customHeight="1">
      <c r="A19" s="221" t="s">
        <v>21</v>
      </c>
      <c r="B19" s="222" t="s">
        <v>41</v>
      </c>
      <c r="C19" s="222" t="s">
        <v>356</v>
      </c>
      <c r="D19" s="222" t="s">
        <v>42</v>
      </c>
      <c r="E19" s="222" t="s">
        <v>357</v>
      </c>
      <c r="F19" s="222" t="s">
        <v>340</v>
      </c>
      <c r="G19" s="222" t="s">
        <v>43</v>
      </c>
      <c r="H19" s="222" t="s">
        <v>44</v>
      </c>
      <c r="I19" s="222" t="s">
        <v>45</v>
      </c>
      <c r="J19" s="222" t="s">
        <v>46</v>
      </c>
      <c r="K19" s="222" t="s">
        <v>358</v>
      </c>
      <c r="L19" s="220" t="s">
        <v>359</v>
      </c>
      <c r="M19" s="220" t="s">
        <v>47</v>
      </c>
      <c r="N19" s="222" t="s">
        <v>48</v>
      </c>
      <c r="O19" s="222" t="s">
        <v>49</v>
      </c>
      <c r="P19" s="222" t="s">
        <v>50</v>
      </c>
      <c r="AC19" s="46"/>
      <c r="AD19" s="32"/>
      <c r="AE19" s="32"/>
      <c r="AF19" s="32"/>
      <c r="AG19" s="32"/>
    </row>
    <row r="20" spans="1:33" s="46" customFormat="1" ht="15" customHeight="1">
      <c r="A20" s="268" t="str">
        <f>A15</f>
        <v>DOK Vesteplein</v>
      </c>
      <c r="B20" s="47" t="e">
        <f>(I15+N15)*'6-Opbouw uurtarief productie'!$E$47</f>
        <v>#DIV/0!</v>
      </c>
      <c r="C20" s="47" t="e">
        <f>(J15+O15)*'6-Opbouw uurtarief productie'!$E$47</f>
        <v>#DIV/0!</v>
      </c>
      <c r="D20" s="48" t="e">
        <f>(K15+P15)*'6-Opbouw uurtarief productie'!$E$51</f>
        <v>#DIV/0!</v>
      </c>
      <c r="E20" s="48" t="e">
        <f>(L15+Q15)*'6-Opbouw uurtarief productie'!$E$51</f>
        <v>#DIV/0!</v>
      </c>
      <c r="F20" s="48" t="e">
        <f>(M15+R15)*'6-Opbouw uurtarief productie'!E47</f>
        <v>#DIV/0!</v>
      </c>
      <c r="G20" s="49" t="e">
        <f>SUM(B20:F20)</f>
        <v>#DIV/0!</v>
      </c>
      <c r="H20" s="49" t="e">
        <f>S15*'7-Opbouw uurtarief toezicht'!$E$47</f>
        <v>#DIV/0!</v>
      </c>
      <c r="I20" s="49" t="e">
        <f>T15*'7-Opbouw uurtarief toezicht'!$E$47</f>
        <v>#DIV/0!</v>
      </c>
      <c r="J20" s="271" t="e">
        <f>U15*'7-Opbouw uurtarief toezicht'!$E$51</f>
        <v>#DIV/0!</v>
      </c>
      <c r="K20" s="271" t="e">
        <f>V15*'7-Opbouw uurtarief toezicht'!$E$51</f>
        <v>#DIV/0!</v>
      </c>
      <c r="L20" s="209" t="e">
        <f>W15*'7-Opbouw uurtarief toezicht'!$E$53</f>
        <v>#DIV/0!</v>
      </c>
      <c r="M20" s="210" t="e">
        <f>SUM(H20:L20)</f>
        <v>#DIV/0!</v>
      </c>
      <c r="N20" s="271">
        <f>SUMIF('8-Additionele kosten'!A:A,'2-Kosten per locatie'!A20,'8-Additionele kosten'!H:H)</f>
        <v>0</v>
      </c>
      <c r="O20" s="271" t="e">
        <f>G20+M20+N20</f>
        <v>#DIV/0!</v>
      </c>
      <c r="P20" s="271" t="e">
        <f>O20/12</f>
        <v>#DIV/0!</v>
      </c>
      <c r="Q20" s="33"/>
      <c r="R20" s="33"/>
      <c r="S20" s="33"/>
      <c r="T20" s="33"/>
      <c r="U20" s="33"/>
    </row>
    <row r="21" spans="1:33" ht="15" customHeight="1">
      <c r="A21" s="268" t="str">
        <f>A16</f>
        <v>DOK Voorhof</v>
      </c>
      <c r="B21" s="47" t="e">
        <f>(I16+N16)*'6-Opbouw uurtarief productie'!$E$47</f>
        <v>#DIV/0!</v>
      </c>
      <c r="C21" s="47">
        <f>(J16+O16)*'6-Opbouw uurtarief productie'!$E$47</f>
        <v>0</v>
      </c>
      <c r="D21" s="48" t="e">
        <f>(K16+P16)*'6-Opbouw uurtarief productie'!$E$51</f>
        <v>#DIV/0!</v>
      </c>
      <c r="E21" s="48">
        <f>(L16+Q16)*'6-Opbouw uurtarief productie'!$E$51</f>
        <v>0</v>
      </c>
      <c r="F21" s="48">
        <f>(M16+R16)*'6-Opbouw uurtarief productie'!$E$53</f>
        <v>0</v>
      </c>
      <c r="G21" s="49" t="e">
        <f>SUM(B21:F21)</f>
        <v>#DIV/0!</v>
      </c>
      <c r="H21" s="49" t="e">
        <f>S16*'7-Opbouw uurtarief toezicht'!$E$47</f>
        <v>#DIV/0!</v>
      </c>
      <c r="I21" s="49">
        <f>T16*'7-Opbouw uurtarief toezicht'!$E$47</f>
        <v>0</v>
      </c>
      <c r="J21" s="271" t="e">
        <f>U16*'7-Opbouw uurtarief toezicht'!$E$51</f>
        <v>#DIV/0!</v>
      </c>
      <c r="K21" s="271">
        <f>V16*'7-Opbouw uurtarief toezicht'!$E$51</f>
        <v>0</v>
      </c>
      <c r="L21" s="209">
        <f>W16*'7-Opbouw uurtarief toezicht'!$E$53</f>
        <v>0</v>
      </c>
      <c r="M21" s="210" t="e">
        <f>SUM(H21:L21)</f>
        <v>#DIV/0!</v>
      </c>
      <c r="N21" s="271">
        <f>SUMIF('8-Additionele kosten'!A:A,'2-Kosten per locatie'!A21,'8-Additionele kosten'!H:H)</f>
        <v>0</v>
      </c>
      <c r="O21" s="271" t="e">
        <f>G21+M21+N21</f>
        <v>#DIV/0!</v>
      </c>
      <c r="P21" s="271" t="e">
        <f t="shared" ref="P21" si="3">O21/12</f>
        <v>#DIV/0!</v>
      </c>
      <c r="AC21" s="46"/>
      <c r="AD21" s="32"/>
      <c r="AE21" s="32"/>
      <c r="AF21" s="32"/>
      <c r="AG21" s="32"/>
    </row>
    <row r="22" spans="1:33" s="50" customFormat="1" ht="15" customHeight="1">
      <c r="A22" s="269" t="s">
        <v>40</v>
      </c>
      <c r="B22" s="272" t="e">
        <f>SUM(B20:B21)</f>
        <v>#DIV/0!</v>
      </c>
      <c r="C22" s="272" t="e">
        <f>SUM(C20:C21)</f>
        <v>#DIV/0!</v>
      </c>
      <c r="D22" s="48" t="e">
        <f>(K17+P17)*'6-Opbouw uurtarief productie'!$E$51</f>
        <v>#DIV/0!</v>
      </c>
      <c r="E22" s="272" t="e">
        <f t="shared" ref="E22:P22" si="4">SUM(E20:E21)</f>
        <v>#DIV/0!</v>
      </c>
      <c r="F22" s="272" t="e">
        <f t="shared" si="4"/>
        <v>#DIV/0!</v>
      </c>
      <c r="G22" s="272" t="e">
        <f t="shared" si="4"/>
        <v>#DIV/0!</v>
      </c>
      <c r="H22" s="272" t="e">
        <f t="shared" si="4"/>
        <v>#DIV/0!</v>
      </c>
      <c r="I22" s="272" t="e">
        <f t="shared" si="4"/>
        <v>#DIV/0!</v>
      </c>
      <c r="J22" s="273" t="e">
        <f t="shared" si="4"/>
        <v>#DIV/0!</v>
      </c>
      <c r="K22" s="273" t="e">
        <f t="shared" si="4"/>
        <v>#DIV/0!</v>
      </c>
      <c r="L22" s="273" t="e">
        <f t="shared" si="4"/>
        <v>#DIV/0!</v>
      </c>
      <c r="M22" s="273" t="e">
        <f t="shared" si="4"/>
        <v>#DIV/0!</v>
      </c>
      <c r="N22" s="273">
        <f t="shared" si="4"/>
        <v>0</v>
      </c>
      <c r="O22" s="273" t="e">
        <f t="shared" si="4"/>
        <v>#DIV/0!</v>
      </c>
      <c r="P22" s="273" t="e">
        <f t="shared" si="4"/>
        <v>#DIV/0!</v>
      </c>
      <c r="Y22" s="46"/>
      <c r="Z22" s="46"/>
      <c r="AA22" s="46"/>
      <c r="AB22" s="46"/>
      <c r="AC22" s="46"/>
    </row>
    <row r="23" spans="1:33" ht="14.1" customHeight="1">
      <c r="AC23" s="46"/>
      <c r="AD23" s="46"/>
      <c r="AE23" s="46"/>
      <c r="AF23" s="46"/>
      <c r="AG23" s="46"/>
    </row>
    <row r="27" spans="1:33" ht="14.1" customHeight="1">
      <c r="Q27" s="77"/>
    </row>
  </sheetData>
  <mergeCells count="3">
    <mergeCell ref="I13:M13"/>
    <mergeCell ref="N13:R13"/>
    <mergeCell ref="S13:W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P97"/>
  <sheetViews>
    <sheetView showGridLines="0" zoomScale="70" zoomScaleNormal="70" workbookViewId="0">
      <pane ySplit="9" topLeftCell="A30" activePane="bottomLeft" state="frozen"/>
      <selection activeCell="B1" sqref="B1"/>
      <selection pane="bottomLeft" activeCell="P20" sqref="P20"/>
    </sheetView>
  </sheetViews>
  <sheetFormatPr defaultColWidth="9.109375" defaultRowHeight="13.2"/>
  <cols>
    <col min="1" max="1" width="38.88671875" style="51" bestFit="1" customWidth="1"/>
    <col min="2" max="2" width="9.109375" style="51" customWidth="1"/>
    <col min="3" max="5" width="9.109375" style="51"/>
    <col min="6" max="6" width="8.77734375" style="51" customWidth="1"/>
    <col min="7" max="7" width="9" style="51" customWidth="1"/>
    <col min="8" max="8" width="10.33203125" style="51" customWidth="1"/>
    <col min="9" max="9" width="2.109375" style="51" customWidth="1"/>
    <col min="10" max="10" width="9.109375" style="52"/>
    <col min="11" max="11" width="10.109375" style="51" customWidth="1"/>
    <col min="12" max="12" width="11.6640625" style="51" customWidth="1"/>
    <col min="13" max="13" width="11" style="51" customWidth="1"/>
    <col min="14" max="14" width="3" style="51" customWidth="1"/>
    <col min="15" max="15" width="9.109375" style="2"/>
    <col min="16" max="16" width="30.44140625" style="2" customWidth="1"/>
    <col min="17" max="16384" width="9.109375" style="2"/>
  </cols>
  <sheetData>
    <row r="1" spans="1:14" ht="16.2">
      <c r="A1" s="274" t="s">
        <v>4</v>
      </c>
    </row>
    <row r="2" spans="1:14" ht="16.2">
      <c r="A2" s="178"/>
    </row>
    <row r="3" spans="1:14" ht="18.600000000000001">
      <c r="A3" s="174" t="str">
        <f>'2-Kosten per locatie'!A3</f>
        <v>Naam opdrachtgever</v>
      </c>
      <c r="B3" s="39" t="str">
        <f>'2-Kosten per locatie'!B3</f>
        <v>DOK Delft</v>
      </c>
      <c r="C3" s="53"/>
    </row>
    <row r="4" spans="1:14" ht="18.600000000000001">
      <c r="A4" s="174" t="str">
        <f>'2-Kosten per locatie'!A4</f>
        <v>Calculatie onderdeel</v>
      </c>
      <c r="B4" s="39" t="str">
        <f ca="1">MID(CELL("bestandsnaam",$B$7),SEARCH("]",CELL("bestandsnaam",$B$7),1)+1,256)</f>
        <v>3-Productie normen</v>
      </c>
      <c r="C4" s="39"/>
    </row>
    <row r="5" spans="1:14" ht="18.600000000000001">
      <c r="A5" s="174" t="str">
        <f>'2-Kosten per locatie'!A5</f>
        <v>Gebouw/plaats</v>
      </c>
      <c r="B5" s="39" t="str">
        <f>'2-Kosten per locatie'!B5</f>
        <v>Delft</v>
      </c>
      <c r="C5" s="39"/>
    </row>
    <row r="6" spans="1:14" ht="28.8" customHeight="1">
      <c r="A6" s="174" t="str">
        <f>'2-Kosten per locatie'!A6</f>
        <v>Referentie nummer</v>
      </c>
      <c r="B6" s="39" t="str">
        <f>'2-Kosten per locatie'!B6</f>
        <v>Invoer</v>
      </c>
      <c r="C6" s="39"/>
      <c r="E6" s="457" t="s">
        <v>51</v>
      </c>
      <c r="F6" s="458"/>
      <c r="G6" s="275" t="e">
        <f>SUM('4-Basis ruimtestaat'!AA:AA)/SUM('4-Basis ruimtestaat'!P:T)</f>
        <v>#DIV/0!</v>
      </c>
      <c r="H6" s="276" t="s">
        <v>52</v>
      </c>
    </row>
    <row r="7" spans="1:14">
      <c r="A7" s="54"/>
      <c r="B7" s="55"/>
      <c r="C7" s="55"/>
      <c r="D7" s="56"/>
      <c r="E7" s="57"/>
      <c r="F7" s="57"/>
      <c r="G7" s="58"/>
      <c r="H7" s="59"/>
      <c r="I7" s="60"/>
      <c r="K7" s="61"/>
      <c r="L7" s="61"/>
      <c r="M7" s="60"/>
      <c r="N7" s="60"/>
    </row>
    <row r="8" spans="1:14" ht="27.75" customHeight="1">
      <c r="A8" s="277" t="s">
        <v>53</v>
      </c>
      <c r="B8" s="278"/>
      <c r="C8" s="278">
        <v>52</v>
      </c>
      <c r="D8" s="278">
        <v>80</v>
      </c>
      <c r="E8" s="278">
        <v>104</v>
      </c>
      <c r="F8" s="278">
        <v>208</v>
      </c>
      <c r="G8" s="278">
        <v>200</v>
      </c>
      <c r="H8" s="278">
        <v>255</v>
      </c>
      <c r="I8" s="60"/>
      <c r="J8" s="176"/>
      <c r="K8" s="279"/>
      <c r="L8" s="279"/>
      <c r="M8" s="279"/>
      <c r="N8" s="177"/>
    </row>
    <row r="9" spans="1:14" ht="60.6" customHeight="1">
      <c r="A9" s="280" t="s">
        <v>54</v>
      </c>
      <c r="B9" s="454" t="s">
        <v>55</v>
      </c>
      <c r="C9" s="455"/>
      <c r="D9" s="455"/>
      <c r="E9" s="455"/>
      <c r="F9" s="455"/>
      <c r="G9" s="455"/>
      <c r="H9" s="456"/>
      <c r="I9" s="60"/>
      <c r="J9" s="281" t="s">
        <v>56</v>
      </c>
      <c r="K9" s="282" t="s">
        <v>57</v>
      </c>
      <c r="L9" s="282" t="s">
        <v>58</v>
      </c>
      <c r="M9" s="282" t="s">
        <v>335</v>
      </c>
      <c r="N9" s="177"/>
    </row>
    <row r="10" spans="1:14">
      <c r="A10" s="429" t="s">
        <v>243</v>
      </c>
      <c r="B10" s="286"/>
      <c r="C10" s="286"/>
      <c r="D10" s="286"/>
      <c r="E10" s="283"/>
      <c r="F10" s="286"/>
      <c r="G10" s="286"/>
      <c r="H10" s="283"/>
      <c r="I10" s="223"/>
      <c r="J10" s="284">
        <f>SUMIF('4-Basis ruimtestaat'!G:G,'3-Productie normen'!A10,'4-Basis ruimtestaat'!I:I)</f>
        <v>2139</v>
      </c>
      <c r="K10" s="63"/>
      <c r="M10" s="60"/>
      <c r="N10" s="60"/>
    </row>
    <row r="11" spans="1:14">
      <c r="A11" s="429" t="s">
        <v>278</v>
      </c>
      <c r="B11" s="286"/>
      <c r="C11" s="283"/>
      <c r="D11" s="286"/>
      <c r="E11" s="286"/>
      <c r="F11" s="286"/>
      <c r="G11" s="286"/>
      <c r="H11" s="286"/>
      <c r="I11" s="223"/>
      <c r="J11" s="284">
        <f>SUMIF('4-Basis ruimtestaat'!G:G,'3-Productie normen'!A11,'4-Basis ruimtestaat'!I:I)</f>
        <v>558</v>
      </c>
      <c r="N11" s="60"/>
    </row>
    <row r="12" spans="1:14">
      <c r="A12" s="429" t="s">
        <v>61</v>
      </c>
      <c r="B12" s="286"/>
      <c r="C12" s="286"/>
      <c r="D12" s="286"/>
      <c r="E12" s="286"/>
      <c r="F12" s="286"/>
      <c r="G12" s="286"/>
      <c r="H12" s="283"/>
      <c r="I12" s="223"/>
      <c r="J12" s="284">
        <f>SUMIF('4-Basis ruimtestaat'!G:G,'3-Productie normen'!A12,'4-Basis ruimtestaat'!I:I)</f>
        <v>70</v>
      </c>
    </row>
    <row r="13" spans="1:14">
      <c r="A13" s="429" t="s">
        <v>60</v>
      </c>
      <c r="B13" s="286"/>
      <c r="C13" s="286"/>
      <c r="D13" s="286"/>
      <c r="E13" s="286"/>
      <c r="F13" s="286"/>
      <c r="G13" s="286"/>
      <c r="H13" s="283"/>
      <c r="I13" s="223"/>
      <c r="J13" s="284">
        <f>SUMIF('4-Basis ruimtestaat'!G:G,'3-Productie normen'!A13,'4-Basis ruimtestaat'!I:I)</f>
        <v>25</v>
      </c>
    </row>
    <row r="14" spans="1:14">
      <c r="A14" s="428" t="s">
        <v>264</v>
      </c>
      <c r="B14" s="286"/>
      <c r="C14" s="286"/>
      <c r="D14" s="283"/>
      <c r="E14" s="286"/>
      <c r="F14" s="286"/>
      <c r="G14" s="286"/>
      <c r="H14" s="286"/>
      <c r="I14" s="223"/>
      <c r="J14" s="284">
        <f>SUMIF('4-Basis ruimtestaat'!G:G,'3-Productie normen'!A14,'4-Basis ruimtestaat'!I:I)</f>
        <v>515</v>
      </c>
    </row>
    <row r="15" spans="1:14">
      <c r="A15" s="428" t="s">
        <v>62</v>
      </c>
      <c r="B15" s="286"/>
      <c r="C15" s="286"/>
      <c r="D15" s="286"/>
      <c r="E15" s="286"/>
      <c r="F15" s="286"/>
      <c r="G15" s="286"/>
      <c r="H15" s="283"/>
      <c r="I15" s="223"/>
      <c r="J15" s="284">
        <f>SUMIF('4-Basis ruimtestaat'!G:G,'3-Productie normen'!A15,'4-Basis ruimtestaat'!I:I)</f>
        <v>4</v>
      </c>
      <c r="L15" s="63"/>
    </row>
    <row r="16" spans="1:14">
      <c r="A16" s="435" t="s">
        <v>315</v>
      </c>
      <c r="B16" s="286"/>
      <c r="C16" s="286"/>
      <c r="D16" s="286"/>
      <c r="E16" s="286"/>
      <c r="F16" s="286"/>
      <c r="G16" s="286"/>
      <c r="H16" s="283"/>
      <c r="I16" s="223"/>
      <c r="J16" s="284">
        <f>SUMIF('4-Basis ruimtestaat'!G:G,'3-Productie normen'!A16,'4-Basis ruimtestaat'!I:I)</f>
        <v>2</v>
      </c>
    </row>
    <row r="17" spans="1:14">
      <c r="A17" s="429" t="s">
        <v>290</v>
      </c>
      <c r="B17" s="286"/>
      <c r="C17" s="286"/>
      <c r="D17" s="283"/>
      <c r="E17" s="286"/>
      <c r="F17" s="286"/>
      <c r="G17" s="286"/>
      <c r="H17" s="286"/>
      <c r="I17" s="223"/>
      <c r="J17" s="284">
        <f>SUMIF('4-Basis ruimtestaat'!G:G,'3-Productie normen'!A17,'4-Basis ruimtestaat'!I:I)</f>
        <v>489.5</v>
      </c>
    </row>
    <row r="18" spans="1:14">
      <c r="A18" s="430" t="s">
        <v>329</v>
      </c>
      <c r="B18" s="286"/>
      <c r="C18" s="283"/>
      <c r="D18" s="286"/>
      <c r="E18" s="286"/>
      <c r="F18" s="286"/>
      <c r="G18" s="286"/>
      <c r="H18" s="283"/>
      <c r="I18" s="223"/>
      <c r="J18" s="284">
        <f>SUMIF('4-Basis ruimtestaat'!G:G,'3-Productie normen'!A18,'4-Basis ruimtestaat'!I:I)</f>
        <v>504</v>
      </c>
    </row>
    <row r="19" spans="1:14">
      <c r="A19" s="429" t="s">
        <v>59</v>
      </c>
      <c r="B19" s="286"/>
      <c r="C19" s="286"/>
      <c r="D19" s="286"/>
      <c r="E19" s="286"/>
      <c r="F19" s="286"/>
      <c r="G19" s="286"/>
      <c r="H19" s="283"/>
      <c r="I19" s="223"/>
      <c r="J19" s="284">
        <f>SUMIF('4-Basis ruimtestaat'!G:G,'3-Productie normen'!A19,'4-Basis ruimtestaat'!I:I)</f>
        <v>87</v>
      </c>
      <c r="M19" s="64"/>
    </row>
    <row r="20" spans="1:14">
      <c r="A20" s="428" t="s">
        <v>334</v>
      </c>
      <c r="B20" s="286"/>
      <c r="C20" s="286"/>
      <c r="D20" s="283"/>
      <c r="E20" s="286"/>
      <c r="F20" s="286"/>
      <c r="G20" s="286"/>
      <c r="H20" s="286"/>
      <c r="I20" s="223"/>
      <c r="J20" s="284">
        <f>SUMIF('4-Basis ruimtestaat'!G:G,'3-Productie normen'!A20,'4-Basis ruimtestaat'!I:I)</f>
        <v>300</v>
      </c>
      <c r="M20" s="64"/>
    </row>
    <row r="21" spans="1:14">
      <c r="A21" s="429" t="s">
        <v>259</v>
      </c>
      <c r="B21" s="286"/>
      <c r="C21" s="286"/>
      <c r="D21" s="286"/>
      <c r="E21" s="286"/>
      <c r="F21" s="286"/>
      <c r="G21" s="286"/>
      <c r="H21" s="283"/>
      <c r="I21" s="223"/>
      <c r="J21" s="284">
        <f>SUMIF('4-Basis ruimtestaat'!G:G,'3-Productie normen'!A21,'4-Basis ruimtestaat'!I:I)</f>
        <v>70</v>
      </c>
      <c r="M21" s="64"/>
    </row>
    <row r="22" spans="1:14">
      <c r="A22" s="429" t="s">
        <v>247</v>
      </c>
      <c r="B22" s="286"/>
      <c r="C22" s="286"/>
      <c r="D22" s="286"/>
      <c r="E22" s="283"/>
      <c r="F22" s="286"/>
      <c r="G22" s="286"/>
      <c r="H22" s="286"/>
      <c r="I22" s="223"/>
      <c r="J22" s="284">
        <f>SUMIF('4-Basis ruimtestaat'!G:G,'3-Productie normen'!A22,'4-Basis ruimtestaat'!I:I)</f>
        <v>162</v>
      </c>
      <c r="M22" s="60"/>
    </row>
    <row r="23" spans="1:14">
      <c r="A23" s="428" t="s">
        <v>255</v>
      </c>
      <c r="B23" s="286"/>
      <c r="C23" s="286"/>
      <c r="D23" s="286"/>
      <c r="E23" s="283"/>
      <c r="F23" s="286"/>
      <c r="G23" s="286"/>
      <c r="H23" s="283"/>
      <c r="I23" s="223"/>
      <c r="J23" s="284">
        <f>SUMIF('4-Basis ruimtestaat'!G:G,'3-Productie normen'!A23,'4-Basis ruimtestaat'!I:I)</f>
        <v>561</v>
      </c>
      <c r="M23" s="60"/>
    </row>
    <row r="24" spans="1:14">
      <c r="A24" s="285" t="s">
        <v>63</v>
      </c>
      <c r="B24" s="286"/>
      <c r="C24" s="286"/>
      <c r="D24" s="286"/>
      <c r="E24" s="286"/>
      <c r="F24" s="286"/>
      <c r="G24" s="286"/>
      <c r="H24" s="287"/>
      <c r="I24" s="223"/>
      <c r="J24" s="284">
        <f>SUMIF('4-Basis ruimtestaat'!G:G,'3-Productie normen'!A24,'4-Basis ruimtestaat'!I:I)</f>
        <v>125</v>
      </c>
      <c r="M24" s="60"/>
    </row>
    <row r="25" spans="1:14">
      <c r="A25" s="285"/>
      <c r="B25" s="288"/>
      <c r="C25" s="288"/>
      <c r="D25" s="288"/>
      <c r="E25" s="288"/>
      <c r="F25" s="288"/>
      <c r="G25" s="288"/>
      <c r="H25" s="289"/>
      <c r="I25" s="223"/>
      <c r="J25" s="284"/>
      <c r="M25" s="60"/>
      <c r="N25" s="62"/>
    </row>
    <row r="26" spans="1:14">
      <c r="A26" s="290" t="s">
        <v>40</v>
      </c>
      <c r="B26" s="291"/>
      <c r="C26" s="291"/>
      <c r="D26" s="291"/>
      <c r="E26" s="291"/>
      <c r="F26" s="291"/>
      <c r="G26" s="291"/>
      <c r="H26" s="292"/>
      <c r="I26" s="224"/>
      <c r="J26" s="293">
        <f>SUM(J10:J25)</f>
        <v>5611.5</v>
      </c>
      <c r="M26" s="60"/>
      <c r="N26" s="60"/>
    </row>
    <row r="27" spans="1:14">
      <c r="J27" s="51"/>
      <c r="M27" s="60"/>
      <c r="N27" s="60"/>
    </row>
    <row r="28" spans="1:14" ht="16.2">
      <c r="A28" s="294" t="s">
        <v>64</v>
      </c>
      <c r="B28" s="295">
        <v>2</v>
      </c>
      <c r="C28" s="295">
        <v>3</v>
      </c>
      <c r="D28" s="295">
        <v>4</v>
      </c>
      <c r="E28" s="295">
        <v>5</v>
      </c>
      <c r="F28" s="295">
        <v>6</v>
      </c>
      <c r="G28" s="295">
        <v>7</v>
      </c>
      <c r="H28" s="295">
        <v>8</v>
      </c>
      <c r="I28" s="60"/>
      <c r="M28" s="60"/>
    </row>
    <row r="30" spans="1:14">
      <c r="A30" s="169" t="s">
        <v>65</v>
      </c>
      <c r="B30" s="169" t="s">
        <v>66</v>
      </c>
      <c r="C30" s="170" t="s">
        <v>67</v>
      </c>
    </row>
    <row r="31" spans="1:14">
      <c r="A31" s="65" t="s">
        <v>330</v>
      </c>
      <c r="B31" s="66"/>
      <c r="C31" s="179"/>
    </row>
    <row r="32" spans="1:14">
      <c r="A32" s="65" t="s">
        <v>341</v>
      </c>
      <c r="B32" s="66">
        <v>52</v>
      </c>
      <c r="C32" s="179">
        <v>3</v>
      </c>
    </row>
    <row r="33" spans="1:3">
      <c r="A33" s="65" t="s">
        <v>331</v>
      </c>
      <c r="B33" s="66">
        <v>80</v>
      </c>
      <c r="C33" s="179">
        <v>4</v>
      </c>
    </row>
    <row r="34" spans="1:3">
      <c r="A34" s="65" t="s">
        <v>68</v>
      </c>
      <c r="B34" s="66">
        <v>104</v>
      </c>
      <c r="C34" s="179">
        <v>5</v>
      </c>
    </row>
    <row r="35" spans="1:3">
      <c r="A35" s="65" t="s">
        <v>342</v>
      </c>
      <c r="B35" s="66">
        <v>208</v>
      </c>
      <c r="C35" s="179">
        <v>6</v>
      </c>
    </row>
    <row r="36" spans="1:3">
      <c r="A36" s="65" t="s">
        <v>332</v>
      </c>
      <c r="B36" s="67">
        <v>200</v>
      </c>
      <c r="C36" s="179">
        <v>7</v>
      </c>
    </row>
    <row r="37" spans="1:3">
      <c r="A37" s="65" t="s">
        <v>69</v>
      </c>
      <c r="B37" s="67">
        <v>255</v>
      </c>
      <c r="C37" s="179">
        <v>8</v>
      </c>
    </row>
    <row r="39" spans="1:3">
      <c r="A39" s="169" t="s">
        <v>347</v>
      </c>
      <c r="B39" s="169" t="s">
        <v>66</v>
      </c>
    </row>
    <row r="40" spans="1:3">
      <c r="A40" s="65" t="s">
        <v>348</v>
      </c>
      <c r="B40" s="67">
        <v>120</v>
      </c>
    </row>
    <row r="41" spans="1:3">
      <c r="A41" s="65" t="s">
        <v>349</v>
      </c>
      <c r="B41" s="67">
        <v>151</v>
      </c>
    </row>
    <row r="51" spans="16:16">
      <c r="P51"/>
    </row>
    <row r="52" spans="16:16">
      <c r="P52"/>
    </row>
    <row r="53" spans="16:16">
      <c r="P53"/>
    </row>
    <row r="54" spans="16:16">
      <c r="P54"/>
    </row>
    <row r="55" spans="16:16">
      <c r="P55"/>
    </row>
    <row r="56" spans="16:16">
      <c r="P56"/>
    </row>
    <row r="57" spans="16:16">
      <c r="P57"/>
    </row>
    <row r="58" spans="16:16">
      <c r="P58"/>
    </row>
    <row r="59" spans="16:16">
      <c r="P59"/>
    </row>
    <row r="60" spans="16:16">
      <c r="P60"/>
    </row>
    <row r="61" spans="16:16">
      <c r="P61"/>
    </row>
    <row r="62" spans="16:16">
      <c r="P62"/>
    </row>
    <row r="63" spans="16:16">
      <c r="P63"/>
    </row>
    <row r="64" spans="16:16">
      <c r="P64"/>
    </row>
    <row r="65" spans="16:16">
      <c r="P65"/>
    </row>
    <row r="66" spans="16:16">
      <c r="P66"/>
    </row>
    <row r="67" spans="16:16">
      <c r="P67"/>
    </row>
    <row r="68" spans="16:16">
      <c r="P68"/>
    </row>
    <row r="69" spans="16:16">
      <c r="P69"/>
    </row>
    <row r="70" spans="16:16">
      <c r="P70"/>
    </row>
    <row r="71" spans="16:16">
      <c r="P71"/>
    </row>
    <row r="72" spans="16:16">
      <c r="P72"/>
    </row>
    <row r="73" spans="16:16">
      <c r="P73"/>
    </row>
    <row r="74" spans="16:16">
      <c r="P74"/>
    </row>
    <row r="75" spans="16:16">
      <c r="P75"/>
    </row>
    <row r="76" spans="16:16">
      <c r="P76"/>
    </row>
    <row r="77" spans="16:16">
      <c r="P77"/>
    </row>
    <row r="78" spans="16:16">
      <c r="P78"/>
    </row>
    <row r="79" spans="16:16">
      <c r="P79"/>
    </row>
    <row r="80" spans="16:16">
      <c r="P80"/>
    </row>
    <row r="81" spans="16:16">
      <c r="P81"/>
    </row>
    <row r="82" spans="16:16">
      <c r="P82"/>
    </row>
    <row r="83" spans="16:16">
      <c r="P83"/>
    </row>
    <row r="84" spans="16:16">
      <c r="P84"/>
    </row>
    <row r="85" spans="16:16">
      <c r="P85"/>
    </row>
    <row r="86" spans="16:16">
      <c r="P86"/>
    </row>
    <row r="87" spans="16:16">
      <c r="P87"/>
    </row>
    <row r="88" spans="16:16">
      <c r="P88"/>
    </row>
    <row r="89" spans="16:16">
      <c r="P89"/>
    </row>
    <row r="90" spans="16:16">
      <c r="P90"/>
    </row>
    <row r="91" spans="16:16">
      <c r="P91"/>
    </row>
    <row r="92" spans="16:16">
      <c r="P92"/>
    </row>
    <row r="93" spans="16:16">
      <c r="P93"/>
    </row>
    <row r="94" spans="16:16">
      <c r="P94"/>
    </row>
    <row r="95" spans="16:16">
      <c r="P95"/>
    </row>
    <row r="96" spans="16:16">
      <c r="P96"/>
    </row>
    <row r="97" spans="16:16">
      <c r="P97"/>
    </row>
  </sheetData>
  <sortState xmlns:xlrd2="http://schemas.microsoft.com/office/spreadsheetml/2017/richdata2" ref="P34:P49">
    <sortCondition ref="P34:P49"/>
  </sortState>
  <mergeCells count="2">
    <mergeCell ref="B9:H9"/>
    <mergeCell ref="E6:F6"/>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B698"/>
  <sheetViews>
    <sheetView showGridLines="0" showZeros="0" zoomScale="85" zoomScaleNormal="85" zoomScalePageLayoutView="75" workbookViewId="0">
      <pane xSplit="1" ySplit="9" topLeftCell="H43" activePane="bottomRight" state="frozen"/>
      <selection pane="topRight" activeCell="B1" sqref="B1"/>
      <selection pane="bottomLeft" activeCell="B1" sqref="B1"/>
      <selection pane="bottomRight" activeCell="Y17" sqref="Y17"/>
    </sheetView>
  </sheetViews>
  <sheetFormatPr defaultColWidth="8.6640625" defaultRowHeight="14.1" customHeight="1"/>
  <cols>
    <col min="1" max="1" width="5" style="51" bestFit="1" customWidth="1"/>
    <col min="2" max="2" width="27.5546875" style="51" customWidth="1"/>
    <col min="3" max="3" width="35.44140625" style="51" customWidth="1"/>
    <col min="4" max="4" width="12" style="51" customWidth="1"/>
    <col min="5" max="5" width="20.33203125" style="226" bestFit="1" customWidth="1"/>
    <col min="6" max="6" width="36.77734375" style="51" customWidth="1"/>
    <col min="7" max="7" width="33.88671875" style="51" bestFit="1" customWidth="1"/>
    <col min="8" max="8" width="37.88671875" style="51" bestFit="1" customWidth="1"/>
    <col min="9" max="9" width="10.109375" style="51" bestFit="1" customWidth="1"/>
    <col min="10" max="10" width="15.109375" style="68" bestFit="1" customWidth="1"/>
    <col min="11" max="15" width="9.109375" style="89" customWidth="1"/>
    <col min="16" max="17" width="12.5546875" style="51" bestFit="1" customWidth="1"/>
    <col min="18" max="20" width="9.88671875" style="51" customWidth="1"/>
    <col min="21" max="21" width="12.77734375" style="51" bestFit="1" customWidth="1"/>
    <col min="22" max="22" width="16.6640625" style="51" customWidth="1"/>
    <col min="23" max="23" width="13" style="51" customWidth="1"/>
    <col min="24" max="24" width="14.6640625" style="51" customWidth="1"/>
    <col min="25" max="25" width="35.109375" style="51" customWidth="1"/>
    <col min="26" max="26" width="3" style="51" customWidth="1"/>
    <col min="27" max="27" width="11.109375" style="51" customWidth="1"/>
    <col min="28" max="28" width="15.5546875" style="2" bestFit="1" customWidth="1"/>
    <col min="29" max="16384" width="8.6640625" style="2"/>
  </cols>
  <sheetData>
    <row r="1" spans="1:27" ht="13.2">
      <c r="K1" s="51"/>
      <c r="L1" s="52"/>
      <c r="M1" s="51"/>
      <c r="N1" s="51"/>
      <c r="O1" s="51"/>
    </row>
    <row r="2" spans="1:27" ht="14.1" customHeight="1">
      <c r="A2" s="69">
        <v>2</v>
      </c>
      <c r="B2" s="180"/>
      <c r="C2" s="70"/>
      <c r="D2" s="71"/>
      <c r="E2" s="227"/>
      <c r="F2" s="72"/>
      <c r="G2" s="72"/>
      <c r="H2" s="73"/>
      <c r="I2" s="74"/>
      <c r="J2" s="75"/>
      <c r="K2" s="76"/>
      <c r="L2" s="76"/>
      <c r="M2" s="76"/>
      <c r="N2" s="76"/>
      <c r="O2" s="76"/>
      <c r="P2" s="73"/>
      <c r="Q2" s="73"/>
      <c r="R2" s="77"/>
      <c r="S2" s="77"/>
      <c r="T2" s="77"/>
      <c r="U2" s="77"/>
      <c r="V2" s="77"/>
      <c r="W2" s="77"/>
      <c r="X2" s="77"/>
      <c r="Y2" s="72"/>
    </row>
    <row r="3" spans="1:27" ht="14.1" customHeight="1">
      <c r="A3" s="69">
        <v>3</v>
      </c>
      <c r="B3" s="174" t="str">
        <f>'2-Kosten per locatie'!A3</f>
        <v>Naam opdrachtgever</v>
      </c>
      <c r="C3" s="39" t="str">
        <f>'2-Kosten per locatie'!B3</f>
        <v>DOK Delft</v>
      </c>
      <c r="E3" s="228"/>
      <c r="H3" s="73"/>
      <c r="I3" s="74"/>
      <c r="J3" s="75"/>
      <c r="K3" s="76"/>
      <c r="L3" s="76"/>
      <c r="M3" s="76"/>
      <c r="N3" s="76"/>
      <c r="O3" s="76"/>
      <c r="P3" s="73"/>
      <c r="Q3" s="73"/>
      <c r="R3" s="77"/>
      <c r="S3" s="77"/>
      <c r="T3" s="77"/>
      <c r="U3" s="77"/>
      <c r="V3" s="77"/>
      <c r="W3" s="77"/>
      <c r="X3" s="77"/>
      <c r="Y3" s="72"/>
    </row>
    <row r="4" spans="1:27" ht="14.1" customHeight="1">
      <c r="A4" s="69">
        <v>4</v>
      </c>
      <c r="B4" s="174" t="str">
        <f>'2-Kosten per locatie'!A4</f>
        <v>Calculatie onderdeel</v>
      </c>
      <c r="C4" s="39" t="str">
        <f ca="1">MID(CELL("bestandsnaam",$D$9),SEARCH("]",CELL("bestandsnaam",$D$9),1)+1,256)</f>
        <v>4-Basis ruimtestaat</v>
      </c>
      <c r="E4" s="229"/>
      <c r="H4" s="73"/>
      <c r="I4" s="74"/>
      <c r="J4" s="75"/>
      <c r="K4" s="76"/>
      <c r="L4" s="76"/>
      <c r="M4" s="76"/>
      <c r="N4" s="76"/>
      <c r="O4" s="76"/>
      <c r="P4" s="73"/>
      <c r="Q4" s="73"/>
      <c r="R4" s="77"/>
      <c r="S4" s="77"/>
      <c r="T4" s="77"/>
      <c r="U4" s="77"/>
      <c r="V4" s="77"/>
      <c r="W4" s="77"/>
      <c r="X4" s="77"/>
      <c r="Y4" s="72"/>
    </row>
    <row r="5" spans="1:27" ht="14.1" customHeight="1">
      <c r="A5" s="69">
        <v>5</v>
      </c>
      <c r="B5" s="174" t="str">
        <f>'2-Kosten per locatie'!A5</f>
        <v>Gebouw/plaats</v>
      </c>
      <c r="C5" s="39" t="str">
        <f>'2-Kosten per locatie'!B5</f>
        <v>Delft</v>
      </c>
      <c r="E5" s="228"/>
      <c r="H5" s="73"/>
      <c r="I5" s="74"/>
      <c r="J5" s="75"/>
      <c r="K5" s="76"/>
      <c r="L5" s="76"/>
      <c r="M5" s="76"/>
      <c r="N5" s="76"/>
      <c r="O5" s="76"/>
      <c r="P5" s="73"/>
      <c r="Q5" s="73"/>
      <c r="R5" s="77"/>
      <c r="S5" s="77"/>
      <c r="T5" s="77"/>
      <c r="U5" s="77"/>
      <c r="V5" s="77"/>
      <c r="W5" s="77"/>
      <c r="X5" s="77"/>
      <c r="Y5" s="72"/>
    </row>
    <row r="6" spans="1:27" ht="14.1" customHeight="1">
      <c r="A6" s="69">
        <v>6</v>
      </c>
      <c r="B6" s="174" t="str">
        <f>'2-Kosten per locatie'!A6</f>
        <v>Referentie nummer</v>
      </c>
      <c r="C6" s="39" t="str">
        <f>'2-Kosten per locatie'!B6</f>
        <v>Invoer</v>
      </c>
      <c r="E6" s="228"/>
      <c r="H6" s="73"/>
      <c r="I6" s="74"/>
      <c r="J6" s="75"/>
      <c r="K6" s="76"/>
      <c r="L6" s="76"/>
      <c r="M6" s="76"/>
      <c r="N6" s="76"/>
      <c r="O6" s="76"/>
      <c r="P6" s="73"/>
      <c r="Q6" s="73"/>
      <c r="R6" s="77"/>
      <c r="S6" s="77"/>
      <c r="T6" s="77"/>
      <c r="U6" s="77"/>
      <c r="V6" s="459" t="s">
        <v>70</v>
      </c>
      <c r="W6" s="460"/>
      <c r="X6" s="461"/>
      <c r="Y6" s="72"/>
    </row>
    <row r="7" spans="1:27" ht="12.75" customHeight="1">
      <c r="A7" s="69">
        <v>7</v>
      </c>
      <c r="B7" s="174" t="str">
        <f>'2-Kosten per locatie'!A7</f>
        <v>Naam dienstverlener</v>
      </c>
      <c r="C7" s="39" t="str">
        <f>'2-Kosten per locatie'!B7</f>
        <v>Voorcalculatie</v>
      </c>
      <c r="E7" s="228"/>
      <c r="H7" s="73"/>
      <c r="I7" s="74"/>
      <c r="J7" s="75"/>
      <c r="K7" s="76"/>
      <c r="L7" s="76"/>
      <c r="M7" s="76"/>
      <c r="N7" s="76"/>
      <c r="O7" s="76"/>
      <c r="P7" s="73"/>
      <c r="Q7" s="73"/>
      <c r="R7" s="77"/>
      <c r="S7" s="77"/>
      <c r="T7" s="77"/>
      <c r="U7" s="77"/>
      <c r="V7" s="462"/>
      <c r="W7" s="463"/>
      <c r="X7" s="464"/>
      <c r="Y7" s="72"/>
    </row>
    <row r="8" spans="1:27" ht="14.1" customHeight="1">
      <c r="A8" s="69">
        <v>8</v>
      </c>
      <c r="B8" s="72"/>
      <c r="C8" s="72"/>
      <c r="D8" s="71"/>
      <c r="E8" s="227"/>
      <c r="F8" s="72"/>
      <c r="G8" s="72"/>
      <c r="H8" s="73"/>
      <c r="I8" s="74"/>
      <c r="J8" s="75"/>
      <c r="K8" s="76"/>
      <c r="L8" s="76"/>
      <c r="M8" s="76"/>
      <c r="N8" s="76"/>
      <c r="O8" s="76"/>
      <c r="P8" s="73"/>
      <c r="Q8" s="73"/>
      <c r="R8" s="73"/>
      <c r="S8" s="73"/>
      <c r="T8" s="73"/>
      <c r="U8" s="73"/>
      <c r="V8" s="296">
        <f>'3-Productie normen'!K8</f>
        <v>0</v>
      </c>
      <c r="W8" s="296">
        <v>1.2</v>
      </c>
      <c r="X8" s="296">
        <v>1.3</v>
      </c>
      <c r="Y8" s="72"/>
    </row>
    <row r="9" spans="1:27" ht="51" customHeight="1">
      <c r="A9" s="69">
        <v>9</v>
      </c>
      <c r="B9" s="196" t="s">
        <v>71</v>
      </c>
      <c r="C9" s="196" t="s">
        <v>72</v>
      </c>
      <c r="D9" s="196" t="s">
        <v>73</v>
      </c>
      <c r="E9" s="196" t="s">
        <v>74</v>
      </c>
      <c r="F9" s="196" t="s">
        <v>75</v>
      </c>
      <c r="G9" s="196" t="s">
        <v>76</v>
      </c>
      <c r="H9" s="297" t="s">
        <v>77</v>
      </c>
      <c r="I9" s="298" t="s">
        <v>78</v>
      </c>
      <c r="J9" s="299" t="s">
        <v>79</v>
      </c>
      <c r="K9" s="175" t="s">
        <v>80</v>
      </c>
      <c r="L9" s="175" t="s">
        <v>81</v>
      </c>
      <c r="M9" s="175" t="s">
        <v>82</v>
      </c>
      <c r="N9" s="175" t="s">
        <v>83</v>
      </c>
      <c r="O9" s="175" t="s">
        <v>336</v>
      </c>
      <c r="P9" s="299" t="s">
        <v>84</v>
      </c>
      <c r="Q9" s="299" t="s">
        <v>85</v>
      </c>
      <c r="R9" s="299" t="s">
        <v>86</v>
      </c>
      <c r="S9" s="299" t="s">
        <v>87</v>
      </c>
      <c r="T9" s="299" t="s">
        <v>337</v>
      </c>
      <c r="U9" s="299" t="s">
        <v>88</v>
      </c>
      <c r="V9" s="299" t="s">
        <v>57</v>
      </c>
      <c r="W9" s="299" t="s">
        <v>344</v>
      </c>
      <c r="X9" s="299" t="s">
        <v>343</v>
      </c>
      <c r="Y9" s="181" t="s">
        <v>89</v>
      </c>
      <c r="Z9" s="182"/>
      <c r="AA9" s="181" t="s">
        <v>90</v>
      </c>
    </row>
    <row r="10" spans="1:27" s="14" customFormat="1" ht="14.1" customHeight="1">
      <c r="A10" s="69">
        <v>10</v>
      </c>
      <c r="B10" s="266" t="s">
        <v>239</v>
      </c>
      <c r="C10" s="266" t="s">
        <v>240</v>
      </c>
      <c r="D10" s="426" t="s">
        <v>91</v>
      </c>
      <c r="E10" s="427" t="s">
        <v>241</v>
      </c>
      <c r="F10" s="430" t="s">
        <v>251</v>
      </c>
      <c r="G10" s="428" t="s">
        <v>247</v>
      </c>
      <c r="H10" s="430" t="s">
        <v>244</v>
      </c>
      <c r="I10" s="438">
        <v>155</v>
      </c>
      <c r="J10" s="300">
        <f t="shared" ref="J10:J40" si="0">SUM(K10:N10)</f>
        <v>307</v>
      </c>
      <c r="K10" s="439">
        <v>104</v>
      </c>
      <c r="L10" s="439">
        <v>151</v>
      </c>
      <c r="M10" s="439"/>
      <c r="N10" s="232">
        <v>52</v>
      </c>
      <c r="O10" s="232"/>
      <c r="P10" s="231" t="e">
        <f>IF(K10="nio",0,IF(K10&gt;0,K10*I10/U10,0))*VLOOKUP(B10,'2-Kosten per locatie'!$A$14:$C$16,3,FALSE)</f>
        <v>#DIV/0!</v>
      </c>
      <c r="Q10" s="231" t="e">
        <f>IF(L10&gt;0,L10*I10/V10,0)*VLOOKUP(B10,'2-Kosten per locatie'!$A$14:$C$16,3,FALSE)</f>
        <v>#DIV/0!</v>
      </c>
      <c r="R10" s="231">
        <f>IF(M10&gt;0,M10*I10/W10,0)*VLOOKUP(B10,'2-Kosten per locatie'!$A$14:$C$16,3,FALSE)</f>
        <v>0</v>
      </c>
      <c r="S10" s="231" t="e">
        <f>IF(N10&gt;0,N10*I10/W10,0)*VLOOKUP(B10,'2-Kosten per locatie'!$A$14:$C$16,3,FALSE)</f>
        <v>#DIV/0!</v>
      </c>
      <c r="T10" s="231">
        <f>IF(O10&gt;0,O10*I10/X10,0)*VLOOKUP(B10,'2-Kosten per locatie'!$A$14:$C$16,3,FALSE)</f>
        <v>0</v>
      </c>
      <c r="U10" s="301">
        <f>IF(K10="nio",0,IF(K10&gt;0,VLOOKUP(G10,'3-Productie normen'!A:L,VLOOKUP(K10,'3-Productie normen'!$B$31:$C$37,2,FALSE),FALSE)))</f>
        <v>0</v>
      </c>
      <c r="V10" s="301">
        <f t="shared" ref="V10:V41" si="1">IF(L10&gt;0,U10*$V$8,0)</f>
        <v>0</v>
      </c>
      <c r="W10" s="301">
        <f>IF((OR(N10&gt;0)),U10*$W$8,0)</f>
        <v>0</v>
      </c>
      <c r="X10" s="301">
        <f t="shared" ref="X10:X41" si="2">IF((OR(N10&gt;0,O10&gt;0)),U10*$X$8,0)</f>
        <v>0</v>
      </c>
      <c r="Y10" s="302"/>
      <c r="Z10" s="51"/>
      <c r="AA10" s="303">
        <f t="shared" ref="AA10:AA41" si="3">J10*I10</f>
        <v>47585</v>
      </c>
    </row>
    <row r="11" spans="1:27" ht="14.1" customHeight="1">
      <c r="A11" s="69">
        <v>11</v>
      </c>
      <c r="B11" s="266" t="s">
        <v>239</v>
      </c>
      <c r="C11" s="266" t="s">
        <v>240</v>
      </c>
      <c r="D11" s="426" t="s">
        <v>91</v>
      </c>
      <c r="E11" s="427" t="s">
        <v>241</v>
      </c>
      <c r="F11" s="428" t="s">
        <v>253</v>
      </c>
      <c r="G11" s="430" t="s">
        <v>329</v>
      </c>
      <c r="H11" s="431" t="s">
        <v>244</v>
      </c>
      <c r="I11" s="438">
        <v>225</v>
      </c>
      <c r="J11" s="300">
        <f t="shared" si="0"/>
        <v>307</v>
      </c>
      <c r="K11" s="439">
        <v>255</v>
      </c>
      <c r="L11" s="439"/>
      <c r="M11" s="439">
        <v>52</v>
      </c>
      <c r="N11" s="232"/>
      <c r="O11" s="232"/>
      <c r="P11" s="231" t="e">
        <f>IF(K11="nio",0,IF(K11&gt;0,K11*I11/U11,0))*VLOOKUP(B11,'2-Kosten per locatie'!$A$14:$C$16,3,FALSE)</f>
        <v>#DIV/0!</v>
      </c>
      <c r="Q11" s="231">
        <f>IF(L11&gt;0,L11*I11/V11,0)*VLOOKUP(B11,'2-Kosten per locatie'!$A$14:$C$16,3,FALSE)</f>
        <v>0</v>
      </c>
      <c r="R11" s="231" t="e">
        <f>IF(M11&gt;0,M11*I11/W11,0)*VLOOKUP(B11,'2-Kosten per locatie'!$A$14:$C$16,3,FALSE)</f>
        <v>#DIV/0!</v>
      </c>
      <c r="S11" s="231">
        <f>IF(N11&gt;0,N11*I11/X11,0)*VLOOKUP(B11,'2-Kosten per locatie'!$A$14:$C$16,3,FALSE)</f>
        <v>0</v>
      </c>
      <c r="T11" s="231">
        <f>IF(O11&gt;0,O11*I11/X11,0)*VLOOKUP(B11,'2-Kosten per locatie'!$A$14:$C$16,3,FALSE)</f>
        <v>0</v>
      </c>
      <c r="U11" s="301">
        <f>IF(K11="nio",0,IF(K11&gt;0,VLOOKUP(G11,'3-Productie normen'!A:L,VLOOKUP(K11,'3-Productie normen'!$B$31:$C$37,2,FALSE),FALSE)))</f>
        <v>0</v>
      </c>
      <c r="V11" s="301">
        <f t="shared" si="1"/>
        <v>0</v>
      </c>
      <c r="W11" s="301">
        <f t="shared" ref="W11:W73" si="4">IF((OR(M11&gt;0)),U11*$W$8,0)</f>
        <v>0</v>
      </c>
      <c r="X11" s="301">
        <f t="shared" si="2"/>
        <v>0</v>
      </c>
      <c r="Y11" s="302"/>
      <c r="AA11" s="303">
        <f t="shared" si="3"/>
        <v>69075</v>
      </c>
    </row>
    <row r="12" spans="1:27" ht="14.1" customHeight="1">
      <c r="A12" s="69">
        <v>12</v>
      </c>
      <c r="B12" s="266" t="s">
        <v>239</v>
      </c>
      <c r="C12" s="266" t="s">
        <v>240</v>
      </c>
      <c r="D12" s="426" t="s">
        <v>91</v>
      </c>
      <c r="E12" s="427" t="s">
        <v>241</v>
      </c>
      <c r="F12" s="428" t="s">
        <v>254</v>
      </c>
      <c r="G12" s="430" t="s">
        <v>255</v>
      </c>
      <c r="H12" s="431" t="s">
        <v>248</v>
      </c>
      <c r="I12" s="438">
        <v>90</v>
      </c>
      <c r="J12" s="300">
        <f t="shared" si="0"/>
        <v>307</v>
      </c>
      <c r="K12" s="439">
        <v>255</v>
      </c>
      <c r="L12" s="439"/>
      <c r="M12" s="439">
        <v>52</v>
      </c>
      <c r="N12" s="232"/>
      <c r="O12" s="232"/>
      <c r="P12" s="231" t="e">
        <f>IF(K12="nio",0,IF(K12&gt;0,K12*I12/U12,0))*VLOOKUP(B12,'2-Kosten per locatie'!$A$14:$C$16,3,FALSE)</f>
        <v>#DIV/0!</v>
      </c>
      <c r="Q12" s="231">
        <f>IF(L12&gt;0,L12*I12/V12,0)*VLOOKUP(B12,'2-Kosten per locatie'!$A$14:$C$16,3,FALSE)</f>
        <v>0</v>
      </c>
      <c r="R12" s="231" t="e">
        <f>IF(M12&gt;0,M12*I12/W12,0)*VLOOKUP(B12,'2-Kosten per locatie'!$A$14:$C$16,3,FALSE)</f>
        <v>#DIV/0!</v>
      </c>
      <c r="S12" s="231">
        <f>IF(N12&gt;0,N12*I12/X12,0)*VLOOKUP(B12,'2-Kosten per locatie'!$A$14:$C$16,3,FALSE)</f>
        <v>0</v>
      </c>
      <c r="T12" s="231">
        <f>IF(O12&gt;0,O12*I12/X12,0)*VLOOKUP(B12,'2-Kosten per locatie'!$A$14:$C$16,3,FALSE)</f>
        <v>0</v>
      </c>
      <c r="U12" s="301">
        <f>IF(K12="nio",0,IF(K12&gt;0,VLOOKUP(G12,'3-Productie normen'!A:L,VLOOKUP(K12,'3-Productie normen'!$B$31:$C$37,2,FALSE),FALSE)))</f>
        <v>0</v>
      </c>
      <c r="V12" s="301">
        <f t="shared" si="1"/>
        <v>0</v>
      </c>
      <c r="W12" s="301">
        <f t="shared" si="4"/>
        <v>0</v>
      </c>
      <c r="X12" s="301">
        <f t="shared" si="2"/>
        <v>0</v>
      </c>
      <c r="Y12" s="302"/>
      <c r="AA12" s="303">
        <f t="shared" si="3"/>
        <v>27630</v>
      </c>
    </row>
    <row r="13" spans="1:27" ht="14.1" customHeight="1">
      <c r="A13" s="69">
        <v>13</v>
      </c>
      <c r="B13" s="266" t="s">
        <v>239</v>
      </c>
      <c r="C13" s="266" t="s">
        <v>240</v>
      </c>
      <c r="D13" s="426" t="s">
        <v>91</v>
      </c>
      <c r="E13" s="427" t="s">
        <v>241</v>
      </c>
      <c r="F13" s="428" t="s">
        <v>252</v>
      </c>
      <c r="G13" s="428" t="s">
        <v>59</v>
      </c>
      <c r="H13" s="431" t="s">
        <v>244</v>
      </c>
      <c r="I13" s="438">
        <v>21</v>
      </c>
      <c r="J13" s="300">
        <f>SUM(K13:O13)</f>
        <v>814</v>
      </c>
      <c r="K13" s="439">
        <v>255</v>
      </c>
      <c r="L13" s="439"/>
      <c r="M13" s="439">
        <v>52</v>
      </c>
      <c r="N13" s="232">
        <v>52</v>
      </c>
      <c r="O13" s="232">
        <v>455</v>
      </c>
      <c r="P13" s="231" t="e">
        <f>IF(K13="nio",0,IF(K13&gt;0,K13*I13/U13,0))*VLOOKUP(B13,'2-Kosten per locatie'!$A$14:$C$16,3,FALSE)</f>
        <v>#DIV/0!</v>
      </c>
      <c r="Q13" s="231">
        <f>IF(L13&gt;0,L13*I13/V13,0)*VLOOKUP(B13,'2-Kosten per locatie'!$A$14:$C$16,3,FALSE)</f>
        <v>0</v>
      </c>
      <c r="R13" s="231" t="e">
        <f>IF(M13&gt;0,M13*I13/W13,0)*VLOOKUP(B13,'2-Kosten per locatie'!$A$14:$C$16,3,FALSE)</f>
        <v>#DIV/0!</v>
      </c>
      <c r="S13" s="231" t="e">
        <f>IF(N13&gt;0,N13*I13/X13,0)*VLOOKUP(B13,'2-Kosten per locatie'!$A$14:$C$16,3,FALSE)</f>
        <v>#DIV/0!</v>
      </c>
      <c r="T13" s="231" t="e">
        <f>IF(O13&gt;0,O13*I13/X13,0)*VLOOKUP(B13,'2-Kosten per locatie'!$A$14:$C$16,3,FALSE)</f>
        <v>#DIV/0!</v>
      </c>
      <c r="U13" s="301">
        <f>IF(K13="nio",0,IF(K13&gt;0,VLOOKUP(G13,'3-Productie normen'!A:L,VLOOKUP(K13,'3-Productie normen'!$B$31:$C$37,2,FALSE),FALSE)))</f>
        <v>0</v>
      </c>
      <c r="V13" s="301">
        <f t="shared" si="1"/>
        <v>0</v>
      </c>
      <c r="W13" s="301">
        <f>IF((OR(M13&gt;0)),U13*$W$8,0)</f>
        <v>0</v>
      </c>
      <c r="X13" s="301">
        <f t="shared" si="2"/>
        <v>0</v>
      </c>
      <c r="Y13" s="302"/>
      <c r="AA13" s="303">
        <f t="shared" si="3"/>
        <v>17094</v>
      </c>
    </row>
    <row r="14" spans="1:27" ht="14.1" customHeight="1">
      <c r="A14" s="69">
        <v>14</v>
      </c>
      <c r="B14" s="266" t="s">
        <v>239</v>
      </c>
      <c r="C14" s="266" t="s">
        <v>240</v>
      </c>
      <c r="D14" s="426" t="s">
        <v>91</v>
      </c>
      <c r="E14" s="427" t="s">
        <v>241</v>
      </c>
      <c r="F14" s="428" t="s">
        <v>256</v>
      </c>
      <c r="G14" s="428" t="s">
        <v>61</v>
      </c>
      <c r="H14" s="428" t="s">
        <v>257</v>
      </c>
      <c r="I14" s="438">
        <v>12</v>
      </c>
      <c r="J14" s="300">
        <f t="shared" si="0"/>
        <v>255</v>
      </c>
      <c r="K14" s="439">
        <v>255</v>
      </c>
      <c r="L14" s="439"/>
      <c r="M14" s="439"/>
      <c r="N14" s="232"/>
      <c r="O14" s="232"/>
      <c r="P14" s="231" t="e">
        <f>IF(K14="nio",0,IF(K14&gt;0,K14*I14/U14,0))*VLOOKUP(B14,'2-Kosten per locatie'!$A$14:$C$16,3,FALSE)</f>
        <v>#DIV/0!</v>
      </c>
      <c r="Q14" s="231">
        <f>IF(L14&gt;0,L14*I14/V14,0)*VLOOKUP(B14,'2-Kosten per locatie'!$A$14:$C$16,3,FALSE)</f>
        <v>0</v>
      </c>
      <c r="R14" s="231">
        <f>IF(M14&gt;0,M14*I14/W14,0)*VLOOKUP(B14,'2-Kosten per locatie'!$A$14:$C$16,3,FALSE)</f>
        <v>0</v>
      </c>
      <c r="S14" s="231">
        <f>IF(N14&gt;0,N14*I14/X14,0)*VLOOKUP(B14,'2-Kosten per locatie'!$A$14:$C$16,3,FALSE)</f>
        <v>0</v>
      </c>
      <c r="T14" s="231">
        <f>IF(O14&gt;0,O14*I14/X14,0)*VLOOKUP(B14,'2-Kosten per locatie'!$A$14:$C$16,3,FALSE)</f>
        <v>0</v>
      </c>
      <c r="U14" s="301">
        <f>IF(K14="nio",0,IF(K14&gt;0,VLOOKUP(G14,'3-Productie normen'!A:L,VLOOKUP(K14,'3-Productie normen'!$B$31:$C$37,2,FALSE),FALSE)))</f>
        <v>0</v>
      </c>
      <c r="V14" s="301">
        <f t="shared" si="1"/>
        <v>0</v>
      </c>
      <c r="W14" s="301">
        <f t="shared" si="4"/>
        <v>0</v>
      </c>
      <c r="X14" s="301">
        <f t="shared" si="2"/>
        <v>0</v>
      </c>
      <c r="Y14" s="302"/>
      <c r="AA14" s="303">
        <f t="shared" si="3"/>
        <v>3060</v>
      </c>
    </row>
    <row r="15" spans="1:27" ht="14.1" customHeight="1">
      <c r="A15" s="69">
        <v>15</v>
      </c>
      <c r="B15" s="266" t="s">
        <v>239</v>
      </c>
      <c r="C15" s="266" t="s">
        <v>240</v>
      </c>
      <c r="D15" s="426" t="s">
        <v>91</v>
      </c>
      <c r="E15" s="427" t="s">
        <v>262</v>
      </c>
      <c r="F15" s="430" t="s">
        <v>263</v>
      </c>
      <c r="G15" s="428" t="s">
        <v>264</v>
      </c>
      <c r="H15" s="431" t="s">
        <v>244</v>
      </c>
      <c r="I15" s="438">
        <v>24</v>
      </c>
      <c r="J15" s="300">
        <f t="shared" si="0"/>
        <v>200</v>
      </c>
      <c r="K15" s="439">
        <v>80</v>
      </c>
      <c r="L15" s="439">
        <v>120</v>
      </c>
      <c r="M15" s="439"/>
      <c r="N15" s="232"/>
      <c r="O15" s="232"/>
      <c r="P15" s="231" t="e">
        <f>IF(K15="nio",0,IF(K15&gt;0,K15*I15/U15,0))*VLOOKUP(B15,'2-Kosten per locatie'!$A$14:$C$16,3,FALSE)</f>
        <v>#DIV/0!</v>
      </c>
      <c r="Q15" s="231" t="e">
        <f>IF(L15&gt;0,L15*I15/V15,0)*VLOOKUP(B15,'2-Kosten per locatie'!$A$14:$C$16,3,FALSE)</f>
        <v>#DIV/0!</v>
      </c>
      <c r="R15" s="231">
        <f>IF(M15&gt;0,M15*I15/W15,0)*VLOOKUP(B15,'2-Kosten per locatie'!$A$14:$C$16,3,FALSE)</f>
        <v>0</v>
      </c>
      <c r="S15" s="231">
        <f>IF(N15&gt;0,N15*I15/X15,0)*VLOOKUP(B15,'2-Kosten per locatie'!$A$14:$C$16,3,FALSE)</f>
        <v>0</v>
      </c>
      <c r="T15" s="231">
        <f>IF(O15&gt;0,O15*I15/X15,0)*VLOOKUP(B15,'2-Kosten per locatie'!$A$14:$C$16,3,FALSE)</f>
        <v>0</v>
      </c>
      <c r="U15" s="301">
        <f>IF(K15="nio",0,IF(K15&gt;0,VLOOKUP(G15,'3-Productie normen'!A:L,VLOOKUP(K15,'3-Productie normen'!$B$31:$C$37,2,FALSE),FALSE)))</f>
        <v>0</v>
      </c>
      <c r="V15" s="301">
        <f t="shared" si="1"/>
        <v>0</v>
      </c>
      <c r="W15" s="301">
        <f t="shared" si="4"/>
        <v>0</v>
      </c>
      <c r="X15" s="301">
        <f t="shared" si="2"/>
        <v>0</v>
      </c>
      <c r="Y15" s="302"/>
      <c r="AA15" s="303">
        <f t="shared" si="3"/>
        <v>4800</v>
      </c>
    </row>
    <row r="16" spans="1:27" ht="14.1" customHeight="1">
      <c r="A16" s="69">
        <v>16</v>
      </c>
      <c r="B16" s="266" t="s">
        <v>239</v>
      </c>
      <c r="C16" s="266" t="s">
        <v>240</v>
      </c>
      <c r="D16" s="426" t="s">
        <v>91</v>
      </c>
      <c r="E16" s="427" t="s">
        <v>265</v>
      </c>
      <c r="F16" s="430" t="s">
        <v>263</v>
      </c>
      <c r="G16" s="428" t="s">
        <v>264</v>
      </c>
      <c r="H16" s="431" t="s">
        <v>244</v>
      </c>
      <c r="I16" s="438">
        <v>24</v>
      </c>
      <c r="J16" s="300">
        <f t="shared" si="0"/>
        <v>200</v>
      </c>
      <c r="K16" s="439">
        <v>80</v>
      </c>
      <c r="L16" s="439">
        <v>120</v>
      </c>
      <c r="M16" s="439"/>
      <c r="N16" s="232"/>
      <c r="O16" s="232"/>
      <c r="P16" s="231" t="e">
        <f>IF(K16="nio",0,IF(K16&gt;0,K16*I16/U16,0))*VLOOKUP(B16,'2-Kosten per locatie'!$A$14:$C$16,3,FALSE)</f>
        <v>#DIV/0!</v>
      </c>
      <c r="Q16" s="231" t="e">
        <f>IF(L16&gt;0,L16*I16/V16,0)*VLOOKUP(B16,'2-Kosten per locatie'!$A$14:$C$16,3,FALSE)</f>
        <v>#DIV/0!</v>
      </c>
      <c r="R16" s="231">
        <f>IF(M16&gt;0,M16*I16/W16,0)*VLOOKUP(B16,'2-Kosten per locatie'!$A$14:$C$16,3,FALSE)</f>
        <v>0</v>
      </c>
      <c r="S16" s="231">
        <f>IF(N16&gt;0,N16*I16/X16,0)*VLOOKUP(B16,'2-Kosten per locatie'!$A$14:$C$16,3,FALSE)</f>
        <v>0</v>
      </c>
      <c r="T16" s="231">
        <f>IF(O16&gt;0,O16*I16/X16,0)*VLOOKUP(B16,'2-Kosten per locatie'!$A$14:$C$16,3,FALSE)</f>
        <v>0</v>
      </c>
      <c r="U16" s="301">
        <f>IF(K16="nio",0,IF(K16&gt;0,VLOOKUP(G16,'3-Productie normen'!A:L,VLOOKUP(K16,'3-Productie normen'!$B$31:$C$37,2,FALSE),FALSE)))</f>
        <v>0</v>
      </c>
      <c r="V16" s="301">
        <f t="shared" si="1"/>
        <v>0</v>
      </c>
      <c r="W16" s="301">
        <f t="shared" si="4"/>
        <v>0</v>
      </c>
      <c r="X16" s="301">
        <f t="shared" si="2"/>
        <v>0</v>
      </c>
      <c r="Y16" s="302"/>
      <c r="AA16" s="303">
        <f t="shared" si="3"/>
        <v>4800</v>
      </c>
    </row>
    <row r="17" spans="1:27" ht="14.1" customHeight="1">
      <c r="A17" s="69">
        <v>17</v>
      </c>
      <c r="B17" s="266" t="s">
        <v>239</v>
      </c>
      <c r="C17" s="266" t="s">
        <v>240</v>
      </c>
      <c r="D17" s="426" t="s">
        <v>91</v>
      </c>
      <c r="E17" s="427" t="s">
        <v>266</v>
      </c>
      <c r="F17" s="430" t="s">
        <v>263</v>
      </c>
      <c r="G17" s="428" t="s">
        <v>264</v>
      </c>
      <c r="H17" s="431" t="s">
        <v>244</v>
      </c>
      <c r="I17" s="438">
        <v>24</v>
      </c>
      <c r="J17" s="300">
        <f t="shared" si="0"/>
        <v>200</v>
      </c>
      <c r="K17" s="439">
        <v>80</v>
      </c>
      <c r="L17" s="439">
        <v>120</v>
      </c>
      <c r="M17" s="439"/>
      <c r="N17" s="232"/>
      <c r="O17" s="232"/>
      <c r="P17" s="231" t="e">
        <f>IF(K17="nio",0,IF(K17&gt;0,K17*I17/U17,0))*VLOOKUP(B17,'2-Kosten per locatie'!$A$14:$C$16,3,FALSE)</f>
        <v>#DIV/0!</v>
      </c>
      <c r="Q17" s="231" t="e">
        <f>IF(L17&gt;0,L17*I17/V17,0)*VLOOKUP(B17,'2-Kosten per locatie'!$A$14:$C$16,3,FALSE)</f>
        <v>#DIV/0!</v>
      </c>
      <c r="R17" s="231">
        <f>IF(M17&gt;0,M17*I17/W17,0)*VLOOKUP(B17,'2-Kosten per locatie'!$A$14:$C$16,3,FALSE)</f>
        <v>0</v>
      </c>
      <c r="S17" s="231">
        <f>IF(N17&gt;0,N17*I17/X17,0)*VLOOKUP(B17,'2-Kosten per locatie'!$A$14:$C$16,3,FALSE)</f>
        <v>0</v>
      </c>
      <c r="T17" s="231">
        <f>IF(O17&gt;0,O17*I17/X17,0)*VLOOKUP(B17,'2-Kosten per locatie'!$A$14:$C$16,3,FALSE)</f>
        <v>0</v>
      </c>
      <c r="U17" s="301">
        <f>IF(K17="nio",0,IF(K17&gt;0,VLOOKUP(G17,'3-Productie normen'!A:L,VLOOKUP(K17,'3-Productie normen'!$B$31:$C$37,2,FALSE),FALSE)))</f>
        <v>0</v>
      </c>
      <c r="V17" s="301">
        <f t="shared" si="1"/>
        <v>0</v>
      </c>
      <c r="W17" s="301">
        <f t="shared" si="4"/>
        <v>0</v>
      </c>
      <c r="X17" s="301">
        <f t="shared" si="2"/>
        <v>0</v>
      </c>
      <c r="Y17" s="302"/>
      <c r="AA17" s="303">
        <f t="shared" si="3"/>
        <v>4800</v>
      </c>
    </row>
    <row r="18" spans="1:27" ht="14.1" customHeight="1">
      <c r="A18" s="69">
        <v>18</v>
      </c>
      <c r="B18" s="266" t="s">
        <v>239</v>
      </c>
      <c r="C18" s="266" t="s">
        <v>240</v>
      </c>
      <c r="D18" s="426" t="s">
        <v>91</v>
      </c>
      <c r="E18" s="432" t="s">
        <v>267</v>
      </c>
      <c r="F18" s="435" t="s">
        <v>263</v>
      </c>
      <c r="G18" s="428" t="s">
        <v>264</v>
      </c>
      <c r="H18" s="431" t="s">
        <v>244</v>
      </c>
      <c r="I18" s="438">
        <v>24</v>
      </c>
      <c r="J18" s="300">
        <f t="shared" si="0"/>
        <v>200</v>
      </c>
      <c r="K18" s="439">
        <v>80</v>
      </c>
      <c r="L18" s="439">
        <v>120</v>
      </c>
      <c r="M18" s="439"/>
      <c r="N18" s="232"/>
      <c r="O18" s="232"/>
      <c r="P18" s="231" t="e">
        <f>IF(K18="nio",0,IF(K18&gt;0,K18*I18/U18,0))*VLOOKUP(B18,'2-Kosten per locatie'!$A$14:$C$16,3,FALSE)</f>
        <v>#DIV/0!</v>
      </c>
      <c r="Q18" s="231" t="e">
        <f>IF(L18&gt;0,L18*I18/V18,0)*VLOOKUP(B18,'2-Kosten per locatie'!$A$14:$C$16,3,FALSE)</f>
        <v>#DIV/0!</v>
      </c>
      <c r="R18" s="231">
        <f>IF(M18&gt;0,M18*I18/W18,0)*VLOOKUP(B18,'2-Kosten per locatie'!$A$14:$C$16,3,FALSE)</f>
        <v>0</v>
      </c>
      <c r="S18" s="231">
        <f>IF(N18&gt;0,N18*I18/X18,0)*VLOOKUP(B18,'2-Kosten per locatie'!$A$14:$C$16,3,FALSE)</f>
        <v>0</v>
      </c>
      <c r="T18" s="231">
        <f>IF(O18&gt;0,O18*I18/X18,0)*VLOOKUP(B18,'2-Kosten per locatie'!$A$14:$C$16,3,FALSE)</f>
        <v>0</v>
      </c>
      <c r="U18" s="301">
        <f>IF(K18="nio",0,IF(K18&gt;0,VLOOKUP(G18,'3-Productie normen'!A:L,VLOOKUP(K18,'3-Productie normen'!$B$31:$C$37,2,FALSE),FALSE)))</f>
        <v>0</v>
      </c>
      <c r="V18" s="301">
        <f t="shared" si="1"/>
        <v>0</v>
      </c>
      <c r="W18" s="301">
        <f t="shared" si="4"/>
        <v>0</v>
      </c>
      <c r="X18" s="301">
        <f t="shared" si="2"/>
        <v>0</v>
      </c>
      <c r="Y18" s="302"/>
      <c r="AA18" s="303">
        <f t="shared" si="3"/>
        <v>4800</v>
      </c>
    </row>
    <row r="19" spans="1:27" ht="14.1" customHeight="1">
      <c r="A19" s="69">
        <v>19</v>
      </c>
      <c r="B19" s="266" t="s">
        <v>239</v>
      </c>
      <c r="C19" s="266" t="s">
        <v>240</v>
      </c>
      <c r="D19" s="426" t="s">
        <v>91</v>
      </c>
      <c r="E19" s="432" t="s">
        <v>268</v>
      </c>
      <c r="F19" s="430" t="s">
        <v>263</v>
      </c>
      <c r="G19" s="429" t="s">
        <v>264</v>
      </c>
      <c r="H19" s="431" t="s">
        <v>244</v>
      </c>
      <c r="I19" s="438">
        <v>27</v>
      </c>
      <c r="J19" s="300">
        <f t="shared" si="0"/>
        <v>200</v>
      </c>
      <c r="K19" s="439">
        <v>80</v>
      </c>
      <c r="L19" s="439">
        <v>120</v>
      </c>
      <c r="M19" s="439"/>
      <c r="N19" s="232"/>
      <c r="O19" s="232"/>
      <c r="P19" s="231" t="e">
        <f>IF(K19="nio",0,IF(K19&gt;0,K19*I19/U19,0))*VLOOKUP(B19,'2-Kosten per locatie'!$A$14:$C$16,3,FALSE)</f>
        <v>#DIV/0!</v>
      </c>
      <c r="Q19" s="231" t="e">
        <f>IF(L19&gt;0,L19*I19/V19,0)*VLOOKUP(B19,'2-Kosten per locatie'!$A$14:$C$16,3,FALSE)</f>
        <v>#DIV/0!</v>
      </c>
      <c r="R19" s="231">
        <f>IF(M19&gt;0,M19*I19/W19,0)*VLOOKUP(B19,'2-Kosten per locatie'!$A$14:$C$16,3,FALSE)</f>
        <v>0</v>
      </c>
      <c r="S19" s="231">
        <f>IF(N19&gt;0,N19*I19/X19,0)*VLOOKUP(B19,'2-Kosten per locatie'!$A$14:$C$16,3,FALSE)</f>
        <v>0</v>
      </c>
      <c r="T19" s="231">
        <f>IF(O19&gt;0,O19*I19/X19,0)*VLOOKUP(B19,'2-Kosten per locatie'!$A$14:$C$16,3,FALSE)</f>
        <v>0</v>
      </c>
      <c r="U19" s="301">
        <f>IF(K19="nio",0,IF(K19&gt;0,VLOOKUP(G19,'3-Productie normen'!A:L,VLOOKUP(K19,'3-Productie normen'!$B$31:$C$37,2,FALSE),FALSE)))</f>
        <v>0</v>
      </c>
      <c r="V19" s="301">
        <f t="shared" si="1"/>
        <v>0</v>
      </c>
      <c r="W19" s="301">
        <f t="shared" si="4"/>
        <v>0</v>
      </c>
      <c r="X19" s="301">
        <f t="shared" si="2"/>
        <v>0</v>
      </c>
      <c r="Y19" s="302"/>
      <c r="AA19" s="303">
        <f t="shared" si="3"/>
        <v>5400</v>
      </c>
    </row>
    <row r="20" spans="1:27" ht="14.1" customHeight="1">
      <c r="A20" s="69">
        <v>20</v>
      </c>
      <c r="B20" s="266" t="s">
        <v>239</v>
      </c>
      <c r="C20" s="266" t="s">
        <v>240</v>
      </c>
      <c r="D20" s="426" t="s">
        <v>91</v>
      </c>
      <c r="E20" s="432" t="s">
        <v>269</v>
      </c>
      <c r="F20" s="430" t="s">
        <v>263</v>
      </c>
      <c r="G20" s="429" t="s">
        <v>264</v>
      </c>
      <c r="H20" s="431" t="s">
        <v>244</v>
      </c>
      <c r="I20" s="438">
        <v>56</v>
      </c>
      <c r="J20" s="300">
        <f t="shared" si="0"/>
        <v>200</v>
      </c>
      <c r="K20" s="439">
        <v>80</v>
      </c>
      <c r="L20" s="439">
        <v>120</v>
      </c>
      <c r="M20" s="439"/>
      <c r="N20" s="232"/>
      <c r="O20" s="232"/>
      <c r="P20" s="231" t="e">
        <f>IF(K20="nio",0,IF(K20&gt;0,K20*I20/U20,0))*VLOOKUP(B20,'2-Kosten per locatie'!$A$14:$C$16,3,FALSE)</f>
        <v>#DIV/0!</v>
      </c>
      <c r="Q20" s="231" t="e">
        <f>IF(L20&gt;0,L20*I20/V20,0)*VLOOKUP(B20,'2-Kosten per locatie'!$A$14:$C$16,3,FALSE)</f>
        <v>#DIV/0!</v>
      </c>
      <c r="R20" s="231">
        <f>IF(M20&gt;0,M20*I20/W20,0)*VLOOKUP(B20,'2-Kosten per locatie'!$A$14:$C$16,3,FALSE)</f>
        <v>0</v>
      </c>
      <c r="S20" s="231">
        <f>IF(N20&gt;0,N20*I20/X20,0)*VLOOKUP(B20,'2-Kosten per locatie'!$A$14:$C$16,3,FALSE)</f>
        <v>0</v>
      </c>
      <c r="T20" s="231">
        <f>IF(O20&gt;0,O20*I20/X20,0)*VLOOKUP(B20,'2-Kosten per locatie'!$A$14:$C$16,3,FALSE)</f>
        <v>0</v>
      </c>
      <c r="U20" s="301">
        <f>IF(K20="nio",0,IF(K20&gt;0,VLOOKUP(G20,'3-Productie normen'!A:L,VLOOKUP(K20,'3-Productie normen'!$B$31:$C$37,2,FALSE),FALSE)))</f>
        <v>0</v>
      </c>
      <c r="V20" s="301">
        <f t="shared" si="1"/>
        <v>0</v>
      </c>
      <c r="W20" s="301">
        <f t="shared" si="4"/>
        <v>0</v>
      </c>
      <c r="X20" s="301">
        <f t="shared" si="2"/>
        <v>0</v>
      </c>
      <c r="Y20" s="302"/>
      <c r="AA20" s="303">
        <f t="shared" si="3"/>
        <v>11200</v>
      </c>
    </row>
    <row r="21" spans="1:27" ht="14.1" customHeight="1">
      <c r="A21" s="69">
        <v>21</v>
      </c>
      <c r="B21" s="266" t="s">
        <v>239</v>
      </c>
      <c r="C21" s="266" t="s">
        <v>240</v>
      </c>
      <c r="D21" s="426" t="s">
        <v>91</v>
      </c>
      <c r="E21" s="432" t="s">
        <v>270</v>
      </c>
      <c r="F21" s="430" t="s">
        <v>263</v>
      </c>
      <c r="G21" s="429" t="s">
        <v>264</v>
      </c>
      <c r="H21" s="431" t="s">
        <v>244</v>
      </c>
      <c r="I21" s="438">
        <v>81</v>
      </c>
      <c r="J21" s="300">
        <f t="shared" si="0"/>
        <v>200</v>
      </c>
      <c r="K21" s="439">
        <v>80</v>
      </c>
      <c r="L21" s="439">
        <v>120</v>
      </c>
      <c r="M21" s="439"/>
      <c r="N21" s="232"/>
      <c r="O21" s="232"/>
      <c r="P21" s="231" t="e">
        <f>IF(K21="nio",0,IF(K21&gt;0,K21*I21/U21,0))*VLOOKUP(B21,'2-Kosten per locatie'!$A$14:$C$16,3,FALSE)</f>
        <v>#DIV/0!</v>
      </c>
      <c r="Q21" s="231" t="e">
        <f>IF(L21&gt;0,L21*I21/V21,0)*VLOOKUP(B21,'2-Kosten per locatie'!$A$14:$C$16,3,FALSE)</f>
        <v>#DIV/0!</v>
      </c>
      <c r="R21" s="231">
        <f>IF(M21&gt;0,M21*I21/W21,0)*VLOOKUP(B21,'2-Kosten per locatie'!$A$14:$C$16,3,FALSE)</f>
        <v>0</v>
      </c>
      <c r="S21" s="231">
        <f>IF(N21&gt;0,N21*I21/X21,0)*VLOOKUP(B21,'2-Kosten per locatie'!$A$14:$C$16,3,FALSE)</f>
        <v>0</v>
      </c>
      <c r="T21" s="231">
        <f>IF(O21&gt;0,O21*I21/X21,0)*VLOOKUP(B21,'2-Kosten per locatie'!$A$14:$C$16,3,FALSE)</f>
        <v>0</v>
      </c>
      <c r="U21" s="301">
        <f>IF(K21="nio",0,IF(K21&gt;0,VLOOKUP(G21,'3-Productie normen'!A:L,VLOOKUP(K21,'3-Productie normen'!$B$31:$C$37,2,FALSE),FALSE)))</f>
        <v>0</v>
      </c>
      <c r="V21" s="301">
        <f t="shared" si="1"/>
        <v>0</v>
      </c>
      <c r="W21" s="301">
        <f t="shared" si="4"/>
        <v>0</v>
      </c>
      <c r="X21" s="301">
        <f t="shared" si="2"/>
        <v>0</v>
      </c>
      <c r="Y21" s="302"/>
      <c r="AA21" s="303">
        <f t="shared" si="3"/>
        <v>16200</v>
      </c>
    </row>
    <row r="22" spans="1:27" ht="14.1" customHeight="1">
      <c r="A22" s="69">
        <v>22</v>
      </c>
      <c r="B22" s="266" t="s">
        <v>239</v>
      </c>
      <c r="C22" s="266" t="s">
        <v>240</v>
      </c>
      <c r="D22" s="426" t="s">
        <v>91</v>
      </c>
      <c r="E22" s="432" t="s">
        <v>271</v>
      </c>
      <c r="F22" s="430" t="s">
        <v>263</v>
      </c>
      <c r="G22" s="428" t="s">
        <v>264</v>
      </c>
      <c r="H22" s="431" t="s">
        <v>244</v>
      </c>
      <c r="I22" s="438">
        <v>30</v>
      </c>
      <c r="J22" s="300">
        <f t="shared" si="0"/>
        <v>200</v>
      </c>
      <c r="K22" s="439">
        <v>80</v>
      </c>
      <c r="L22" s="439">
        <v>120</v>
      </c>
      <c r="M22" s="439"/>
      <c r="N22" s="232"/>
      <c r="O22" s="232"/>
      <c r="P22" s="231" t="e">
        <f>IF(K22="nio",0,IF(K22&gt;0,K22*I22/U22,0))*VLOOKUP(B22,'2-Kosten per locatie'!$A$14:$C$16,3,FALSE)</f>
        <v>#DIV/0!</v>
      </c>
      <c r="Q22" s="231" t="e">
        <f>IF(L22&gt;0,L22*I22/V22,0)*VLOOKUP(B22,'2-Kosten per locatie'!$A$14:$C$16,3,FALSE)</f>
        <v>#DIV/0!</v>
      </c>
      <c r="R22" s="231">
        <f>IF(M22&gt;0,M22*I22/W22,0)*VLOOKUP(B22,'2-Kosten per locatie'!$A$14:$C$16,3,FALSE)</f>
        <v>0</v>
      </c>
      <c r="S22" s="231">
        <f>IF(N22&gt;0,N22*I22/X22,0)*VLOOKUP(B22,'2-Kosten per locatie'!$A$14:$C$16,3,FALSE)</f>
        <v>0</v>
      </c>
      <c r="T22" s="231">
        <f>IF(O22&gt;0,O22*I22/X22,0)*VLOOKUP(B22,'2-Kosten per locatie'!$A$14:$C$16,3,FALSE)</f>
        <v>0</v>
      </c>
      <c r="U22" s="301">
        <f>IF(K22="nio",0,IF(K22&gt;0,VLOOKUP(G22,'3-Productie normen'!A:L,VLOOKUP(K22,'3-Productie normen'!$B$31:$C$37,2,FALSE),FALSE)))</f>
        <v>0</v>
      </c>
      <c r="V22" s="301">
        <f t="shared" si="1"/>
        <v>0</v>
      </c>
      <c r="W22" s="301">
        <f t="shared" si="4"/>
        <v>0</v>
      </c>
      <c r="X22" s="301">
        <f t="shared" si="2"/>
        <v>0</v>
      </c>
      <c r="Y22" s="302"/>
      <c r="AA22" s="303">
        <f t="shared" si="3"/>
        <v>6000</v>
      </c>
    </row>
    <row r="23" spans="1:27" ht="14.1" customHeight="1">
      <c r="A23" s="69">
        <v>23</v>
      </c>
      <c r="B23" s="266" t="s">
        <v>239</v>
      </c>
      <c r="C23" s="266" t="s">
        <v>240</v>
      </c>
      <c r="D23" s="426" t="s">
        <v>91</v>
      </c>
      <c r="E23" s="432" t="s">
        <v>241</v>
      </c>
      <c r="F23" s="428" t="s">
        <v>272</v>
      </c>
      <c r="G23" s="430" t="s">
        <v>329</v>
      </c>
      <c r="H23" s="431" t="s">
        <v>273</v>
      </c>
      <c r="I23" s="438">
        <v>39</v>
      </c>
      <c r="J23" s="300">
        <f t="shared" si="0"/>
        <v>104</v>
      </c>
      <c r="K23" s="439">
        <v>52</v>
      </c>
      <c r="L23" s="439"/>
      <c r="M23" s="439">
        <v>52</v>
      </c>
      <c r="N23" s="232"/>
      <c r="O23" s="232"/>
      <c r="P23" s="231" t="e">
        <f>IF(K23="nio",0,IF(K23&gt;0,K23*I23/U23,0))*VLOOKUP(B23,'2-Kosten per locatie'!$A$14:$C$16,3,FALSE)</f>
        <v>#DIV/0!</v>
      </c>
      <c r="Q23" s="231">
        <f>IF(L23&gt;0,L23*I23/V23,0)*VLOOKUP(B23,'2-Kosten per locatie'!$A$14:$C$16,3,FALSE)</f>
        <v>0</v>
      </c>
      <c r="R23" s="231" t="e">
        <f>IF(M23&gt;0,M23*I23/W23,0)*VLOOKUP(B23,'2-Kosten per locatie'!$A$14:$C$16,3,FALSE)</f>
        <v>#DIV/0!</v>
      </c>
      <c r="S23" s="231">
        <f>IF(N23&gt;0,N23*I23/X23,0)*VLOOKUP(B23,'2-Kosten per locatie'!$A$14:$C$16,3,FALSE)</f>
        <v>0</v>
      </c>
      <c r="T23" s="231">
        <f>IF(O23&gt;0,O23*I23/X23,0)*VLOOKUP(B23,'2-Kosten per locatie'!$A$14:$C$16,3,FALSE)</f>
        <v>0</v>
      </c>
      <c r="U23" s="301">
        <f>IF(K23="nio",0,IF(K23&gt;0,VLOOKUP(G23,'3-Productie normen'!A:L,VLOOKUP(K23,'3-Productie normen'!$B$31:$C$37,2,FALSE),FALSE)))</f>
        <v>0</v>
      </c>
      <c r="V23" s="301">
        <f t="shared" si="1"/>
        <v>0</v>
      </c>
      <c r="W23" s="301">
        <f t="shared" si="4"/>
        <v>0</v>
      </c>
      <c r="X23" s="301">
        <f t="shared" si="2"/>
        <v>0</v>
      </c>
      <c r="Y23" s="302"/>
      <c r="AA23" s="303">
        <f t="shared" si="3"/>
        <v>4056</v>
      </c>
    </row>
    <row r="24" spans="1:27" ht="14.1" customHeight="1">
      <c r="A24" s="69">
        <v>24</v>
      </c>
      <c r="B24" s="266" t="s">
        <v>239</v>
      </c>
      <c r="C24" s="266" t="s">
        <v>240</v>
      </c>
      <c r="D24" s="426" t="s">
        <v>91</v>
      </c>
      <c r="E24" s="432" t="s">
        <v>241</v>
      </c>
      <c r="F24" s="428" t="s">
        <v>274</v>
      </c>
      <c r="G24" s="430" t="s">
        <v>329</v>
      </c>
      <c r="H24" s="431" t="s">
        <v>273</v>
      </c>
      <c r="I24" s="438">
        <v>40</v>
      </c>
      <c r="J24" s="300">
        <f t="shared" si="0"/>
        <v>307</v>
      </c>
      <c r="K24" s="439">
        <v>255</v>
      </c>
      <c r="L24" s="439"/>
      <c r="M24" s="439">
        <v>52</v>
      </c>
      <c r="N24" s="232"/>
      <c r="O24" s="232"/>
      <c r="P24" s="231" t="e">
        <f>IF(K24="nio",0,IF(K24&gt;0,K24*I24/U24,0))*VLOOKUP(B24,'2-Kosten per locatie'!$A$14:$C$16,3,FALSE)</f>
        <v>#DIV/0!</v>
      </c>
      <c r="Q24" s="231">
        <f>IF(L24&gt;0,L24*I24/V24,0)*VLOOKUP(B24,'2-Kosten per locatie'!$A$14:$C$16,3,FALSE)</f>
        <v>0</v>
      </c>
      <c r="R24" s="231" t="e">
        <f>IF(M24&gt;0,M24*I24/W24,0)*VLOOKUP(B24,'2-Kosten per locatie'!$A$14:$C$16,3,FALSE)</f>
        <v>#DIV/0!</v>
      </c>
      <c r="S24" s="231">
        <f>IF(N24&gt;0,N24*I24/X24,0)*VLOOKUP(B24,'2-Kosten per locatie'!$A$14:$C$16,3,FALSE)</f>
        <v>0</v>
      </c>
      <c r="T24" s="231">
        <f>IF(O24&gt;0,O24*I24/X24,0)*VLOOKUP(B24,'2-Kosten per locatie'!$A$14:$C$16,3,FALSE)</f>
        <v>0</v>
      </c>
      <c r="U24" s="301">
        <f>IF(K24="nio",0,IF(K24&gt;0,VLOOKUP(G24,'3-Productie normen'!A:L,VLOOKUP(K24,'3-Productie normen'!$B$31:$C$37,2,FALSE),FALSE)))</f>
        <v>0</v>
      </c>
      <c r="V24" s="301">
        <f t="shared" si="1"/>
        <v>0</v>
      </c>
      <c r="W24" s="301">
        <f t="shared" si="4"/>
        <v>0</v>
      </c>
      <c r="X24" s="301">
        <f t="shared" si="2"/>
        <v>0</v>
      </c>
      <c r="Y24" s="302"/>
      <c r="AA24" s="303">
        <f t="shared" si="3"/>
        <v>12280</v>
      </c>
    </row>
    <row r="25" spans="1:27" ht="14.1" customHeight="1">
      <c r="A25" s="69">
        <v>25</v>
      </c>
      <c r="B25" s="266" t="s">
        <v>239</v>
      </c>
      <c r="C25" s="266" t="s">
        <v>240</v>
      </c>
      <c r="D25" s="426" t="s">
        <v>91</v>
      </c>
      <c r="E25" s="432" t="s">
        <v>241</v>
      </c>
      <c r="F25" s="428" t="s">
        <v>275</v>
      </c>
      <c r="G25" s="429" t="s">
        <v>243</v>
      </c>
      <c r="H25" s="428" t="s">
        <v>244</v>
      </c>
      <c r="I25" s="438">
        <v>255</v>
      </c>
      <c r="J25" s="300">
        <f t="shared" si="0"/>
        <v>307</v>
      </c>
      <c r="K25" s="439">
        <v>255</v>
      </c>
      <c r="L25" s="439"/>
      <c r="M25" s="439">
        <v>52</v>
      </c>
      <c r="N25" s="232"/>
      <c r="O25" s="232"/>
      <c r="P25" s="231" t="e">
        <f>IF(K25="nio",0,IF(K25&gt;0,K25*I25/U25,0))*VLOOKUP(B25,'2-Kosten per locatie'!$A$14:$C$16,3,FALSE)</f>
        <v>#DIV/0!</v>
      </c>
      <c r="Q25" s="231">
        <f>IF(L25&gt;0,L25*I25/V25,0)*VLOOKUP(B25,'2-Kosten per locatie'!$A$14:$C$16,3,FALSE)</f>
        <v>0</v>
      </c>
      <c r="R25" s="231" t="e">
        <f>IF(M25&gt;0,M25*I25/W25,0)*VLOOKUP(B25,'2-Kosten per locatie'!$A$14:$C$16,3,FALSE)</f>
        <v>#DIV/0!</v>
      </c>
      <c r="S25" s="231">
        <f>IF(N25&gt;0,N25*I25/X25,0)*VLOOKUP(B25,'2-Kosten per locatie'!$A$14:$C$16,3,FALSE)</f>
        <v>0</v>
      </c>
      <c r="T25" s="231">
        <f>IF(O25&gt;0,O25*I25/X25,0)*VLOOKUP(B25,'2-Kosten per locatie'!$A$14:$C$16,3,FALSE)</f>
        <v>0</v>
      </c>
      <c r="U25" s="301">
        <f>IF(K25="nio",0,IF(K25&gt;0,VLOOKUP(G25,'3-Productie normen'!A:L,VLOOKUP(K25,'3-Productie normen'!$B$31:$C$37,2,FALSE),FALSE)))</f>
        <v>0</v>
      </c>
      <c r="V25" s="301">
        <f t="shared" si="1"/>
        <v>0</v>
      </c>
      <c r="W25" s="301">
        <f t="shared" si="4"/>
        <v>0</v>
      </c>
      <c r="X25" s="301">
        <f t="shared" si="2"/>
        <v>0</v>
      </c>
      <c r="Y25" s="302"/>
      <c r="AA25" s="303">
        <f t="shared" si="3"/>
        <v>78285</v>
      </c>
    </row>
    <row r="26" spans="1:27" ht="14.1" customHeight="1">
      <c r="A26" s="69">
        <v>26</v>
      </c>
      <c r="B26" s="266" t="s">
        <v>239</v>
      </c>
      <c r="C26" s="266" t="s">
        <v>240</v>
      </c>
      <c r="D26" s="426" t="s">
        <v>91</v>
      </c>
      <c r="E26" s="432" t="s">
        <v>241</v>
      </c>
      <c r="F26" s="428" t="s">
        <v>276</v>
      </c>
      <c r="G26" s="429" t="s">
        <v>255</v>
      </c>
      <c r="H26" s="428" t="s">
        <v>244</v>
      </c>
      <c r="I26" s="438">
        <v>300</v>
      </c>
      <c r="J26" s="300">
        <f t="shared" si="0"/>
        <v>307</v>
      </c>
      <c r="K26" s="439">
        <v>255</v>
      </c>
      <c r="L26" s="439"/>
      <c r="M26" s="439">
        <v>52</v>
      </c>
      <c r="N26" s="232"/>
      <c r="O26" s="232"/>
      <c r="P26" s="231" t="e">
        <f>IF(K26="nio",0,IF(K26&gt;0,K26*I26/U26,0))*VLOOKUP(B26,'2-Kosten per locatie'!$A$14:$C$16,3,FALSE)</f>
        <v>#DIV/0!</v>
      </c>
      <c r="Q26" s="231">
        <f>IF(L26&gt;0,L26*I26/V26,0)*VLOOKUP(B26,'2-Kosten per locatie'!$A$14:$C$16,3,FALSE)</f>
        <v>0</v>
      </c>
      <c r="R26" s="231" t="e">
        <f>IF(M26&gt;0,M26*I26/W26,0)*VLOOKUP(B26,'2-Kosten per locatie'!$A$14:$C$16,3,FALSE)</f>
        <v>#DIV/0!</v>
      </c>
      <c r="S26" s="231">
        <f>IF(N26&gt;0,N26*I26/X26,0)*VLOOKUP(B26,'2-Kosten per locatie'!$A$14:$C$16,3,FALSE)</f>
        <v>0</v>
      </c>
      <c r="T26" s="231">
        <f>IF(O26&gt;0,O26*I26/X26,0)*VLOOKUP(B26,'2-Kosten per locatie'!$A$14:$C$16,3,FALSE)</f>
        <v>0</v>
      </c>
      <c r="U26" s="301">
        <f>IF(K26="nio",0,IF(K26&gt;0,VLOOKUP(G26,'3-Productie normen'!A:L,VLOOKUP(K26,'3-Productie normen'!$B$31:$C$37,2,FALSE),FALSE)))</f>
        <v>0</v>
      </c>
      <c r="V26" s="301">
        <f t="shared" si="1"/>
        <v>0</v>
      </c>
      <c r="W26" s="301">
        <f t="shared" si="4"/>
        <v>0</v>
      </c>
      <c r="X26" s="301">
        <f t="shared" si="2"/>
        <v>0</v>
      </c>
      <c r="Y26" s="302"/>
      <c r="AA26" s="303">
        <f t="shared" si="3"/>
        <v>92100</v>
      </c>
    </row>
    <row r="27" spans="1:27" ht="14.1" customHeight="1">
      <c r="A27" s="69">
        <v>27</v>
      </c>
      <c r="B27" s="266" t="s">
        <v>239</v>
      </c>
      <c r="C27" s="266" t="s">
        <v>240</v>
      </c>
      <c r="D27" s="426" t="s">
        <v>91</v>
      </c>
      <c r="E27" s="432" t="s">
        <v>241</v>
      </c>
      <c r="F27" s="428" t="s">
        <v>277</v>
      </c>
      <c r="G27" s="429" t="s">
        <v>61</v>
      </c>
      <c r="H27" s="428" t="s">
        <v>257</v>
      </c>
      <c r="I27" s="438">
        <v>23</v>
      </c>
      <c r="J27" s="300">
        <f t="shared" si="0"/>
        <v>307</v>
      </c>
      <c r="K27" s="439">
        <v>255</v>
      </c>
      <c r="L27" s="439"/>
      <c r="M27" s="439">
        <v>52</v>
      </c>
      <c r="N27" s="232"/>
      <c r="O27" s="232"/>
      <c r="P27" s="231" t="e">
        <f>IF(K27="nio",0,IF(K27&gt;0,K27*I27/U27,0))*VLOOKUP(B27,'2-Kosten per locatie'!$A$14:$C$16,3,FALSE)</f>
        <v>#DIV/0!</v>
      </c>
      <c r="Q27" s="231">
        <f>IF(L27&gt;0,L27*I27/V27,0)*VLOOKUP(B27,'2-Kosten per locatie'!$A$14:$C$16,3,FALSE)</f>
        <v>0</v>
      </c>
      <c r="R27" s="231" t="e">
        <f>IF(M27&gt;0,M27*I27/W27,0)*VLOOKUP(B27,'2-Kosten per locatie'!$A$14:$C$16,3,FALSE)</f>
        <v>#DIV/0!</v>
      </c>
      <c r="S27" s="231">
        <f>IF(N27&gt;0,N27*I27/X27,0)*VLOOKUP(B27,'2-Kosten per locatie'!$A$14:$C$16,3,FALSE)</f>
        <v>0</v>
      </c>
      <c r="T27" s="231">
        <f>IF(O27&gt;0,O27*I27/X27,0)*VLOOKUP(B27,'2-Kosten per locatie'!$A$14:$C$16,3,FALSE)</f>
        <v>0</v>
      </c>
      <c r="U27" s="301">
        <f>IF(K27="nio",0,IF(K27&gt;0,VLOOKUP(G27,'3-Productie normen'!A:L,VLOOKUP(K27,'3-Productie normen'!$B$31:$C$37,2,FALSE),FALSE)))</f>
        <v>0</v>
      </c>
      <c r="V27" s="301">
        <f t="shared" si="1"/>
        <v>0</v>
      </c>
      <c r="W27" s="301">
        <f t="shared" si="4"/>
        <v>0</v>
      </c>
      <c r="X27" s="301">
        <f t="shared" si="2"/>
        <v>0</v>
      </c>
      <c r="Y27" s="302"/>
      <c r="AA27" s="303">
        <f t="shared" si="3"/>
        <v>7061</v>
      </c>
    </row>
    <row r="28" spans="1:27" ht="14.1" customHeight="1">
      <c r="A28" s="69">
        <v>28</v>
      </c>
      <c r="B28" s="266" t="s">
        <v>239</v>
      </c>
      <c r="C28" s="266" t="s">
        <v>240</v>
      </c>
      <c r="D28" s="426" t="s">
        <v>91</v>
      </c>
      <c r="E28" s="432" t="s">
        <v>241</v>
      </c>
      <c r="F28" s="428" t="s">
        <v>350</v>
      </c>
      <c r="G28" s="429" t="s">
        <v>61</v>
      </c>
      <c r="H28" s="431" t="s">
        <v>244</v>
      </c>
      <c r="I28" s="438">
        <v>35</v>
      </c>
      <c r="J28" s="300">
        <f t="shared" si="0"/>
        <v>255</v>
      </c>
      <c r="K28" s="439">
        <v>255</v>
      </c>
      <c r="L28" s="439"/>
      <c r="M28" s="439"/>
      <c r="N28" s="232"/>
      <c r="O28" s="232"/>
      <c r="P28" s="231" t="e">
        <f>IF(K28="nio",0,IF(K28&gt;0,K28*I28/U28,0))*VLOOKUP(B28,'2-Kosten per locatie'!$A$14:$C$16,3,FALSE)</f>
        <v>#DIV/0!</v>
      </c>
      <c r="Q28" s="231">
        <f>IF(L28&gt;0,L28*I28/V28,0)*VLOOKUP(B28,'2-Kosten per locatie'!$A$14:$C$16,3,FALSE)</f>
        <v>0</v>
      </c>
      <c r="R28" s="231">
        <f>IF(M28&gt;0,M28*I28/W28,0)*VLOOKUP(B28,'2-Kosten per locatie'!$A$14:$C$16,3,FALSE)</f>
        <v>0</v>
      </c>
      <c r="S28" s="231">
        <f>IF(N28&gt;0,N28*I28/X28,0)*VLOOKUP(B28,'2-Kosten per locatie'!$A$14:$C$16,3,FALSE)</f>
        <v>0</v>
      </c>
      <c r="T28" s="231">
        <f>IF(O28&gt;0,O28*I28/X28,0)*VLOOKUP(B28,'2-Kosten per locatie'!$A$14:$C$16,3,FALSE)</f>
        <v>0</v>
      </c>
      <c r="U28" s="301">
        <f>IF(K28="nio",0,IF(K28&gt;0,VLOOKUP(G28,'3-Productie normen'!A:L,VLOOKUP(K28,'3-Productie normen'!$B$31:$C$37,2,FALSE),FALSE)))</f>
        <v>0</v>
      </c>
      <c r="V28" s="301">
        <f t="shared" si="1"/>
        <v>0</v>
      </c>
      <c r="W28" s="301">
        <f t="shared" si="4"/>
        <v>0</v>
      </c>
      <c r="X28" s="301">
        <f t="shared" si="2"/>
        <v>0</v>
      </c>
      <c r="Y28" s="302"/>
      <c r="AA28" s="303">
        <f t="shared" si="3"/>
        <v>8925</v>
      </c>
    </row>
    <row r="29" spans="1:27" ht="14.1" customHeight="1">
      <c r="A29" s="69">
        <v>29</v>
      </c>
      <c r="B29" s="266" t="s">
        <v>239</v>
      </c>
      <c r="C29" s="266" t="s">
        <v>240</v>
      </c>
      <c r="D29" s="426" t="s">
        <v>91</v>
      </c>
      <c r="E29" s="432" t="s">
        <v>241</v>
      </c>
      <c r="F29" s="428" t="s">
        <v>279</v>
      </c>
      <c r="G29" s="430" t="s">
        <v>255</v>
      </c>
      <c r="H29" s="428" t="s">
        <v>244</v>
      </c>
      <c r="I29" s="438">
        <v>28</v>
      </c>
      <c r="J29" s="300">
        <f t="shared" si="0"/>
        <v>307</v>
      </c>
      <c r="K29" s="439">
        <v>255</v>
      </c>
      <c r="L29" s="439"/>
      <c r="M29" s="439">
        <v>52</v>
      </c>
      <c r="N29" s="232"/>
      <c r="O29" s="232"/>
      <c r="P29" s="231" t="e">
        <f>IF(K29="nio",0,IF(K29&gt;0,K29*I29/U29,0))*VLOOKUP(B29,'2-Kosten per locatie'!$A$14:$C$16,3,FALSE)</f>
        <v>#DIV/0!</v>
      </c>
      <c r="Q29" s="231">
        <f>IF(L29&gt;0,L29*I29/V29,0)*VLOOKUP(B29,'2-Kosten per locatie'!$A$14:$C$16,3,FALSE)</f>
        <v>0</v>
      </c>
      <c r="R29" s="231" t="e">
        <f>IF(M29&gt;0,M29*I29/W29,0)*VLOOKUP(B29,'2-Kosten per locatie'!$A$14:$C$16,3,FALSE)</f>
        <v>#DIV/0!</v>
      </c>
      <c r="S29" s="231">
        <f>IF(N29&gt;0,N29*I29/X29,0)*VLOOKUP(B29,'2-Kosten per locatie'!$A$14:$C$16,3,FALSE)</f>
        <v>0</v>
      </c>
      <c r="T29" s="231">
        <f>IF(O29&gt;0,O29*I29/X29,0)*VLOOKUP(B29,'2-Kosten per locatie'!$A$14:$C$16,3,FALSE)</f>
        <v>0</v>
      </c>
      <c r="U29" s="301">
        <f>IF(K29="nio",0,IF(K29&gt;0,VLOOKUP(G29,'3-Productie normen'!A:L,VLOOKUP(K29,'3-Productie normen'!$B$31:$C$37,2,FALSE),FALSE)))</f>
        <v>0</v>
      </c>
      <c r="V29" s="301">
        <f t="shared" si="1"/>
        <v>0</v>
      </c>
      <c r="W29" s="301">
        <f t="shared" si="4"/>
        <v>0</v>
      </c>
      <c r="X29" s="301">
        <f t="shared" si="2"/>
        <v>0</v>
      </c>
      <c r="Y29" s="302"/>
      <c r="AA29" s="303">
        <f t="shared" si="3"/>
        <v>8596</v>
      </c>
    </row>
    <row r="30" spans="1:27" ht="14.1" customHeight="1">
      <c r="A30" s="69">
        <v>30</v>
      </c>
      <c r="B30" s="442" t="s">
        <v>239</v>
      </c>
      <c r="C30" s="442" t="s">
        <v>240</v>
      </c>
      <c r="D30" s="433" t="s">
        <v>91</v>
      </c>
      <c r="E30" s="443" t="s">
        <v>241</v>
      </c>
      <c r="F30" s="434" t="s">
        <v>280</v>
      </c>
      <c r="G30" s="428" t="s">
        <v>62</v>
      </c>
      <c r="H30" s="434" t="s">
        <v>281</v>
      </c>
      <c r="I30" s="440">
        <v>2</v>
      </c>
      <c r="J30" s="300">
        <f t="shared" si="0"/>
        <v>307</v>
      </c>
      <c r="K30" s="439">
        <v>255</v>
      </c>
      <c r="L30" s="439"/>
      <c r="M30" s="439">
        <v>52</v>
      </c>
      <c r="N30" s="232"/>
      <c r="O30" s="232"/>
      <c r="P30" s="231" t="e">
        <f>IF(K30="nio",0,IF(K30&gt;0,K30*I30/U30,0))*VLOOKUP(B30,'2-Kosten per locatie'!$A$14:$C$16,3,FALSE)</f>
        <v>#DIV/0!</v>
      </c>
      <c r="Q30" s="231">
        <f>IF(L30&gt;0,L30*I30/V30,0)*VLOOKUP(B30,'2-Kosten per locatie'!$A$14:$C$16,3,FALSE)</f>
        <v>0</v>
      </c>
      <c r="R30" s="231" t="e">
        <f>IF(M30&gt;0,M30*I30/W30,0)*VLOOKUP(B30,'2-Kosten per locatie'!$A$14:$C$16,3,FALSE)</f>
        <v>#DIV/0!</v>
      </c>
      <c r="S30" s="231">
        <f>IF(N30&gt;0,N30*I30/X30,0)*VLOOKUP(B30,'2-Kosten per locatie'!$A$14:$C$16,3,FALSE)</f>
        <v>0</v>
      </c>
      <c r="T30" s="231">
        <f>IF(O30&gt;0,O30*I30/X30,0)*VLOOKUP(B30,'2-Kosten per locatie'!$A$14:$C$16,3,FALSE)</f>
        <v>0</v>
      </c>
      <c r="U30" s="301">
        <f>IF(K30="nio",0,IF(K30&gt;0,VLOOKUP(G30,'3-Productie normen'!A:L,VLOOKUP(K30,'3-Productie normen'!$B$31:$C$37,2,FALSE),FALSE)))</f>
        <v>0</v>
      </c>
      <c r="V30" s="301">
        <f t="shared" si="1"/>
        <v>0</v>
      </c>
      <c r="W30" s="301">
        <f t="shared" si="4"/>
        <v>0</v>
      </c>
      <c r="X30" s="301">
        <f t="shared" si="2"/>
        <v>0</v>
      </c>
      <c r="Y30" s="302"/>
      <c r="AA30" s="303">
        <f t="shared" si="3"/>
        <v>614</v>
      </c>
    </row>
    <row r="31" spans="1:27" ht="14.1" customHeight="1">
      <c r="A31" s="69">
        <v>31</v>
      </c>
      <c r="B31" s="442" t="s">
        <v>239</v>
      </c>
      <c r="C31" s="442" t="s">
        <v>240</v>
      </c>
      <c r="D31" s="433" t="s">
        <v>91</v>
      </c>
      <c r="E31" s="443" t="s">
        <v>241</v>
      </c>
      <c r="F31" s="434" t="s">
        <v>280</v>
      </c>
      <c r="G31" s="428" t="s">
        <v>62</v>
      </c>
      <c r="H31" s="434" t="s">
        <v>281</v>
      </c>
      <c r="I31" s="440">
        <v>2</v>
      </c>
      <c r="J31" s="300">
        <f t="shared" si="0"/>
        <v>307</v>
      </c>
      <c r="K31" s="439">
        <v>255</v>
      </c>
      <c r="L31" s="439"/>
      <c r="M31" s="439">
        <v>52</v>
      </c>
      <c r="N31" s="232"/>
      <c r="O31" s="232"/>
      <c r="P31" s="231" t="e">
        <f>IF(K31="nio",0,IF(K31&gt;0,K31*I31/U31,0))*VLOOKUP(B31,'2-Kosten per locatie'!$A$14:$C$16,3,FALSE)</f>
        <v>#DIV/0!</v>
      </c>
      <c r="Q31" s="231">
        <f>IF(L31&gt;0,L31*I31/V31,0)*VLOOKUP(B31,'2-Kosten per locatie'!$A$14:$C$16,3,FALSE)</f>
        <v>0</v>
      </c>
      <c r="R31" s="231" t="e">
        <f>IF(M31&gt;0,M31*I31/W31,0)*VLOOKUP(B31,'2-Kosten per locatie'!$A$14:$C$16,3,FALSE)</f>
        <v>#DIV/0!</v>
      </c>
      <c r="S31" s="231">
        <f>IF(N31&gt;0,N31*I31/X31,0)*VLOOKUP(B31,'2-Kosten per locatie'!$A$14:$C$16,3,FALSE)</f>
        <v>0</v>
      </c>
      <c r="T31" s="231">
        <f>IF(O31&gt;0,O31*I31/X31,0)*VLOOKUP(B31,'2-Kosten per locatie'!$A$14:$C$16,3,FALSE)</f>
        <v>0</v>
      </c>
      <c r="U31" s="301">
        <f>IF(K31="nio",0,IF(K31&gt;0,VLOOKUP(G31,'3-Productie normen'!A:L,VLOOKUP(K31,'3-Productie normen'!$B$31:$C$37,2,FALSE),FALSE)))</f>
        <v>0</v>
      </c>
      <c r="V31" s="301">
        <f t="shared" si="1"/>
        <v>0</v>
      </c>
      <c r="W31" s="301">
        <f t="shared" si="4"/>
        <v>0</v>
      </c>
      <c r="X31" s="301">
        <f t="shared" si="2"/>
        <v>0</v>
      </c>
      <c r="Y31" s="302"/>
      <c r="AA31" s="303">
        <f t="shared" si="3"/>
        <v>614</v>
      </c>
    </row>
    <row r="32" spans="1:27" ht="14.1" customHeight="1">
      <c r="A32" s="69">
        <v>32</v>
      </c>
      <c r="B32" s="266" t="s">
        <v>309</v>
      </c>
      <c r="C32" s="266" t="s">
        <v>310</v>
      </c>
      <c r="D32" s="426" t="s">
        <v>91</v>
      </c>
      <c r="E32" s="427" t="s">
        <v>241</v>
      </c>
      <c r="F32" s="428" t="s">
        <v>311</v>
      </c>
      <c r="G32" s="430" t="s">
        <v>255</v>
      </c>
      <c r="H32" s="428" t="s">
        <v>257</v>
      </c>
      <c r="I32" s="438">
        <v>6</v>
      </c>
      <c r="J32" s="300">
        <f t="shared" si="0"/>
        <v>307</v>
      </c>
      <c r="K32" s="439">
        <v>255</v>
      </c>
      <c r="L32" s="439"/>
      <c r="M32" s="439">
        <v>52</v>
      </c>
      <c r="N32" s="232"/>
      <c r="O32" s="232"/>
      <c r="P32" s="231" t="e">
        <f>IF(K32="nio",0,IF(K32&gt;0,K32*I32/U32,0))*VLOOKUP(B32,'2-Kosten per locatie'!$A$14:$C$16,3,FALSE)</f>
        <v>#DIV/0!</v>
      </c>
      <c r="Q32" s="231">
        <f>IF(L32&gt;0,L32*I32/V32,0)*VLOOKUP(B32,'2-Kosten per locatie'!$A$14:$C$16,3,FALSE)</f>
        <v>0</v>
      </c>
      <c r="R32" s="231" t="e">
        <f>IF(M32&gt;0,M32*I32/W32,0)*VLOOKUP(B32,'2-Kosten per locatie'!$A$14:$C$16,3,FALSE)</f>
        <v>#DIV/0!</v>
      </c>
      <c r="S32" s="231">
        <f>IF(N32&gt;0,N32*I32/X32,0)*VLOOKUP(B32,'2-Kosten per locatie'!$A$14:$C$16,3,FALSE)</f>
        <v>0</v>
      </c>
      <c r="T32" s="231">
        <f>IF(O32&gt;0,O32*I32/X32,0)*VLOOKUP(B32,'2-Kosten per locatie'!$A$14:$C$16,3,FALSE)</f>
        <v>0</v>
      </c>
      <c r="U32" s="301">
        <f>IF(K32="nio",0,IF(K32&gt;0,VLOOKUP(G32,'3-Productie normen'!A:L,VLOOKUP(K32,'3-Productie normen'!$B$31:$C$37,2,FALSE),FALSE)))</f>
        <v>0</v>
      </c>
      <c r="V32" s="301">
        <f t="shared" si="1"/>
        <v>0</v>
      </c>
      <c r="W32" s="301">
        <f t="shared" si="4"/>
        <v>0</v>
      </c>
      <c r="X32" s="301">
        <f t="shared" si="2"/>
        <v>0</v>
      </c>
      <c r="Y32" s="302"/>
      <c r="AA32" s="303">
        <f t="shared" si="3"/>
        <v>1842</v>
      </c>
    </row>
    <row r="33" spans="1:27" ht="14.1" customHeight="1">
      <c r="A33" s="69">
        <v>33</v>
      </c>
      <c r="B33" s="266" t="s">
        <v>309</v>
      </c>
      <c r="C33" s="266" t="s">
        <v>310</v>
      </c>
      <c r="D33" s="426" t="s">
        <v>91</v>
      </c>
      <c r="E33" s="427" t="s">
        <v>241</v>
      </c>
      <c r="F33" s="428" t="s">
        <v>312</v>
      </c>
      <c r="G33" s="430" t="s">
        <v>243</v>
      </c>
      <c r="H33" s="428" t="s">
        <v>313</v>
      </c>
      <c r="I33" s="438">
        <v>500</v>
      </c>
      <c r="J33" s="300">
        <f t="shared" si="0"/>
        <v>104</v>
      </c>
      <c r="K33" s="439">
        <v>104</v>
      </c>
      <c r="L33" s="439"/>
      <c r="M33" s="439"/>
      <c r="N33" s="232"/>
      <c r="O33" s="232"/>
      <c r="P33" s="231" t="e">
        <f>IF(K33="nio",0,IF(K33&gt;0,K33*I33/U33,0))*VLOOKUP(B33,'2-Kosten per locatie'!$A$14:$C$16,3,FALSE)</f>
        <v>#DIV/0!</v>
      </c>
      <c r="Q33" s="231">
        <f>IF(L33&gt;0,L33*I33/V33,0)*VLOOKUP(B33,'2-Kosten per locatie'!$A$14:$C$16,3,FALSE)</f>
        <v>0</v>
      </c>
      <c r="R33" s="231">
        <f>IF(M33&gt;0,M33*I33/W33,0)*VLOOKUP(B33,'2-Kosten per locatie'!$A$14:$C$16,3,FALSE)</f>
        <v>0</v>
      </c>
      <c r="S33" s="231">
        <f>IF(N33&gt;0,N33*I33/X33,0)*VLOOKUP(B33,'2-Kosten per locatie'!$A$14:$C$16,3,FALSE)</f>
        <v>0</v>
      </c>
      <c r="T33" s="231">
        <f>IF(O33&gt;0,O33*I33/X33,0)*VLOOKUP(B33,'2-Kosten per locatie'!$A$14:$C$16,3,FALSE)</f>
        <v>0</v>
      </c>
      <c r="U33" s="301">
        <f>IF(K33="nio",0,IF(K33&gt;0,VLOOKUP(G33,'3-Productie normen'!A:L,VLOOKUP(K33,'3-Productie normen'!$B$31:$C$37,2,FALSE),FALSE)))</f>
        <v>0</v>
      </c>
      <c r="V33" s="301">
        <f t="shared" si="1"/>
        <v>0</v>
      </c>
      <c r="W33" s="301">
        <f t="shared" si="4"/>
        <v>0</v>
      </c>
      <c r="X33" s="301">
        <f t="shared" si="2"/>
        <v>0</v>
      </c>
      <c r="Y33" s="302"/>
      <c r="AA33" s="303">
        <f t="shared" si="3"/>
        <v>52000</v>
      </c>
    </row>
    <row r="34" spans="1:27" ht="14.1" customHeight="1">
      <c r="A34" s="69">
        <v>34</v>
      </c>
      <c r="B34" s="266" t="s">
        <v>309</v>
      </c>
      <c r="C34" s="266" t="s">
        <v>310</v>
      </c>
      <c r="D34" s="426" t="s">
        <v>91</v>
      </c>
      <c r="E34" s="427" t="s">
        <v>241</v>
      </c>
      <c r="F34" s="428" t="s">
        <v>314</v>
      </c>
      <c r="G34" s="430" t="s">
        <v>315</v>
      </c>
      <c r="H34" s="428" t="s">
        <v>316</v>
      </c>
      <c r="I34" s="438">
        <v>2</v>
      </c>
      <c r="J34" s="300">
        <f t="shared" si="0"/>
        <v>307</v>
      </c>
      <c r="K34" s="439">
        <v>255</v>
      </c>
      <c r="L34" s="439"/>
      <c r="M34" s="439">
        <v>52</v>
      </c>
      <c r="N34" s="232"/>
      <c r="O34" s="232"/>
      <c r="P34" s="231" t="e">
        <f>IF(K34="nio",0,IF(K34&gt;0,K34*I34/U34,0))*VLOOKUP(B34,'2-Kosten per locatie'!$A$14:$C$16,3,FALSE)</f>
        <v>#DIV/0!</v>
      </c>
      <c r="Q34" s="231">
        <f>IF(L34&gt;0,L34*I34/V34,0)*VLOOKUP(B34,'2-Kosten per locatie'!$A$14:$C$16,3,FALSE)</f>
        <v>0</v>
      </c>
      <c r="R34" s="231" t="e">
        <f>IF(M34&gt;0,M34*I34/W34,0)*VLOOKUP(B34,'2-Kosten per locatie'!$A$14:$C$16,3,FALSE)</f>
        <v>#DIV/0!</v>
      </c>
      <c r="S34" s="231">
        <f>IF(N34&gt;0,N34*I34/X34,0)*VLOOKUP(B34,'2-Kosten per locatie'!$A$14:$C$16,3,FALSE)</f>
        <v>0</v>
      </c>
      <c r="T34" s="231">
        <f>IF(O34&gt;0,O34*I34/X34,0)*VLOOKUP(B34,'2-Kosten per locatie'!$A$14:$C$16,3,FALSE)</f>
        <v>0</v>
      </c>
      <c r="U34" s="301">
        <f>IF(K34="nio",0,IF(K34&gt;0,VLOOKUP(G34,'3-Productie normen'!A:L,VLOOKUP(K34,'3-Productie normen'!$B$31:$C$37,2,FALSE),FALSE)))</f>
        <v>0</v>
      </c>
      <c r="V34" s="301">
        <f t="shared" si="1"/>
        <v>0</v>
      </c>
      <c r="W34" s="301">
        <f t="shared" si="4"/>
        <v>0</v>
      </c>
      <c r="X34" s="301">
        <f t="shared" si="2"/>
        <v>0</v>
      </c>
      <c r="Y34" s="302"/>
      <c r="AA34" s="303">
        <f t="shared" si="3"/>
        <v>614</v>
      </c>
    </row>
    <row r="35" spans="1:27" ht="14.1" customHeight="1">
      <c r="A35" s="69">
        <v>35</v>
      </c>
      <c r="B35" s="266" t="s">
        <v>309</v>
      </c>
      <c r="C35" s="266" t="s">
        <v>310</v>
      </c>
      <c r="D35" s="426" t="s">
        <v>91</v>
      </c>
      <c r="E35" s="427" t="s">
        <v>241</v>
      </c>
      <c r="F35" s="428" t="s">
        <v>252</v>
      </c>
      <c r="G35" s="428" t="s">
        <v>59</v>
      </c>
      <c r="H35" s="428" t="s">
        <v>316</v>
      </c>
      <c r="I35" s="438">
        <v>8</v>
      </c>
      <c r="J35" s="300">
        <f t="shared" si="0"/>
        <v>307</v>
      </c>
      <c r="K35" s="439">
        <v>255</v>
      </c>
      <c r="L35" s="439"/>
      <c r="M35" s="439">
        <v>52</v>
      </c>
      <c r="N35" s="232"/>
      <c r="O35" s="232"/>
      <c r="P35" s="231" t="e">
        <f>IF(K35="nio",0,IF(K35&gt;0,K35*I35/U35,0))*VLOOKUP(B35,'2-Kosten per locatie'!$A$14:$C$16,3,FALSE)</f>
        <v>#DIV/0!</v>
      </c>
      <c r="Q35" s="231">
        <f>IF(L35&gt;0,L35*I35/V35,0)*VLOOKUP(B35,'2-Kosten per locatie'!$A$14:$C$16,3,FALSE)</f>
        <v>0</v>
      </c>
      <c r="R35" s="231" t="e">
        <f>IF(M35&gt;0,M35*I35/W35,0)*VLOOKUP(B35,'2-Kosten per locatie'!$A$14:$C$16,3,FALSE)</f>
        <v>#DIV/0!</v>
      </c>
      <c r="S35" s="231">
        <f>IF(N35&gt;0,N35*I35/X35,0)*VLOOKUP(B35,'2-Kosten per locatie'!$A$14:$C$16,3,FALSE)</f>
        <v>0</v>
      </c>
      <c r="T35" s="231">
        <f>IF(O35&gt;0,O35*I35/X35,0)*VLOOKUP(B35,'2-Kosten per locatie'!$A$14:$C$16,3,FALSE)</f>
        <v>0</v>
      </c>
      <c r="U35" s="301">
        <f>IF(K35="nio",0,IF(K35&gt;0,VLOOKUP(G35,'3-Productie normen'!A:L,VLOOKUP(K35,'3-Productie normen'!$B$31:$C$37,2,FALSE),FALSE)))</f>
        <v>0</v>
      </c>
      <c r="V35" s="301">
        <f t="shared" si="1"/>
        <v>0</v>
      </c>
      <c r="W35" s="301">
        <f t="shared" si="4"/>
        <v>0</v>
      </c>
      <c r="X35" s="301">
        <f t="shared" si="2"/>
        <v>0</v>
      </c>
      <c r="Y35" s="302"/>
      <c r="AA35" s="303">
        <f t="shared" si="3"/>
        <v>2456</v>
      </c>
    </row>
    <row r="36" spans="1:27" ht="14.1" customHeight="1">
      <c r="A36" s="69">
        <v>36</v>
      </c>
      <c r="B36" s="266" t="s">
        <v>309</v>
      </c>
      <c r="C36" s="266" t="s">
        <v>310</v>
      </c>
      <c r="D36" s="426" t="s">
        <v>91</v>
      </c>
      <c r="E36" s="427" t="s">
        <v>241</v>
      </c>
      <c r="F36" s="428" t="s">
        <v>317</v>
      </c>
      <c r="G36" s="429" t="s">
        <v>278</v>
      </c>
      <c r="H36" s="428" t="s">
        <v>318</v>
      </c>
      <c r="I36" s="438">
        <v>18</v>
      </c>
      <c r="J36" s="300">
        <f t="shared" si="0"/>
        <v>52</v>
      </c>
      <c r="K36" s="439">
        <v>52</v>
      </c>
      <c r="L36" s="439"/>
      <c r="M36" s="439"/>
      <c r="N36" s="232"/>
      <c r="O36" s="232"/>
      <c r="P36" s="231" t="e">
        <f>IF(K36="nio",0,IF(K36&gt;0,K36*I36/U36,0))*VLOOKUP(B36,'2-Kosten per locatie'!$A$14:$C$16,3,FALSE)</f>
        <v>#DIV/0!</v>
      </c>
      <c r="Q36" s="231">
        <f>IF(L36&gt;0,L36*I36/V36,0)*VLOOKUP(B36,'2-Kosten per locatie'!$A$14:$C$16,3,FALSE)</f>
        <v>0</v>
      </c>
      <c r="R36" s="231">
        <f>IF(M36&gt;0,M36*I36/W36,0)*VLOOKUP(B36,'2-Kosten per locatie'!$A$14:$C$16,3,FALSE)</f>
        <v>0</v>
      </c>
      <c r="S36" s="231">
        <f>IF(N36&gt;0,N36*I36/X36,0)*VLOOKUP(B36,'2-Kosten per locatie'!$A$14:$C$16,3,FALSE)</f>
        <v>0</v>
      </c>
      <c r="T36" s="231">
        <f>IF(O36&gt;0,O36*I36/X36,0)*VLOOKUP(B36,'2-Kosten per locatie'!$A$14:$C$16,3,FALSE)</f>
        <v>0</v>
      </c>
      <c r="U36" s="301">
        <f>IF(K36="nio",0,IF(K36&gt;0,VLOOKUP(G36,'3-Productie normen'!A:L,VLOOKUP(K36,'3-Productie normen'!$B$31:$C$37,2,FALSE),FALSE)))</f>
        <v>0</v>
      </c>
      <c r="V36" s="301">
        <f t="shared" si="1"/>
        <v>0</v>
      </c>
      <c r="W36" s="301">
        <f t="shared" si="4"/>
        <v>0</v>
      </c>
      <c r="X36" s="301">
        <f t="shared" si="2"/>
        <v>0</v>
      </c>
      <c r="Y36" s="302"/>
      <c r="AA36" s="303">
        <f t="shared" si="3"/>
        <v>936</v>
      </c>
    </row>
    <row r="37" spans="1:27" ht="14.1" customHeight="1">
      <c r="A37" s="69">
        <v>37</v>
      </c>
      <c r="B37" s="266" t="s">
        <v>309</v>
      </c>
      <c r="C37" s="266" t="s">
        <v>310</v>
      </c>
      <c r="D37" s="426" t="s">
        <v>91</v>
      </c>
      <c r="E37" s="427" t="s">
        <v>241</v>
      </c>
      <c r="F37" s="428" t="s">
        <v>319</v>
      </c>
      <c r="G37" s="430" t="s">
        <v>247</v>
      </c>
      <c r="H37" s="428" t="s">
        <v>318</v>
      </c>
      <c r="I37" s="438">
        <v>7</v>
      </c>
      <c r="J37" s="300">
        <f t="shared" si="0"/>
        <v>104</v>
      </c>
      <c r="K37" s="439">
        <v>104</v>
      </c>
      <c r="L37" s="439"/>
      <c r="M37" s="439"/>
      <c r="N37" s="232"/>
      <c r="O37" s="232"/>
      <c r="P37" s="231" t="e">
        <f>IF(K37="nio",0,IF(K37&gt;0,K37*I37/U37,0))*VLOOKUP(B37,'2-Kosten per locatie'!$A$14:$C$16,3,FALSE)</f>
        <v>#DIV/0!</v>
      </c>
      <c r="Q37" s="231">
        <f>IF(L37&gt;0,L37*I37/V37,0)*VLOOKUP(B37,'2-Kosten per locatie'!$A$14:$C$16,3,FALSE)</f>
        <v>0</v>
      </c>
      <c r="R37" s="231">
        <f>IF(M37&gt;0,M37*I37/W37,0)*VLOOKUP(B37,'2-Kosten per locatie'!$A$14:$C$16,3,FALSE)</f>
        <v>0</v>
      </c>
      <c r="S37" s="231">
        <f>IF(N37&gt;0,N37*I37/X37,0)*VLOOKUP(B37,'2-Kosten per locatie'!$A$14:$C$16,3,FALSE)</f>
        <v>0</v>
      </c>
      <c r="T37" s="231">
        <f>IF(O37&gt;0,O37*I37/X37,0)*VLOOKUP(B37,'2-Kosten per locatie'!$A$14:$C$16,3,FALSE)</f>
        <v>0</v>
      </c>
      <c r="U37" s="301">
        <f>IF(K37="nio",0,IF(K37&gt;0,VLOOKUP(G37,'3-Productie normen'!A:L,VLOOKUP(K37,'3-Productie normen'!$B$31:$C$37,2,FALSE),FALSE)))</f>
        <v>0</v>
      </c>
      <c r="V37" s="301">
        <f t="shared" si="1"/>
        <v>0</v>
      </c>
      <c r="W37" s="301">
        <f t="shared" si="4"/>
        <v>0</v>
      </c>
      <c r="X37" s="301">
        <f t="shared" si="2"/>
        <v>0</v>
      </c>
      <c r="Y37" s="302"/>
      <c r="AA37" s="303">
        <f t="shared" si="3"/>
        <v>728</v>
      </c>
    </row>
    <row r="38" spans="1:27" ht="14.1" customHeight="1">
      <c r="A38" s="69">
        <v>38</v>
      </c>
      <c r="B38" s="266" t="s">
        <v>309</v>
      </c>
      <c r="C38" s="266" t="s">
        <v>310</v>
      </c>
      <c r="D38" s="426" t="s">
        <v>91</v>
      </c>
      <c r="E38" s="427" t="s">
        <v>241</v>
      </c>
      <c r="F38" s="428" t="s">
        <v>320</v>
      </c>
      <c r="G38" s="430" t="s">
        <v>255</v>
      </c>
      <c r="H38" s="428" t="s">
        <v>318</v>
      </c>
      <c r="I38" s="438">
        <v>12</v>
      </c>
      <c r="J38" s="300">
        <f t="shared" si="0"/>
        <v>104</v>
      </c>
      <c r="K38" s="439">
        <v>104</v>
      </c>
      <c r="L38" s="439"/>
      <c r="M38" s="439"/>
      <c r="N38" s="232"/>
      <c r="O38" s="232"/>
      <c r="P38" s="231" t="e">
        <f>IF(K38="nio",0,IF(K38&gt;0,K38*I38/U38,0))*VLOOKUP(B38,'2-Kosten per locatie'!$A$14:$C$16,3,FALSE)</f>
        <v>#DIV/0!</v>
      </c>
      <c r="Q38" s="231">
        <f>IF(L38&gt;0,L38*I38/V38,0)*VLOOKUP(B38,'2-Kosten per locatie'!$A$14:$C$16,3,FALSE)</f>
        <v>0</v>
      </c>
      <c r="R38" s="231">
        <f>IF(M38&gt;0,M38*I38/W38,0)*VLOOKUP(B38,'2-Kosten per locatie'!$A$14:$C$16,3,FALSE)</f>
        <v>0</v>
      </c>
      <c r="S38" s="231">
        <f>IF(N38&gt;0,N38*I38/X38,0)*VLOOKUP(B38,'2-Kosten per locatie'!$A$14:$C$16,3,FALSE)</f>
        <v>0</v>
      </c>
      <c r="T38" s="231">
        <f>IF(O38&gt;0,O38*I38/X38,0)*VLOOKUP(B38,'2-Kosten per locatie'!$A$14:$C$16,3,FALSE)</f>
        <v>0</v>
      </c>
      <c r="U38" s="301">
        <f>IF(K38="nio",0,IF(K38&gt;0,VLOOKUP(G38,'3-Productie normen'!A:L,VLOOKUP(K38,'3-Productie normen'!$B$31:$C$37,2,FALSE),FALSE)))</f>
        <v>0</v>
      </c>
      <c r="V38" s="301">
        <f t="shared" si="1"/>
        <v>0</v>
      </c>
      <c r="W38" s="301">
        <f t="shared" si="4"/>
        <v>0</v>
      </c>
      <c r="X38" s="301">
        <f t="shared" si="2"/>
        <v>0</v>
      </c>
      <c r="Y38" s="302"/>
      <c r="AA38" s="303">
        <f t="shared" si="3"/>
        <v>1248</v>
      </c>
    </row>
    <row r="39" spans="1:27" ht="14.1" customHeight="1">
      <c r="A39" s="69">
        <v>39</v>
      </c>
      <c r="B39" s="266" t="s">
        <v>309</v>
      </c>
      <c r="C39" s="266" t="s">
        <v>310</v>
      </c>
      <c r="D39" s="426" t="s">
        <v>91</v>
      </c>
      <c r="E39" s="427" t="s">
        <v>241</v>
      </c>
      <c r="F39" s="428" t="s">
        <v>321</v>
      </c>
      <c r="G39" s="430" t="s">
        <v>245</v>
      </c>
      <c r="H39" s="428" t="s">
        <v>318</v>
      </c>
      <c r="I39" s="438">
        <v>17</v>
      </c>
      <c r="J39" s="300">
        <f t="shared" si="0"/>
        <v>0</v>
      </c>
      <c r="K39" s="439" t="s">
        <v>245</v>
      </c>
      <c r="L39" s="439"/>
      <c r="M39" s="439"/>
      <c r="N39" s="232"/>
      <c r="O39" s="232"/>
      <c r="P39" s="231">
        <f>IF(K39="nio",0,IF(K39&gt;0,K39*I39/U39,0))*VLOOKUP(B39,'2-Kosten per locatie'!$A$14:$C$16,3,FALSE)</f>
        <v>0</v>
      </c>
      <c r="Q39" s="231">
        <f>IF(L39&gt;0,L39*I39/V39,0)*VLOOKUP(B39,'2-Kosten per locatie'!$A$14:$C$16,3,FALSE)</f>
        <v>0</v>
      </c>
      <c r="R39" s="231">
        <f>IF(M39&gt;0,M39*I39/W39,0)*VLOOKUP(B39,'2-Kosten per locatie'!$A$14:$C$16,3,FALSE)</f>
        <v>0</v>
      </c>
      <c r="S39" s="231">
        <f>IF(N39&gt;0,N39*I39/X39,0)*VLOOKUP(B39,'2-Kosten per locatie'!$A$14:$C$16,3,FALSE)</f>
        <v>0</v>
      </c>
      <c r="T39" s="231">
        <f>IF(O39&gt;0,O39*I39/X39,0)*VLOOKUP(B39,'2-Kosten per locatie'!$A$14:$C$16,3,FALSE)</f>
        <v>0</v>
      </c>
      <c r="U39" s="301">
        <f>IF(K39="nio",0,IF(K39&gt;0,VLOOKUP(G39,'3-Productie normen'!A:L,VLOOKUP(K39,'3-Productie normen'!$B$31:$C$37,2,FALSE),FALSE)))</f>
        <v>0</v>
      </c>
      <c r="V39" s="301">
        <f t="shared" si="1"/>
        <v>0</v>
      </c>
      <c r="W39" s="301">
        <f t="shared" si="4"/>
        <v>0</v>
      </c>
      <c r="X39" s="301">
        <f t="shared" si="2"/>
        <v>0</v>
      </c>
      <c r="Y39" s="302"/>
      <c r="AA39" s="303">
        <f t="shared" si="3"/>
        <v>0</v>
      </c>
    </row>
    <row r="40" spans="1:27" ht="14.1" customHeight="1">
      <c r="A40" s="69">
        <v>40</v>
      </c>
      <c r="B40" s="266" t="s">
        <v>309</v>
      </c>
      <c r="C40" s="266" t="s">
        <v>310</v>
      </c>
      <c r="D40" s="426" t="s">
        <v>91</v>
      </c>
      <c r="E40" s="427" t="s">
        <v>241</v>
      </c>
      <c r="F40" s="428" t="s">
        <v>322</v>
      </c>
      <c r="G40" s="430" t="s">
        <v>245</v>
      </c>
      <c r="H40" s="428" t="s">
        <v>323</v>
      </c>
      <c r="I40" s="438">
        <v>4</v>
      </c>
      <c r="J40" s="300">
        <f t="shared" si="0"/>
        <v>0</v>
      </c>
      <c r="K40" s="439" t="s">
        <v>245</v>
      </c>
      <c r="L40" s="439"/>
      <c r="M40" s="439"/>
      <c r="N40" s="232"/>
      <c r="O40" s="232"/>
      <c r="P40" s="231">
        <f>IF(K40="nio",0,IF(K40&gt;0,K40*I40/U40,0))*VLOOKUP(B40,'2-Kosten per locatie'!$A$14:$C$16,3,FALSE)</f>
        <v>0</v>
      </c>
      <c r="Q40" s="231">
        <f>IF(L40&gt;0,L40*I40/V40,0)*VLOOKUP(B40,'2-Kosten per locatie'!$A$14:$C$16,3,FALSE)</f>
        <v>0</v>
      </c>
      <c r="R40" s="231">
        <f>IF(M40&gt;0,M40*I40/W40,0)*VLOOKUP(B40,'2-Kosten per locatie'!$A$14:$C$16,3,FALSE)</f>
        <v>0</v>
      </c>
      <c r="S40" s="231">
        <f>IF(N40&gt;0,N40*I40/X40,0)*VLOOKUP(B40,'2-Kosten per locatie'!$A$14:$C$16,3,FALSE)</f>
        <v>0</v>
      </c>
      <c r="T40" s="231">
        <f>IF(O40&gt;0,O40*I40/X40,0)*VLOOKUP(B40,'2-Kosten per locatie'!$A$14:$C$16,3,FALSE)</f>
        <v>0</v>
      </c>
      <c r="U40" s="301">
        <f>IF(K40="nio",0,IF(K40&gt;0,VLOOKUP(G40,'3-Productie normen'!A:L,VLOOKUP(K40,'3-Productie normen'!$B$31:$C$37,2,FALSE),FALSE)))</f>
        <v>0</v>
      </c>
      <c r="V40" s="301">
        <f t="shared" si="1"/>
        <v>0</v>
      </c>
      <c r="W40" s="301">
        <f t="shared" si="4"/>
        <v>0</v>
      </c>
      <c r="X40" s="301">
        <f t="shared" si="2"/>
        <v>0</v>
      </c>
      <c r="Y40" s="302"/>
      <c r="AA40" s="303">
        <f t="shared" si="3"/>
        <v>0</v>
      </c>
    </row>
    <row r="41" spans="1:27" ht="14.1" customHeight="1">
      <c r="A41" s="69">
        <v>41</v>
      </c>
      <c r="B41" s="266" t="s">
        <v>239</v>
      </c>
      <c r="C41" s="266" t="s">
        <v>240</v>
      </c>
      <c r="D41" s="426">
        <v>2</v>
      </c>
      <c r="E41" s="427" t="s">
        <v>241</v>
      </c>
      <c r="F41" s="428" t="s">
        <v>252</v>
      </c>
      <c r="G41" s="428" t="s">
        <v>59</v>
      </c>
      <c r="H41" s="428" t="s">
        <v>244</v>
      </c>
      <c r="I41" s="438">
        <v>16</v>
      </c>
      <c r="J41" s="300">
        <f>SUM(K41:O41)</f>
        <v>814</v>
      </c>
      <c r="K41" s="439">
        <v>255</v>
      </c>
      <c r="L41" s="439"/>
      <c r="M41" s="439">
        <v>52</v>
      </c>
      <c r="N41" s="232">
        <v>52</v>
      </c>
      <c r="O41" s="232">
        <v>455</v>
      </c>
      <c r="P41" s="231" t="e">
        <f>IF(K41="nio",0,IF(K41&gt;0,K41*I41/U41,0))*VLOOKUP(B41,'2-Kosten per locatie'!$A$14:$C$16,3,FALSE)</f>
        <v>#DIV/0!</v>
      </c>
      <c r="Q41" s="231">
        <f>IF(L41&gt;0,L41*I41/V41,0)*VLOOKUP(B41,'2-Kosten per locatie'!$A$14:$C$16,3,FALSE)</f>
        <v>0</v>
      </c>
      <c r="R41" s="231" t="e">
        <f>IF(M41&gt;0,M41*I41/W41,0)*VLOOKUP(B41,'2-Kosten per locatie'!$A$14:$C$16,3,FALSE)</f>
        <v>#DIV/0!</v>
      </c>
      <c r="S41" s="231" t="e">
        <f>IF(N41&gt;0,N41*I41/X41,0)*VLOOKUP(B41,'2-Kosten per locatie'!$A$14:$C$16,3,FALSE)</f>
        <v>#DIV/0!</v>
      </c>
      <c r="T41" s="231" t="e">
        <f>IF(O41&gt;0,O41*I41/X41,0)*VLOOKUP(B41,'2-Kosten per locatie'!$A$14:$C$16,3,FALSE)</f>
        <v>#DIV/0!</v>
      </c>
      <c r="U41" s="301">
        <f>IF(K41="nio",0,IF(K41&gt;0,VLOOKUP(G41,'3-Productie normen'!A:L,VLOOKUP(K41,'3-Productie normen'!$B$31:$C$37,2,FALSE),FALSE)))</f>
        <v>0</v>
      </c>
      <c r="V41" s="301">
        <f t="shared" si="1"/>
        <v>0</v>
      </c>
      <c r="W41" s="301">
        <f t="shared" si="4"/>
        <v>0</v>
      </c>
      <c r="X41" s="301">
        <f t="shared" si="2"/>
        <v>0</v>
      </c>
      <c r="Y41" s="302"/>
      <c r="AA41" s="303">
        <f t="shared" si="3"/>
        <v>13024</v>
      </c>
    </row>
    <row r="42" spans="1:27" ht="14.1" customHeight="1">
      <c r="A42" s="69">
        <v>42</v>
      </c>
      <c r="B42" s="266" t="s">
        <v>239</v>
      </c>
      <c r="C42" s="266" t="s">
        <v>240</v>
      </c>
      <c r="D42" s="426">
        <v>2</v>
      </c>
      <c r="E42" s="427" t="s">
        <v>301</v>
      </c>
      <c r="F42" s="428" t="s">
        <v>289</v>
      </c>
      <c r="G42" s="428" t="s">
        <v>290</v>
      </c>
      <c r="H42" s="428" t="s">
        <v>244</v>
      </c>
      <c r="I42" s="438">
        <v>142</v>
      </c>
      <c r="J42" s="300">
        <f t="shared" ref="J42:J66" si="5">SUM(K42:N42)</f>
        <v>80</v>
      </c>
      <c r="K42" s="439">
        <v>80</v>
      </c>
      <c r="L42" s="439"/>
      <c r="M42" s="439"/>
      <c r="N42" s="232"/>
      <c r="O42" s="232"/>
      <c r="P42" s="231" t="e">
        <f>IF(K42="nio",0,IF(K42&gt;0,K42*I42/U42,0))*VLOOKUP(B42,'2-Kosten per locatie'!$A$14:$C$16,3,FALSE)</f>
        <v>#DIV/0!</v>
      </c>
      <c r="Q42" s="231">
        <f>IF(L42&gt;0,L42*I42/V42,0)*VLOOKUP(B42,'2-Kosten per locatie'!$A$14:$C$16,3,FALSE)</f>
        <v>0</v>
      </c>
      <c r="R42" s="231">
        <f>IF(M42&gt;0,M42*I42/W42,0)*VLOOKUP(B42,'2-Kosten per locatie'!$A$14:$C$16,3,FALSE)</f>
        <v>0</v>
      </c>
      <c r="S42" s="231">
        <f>IF(N42&gt;0,N42*I42/X42,0)*VLOOKUP(B42,'2-Kosten per locatie'!$A$14:$C$16,3,FALSE)</f>
        <v>0</v>
      </c>
      <c r="T42" s="231">
        <f>IF(O42&gt;0,O42*I42/X42,0)*VLOOKUP(B42,'2-Kosten per locatie'!$A$14:$C$16,3,FALSE)</f>
        <v>0</v>
      </c>
      <c r="U42" s="301">
        <f>IF(K42="nio",0,IF(K42&gt;0,VLOOKUP(G42,'3-Productie normen'!A:L,VLOOKUP(K42,'3-Productie normen'!$B$31:$C$37,2,FALSE),FALSE)))</f>
        <v>0</v>
      </c>
      <c r="V42" s="301">
        <f t="shared" ref="V42:V66" si="6">IF(L42&gt;0,U42*$V$8,0)</f>
        <v>0</v>
      </c>
      <c r="W42" s="301">
        <f t="shared" si="4"/>
        <v>0</v>
      </c>
      <c r="X42" s="301">
        <f t="shared" ref="X42:X66" si="7">IF((OR(N42&gt;0,O42&gt;0)),U42*$X$8,0)</f>
        <v>0</v>
      </c>
      <c r="Y42" s="302"/>
      <c r="AA42" s="303">
        <f t="shared" ref="AA42:AA66" si="8">J42*I42</f>
        <v>11360</v>
      </c>
    </row>
    <row r="43" spans="1:27" ht="14.1" customHeight="1">
      <c r="A43" s="69">
        <v>43</v>
      </c>
      <c r="B43" s="266" t="s">
        <v>239</v>
      </c>
      <c r="C43" s="266" t="s">
        <v>240</v>
      </c>
      <c r="D43" s="426">
        <v>2</v>
      </c>
      <c r="E43" s="432" t="s">
        <v>302</v>
      </c>
      <c r="F43" s="428" t="s">
        <v>289</v>
      </c>
      <c r="G43" s="428" t="s">
        <v>290</v>
      </c>
      <c r="H43" s="428" t="s">
        <v>244</v>
      </c>
      <c r="I43" s="438">
        <v>142</v>
      </c>
      <c r="J43" s="300">
        <f t="shared" si="5"/>
        <v>80</v>
      </c>
      <c r="K43" s="439">
        <v>80</v>
      </c>
      <c r="L43" s="439"/>
      <c r="M43" s="439"/>
      <c r="N43" s="232"/>
      <c r="O43" s="232"/>
      <c r="P43" s="231" t="e">
        <f>IF(K43="nio",0,IF(K43&gt;0,K43*I43/U43,0))*VLOOKUP(B43,'2-Kosten per locatie'!$A$14:$C$16,3,FALSE)</f>
        <v>#DIV/0!</v>
      </c>
      <c r="Q43" s="231">
        <f>IF(L43&gt;0,L43*I43/V43,0)*VLOOKUP(B43,'2-Kosten per locatie'!$A$14:$C$16,3,FALSE)</f>
        <v>0</v>
      </c>
      <c r="R43" s="231">
        <f>IF(M43&gt;0,M43*I43/W43,0)*VLOOKUP(B43,'2-Kosten per locatie'!$A$14:$C$16,3,FALSE)</f>
        <v>0</v>
      </c>
      <c r="S43" s="231">
        <f>IF(N43&gt;0,N43*I43/X43,0)*VLOOKUP(B43,'2-Kosten per locatie'!$A$14:$C$16,3,FALSE)</f>
        <v>0</v>
      </c>
      <c r="T43" s="231">
        <f>IF(O43&gt;0,O43*I43/X43,0)*VLOOKUP(B43,'2-Kosten per locatie'!$A$14:$C$16,3,FALSE)</f>
        <v>0</v>
      </c>
      <c r="U43" s="301">
        <f>IF(K43="nio",0,IF(K43&gt;0,VLOOKUP(G43,'3-Productie normen'!A:L,VLOOKUP(K43,'3-Productie normen'!$B$31:$C$37,2,FALSE),FALSE)))</f>
        <v>0</v>
      </c>
      <c r="V43" s="301">
        <f t="shared" si="6"/>
        <v>0</v>
      </c>
      <c r="W43" s="301">
        <f t="shared" si="4"/>
        <v>0</v>
      </c>
      <c r="X43" s="301">
        <f t="shared" si="7"/>
        <v>0</v>
      </c>
      <c r="Y43" s="302"/>
      <c r="AA43" s="303">
        <f t="shared" si="8"/>
        <v>11360</v>
      </c>
    </row>
    <row r="44" spans="1:27" ht="14.1" customHeight="1">
      <c r="A44" s="69">
        <v>44</v>
      </c>
      <c r="B44" s="266" t="s">
        <v>239</v>
      </c>
      <c r="C44" s="266" t="s">
        <v>240</v>
      </c>
      <c r="D44" s="426">
        <v>2</v>
      </c>
      <c r="E44" s="432" t="s">
        <v>303</v>
      </c>
      <c r="F44" s="428" t="s">
        <v>289</v>
      </c>
      <c r="G44" s="428" t="s">
        <v>290</v>
      </c>
      <c r="H44" s="428" t="s">
        <v>244</v>
      </c>
      <c r="I44" s="438">
        <v>85.5</v>
      </c>
      <c r="J44" s="300">
        <f t="shared" si="5"/>
        <v>80</v>
      </c>
      <c r="K44" s="439">
        <v>80</v>
      </c>
      <c r="L44" s="439"/>
      <c r="M44" s="439"/>
      <c r="N44" s="232"/>
      <c r="O44" s="232"/>
      <c r="P44" s="231" t="e">
        <f>IF(K44="nio",0,IF(K44&gt;0,K44*I44/U44,0))*VLOOKUP(B44,'2-Kosten per locatie'!$A$14:$C$16,3,FALSE)</f>
        <v>#DIV/0!</v>
      </c>
      <c r="Q44" s="231">
        <f>IF(L44&gt;0,L44*I44/V44,0)*VLOOKUP(B44,'2-Kosten per locatie'!$A$14:$C$16,3,FALSE)</f>
        <v>0</v>
      </c>
      <c r="R44" s="231">
        <f>IF(M44&gt;0,M44*I44/W44,0)*VLOOKUP(B44,'2-Kosten per locatie'!$A$14:$C$16,3,FALSE)</f>
        <v>0</v>
      </c>
      <c r="S44" s="231">
        <f>IF(N44&gt;0,N44*I44/X44,0)*VLOOKUP(B44,'2-Kosten per locatie'!$A$14:$C$16,3,FALSE)</f>
        <v>0</v>
      </c>
      <c r="T44" s="231">
        <f>IF(O44&gt;0,O44*I44/X44,0)*VLOOKUP(B44,'2-Kosten per locatie'!$A$14:$C$16,3,FALSE)</f>
        <v>0</v>
      </c>
      <c r="U44" s="301">
        <f>IF(K44="nio",0,IF(K44&gt;0,VLOOKUP(G44,'3-Productie normen'!A:L,VLOOKUP(K44,'3-Productie normen'!$B$31:$C$37,2,FALSE),FALSE)))</f>
        <v>0</v>
      </c>
      <c r="V44" s="301">
        <f t="shared" si="6"/>
        <v>0</v>
      </c>
      <c r="W44" s="301">
        <f t="shared" si="4"/>
        <v>0</v>
      </c>
      <c r="X44" s="301">
        <f t="shared" si="7"/>
        <v>0</v>
      </c>
      <c r="Y44" s="302"/>
      <c r="AA44" s="303">
        <f t="shared" si="8"/>
        <v>6840</v>
      </c>
    </row>
    <row r="45" spans="1:27" ht="14.1" customHeight="1">
      <c r="A45" s="69">
        <v>45</v>
      </c>
      <c r="B45" s="266" t="s">
        <v>239</v>
      </c>
      <c r="C45" s="266" t="s">
        <v>240</v>
      </c>
      <c r="D45" s="426">
        <v>2</v>
      </c>
      <c r="E45" s="432" t="s">
        <v>241</v>
      </c>
      <c r="F45" s="428" t="s">
        <v>304</v>
      </c>
      <c r="G45" s="428" t="s">
        <v>255</v>
      </c>
      <c r="H45" s="428" t="s">
        <v>244</v>
      </c>
      <c r="I45" s="438">
        <v>125</v>
      </c>
      <c r="J45" s="300">
        <f t="shared" si="5"/>
        <v>255</v>
      </c>
      <c r="K45" s="439">
        <v>255</v>
      </c>
      <c r="L45" s="439"/>
      <c r="M45" s="439"/>
      <c r="N45" s="232"/>
      <c r="O45" s="232"/>
      <c r="P45" s="231" t="e">
        <f>IF(K45="nio",0,IF(K45&gt;0,K45*I45/U45,0))*VLOOKUP(B45,'2-Kosten per locatie'!$A$14:$C$16,3,FALSE)</f>
        <v>#DIV/0!</v>
      </c>
      <c r="Q45" s="231">
        <f>IF(L45&gt;0,L45*I45/V45,0)*VLOOKUP(B45,'2-Kosten per locatie'!$A$14:$C$16,3,FALSE)</f>
        <v>0</v>
      </c>
      <c r="R45" s="231">
        <f>IF(M45&gt;0,M45*I45/W45,0)*VLOOKUP(B45,'2-Kosten per locatie'!$A$14:$C$16,3,FALSE)</f>
        <v>0</v>
      </c>
      <c r="S45" s="231">
        <f>IF(N45&gt;0,N45*I45/X45,0)*VLOOKUP(B45,'2-Kosten per locatie'!$A$14:$C$16,3,FALSE)</f>
        <v>0</v>
      </c>
      <c r="T45" s="231">
        <f>IF(O45&gt;0,O45*I45/X45,0)*VLOOKUP(B45,'2-Kosten per locatie'!$A$14:$C$16,3,FALSE)</f>
        <v>0</v>
      </c>
      <c r="U45" s="301">
        <f>IF(K45="nio",0,IF(K45&gt;0,VLOOKUP(G45,'3-Productie normen'!A:L,VLOOKUP(K45,'3-Productie normen'!$B$31:$C$37,2,FALSE),FALSE)))</f>
        <v>0</v>
      </c>
      <c r="V45" s="301">
        <f t="shared" si="6"/>
        <v>0</v>
      </c>
      <c r="W45" s="301">
        <f t="shared" si="4"/>
        <v>0</v>
      </c>
      <c r="X45" s="301">
        <f t="shared" si="7"/>
        <v>0</v>
      </c>
      <c r="Y45" s="302"/>
      <c r="AA45" s="303">
        <f t="shared" si="8"/>
        <v>31875</v>
      </c>
    </row>
    <row r="46" spans="1:27" ht="14.1" customHeight="1">
      <c r="A46" s="69">
        <v>46</v>
      </c>
      <c r="B46" s="266" t="s">
        <v>239</v>
      </c>
      <c r="C46" s="266" t="s">
        <v>240</v>
      </c>
      <c r="D46" s="426">
        <v>2</v>
      </c>
      <c r="E46" s="432" t="s">
        <v>241</v>
      </c>
      <c r="F46" s="428" t="s">
        <v>305</v>
      </c>
      <c r="G46" s="430" t="s">
        <v>259</v>
      </c>
      <c r="H46" s="431" t="s">
        <v>306</v>
      </c>
      <c r="I46" s="438">
        <v>2</v>
      </c>
      <c r="J46" s="300">
        <f t="shared" si="5"/>
        <v>307</v>
      </c>
      <c r="K46" s="439">
        <v>255</v>
      </c>
      <c r="L46" s="439"/>
      <c r="M46" s="439">
        <v>52</v>
      </c>
      <c r="N46" s="232"/>
      <c r="O46" s="232"/>
      <c r="P46" s="231" t="e">
        <f>IF(K46="nio",0,IF(K46&gt;0,K46*I46/U46,0))*VLOOKUP(B46,'2-Kosten per locatie'!$A$14:$C$16,3,FALSE)</f>
        <v>#DIV/0!</v>
      </c>
      <c r="Q46" s="231">
        <f>IF(L46&gt;0,L46*I46/V46,0)*VLOOKUP(B46,'2-Kosten per locatie'!$A$14:$C$16,3,FALSE)</f>
        <v>0</v>
      </c>
      <c r="R46" s="231" t="e">
        <f>IF(M46&gt;0,M46*I46/W46,0)*VLOOKUP(B46,'2-Kosten per locatie'!$A$14:$C$16,3,FALSE)</f>
        <v>#DIV/0!</v>
      </c>
      <c r="S46" s="231">
        <f>IF(N46&gt;0,N46*I46/X46,0)*VLOOKUP(B46,'2-Kosten per locatie'!$A$14:$C$16,3,FALSE)</f>
        <v>0</v>
      </c>
      <c r="T46" s="231">
        <f>IF(O46&gt;0,O46*I46/X46,0)*VLOOKUP(B46,'2-Kosten per locatie'!$A$14:$C$16,3,FALSE)</f>
        <v>0</v>
      </c>
      <c r="U46" s="301">
        <f>IF(K46="nio",0,IF(K46&gt;0,VLOOKUP(G46,'3-Productie normen'!A:L,VLOOKUP(K46,'3-Productie normen'!$B$31:$C$37,2,FALSE),FALSE)))</f>
        <v>0</v>
      </c>
      <c r="V46" s="301">
        <f t="shared" si="6"/>
        <v>0</v>
      </c>
      <c r="W46" s="301">
        <f t="shared" si="4"/>
        <v>0</v>
      </c>
      <c r="X46" s="301">
        <f t="shared" si="7"/>
        <v>0</v>
      </c>
      <c r="Y46" s="302"/>
      <c r="AA46" s="303">
        <f t="shared" si="8"/>
        <v>614</v>
      </c>
    </row>
    <row r="47" spans="1:27" ht="14.1" customHeight="1">
      <c r="A47" s="69">
        <v>47</v>
      </c>
      <c r="B47" s="266" t="s">
        <v>239</v>
      </c>
      <c r="C47" s="266" t="s">
        <v>240</v>
      </c>
      <c r="D47" s="426">
        <v>2</v>
      </c>
      <c r="E47" s="432" t="s">
        <v>241</v>
      </c>
      <c r="F47" s="428" t="s">
        <v>307</v>
      </c>
      <c r="G47" s="430" t="s">
        <v>278</v>
      </c>
      <c r="H47" s="428" t="s">
        <v>308</v>
      </c>
      <c r="I47" s="438">
        <v>540</v>
      </c>
      <c r="J47" s="300">
        <f t="shared" si="5"/>
        <v>52</v>
      </c>
      <c r="K47" s="439">
        <v>52</v>
      </c>
      <c r="L47" s="439"/>
      <c r="M47" s="439"/>
      <c r="N47" s="232"/>
      <c r="O47" s="232"/>
      <c r="P47" s="231" t="e">
        <f>IF(K47="nio",0,IF(K47&gt;0,K47*I47/U47,0))*VLOOKUP(B47,'2-Kosten per locatie'!$A$14:$C$16,3,FALSE)</f>
        <v>#DIV/0!</v>
      </c>
      <c r="Q47" s="231">
        <f>IF(L47&gt;0,L47*I47/V47,0)*VLOOKUP(B47,'2-Kosten per locatie'!$A$14:$C$16,3,FALSE)</f>
        <v>0</v>
      </c>
      <c r="R47" s="231">
        <f>IF(M47&gt;0,M47*I47/W47,0)*VLOOKUP(B47,'2-Kosten per locatie'!$A$14:$C$16,3,FALSE)</f>
        <v>0</v>
      </c>
      <c r="S47" s="231">
        <f>IF(N47&gt;0,N47*I47/X47,0)*VLOOKUP(B47,'2-Kosten per locatie'!$A$14:$C$16,3,FALSE)</f>
        <v>0</v>
      </c>
      <c r="T47" s="231">
        <f>IF(O47&gt;0,O47*I47/X47,0)*VLOOKUP(B47,'2-Kosten per locatie'!$A$14:$C$16,3,FALSE)</f>
        <v>0</v>
      </c>
      <c r="U47" s="301">
        <f>IF(K47="nio",0,IF(K47&gt;0,VLOOKUP(G47,'3-Productie normen'!A:L,VLOOKUP(K47,'3-Productie normen'!$B$31:$C$37,2,FALSE),FALSE)))</f>
        <v>0</v>
      </c>
      <c r="V47" s="301">
        <f t="shared" si="6"/>
        <v>0</v>
      </c>
      <c r="W47" s="301">
        <f t="shared" si="4"/>
        <v>0</v>
      </c>
      <c r="X47" s="301">
        <f t="shared" si="7"/>
        <v>0</v>
      </c>
      <c r="Y47" s="302"/>
      <c r="AA47" s="303">
        <f t="shared" si="8"/>
        <v>28080</v>
      </c>
    </row>
    <row r="48" spans="1:27" ht="14.1" customHeight="1">
      <c r="A48" s="69">
        <v>48</v>
      </c>
      <c r="B48" s="266" t="s">
        <v>239</v>
      </c>
      <c r="C48" s="266" t="s">
        <v>240</v>
      </c>
      <c r="D48" s="426">
        <v>1</v>
      </c>
      <c r="E48" s="432" t="s">
        <v>241</v>
      </c>
      <c r="F48" s="428" t="s">
        <v>242</v>
      </c>
      <c r="G48" s="430" t="s">
        <v>243</v>
      </c>
      <c r="H48" s="428" t="s">
        <v>244</v>
      </c>
      <c r="I48" s="438">
        <v>103</v>
      </c>
      <c r="J48" s="300">
        <f t="shared" si="5"/>
        <v>307</v>
      </c>
      <c r="K48" s="439">
        <v>255</v>
      </c>
      <c r="L48" s="439"/>
      <c r="M48" s="439">
        <v>52</v>
      </c>
      <c r="N48" s="232"/>
      <c r="O48" s="232"/>
      <c r="P48" s="231" t="e">
        <f>IF(K48="nio",0,IF(K48&gt;0,K48*I48/U48,0))*VLOOKUP(B48,'2-Kosten per locatie'!$A$14:$C$16,3,FALSE)</f>
        <v>#DIV/0!</v>
      </c>
      <c r="Q48" s="231">
        <f>IF(L48&gt;0,L48*I48/V48,0)*VLOOKUP(B48,'2-Kosten per locatie'!$A$14:$C$16,3,FALSE)</f>
        <v>0</v>
      </c>
      <c r="R48" s="231" t="e">
        <f>IF(M48&gt;0,M48*I48/W48,0)*VLOOKUP(B48,'2-Kosten per locatie'!$A$14:$C$16,3,FALSE)</f>
        <v>#DIV/0!</v>
      </c>
      <c r="S48" s="231">
        <f>IF(N48&gt;0,N48*I48/X48,0)*VLOOKUP(B48,'2-Kosten per locatie'!$A$14:$C$16,3,FALSE)</f>
        <v>0</v>
      </c>
      <c r="T48" s="231">
        <f>IF(O48&gt;0,O48*I48/X48,0)*VLOOKUP(B48,'2-Kosten per locatie'!$A$14:$C$16,3,FALSE)</f>
        <v>0</v>
      </c>
      <c r="U48" s="301">
        <f>IF(K48="nio",0,IF(K48&gt;0,VLOOKUP(G48,'3-Productie normen'!A:L,VLOOKUP(K48,'3-Productie normen'!$B$31:$C$37,2,FALSE),FALSE)))</f>
        <v>0</v>
      </c>
      <c r="V48" s="301">
        <f t="shared" si="6"/>
        <v>0</v>
      </c>
      <c r="W48" s="301">
        <f t="shared" si="4"/>
        <v>0</v>
      </c>
      <c r="X48" s="301">
        <f t="shared" si="7"/>
        <v>0</v>
      </c>
      <c r="Y48" s="302"/>
      <c r="AA48" s="303">
        <f t="shared" si="8"/>
        <v>31621</v>
      </c>
    </row>
    <row r="49" spans="1:27" ht="14.1" customHeight="1">
      <c r="A49" s="69">
        <v>49</v>
      </c>
      <c r="B49" s="266" t="s">
        <v>239</v>
      </c>
      <c r="C49" s="266" t="s">
        <v>240</v>
      </c>
      <c r="D49" s="426">
        <v>1</v>
      </c>
      <c r="E49" s="432" t="s">
        <v>241</v>
      </c>
      <c r="F49" s="428" t="s">
        <v>246</v>
      </c>
      <c r="G49" s="430" t="s">
        <v>329</v>
      </c>
      <c r="H49" s="430" t="s">
        <v>248</v>
      </c>
      <c r="I49" s="438">
        <v>200</v>
      </c>
      <c r="J49" s="300">
        <f t="shared" si="5"/>
        <v>307</v>
      </c>
      <c r="K49" s="439">
        <v>255</v>
      </c>
      <c r="L49" s="439"/>
      <c r="M49" s="439">
        <v>52</v>
      </c>
      <c r="N49" s="232"/>
      <c r="O49" s="232"/>
      <c r="P49" s="231" t="e">
        <f>IF(K49="nio",0,IF(K49&gt;0,K49*I49/U49,0))*VLOOKUP(B49,'2-Kosten per locatie'!$A$14:$C$16,3,FALSE)</f>
        <v>#DIV/0!</v>
      </c>
      <c r="Q49" s="231">
        <f>IF(L49&gt;0,L49*I49/V49,0)*VLOOKUP(B49,'2-Kosten per locatie'!$A$14:$C$16,3,FALSE)</f>
        <v>0</v>
      </c>
      <c r="R49" s="231" t="e">
        <f>IF(M49&gt;0,M49*I49/W49,0)*VLOOKUP(B49,'2-Kosten per locatie'!$A$14:$C$16,3,FALSE)</f>
        <v>#DIV/0!</v>
      </c>
      <c r="S49" s="231">
        <f>IF(N49&gt;0,N49*I49/X49,0)*VLOOKUP(B49,'2-Kosten per locatie'!$A$14:$C$16,3,FALSE)</f>
        <v>0</v>
      </c>
      <c r="T49" s="231">
        <f>IF(O49&gt;0,O49*I49/X49,0)*VLOOKUP(B49,'2-Kosten per locatie'!$A$14:$C$16,3,FALSE)</f>
        <v>0</v>
      </c>
      <c r="U49" s="301">
        <f>IF(K49="nio",0,IF(K49&gt;0,VLOOKUP(G49,'3-Productie normen'!A:L,VLOOKUP(K49,'3-Productie normen'!$B$31:$C$37,2,FALSE),FALSE)))</f>
        <v>0</v>
      </c>
      <c r="V49" s="301">
        <f t="shared" si="6"/>
        <v>0</v>
      </c>
      <c r="W49" s="301">
        <f t="shared" si="4"/>
        <v>0</v>
      </c>
      <c r="X49" s="301">
        <f t="shared" si="7"/>
        <v>0</v>
      </c>
      <c r="Y49" s="302"/>
      <c r="AA49" s="303">
        <f t="shared" si="8"/>
        <v>61400</v>
      </c>
    </row>
    <row r="50" spans="1:27" ht="14.1" customHeight="1">
      <c r="A50" s="69">
        <v>50</v>
      </c>
      <c r="B50" s="266" t="s">
        <v>239</v>
      </c>
      <c r="C50" s="266" t="s">
        <v>240</v>
      </c>
      <c r="D50" s="426">
        <v>1</v>
      </c>
      <c r="E50" s="432" t="s">
        <v>241</v>
      </c>
      <c r="F50" s="428" t="s">
        <v>249</v>
      </c>
      <c r="G50" s="430" t="s">
        <v>243</v>
      </c>
      <c r="H50" s="428" t="s">
        <v>244</v>
      </c>
      <c r="I50" s="438">
        <v>640</v>
      </c>
      <c r="J50" s="300">
        <f t="shared" si="5"/>
        <v>307</v>
      </c>
      <c r="K50" s="439">
        <v>255</v>
      </c>
      <c r="L50" s="439"/>
      <c r="M50" s="439">
        <v>52</v>
      </c>
      <c r="N50" s="232"/>
      <c r="O50" s="232"/>
      <c r="P50" s="231" t="e">
        <f>IF(K50="nio",0,IF(K50&gt;0,K50*I50/U50,0))*VLOOKUP(B50,'2-Kosten per locatie'!$A$14:$C$16,3,FALSE)</f>
        <v>#DIV/0!</v>
      </c>
      <c r="Q50" s="231">
        <f>IF(L50&gt;0,L50*I50/V50,0)*VLOOKUP(B50,'2-Kosten per locatie'!$A$14:$C$16,3,FALSE)</f>
        <v>0</v>
      </c>
      <c r="R50" s="231" t="e">
        <f>IF(M50&gt;0,M50*I50/W50,0)*VLOOKUP(B50,'2-Kosten per locatie'!$A$14:$C$16,3,FALSE)</f>
        <v>#DIV/0!</v>
      </c>
      <c r="S50" s="231">
        <f>IF(N50&gt;0,N50*I50/X50,0)*VLOOKUP(B50,'2-Kosten per locatie'!$A$14:$C$16,3,FALSE)</f>
        <v>0</v>
      </c>
      <c r="T50" s="231">
        <f>IF(O50&gt;0,O50*I50/X50,0)*VLOOKUP(B50,'2-Kosten per locatie'!$A$14:$C$16,3,FALSE)</f>
        <v>0</v>
      </c>
      <c r="U50" s="301">
        <f>IF(K50="nio",0,IF(K50&gt;0,VLOOKUP(G50,'3-Productie normen'!A:L,VLOOKUP(K50,'3-Productie normen'!$B$31:$C$37,2,FALSE),FALSE)))</f>
        <v>0</v>
      </c>
      <c r="V50" s="301">
        <f t="shared" si="6"/>
        <v>0</v>
      </c>
      <c r="W50" s="301">
        <f t="shared" si="4"/>
        <v>0</v>
      </c>
      <c r="X50" s="301">
        <f t="shared" si="7"/>
        <v>0</v>
      </c>
      <c r="Y50" s="302"/>
      <c r="AA50" s="303">
        <f t="shared" si="8"/>
        <v>196480</v>
      </c>
    </row>
    <row r="51" spans="1:27" ht="14.1" customHeight="1">
      <c r="A51" s="69">
        <v>51</v>
      </c>
      <c r="B51" s="266" t="s">
        <v>239</v>
      </c>
      <c r="C51" s="266" t="s">
        <v>240</v>
      </c>
      <c r="D51" s="426">
        <v>1</v>
      </c>
      <c r="E51" s="432" t="s">
        <v>241</v>
      </c>
      <c r="F51" s="428" t="s">
        <v>250</v>
      </c>
      <c r="G51" s="430" t="s">
        <v>243</v>
      </c>
      <c r="H51" s="428" t="s">
        <v>244</v>
      </c>
      <c r="I51" s="438">
        <v>445</v>
      </c>
      <c r="J51" s="300">
        <f t="shared" si="5"/>
        <v>307</v>
      </c>
      <c r="K51" s="439">
        <v>255</v>
      </c>
      <c r="L51" s="439"/>
      <c r="M51" s="439">
        <v>52</v>
      </c>
      <c r="N51" s="232"/>
      <c r="O51" s="232"/>
      <c r="P51" s="231" t="e">
        <f>IF(K51="nio",0,IF(K51&gt;0,K51*I51/U51,0))*VLOOKUP(B51,'2-Kosten per locatie'!$A$14:$C$16,3,FALSE)</f>
        <v>#DIV/0!</v>
      </c>
      <c r="Q51" s="231">
        <f>IF(L51&gt;0,L51*I51/V51,0)*VLOOKUP(B51,'2-Kosten per locatie'!$A$14:$C$16,3,FALSE)</f>
        <v>0</v>
      </c>
      <c r="R51" s="231" t="e">
        <f>IF(M51&gt;0,M51*I51/W51,0)*VLOOKUP(B51,'2-Kosten per locatie'!$A$14:$C$16,3,FALSE)</f>
        <v>#DIV/0!</v>
      </c>
      <c r="S51" s="231">
        <f>IF(N51&gt;0,N51*I51/X51,0)*VLOOKUP(B51,'2-Kosten per locatie'!$A$14:$C$16,3,FALSE)</f>
        <v>0</v>
      </c>
      <c r="T51" s="231">
        <f>IF(O51&gt;0,O51*I51/X51,0)*VLOOKUP(B51,'2-Kosten per locatie'!$A$14:$C$16,3,FALSE)</f>
        <v>0</v>
      </c>
      <c r="U51" s="301">
        <f>IF(K51="nio",0,IF(K51&gt;0,VLOOKUP(G51,'3-Productie normen'!A:L,VLOOKUP(K51,'3-Productie normen'!$B$31:$C$37,2,FALSE),FALSE)))</f>
        <v>0</v>
      </c>
      <c r="V51" s="301">
        <f t="shared" si="6"/>
        <v>0</v>
      </c>
      <c r="W51" s="301">
        <f t="shared" si="4"/>
        <v>0</v>
      </c>
      <c r="X51" s="301">
        <f t="shared" si="7"/>
        <v>0</v>
      </c>
      <c r="Y51" s="302"/>
      <c r="AA51" s="303">
        <f t="shared" si="8"/>
        <v>136615</v>
      </c>
    </row>
    <row r="52" spans="1:27" ht="14.1" customHeight="1">
      <c r="A52" s="69">
        <v>52</v>
      </c>
      <c r="B52" s="266" t="s">
        <v>239</v>
      </c>
      <c r="C52" s="266" t="s">
        <v>240</v>
      </c>
      <c r="D52" s="426">
        <v>1</v>
      </c>
      <c r="E52" s="432" t="s">
        <v>241</v>
      </c>
      <c r="F52" s="428" t="s">
        <v>258</v>
      </c>
      <c r="G52" s="428" t="s">
        <v>259</v>
      </c>
      <c r="H52" s="431" t="s">
        <v>248</v>
      </c>
      <c r="I52" s="438">
        <v>68</v>
      </c>
      <c r="J52" s="300">
        <f t="shared" si="5"/>
        <v>307</v>
      </c>
      <c r="K52" s="439">
        <v>255</v>
      </c>
      <c r="L52" s="439"/>
      <c r="M52" s="439">
        <v>52</v>
      </c>
      <c r="N52" s="232"/>
      <c r="O52" s="232"/>
      <c r="P52" s="231" t="e">
        <f>IF(K52="nio",0,IF(K52&gt;0,K52*I52/U52,0))*VLOOKUP(B52,'2-Kosten per locatie'!$A$14:$C$16,3,FALSE)</f>
        <v>#DIV/0!</v>
      </c>
      <c r="Q52" s="231">
        <f>IF(L52&gt;0,L52*I52/V52,0)*VLOOKUP(B52,'2-Kosten per locatie'!$A$14:$C$16,3,FALSE)</f>
        <v>0</v>
      </c>
      <c r="R52" s="231" t="e">
        <f>IF(M52&gt;0,M52*I52/W52,0)*VLOOKUP(B52,'2-Kosten per locatie'!$A$14:$C$16,3,FALSE)</f>
        <v>#DIV/0!</v>
      </c>
      <c r="S52" s="231">
        <f>IF(N52&gt;0,N52*I52/X52,0)*VLOOKUP(B52,'2-Kosten per locatie'!$A$14:$C$16,3,FALSE)</f>
        <v>0</v>
      </c>
      <c r="T52" s="231">
        <f>IF(O52&gt;0,O52*I52/X52,0)*VLOOKUP(B52,'2-Kosten per locatie'!$A$14:$C$16,3,FALSE)</f>
        <v>0</v>
      </c>
      <c r="U52" s="301">
        <f>IF(K52="nio",0,IF(K52&gt;0,VLOOKUP(G52,'3-Productie normen'!A:L,VLOOKUP(K52,'3-Productie normen'!$B$31:$C$37,2,FALSE),FALSE)))</f>
        <v>0</v>
      </c>
      <c r="V52" s="301">
        <f t="shared" si="6"/>
        <v>0</v>
      </c>
      <c r="W52" s="301">
        <f t="shared" si="4"/>
        <v>0</v>
      </c>
      <c r="X52" s="301">
        <f t="shared" si="7"/>
        <v>0</v>
      </c>
      <c r="Y52" s="302"/>
      <c r="AA52" s="303">
        <f t="shared" si="8"/>
        <v>20876</v>
      </c>
    </row>
    <row r="53" spans="1:27" ht="14.1" customHeight="1">
      <c r="A53" s="69">
        <v>53</v>
      </c>
      <c r="B53" s="266" t="s">
        <v>239</v>
      </c>
      <c r="C53" s="266" t="s">
        <v>240</v>
      </c>
      <c r="D53" s="426">
        <v>1</v>
      </c>
      <c r="E53" s="432" t="s">
        <v>241</v>
      </c>
      <c r="F53" s="428" t="s">
        <v>260</v>
      </c>
      <c r="G53" s="430" t="s">
        <v>243</v>
      </c>
      <c r="H53" s="428" t="s">
        <v>244</v>
      </c>
      <c r="I53" s="438">
        <v>120</v>
      </c>
      <c r="J53" s="300">
        <f t="shared" si="5"/>
        <v>307</v>
      </c>
      <c r="K53" s="439">
        <v>255</v>
      </c>
      <c r="L53" s="439"/>
      <c r="M53" s="439">
        <v>52</v>
      </c>
      <c r="N53" s="232"/>
      <c r="O53" s="232"/>
      <c r="P53" s="231" t="e">
        <f>IF(K53="nio",0,IF(K53&gt;0,K53*I53/U53,0))*VLOOKUP(B53,'2-Kosten per locatie'!$A$14:$C$16,3,FALSE)</f>
        <v>#DIV/0!</v>
      </c>
      <c r="Q53" s="231">
        <f>IF(L53&gt;0,L53*I53/V53,0)*VLOOKUP(B53,'2-Kosten per locatie'!$A$14:$C$16,3,FALSE)</f>
        <v>0</v>
      </c>
      <c r="R53" s="231" t="e">
        <f>IF(M53&gt;0,M53*I53/W53,0)*VLOOKUP(B53,'2-Kosten per locatie'!$A$14:$C$16,3,FALSE)</f>
        <v>#DIV/0!</v>
      </c>
      <c r="S53" s="231">
        <f>IF(N53&gt;0,N53*I53/X53,0)*VLOOKUP(B53,'2-Kosten per locatie'!$A$14:$C$16,3,FALSE)</f>
        <v>0</v>
      </c>
      <c r="T53" s="231">
        <f>IF(O53&gt;0,O53*I53/X53,0)*VLOOKUP(B53,'2-Kosten per locatie'!$A$14:$C$16,3,FALSE)</f>
        <v>0</v>
      </c>
      <c r="U53" s="301">
        <f>IF(K53="nio",0,IF(K53&gt;0,VLOOKUP(G53,'3-Productie normen'!A:L,VLOOKUP(K53,'3-Productie normen'!$B$31:$C$37,2,FALSE),FALSE)))</f>
        <v>0</v>
      </c>
      <c r="V53" s="301">
        <f t="shared" si="6"/>
        <v>0</v>
      </c>
      <c r="W53" s="301">
        <f t="shared" si="4"/>
        <v>0</v>
      </c>
      <c r="X53" s="301">
        <f t="shared" si="7"/>
        <v>0</v>
      </c>
      <c r="Y53" s="302"/>
      <c r="AA53" s="303">
        <f t="shared" si="8"/>
        <v>36840</v>
      </c>
    </row>
    <row r="54" spans="1:27" ht="14.1" customHeight="1">
      <c r="A54" s="69">
        <v>54</v>
      </c>
      <c r="B54" s="266" t="s">
        <v>239</v>
      </c>
      <c r="C54" s="266" t="s">
        <v>240</v>
      </c>
      <c r="D54" s="426">
        <v>1</v>
      </c>
      <c r="E54" s="432" t="s">
        <v>241</v>
      </c>
      <c r="F54" s="428" t="s">
        <v>260</v>
      </c>
      <c r="G54" s="430" t="s">
        <v>243</v>
      </c>
      <c r="H54" s="428" t="s">
        <v>248</v>
      </c>
      <c r="I54" s="438">
        <v>60</v>
      </c>
      <c r="J54" s="300">
        <f t="shared" si="5"/>
        <v>307</v>
      </c>
      <c r="K54" s="439">
        <v>255</v>
      </c>
      <c r="L54" s="439"/>
      <c r="M54" s="439">
        <v>52</v>
      </c>
      <c r="N54" s="232"/>
      <c r="O54" s="232"/>
      <c r="P54" s="231" t="e">
        <f>IF(K54="nio",0,IF(K54&gt;0,K54*I54/U54,0))*VLOOKUP(B54,'2-Kosten per locatie'!$A$14:$C$16,3,FALSE)</f>
        <v>#DIV/0!</v>
      </c>
      <c r="Q54" s="231">
        <f>IF(L54&gt;0,L54*I54/V54,0)*VLOOKUP(B54,'2-Kosten per locatie'!$A$14:$C$16,3,FALSE)</f>
        <v>0</v>
      </c>
      <c r="R54" s="231" t="e">
        <f>IF(M54&gt;0,M54*I54/W54,0)*VLOOKUP(B54,'2-Kosten per locatie'!$A$14:$C$16,3,FALSE)</f>
        <v>#DIV/0!</v>
      </c>
      <c r="S54" s="231">
        <f>IF(N54&gt;0,N54*I54/X54,0)*VLOOKUP(B54,'2-Kosten per locatie'!$A$14:$C$16,3,FALSE)</f>
        <v>0</v>
      </c>
      <c r="T54" s="231">
        <f>IF(O54&gt;0,O54*I54/X54,0)*VLOOKUP(B54,'2-Kosten per locatie'!$A$14:$C$16,3,FALSE)</f>
        <v>0</v>
      </c>
      <c r="U54" s="301">
        <f>IF(K54="nio",0,IF(K54&gt;0,VLOOKUP(G54,'3-Productie normen'!A:L,VLOOKUP(K54,'3-Productie normen'!$B$31:$C$37,2,FALSE),FALSE)))</f>
        <v>0</v>
      </c>
      <c r="V54" s="301">
        <f t="shared" si="6"/>
        <v>0</v>
      </c>
      <c r="W54" s="301">
        <f t="shared" si="4"/>
        <v>0</v>
      </c>
      <c r="X54" s="301">
        <f t="shared" si="7"/>
        <v>0</v>
      </c>
      <c r="Y54" s="302"/>
      <c r="AA54" s="303">
        <f t="shared" si="8"/>
        <v>18420</v>
      </c>
    </row>
    <row r="55" spans="1:27" ht="14.1" customHeight="1">
      <c r="A55" s="69">
        <v>55</v>
      </c>
      <c r="B55" s="266" t="s">
        <v>239</v>
      </c>
      <c r="C55" s="266" t="s">
        <v>240</v>
      </c>
      <c r="D55" s="426">
        <v>1</v>
      </c>
      <c r="E55" s="432" t="s">
        <v>241</v>
      </c>
      <c r="F55" s="428" t="s">
        <v>260</v>
      </c>
      <c r="G55" s="430" t="s">
        <v>243</v>
      </c>
      <c r="H55" s="428" t="s">
        <v>261</v>
      </c>
      <c r="I55" s="438">
        <v>16</v>
      </c>
      <c r="J55" s="300">
        <f t="shared" si="5"/>
        <v>307</v>
      </c>
      <c r="K55" s="439">
        <v>255</v>
      </c>
      <c r="L55" s="439"/>
      <c r="M55" s="439">
        <v>52</v>
      </c>
      <c r="N55" s="232"/>
      <c r="O55" s="232"/>
      <c r="P55" s="231" t="e">
        <f>IF(K55="nio",0,IF(K55&gt;0,K55*I55/U55,0))*VLOOKUP(B55,'2-Kosten per locatie'!$A$14:$C$16,3,FALSE)</f>
        <v>#DIV/0!</v>
      </c>
      <c r="Q55" s="231">
        <f>IF(L55&gt;0,L55*I55/V55,0)*VLOOKUP(B55,'2-Kosten per locatie'!$A$14:$C$16,3,FALSE)</f>
        <v>0</v>
      </c>
      <c r="R55" s="231" t="e">
        <f>IF(M55&gt;0,M55*I55/W55,0)*VLOOKUP(B55,'2-Kosten per locatie'!$A$14:$C$16,3,FALSE)</f>
        <v>#DIV/0!</v>
      </c>
      <c r="S55" s="231">
        <f>IF(N55&gt;0,N55*I55/X55,0)*VLOOKUP(B55,'2-Kosten per locatie'!$A$14:$C$16,3,FALSE)</f>
        <v>0</v>
      </c>
      <c r="T55" s="231">
        <f>IF(O55&gt;0,O55*I55/X55,0)*VLOOKUP(B55,'2-Kosten per locatie'!$A$14:$C$16,3,FALSE)</f>
        <v>0</v>
      </c>
      <c r="U55" s="301">
        <f>IF(K55="nio",0,IF(K55&gt;0,VLOOKUP(G55,'3-Productie normen'!A:L,VLOOKUP(K55,'3-Productie normen'!$B$31:$C$37,2,FALSE),FALSE)))</f>
        <v>0</v>
      </c>
      <c r="V55" s="301">
        <f t="shared" si="6"/>
        <v>0</v>
      </c>
      <c r="W55" s="301">
        <f t="shared" si="4"/>
        <v>0</v>
      </c>
      <c r="X55" s="301">
        <f t="shared" si="7"/>
        <v>0</v>
      </c>
      <c r="Y55" s="302"/>
      <c r="AA55" s="303">
        <f t="shared" si="8"/>
        <v>4912</v>
      </c>
    </row>
    <row r="56" spans="1:27" ht="14.1" customHeight="1">
      <c r="A56" s="69">
        <v>56</v>
      </c>
      <c r="B56" s="266" t="s">
        <v>239</v>
      </c>
      <c r="C56" s="266" t="s">
        <v>240</v>
      </c>
      <c r="D56" s="426">
        <v>1</v>
      </c>
      <c r="E56" s="432" t="s">
        <v>241</v>
      </c>
      <c r="F56" s="430" t="s">
        <v>252</v>
      </c>
      <c r="G56" s="428" t="s">
        <v>59</v>
      </c>
      <c r="H56" s="430" t="s">
        <v>244</v>
      </c>
      <c r="I56" s="438">
        <v>42</v>
      </c>
      <c r="J56" s="300">
        <f>SUM(K56:O56)</f>
        <v>814</v>
      </c>
      <c r="K56" s="439">
        <v>255</v>
      </c>
      <c r="L56" s="439"/>
      <c r="M56" s="439">
        <v>52</v>
      </c>
      <c r="N56" s="232">
        <v>52</v>
      </c>
      <c r="O56" s="232">
        <v>455</v>
      </c>
      <c r="P56" s="231" t="e">
        <f>IF(K56="nio",0,IF(K56&gt;0,K56*I56/U56,0))*VLOOKUP(B56,'2-Kosten per locatie'!$A$14:$C$16,3,FALSE)</f>
        <v>#DIV/0!</v>
      </c>
      <c r="Q56" s="231">
        <f>IF(L56&gt;0,L56*I56/V56,0)*VLOOKUP(B56,'2-Kosten per locatie'!$A$14:$C$16,3,FALSE)</f>
        <v>0</v>
      </c>
      <c r="R56" s="231" t="e">
        <f>IF(M56&gt;0,M56*I56/W56,0)*VLOOKUP(B56,'2-Kosten per locatie'!$A$14:$C$16,3,FALSE)</f>
        <v>#DIV/0!</v>
      </c>
      <c r="S56" s="231" t="e">
        <f>IF(N56&gt;0,N56*I56/X56,0)*VLOOKUP(B56,'2-Kosten per locatie'!$A$14:$C$16,3,FALSE)</f>
        <v>#DIV/0!</v>
      </c>
      <c r="T56" s="231" t="e">
        <f>IF(O56&gt;0,O56*I56/X56,0)*VLOOKUP(B56,'2-Kosten per locatie'!$A$14:$C$16,3,FALSE)</f>
        <v>#DIV/0!</v>
      </c>
      <c r="U56" s="301">
        <f>IF(K56="nio",0,IF(K56&gt;0,VLOOKUP(G56,'3-Productie normen'!A:L,VLOOKUP(K56,'3-Productie normen'!$B$31:$C$37,2,FALSE),FALSE)))</f>
        <v>0</v>
      </c>
      <c r="V56" s="301">
        <f t="shared" si="6"/>
        <v>0</v>
      </c>
      <c r="W56" s="301">
        <f t="shared" si="4"/>
        <v>0</v>
      </c>
      <c r="X56" s="301">
        <f t="shared" si="7"/>
        <v>0</v>
      </c>
      <c r="Y56" s="302"/>
      <c r="AA56" s="303">
        <f t="shared" si="8"/>
        <v>34188</v>
      </c>
    </row>
    <row r="57" spans="1:27" ht="14.1" customHeight="1">
      <c r="A57" s="69">
        <v>57</v>
      </c>
      <c r="B57" s="266" t="s">
        <v>239</v>
      </c>
      <c r="C57" s="266" t="s">
        <v>240</v>
      </c>
      <c r="D57" s="426">
        <v>1</v>
      </c>
      <c r="E57" s="427" t="s">
        <v>282</v>
      </c>
      <c r="F57" s="428" t="s">
        <v>263</v>
      </c>
      <c r="G57" s="428" t="s">
        <v>264</v>
      </c>
      <c r="H57" s="436" t="s">
        <v>244</v>
      </c>
      <c r="I57" s="441">
        <v>50</v>
      </c>
      <c r="J57" s="300">
        <f t="shared" si="5"/>
        <v>200</v>
      </c>
      <c r="K57" s="439">
        <v>80</v>
      </c>
      <c r="L57" s="439">
        <v>120</v>
      </c>
      <c r="M57" s="439"/>
      <c r="N57" s="232"/>
      <c r="O57" s="232"/>
      <c r="P57" s="231" t="e">
        <f>IF(K57="nio",0,IF(K57&gt;0,K57*I57/U57,0))*VLOOKUP(B57,'2-Kosten per locatie'!$A$14:$C$16,3,FALSE)</f>
        <v>#DIV/0!</v>
      </c>
      <c r="Q57" s="231" t="e">
        <f>IF(L57&gt;0,L57*I57/V57,0)*VLOOKUP(B57,'2-Kosten per locatie'!$A$14:$C$16,3,FALSE)</f>
        <v>#DIV/0!</v>
      </c>
      <c r="R57" s="231">
        <f>IF(M57&gt;0,M57*I57/W57,0)*VLOOKUP(B57,'2-Kosten per locatie'!$A$14:$C$16,3,FALSE)</f>
        <v>0</v>
      </c>
      <c r="S57" s="231">
        <f>IF(N57&gt;0,N57*I57/X57,0)*VLOOKUP(B57,'2-Kosten per locatie'!$A$14:$C$16,3,FALSE)</f>
        <v>0</v>
      </c>
      <c r="T57" s="231">
        <f>IF(O57&gt;0,O57*I57/X57,0)*VLOOKUP(B57,'2-Kosten per locatie'!$A$14:$C$16,3,FALSE)</f>
        <v>0</v>
      </c>
      <c r="U57" s="301">
        <f>IF(K57="nio",0,IF(K57&gt;0,VLOOKUP(G57,'3-Productie normen'!A:L,VLOOKUP(K57,'3-Productie normen'!$B$31:$C$37,2,FALSE),FALSE)))</f>
        <v>0</v>
      </c>
      <c r="V57" s="301">
        <f t="shared" si="6"/>
        <v>0</v>
      </c>
      <c r="W57" s="301">
        <f t="shared" si="4"/>
        <v>0</v>
      </c>
      <c r="X57" s="301">
        <f t="shared" si="7"/>
        <v>0</v>
      </c>
      <c r="Y57" s="302"/>
      <c r="AA57" s="303">
        <f t="shared" si="8"/>
        <v>10000</v>
      </c>
    </row>
    <row r="58" spans="1:27" ht="14.1" customHeight="1">
      <c r="A58" s="69">
        <v>58</v>
      </c>
      <c r="B58" s="266" t="s">
        <v>239</v>
      </c>
      <c r="C58" s="266" t="s">
        <v>240</v>
      </c>
      <c r="D58" s="437">
        <v>1</v>
      </c>
      <c r="E58" s="427" t="s">
        <v>283</v>
      </c>
      <c r="F58" s="428" t="s">
        <v>263</v>
      </c>
      <c r="G58" s="429" t="s">
        <v>264</v>
      </c>
      <c r="H58" s="444" t="s">
        <v>244</v>
      </c>
      <c r="I58" s="441">
        <v>23</v>
      </c>
      <c r="J58" s="300">
        <f t="shared" si="5"/>
        <v>200</v>
      </c>
      <c r="K58" s="439">
        <v>80</v>
      </c>
      <c r="L58" s="439">
        <v>120</v>
      </c>
      <c r="M58" s="439"/>
      <c r="N58" s="232"/>
      <c r="O58" s="232"/>
      <c r="P58" s="231" t="e">
        <f>IF(K58="nio",0,IF(K58&gt;0,K58*I58/U58,0))*VLOOKUP(B58,'2-Kosten per locatie'!$A$14:$C$16,3,FALSE)</f>
        <v>#DIV/0!</v>
      </c>
      <c r="Q58" s="231" t="e">
        <f>IF(L58&gt;0,L58*I58/V58,0)*VLOOKUP(B58,'2-Kosten per locatie'!$A$14:$C$16,3,FALSE)</f>
        <v>#DIV/0!</v>
      </c>
      <c r="R58" s="231">
        <f>IF(M58&gt;0,M58*I58/W58,0)*VLOOKUP(B58,'2-Kosten per locatie'!$A$14:$C$16,3,FALSE)</f>
        <v>0</v>
      </c>
      <c r="S58" s="231">
        <f>IF(N58&gt;0,N58*I58/X58,0)*VLOOKUP(B58,'2-Kosten per locatie'!$A$14:$C$16,3,FALSE)</f>
        <v>0</v>
      </c>
      <c r="T58" s="231">
        <f>IF(O58&gt;0,O58*I58/X58,0)*VLOOKUP(B58,'2-Kosten per locatie'!$A$14:$C$16,3,FALSE)</f>
        <v>0</v>
      </c>
      <c r="U58" s="301">
        <f>IF(K58="nio",0,IF(K58&gt;0,VLOOKUP(G58,'3-Productie normen'!A:L,VLOOKUP(K58,'3-Productie normen'!$B$31:$C$37,2,FALSE),FALSE)))</f>
        <v>0</v>
      </c>
      <c r="V58" s="301">
        <f t="shared" si="6"/>
        <v>0</v>
      </c>
      <c r="W58" s="301">
        <f t="shared" si="4"/>
        <v>0</v>
      </c>
      <c r="X58" s="301">
        <f t="shared" si="7"/>
        <v>0</v>
      </c>
      <c r="Y58" s="302"/>
      <c r="AA58" s="303">
        <f t="shared" si="8"/>
        <v>4600</v>
      </c>
    </row>
    <row r="59" spans="1:27" ht="14.1" customHeight="1">
      <c r="A59" s="69">
        <v>59</v>
      </c>
      <c r="B59" s="266" t="s">
        <v>239</v>
      </c>
      <c r="C59" s="266" t="s">
        <v>240</v>
      </c>
      <c r="D59" s="426">
        <v>1</v>
      </c>
      <c r="E59" s="427" t="s">
        <v>284</v>
      </c>
      <c r="F59" s="428" t="s">
        <v>263</v>
      </c>
      <c r="G59" s="429" t="s">
        <v>264</v>
      </c>
      <c r="H59" s="431" t="s">
        <v>244</v>
      </c>
      <c r="I59" s="441">
        <v>23</v>
      </c>
      <c r="J59" s="300">
        <f t="shared" si="5"/>
        <v>200</v>
      </c>
      <c r="K59" s="439">
        <v>80</v>
      </c>
      <c r="L59" s="439">
        <v>120</v>
      </c>
      <c r="M59" s="439"/>
      <c r="N59" s="232"/>
      <c r="O59" s="232"/>
      <c r="P59" s="231" t="e">
        <f>IF(K59="nio",0,IF(K59&gt;0,K59*I59/U59,0))*VLOOKUP(B59,'2-Kosten per locatie'!$A$14:$C$16,3,FALSE)</f>
        <v>#DIV/0!</v>
      </c>
      <c r="Q59" s="231" t="e">
        <f>IF(L59&gt;0,L59*I59/V59,0)*VLOOKUP(B59,'2-Kosten per locatie'!$A$14:$C$16,3,FALSE)</f>
        <v>#DIV/0!</v>
      </c>
      <c r="R59" s="231">
        <f>IF(M59&gt;0,M59*I59/W59,0)*VLOOKUP(B59,'2-Kosten per locatie'!$A$14:$C$16,3,FALSE)</f>
        <v>0</v>
      </c>
      <c r="S59" s="231">
        <f>IF(N59&gt;0,N59*I59/X59,0)*VLOOKUP(B59,'2-Kosten per locatie'!$A$14:$C$16,3,FALSE)</f>
        <v>0</v>
      </c>
      <c r="T59" s="231">
        <f>IF(O59&gt;0,O59*I59/X59,0)*VLOOKUP(B59,'2-Kosten per locatie'!$A$14:$C$16,3,FALSE)</f>
        <v>0</v>
      </c>
      <c r="U59" s="301">
        <f>IF(K59="nio",0,IF(K59&gt;0,VLOOKUP(G59,'3-Productie normen'!A:L,VLOOKUP(K59,'3-Productie normen'!$B$31:$C$37,2,FALSE),FALSE)))</f>
        <v>0</v>
      </c>
      <c r="V59" s="301">
        <f t="shared" si="6"/>
        <v>0</v>
      </c>
      <c r="W59" s="301">
        <f t="shared" si="4"/>
        <v>0</v>
      </c>
      <c r="X59" s="301">
        <f t="shared" si="7"/>
        <v>0</v>
      </c>
      <c r="Y59" s="302"/>
      <c r="AA59" s="303">
        <f t="shared" si="8"/>
        <v>4600</v>
      </c>
    </row>
    <row r="60" spans="1:27" ht="14.1" customHeight="1">
      <c r="A60" s="69">
        <v>60</v>
      </c>
      <c r="B60" s="266" t="s">
        <v>239</v>
      </c>
      <c r="C60" s="266" t="s">
        <v>240</v>
      </c>
      <c r="D60" s="426">
        <v>1</v>
      </c>
      <c r="E60" s="432" t="s">
        <v>285</v>
      </c>
      <c r="F60" s="428" t="s">
        <v>263</v>
      </c>
      <c r="G60" s="429" t="s">
        <v>264</v>
      </c>
      <c r="H60" s="431" t="s">
        <v>244</v>
      </c>
      <c r="I60" s="441">
        <v>23</v>
      </c>
      <c r="J60" s="300">
        <f t="shared" si="5"/>
        <v>200</v>
      </c>
      <c r="K60" s="439">
        <v>80</v>
      </c>
      <c r="L60" s="439">
        <v>120</v>
      </c>
      <c r="M60" s="439"/>
      <c r="N60" s="232"/>
      <c r="O60" s="232"/>
      <c r="P60" s="231" t="e">
        <f>IF(K60="nio",0,IF(K60&gt;0,K60*I60/U60,0))*VLOOKUP(B60,'2-Kosten per locatie'!$A$14:$C$16,3,FALSE)</f>
        <v>#DIV/0!</v>
      </c>
      <c r="Q60" s="231" t="e">
        <f>IF(L60&gt;0,L60*I60/V60,0)*VLOOKUP(B60,'2-Kosten per locatie'!$A$14:$C$16,3,FALSE)</f>
        <v>#DIV/0!</v>
      </c>
      <c r="R60" s="231">
        <f>IF(M60&gt;0,M60*I60/W60,0)*VLOOKUP(B60,'2-Kosten per locatie'!$A$14:$C$16,3,FALSE)</f>
        <v>0</v>
      </c>
      <c r="S60" s="231">
        <f>IF(N60&gt;0,N60*I60/X60,0)*VLOOKUP(B60,'2-Kosten per locatie'!$A$14:$C$16,3,FALSE)</f>
        <v>0</v>
      </c>
      <c r="T60" s="231">
        <f>IF(O60&gt;0,O60*I60/X60,0)*VLOOKUP(B60,'2-Kosten per locatie'!$A$14:$C$16,3,FALSE)</f>
        <v>0</v>
      </c>
      <c r="U60" s="301">
        <f>IF(K60="nio",0,IF(K60&gt;0,VLOOKUP(G60,'3-Productie normen'!A:L,VLOOKUP(K60,'3-Productie normen'!$B$31:$C$37,2,FALSE),FALSE)))</f>
        <v>0</v>
      </c>
      <c r="V60" s="301">
        <f t="shared" si="6"/>
        <v>0</v>
      </c>
      <c r="W60" s="301">
        <f t="shared" si="4"/>
        <v>0</v>
      </c>
      <c r="X60" s="301">
        <f t="shared" si="7"/>
        <v>0</v>
      </c>
      <c r="Y60" s="302"/>
      <c r="AA60" s="303">
        <f t="shared" si="8"/>
        <v>4600</v>
      </c>
    </row>
    <row r="61" spans="1:27" ht="14.1" customHeight="1">
      <c r="A61" s="69">
        <v>61</v>
      </c>
      <c r="B61" s="266" t="s">
        <v>239</v>
      </c>
      <c r="C61" s="266" t="s">
        <v>240</v>
      </c>
      <c r="D61" s="437">
        <v>1</v>
      </c>
      <c r="E61" s="432" t="s">
        <v>286</v>
      </c>
      <c r="F61" s="428" t="s">
        <v>263</v>
      </c>
      <c r="G61" s="429" t="s">
        <v>264</v>
      </c>
      <c r="H61" s="431" t="s">
        <v>244</v>
      </c>
      <c r="I61" s="441">
        <v>50</v>
      </c>
      <c r="J61" s="300">
        <f t="shared" si="5"/>
        <v>200</v>
      </c>
      <c r="K61" s="439">
        <v>80</v>
      </c>
      <c r="L61" s="439">
        <v>120</v>
      </c>
      <c r="M61" s="439"/>
      <c r="N61" s="232"/>
      <c r="O61" s="232"/>
      <c r="P61" s="231" t="e">
        <f>IF(K61="nio",0,IF(K61&gt;0,K61*I61/U61,0))*VLOOKUP(B61,'2-Kosten per locatie'!$A$14:$C$16,3,FALSE)</f>
        <v>#DIV/0!</v>
      </c>
      <c r="Q61" s="231" t="e">
        <f>IF(L61&gt;0,L61*I61/V61,0)*VLOOKUP(B61,'2-Kosten per locatie'!$A$14:$C$16,3,FALSE)</f>
        <v>#DIV/0!</v>
      </c>
      <c r="R61" s="231">
        <f>IF(M61&gt;0,M61*I61/W61,0)*VLOOKUP(B61,'2-Kosten per locatie'!$A$14:$C$16,3,FALSE)</f>
        <v>0</v>
      </c>
      <c r="S61" s="231">
        <f>IF(N61&gt;0,N61*I61/X61,0)*VLOOKUP(B61,'2-Kosten per locatie'!$A$14:$C$16,3,FALSE)</f>
        <v>0</v>
      </c>
      <c r="T61" s="231">
        <f>IF(O61&gt;0,O61*I61/X61,0)*VLOOKUP(B61,'2-Kosten per locatie'!$A$14:$C$16,3,FALSE)</f>
        <v>0</v>
      </c>
      <c r="U61" s="301">
        <f>IF(K61="nio",0,IF(K61&gt;0,VLOOKUP(G61,'3-Productie normen'!A:L,VLOOKUP(K61,'3-Productie normen'!$B$31:$C$37,2,FALSE),FALSE)))</f>
        <v>0</v>
      </c>
      <c r="V61" s="301">
        <f t="shared" si="6"/>
        <v>0</v>
      </c>
      <c r="W61" s="301">
        <f t="shared" si="4"/>
        <v>0</v>
      </c>
      <c r="X61" s="301">
        <f t="shared" si="7"/>
        <v>0</v>
      </c>
      <c r="Y61" s="302"/>
      <c r="AA61" s="303">
        <f t="shared" si="8"/>
        <v>10000</v>
      </c>
    </row>
    <row r="62" spans="1:27" ht="14.1" customHeight="1">
      <c r="A62" s="69">
        <v>62</v>
      </c>
      <c r="B62" s="266" t="s">
        <v>239</v>
      </c>
      <c r="C62" s="266" t="s">
        <v>240</v>
      </c>
      <c r="D62" s="426">
        <v>1</v>
      </c>
      <c r="E62" s="432" t="s">
        <v>287</v>
      </c>
      <c r="F62" s="428" t="s">
        <v>263</v>
      </c>
      <c r="G62" s="428" t="s">
        <v>264</v>
      </c>
      <c r="H62" s="431" t="s">
        <v>244</v>
      </c>
      <c r="I62" s="441">
        <v>35</v>
      </c>
      <c r="J62" s="300">
        <f t="shared" si="5"/>
        <v>200</v>
      </c>
      <c r="K62" s="439">
        <v>80</v>
      </c>
      <c r="L62" s="439">
        <v>120</v>
      </c>
      <c r="M62" s="439"/>
      <c r="N62" s="232"/>
      <c r="O62" s="232"/>
      <c r="P62" s="231" t="e">
        <f>IF(K62="nio",0,IF(K62&gt;0,K62*I62/U62,0))*VLOOKUP(B62,'2-Kosten per locatie'!$A$14:$C$16,3,FALSE)</f>
        <v>#DIV/0!</v>
      </c>
      <c r="Q62" s="231" t="e">
        <f>IF(L62&gt;0,L62*I62/V62,0)*VLOOKUP(B62,'2-Kosten per locatie'!$A$14:$C$16,3,FALSE)</f>
        <v>#DIV/0!</v>
      </c>
      <c r="R62" s="231">
        <f>IF(M62&gt;0,M62*I62/W62,0)*VLOOKUP(B62,'2-Kosten per locatie'!$A$14:$C$16,3,FALSE)</f>
        <v>0</v>
      </c>
      <c r="S62" s="231">
        <f>IF(N62&gt;0,N62*I62/X62,0)*VLOOKUP(B62,'2-Kosten per locatie'!$A$14:$C$16,3,FALSE)</f>
        <v>0</v>
      </c>
      <c r="T62" s="231">
        <f>IF(O62&gt;0,O62*I62/X62,0)*VLOOKUP(B62,'2-Kosten per locatie'!$A$14:$C$16,3,FALSE)</f>
        <v>0</v>
      </c>
      <c r="U62" s="301">
        <f>IF(K62="nio",0,IF(K62&gt;0,VLOOKUP(G62,'3-Productie normen'!A:L,VLOOKUP(K62,'3-Productie normen'!$B$31:$C$37,2,FALSE),FALSE)))</f>
        <v>0</v>
      </c>
      <c r="V62" s="301">
        <f t="shared" si="6"/>
        <v>0</v>
      </c>
      <c r="W62" s="301">
        <f t="shared" si="4"/>
        <v>0</v>
      </c>
      <c r="X62" s="301">
        <f t="shared" si="7"/>
        <v>0</v>
      </c>
      <c r="Y62" s="302"/>
      <c r="AA62" s="303">
        <f t="shared" si="8"/>
        <v>7000</v>
      </c>
    </row>
    <row r="63" spans="1:27" ht="14.1" customHeight="1">
      <c r="A63" s="69">
        <v>63</v>
      </c>
      <c r="B63" s="266" t="s">
        <v>239</v>
      </c>
      <c r="C63" s="266" t="s">
        <v>240</v>
      </c>
      <c r="D63" s="426">
        <v>1</v>
      </c>
      <c r="E63" s="432" t="s">
        <v>288</v>
      </c>
      <c r="F63" s="428" t="s">
        <v>289</v>
      </c>
      <c r="G63" s="428" t="s">
        <v>290</v>
      </c>
      <c r="H63" s="428" t="s">
        <v>327</v>
      </c>
      <c r="I63" s="438">
        <v>120</v>
      </c>
      <c r="J63" s="300">
        <f t="shared" si="5"/>
        <v>80</v>
      </c>
      <c r="K63" s="439">
        <v>80</v>
      </c>
      <c r="L63" s="439"/>
      <c r="M63" s="439"/>
      <c r="N63" s="232"/>
      <c r="O63" s="232"/>
      <c r="P63" s="231" t="e">
        <f>IF(K63="nio",0,IF(K63&gt;0,K63*I63/U63,0))*VLOOKUP(B63,'2-Kosten per locatie'!$A$14:$C$16,3,FALSE)</f>
        <v>#DIV/0!</v>
      </c>
      <c r="Q63" s="231">
        <f>IF(L63&gt;0,L63*I63/V63,0)*VLOOKUP(B63,'2-Kosten per locatie'!$A$14:$C$16,3,FALSE)</f>
        <v>0</v>
      </c>
      <c r="R63" s="231">
        <f>IF(M63&gt;0,M63*I63/W63,0)*VLOOKUP(B63,'2-Kosten per locatie'!$A$14:$C$16,3,FALSE)</f>
        <v>0</v>
      </c>
      <c r="S63" s="231">
        <f>IF(N63&gt;0,N63*I63/X63,0)*VLOOKUP(B63,'2-Kosten per locatie'!$A$14:$C$16,3,FALSE)</f>
        <v>0</v>
      </c>
      <c r="T63" s="231">
        <f>IF(O63&gt;0,O63*I63/X63,0)*VLOOKUP(B63,'2-Kosten per locatie'!$A$14:$C$16,3,FALSE)</f>
        <v>0</v>
      </c>
      <c r="U63" s="301">
        <f>IF(K63="nio",0,IF(K63&gt;0,VLOOKUP(G63,'3-Productie normen'!A:L,VLOOKUP(K63,'3-Productie normen'!$B$31:$C$37,2,FALSE),FALSE)))</f>
        <v>0</v>
      </c>
      <c r="V63" s="301">
        <f t="shared" si="6"/>
        <v>0</v>
      </c>
      <c r="W63" s="301">
        <f t="shared" si="4"/>
        <v>0</v>
      </c>
      <c r="X63" s="301">
        <f t="shared" si="7"/>
        <v>0</v>
      </c>
      <c r="Y63" s="302"/>
      <c r="AA63" s="303">
        <f t="shared" si="8"/>
        <v>9600</v>
      </c>
    </row>
    <row r="64" spans="1:27" ht="14.1" customHeight="1">
      <c r="A64" s="69">
        <v>64</v>
      </c>
      <c r="B64" s="266" t="s">
        <v>239</v>
      </c>
      <c r="C64" s="266" t="s">
        <v>240</v>
      </c>
      <c r="D64" s="426">
        <v>1</v>
      </c>
      <c r="E64" s="432" t="s">
        <v>291</v>
      </c>
      <c r="F64" s="428" t="s">
        <v>292</v>
      </c>
      <c r="G64" s="428" t="s">
        <v>334</v>
      </c>
      <c r="H64" s="431" t="s">
        <v>293</v>
      </c>
      <c r="I64" s="438">
        <v>82</v>
      </c>
      <c r="J64" s="300">
        <f t="shared" si="5"/>
        <v>200</v>
      </c>
      <c r="K64" s="439">
        <v>80</v>
      </c>
      <c r="L64" s="439">
        <v>120</v>
      </c>
      <c r="M64" s="439"/>
      <c r="N64" s="232"/>
      <c r="O64" s="232"/>
      <c r="P64" s="231" t="e">
        <f>IF(K64="nio",0,IF(K64&gt;0,K64*I64/U64,0))*VLOOKUP(B64,'2-Kosten per locatie'!$A$14:$C$16,3,FALSE)</f>
        <v>#DIV/0!</v>
      </c>
      <c r="Q64" s="231" t="e">
        <f>IF(L64&gt;0,L64*I64/V64,0)*VLOOKUP(B64,'2-Kosten per locatie'!$A$14:$C$16,3,FALSE)</f>
        <v>#DIV/0!</v>
      </c>
      <c r="R64" s="231">
        <f>IF(M64&gt;0,M64*I64/W64,0)*VLOOKUP(B64,'2-Kosten per locatie'!$A$14:$C$16,3,FALSE)</f>
        <v>0</v>
      </c>
      <c r="S64" s="231">
        <f>IF(N64&gt;0,N64*I64/X64,0)*VLOOKUP(B64,'2-Kosten per locatie'!$A$14:$C$16,3,FALSE)</f>
        <v>0</v>
      </c>
      <c r="T64" s="231">
        <f>IF(O64&gt;0,O64*I64/X64,0)*VLOOKUP(B64,'2-Kosten per locatie'!$A$14:$C$16,3,FALSE)</f>
        <v>0</v>
      </c>
      <c r="U64" s="301">
        <f>IF(K64="nio",0,IF(K64&gt;0,VLOOKUP(G64,'3-Productie normen'!A:L,VLOOKUP(K64,'3-Productie normen'!$B$31:$C$37,2,FALSE),FALSE)))</f>
        <v>0</v>
      </c>
      <c r="V64" s="301">
        <f t="shared" si="6"/>
        <v>0</v>
      </c>
      <c r="W64" s="301">
        <f t="shared" si="4"/>
        <v>0</v>
      </c>
      <c r="X64" s="301">
        <f t="shared" si="7"/>
        <v>0</v>
      </c>
      <c r="Y64" s="302"/>
      <c r="AA64" s="303">
        <f t="shared" si="8"/>
        <v>16400</v>
      </c>
    </row>
    <row r="65" spans="1:27" ht="14.1" customHeight="1">
      <c r="A65" s="69">
        <v>65</v>
      </c>
      <c r="B65" s="266" t="s">
        <v>239</v>
      </c>
      <c r="C65" s="266" t="s">
        <v>240</v>
      </c>
      <c r="D65" s="426">
        <v>1</v>
      </c>
      <c r="E65" s="432" t="s">
        <v>294</v>
      </c>
      <c r="F65" s="428" t="s">
        <v>292</v>
      </c>
      <c r="G65" s="428" t="s">
        <v>334</v>
      </c>
      <c r="H65" s="431" t="s">
        <v>293</v>
      </c>
      <c r="I65" s="438">
        <v>132</v>
      </c>
      <c r="J65" s="300">
        <f t="shared" si="5"/>
        <v>200</v>
      </c>
      <c r="K65" s="439">
        <v>80</v>
      </c>
      <c r="L65" s="439">
        <v>120</v>
      </c>
      <c r="M65" s="439"/>
      <c r="N65" s="232"/>
      <c r="O65" s="232"/>
      <c r="P65" s="231" t="e">
        <f>IF(K65="nio",0,IF(K65&gt;0,K65*I65/U65,0))*VLOOKUP(B65,'2-Kosten per locatie'!$A$14:$C$16,3,FALSE)</f>
        <v>#DIV/0!</v>
      </c>
      <c r="Q65" s="231" t="e">
        <f>IF(L65&gt;0,L65*I65/V65,0)*VLOOKUP(B65,'2-Kosten per locatie'!$A$14:$C$16,3,FALSE)</f>
        <v>#DIV/0!</v>
      </c>
      <c r="R65" s="231">
        <f>IF(M65&gt;0,M65*I65/W65,0)*VLOOKUP(B65,'2-Kosten per locatie'!$A$14:$C$16,3,FALSE)</f>
        <v>0</v>
      </c>
      <c r="S65" s="231">
        <f>IF(N65&gt;0,N65*I65/X65,0)*VLOOKUP(B65,'2-Kosten per locatie'!$A$14:$C$16,3,FALSE)</f>
        <v>0</v>
      </c>
      <c r="T65" s="231">
        <f>IF(O65&gt;0,O65*I65/X65,0)*VLOOKUP(B65,'2-Kosten per locatie'!$A$14:$C$16,3,FALSE)</f>
        <v>0</v>
      </c>
      <c r="U65" s="301">
        <f>IF(K65="nio",0,IF(K65&gt;0,VLOOKUP(G65,'3-Productie normen'!A:L,VLOOKUP(K65,'3-Productie normen'!$B$31:$C$37,2,FALSE),FALSE)))</f>
        <v>0</v>
      </c>
      <c r="V65" s="301">
        <f t="shared" si="6"/>
        <v>0</v>
      </c>
      <c r="W65" s="301">
        <f t="shared" si="4"/>
        <v>0</v>
      </c>
      <c r="X65" s="301">
        <f t="shared" si="7"/>
        <v>0</v>
      </c>
      <c r="Y65" s="302"/>
      <c r="AA65" s="303">
        <f t="shared" si="8"/>
        <v>26400</v>
      </c>
    </row>
    <row r="66" spans="1:27" ht="14.1" customHeight="1">
      <c r="A66" s="69">
        <v>66</v>
      </c>
      <c r="B66" s="266" t="s">
        <v>239</v>
      </c>
      <c r="C66" s="266" t="s">
        <v>240</v>
      </c>
      <c r="D66" s="426">
        <v>1</v>
      </c>
      <c r="E66" s="432" t="s">
        <v>295</v>
      </c>
      <c r="F66" s="428" t="s">
        <v>263</v>
      </c>
      <c r="G66" s="428" t="s">
        <v>264</v>
      </c>
      <c r="H66" s="428" t="s">
        <v>244</v>
      </c>
      <c r="I66" s="438">
        <v>21</v>
      </c>
      <c r="J66" s="300">
        <f t="shared" si="5"/>
        <v>200</v>
      </c>
      <c r="K66" s="439">
        <v>80</v>
      </c>
      <c r="L66" s="439">
        <v>120</v>
      </c>
      <c r="M66" s="439"/>
      <c r="N66" s="232"/>
      <c r="O66" s="232"/>
      <c r="P66" s="231" t="e">
        <f>IF(K66="nio",0,IF(K66&gt;0,K66*I66/U66,0))*VLOOKUP(B66,'2-Kosten per locatie'!$A$14:$C$16,3,FALSE)</f>
        <v>#DIV/0!</v>
      </c>
      <c r="Q66" s="231" t="e">
        <f>IF(L66&gt;0,L66*I66/V66,0)*VLOOKUP(B66,'2-Kosten per locatie'!$A$14:$C$16,3,FALSE)</f>
        <v>#DIV/0!</v>
      </c>
      <c r="R66" s="231">
        <f>IF(M66&gt;0,M66*I66/W66,0)*VLOOKUP(B66,'2-Kosten per locatie'!$A$14:$C$16,3,FALSE)</f>
        <v>0</v>
      </c>
      <c r="S66" s="231">
        <f>IF(N66&gt;0,N66*I66/X66,0)*VLOOKUP(B66,'2-Kosten per locatie'!$A$14:$C$16,3,FALSE)</f>
        <v>0</v>
      </c>
      <c r="T66" s="231">
        <f>IF(O66&gt;0,O66*I66/X66,0)*VLOOKUP(B66,'2-Kosten per locatie'!$A$14:$C$16,3,FALSE)</f>
        <v>0</v>
      </c>
      <c r="U66" s="301">
        <f>IF(K66="nio",0,IF(K66&gt;0,VLOOKUP(G66,'3-Productie normen'!A:L,VLOOKUP(K66,'3-Productie normen'!$B$31:$C$37,2,FALSE),FALSE)))</f>
        <v>0</v>
      </c>
      <c r="V66" s="301">
        <f t="shared" si="6"/>
        <v>0</v>
      </c>
      <c r="W66" s="301">
        <f t="shared" si="4"/>
        <v>0</v>
      </c>
      <c r="X66" s="301">
        <f t="shared" si="7"/>
        <v>0</v>
      </c>
      <c r="Y66" s="302"/>
      <c r="AA66" s="303">
        <f t="shared" si="8"/>
        <v>4200</v>
      </c>
    </row>
    <row r="67" spans="1:27" ht="14.1" customHeight="1">
      <c r="A67" s="69">
        <v>67</v>
      </c>
      <c r="B67" s="266" t="s">
        <v>239</v>
      </c>
      <c r="C67" s="266" t="s">
        <v>240</v>
      </c>
      <c r="D67" s="426">
        <v>1</v>
      </c>
      <c r="E67" s="432" t="s">
        <v>326</v>
      </c>
      <c r="F67" s="428" t="s">
        <v>321</v>
      </c>
      <c r="G67" s="428"/>
      <c r="H67" s="428"/>
      <c r="I67" s="438">
        <v>21</v>
      </c>
      <c r="J67" s="300"/>
      <c r="K67" s="439" t="s">
        <v>245</v>
      </c>
      <c r="L67" s="439"/>
      <c r="M67" s="439"/>
      <c r="N67" s="232"/>
      <c r="O67" s="232"/>
      <c r="P67" s="231"/>
      <c r="Q67" s="231"/>
      <c r="R67" s="231">
        <f>IF(M67&gt;0,M67*I67/W67,0)*VLOOKUP(B67,'2-Kosten per locatie'!$A$14:$C$16,3,FALSE)</f>
        <v>0</v>
      </c>
      <c r="S67" s="231"/>
      <c r="T67" s="231"/>
      <c r="U67" s="301"/>
      <c r="V67" s="301"/>
      <c r="W67" s="301">
        <f t="shared" si="4"/>
        <v>0</v>
      </c>
      <c r="X67" s="301"/>
      <c r="Y67" s="302"/>
      <c r="AA67" s="303"/>
    </row>
    <row r="68" spans="1:27" ht="14.1" customHeight="1">
      <c r="A68" s="69">
        <v>68</v>
      </c>
      <c r="B68" s="266" t="s">
        <v>239</v>
      </c>
      <c r="C68" s="266" t="s">
        <v>240</v>
      </c>
      <c r="D68" s="426">
        <v>1</v>
      </c>
      <c r="E68" s="432" t="s">
        <v>296</v>
      </c>
      <c r="F68" s="428" t="s">
        <v>292</v>
      </c>
      <c r="G68" s="428" t="s">
        <v>334</v>
      </c>
      <c r="H68" s="431" t="s">
        <v>293</v>
      </c>
      <c r="I68" s="438">
        <v>86</v>
      </c>
      <c r="J68" s="300">
        <f t="shared" ref="J68:J73" si="9">SUM(K68:N68)</f>
        <v>200</v>
      </c>
      <c r="K68" s="439">
        <v>80</v>
      </c>
      <c r="L68" s="439">
        <v>120</v>
      </c>
      <c r="M68" s="439"/>
      <c r="N68" s="232"/>
      <c r="O68" s="232"/>
      <c r="P68" s="231" t="e">
        <f>IF(K68="nio",0,IF(K68&gt;0,K68*I68/U68,0))*VLOOKUP(B68,'2-Kosten per locatie'!$A$14:$C$16,3,FALSE)</f>
        <v>#DIV/0!</v>
      </c>
      <c r="Q68" s="231" t="e">
        <f>IF(L68&gt;0,L68*I68/V68,0)*VLOOKUP(B68,'2-Kosten per locatie'!$A$14:$C$16,3,FALSE)</f>
        <v>#DIV/0!</v>
      </c>
      <c r="R68" s="231">
        <f>IF(M68&gt;0,M68*I68/W68,0)*VLOOKUP(B68,'2-Kosten per locatie'!$A$14:$C$16,3,FALSE)</f>
        <v>0</v>
      </c>
      <c r="S68" s="231">
        <f>IF(N68&gt;0,N68*I68/X68,0)*VLOOKUP(B68,'2-Kosten per locatie'!$A$14:$C$16,3,FALSE)</f>
        <v>0</v>
      </c>
      <c r="T68" s="231">
        <f>IF(O68&gt;0,O68*I68/X68,0)*VLOOKUP(B68,'2-Kosten per locatie'!$A$14:$C$16,3,FALSE)</f>
        <v>0</v>
      </c>
      <c r="U68" s="301">
        <f>IF(K68="nio",0,IF(K68&gt;0,VLOOKUP(G68,'3-Productie normen'!A:L,VLOOKUP(K68,'3-Productie normen'!$B$31:$C$37,2,FALSE),FALSE)))</f>
        <v>0</v>
      </c>
      <c r="V68" s="301">
        <f t="shared" ref="V68:V73" si="10">IF(L68&gt;0,U68*$V$8,0)</f>
        <v>0</v>
      </c>
      <c r="W68" s="301">
        <f t="shared" si="4"/>
        <v>0</v>
      </c>
      <c r="X68" s="301">
        <f t="shared" ref="X68:X73" si="11">IF((OR(N68&gt;0,O68&gt;0)),U68*$X$8,0)</f>
        <v>0</v>
      </c>
      <c r="Y68" s="302"/>
      <c r="AA68" s="303">
        <f t="shared" ref="AA68:AA73" si="12">J68*I68</f>
        <v>17200</v>
      </c>
    </row>
    <row r="69" spans="1:27" ht="14.1" customHeight="1">
      <c r="A69" s="69">
        <v>69</v>
      </c>
      <c r="B69" s="266" t="s">
        <v>239</v>
      </c>
      <c r="C69" s="266" t="s">
        <v>240</v>
      </c>
      <c r="D69" s="426">
        <v>1</v>
      </c>
      <c r="E69" s="432" t="s">
        <v>241</v>
      </c>
      <c r="F69" s="430" t="s">
        <v>328</v>
      </c>
      <c r="G69" s="428" t="s">
        <v>60</v>
      </c>
      <c r="H69" s="431" t="s">
        <v>244</v>
      </c>
      <c r="I69" s="438">
        <v>25</v>
      </c>
      <c r="J69" s="300">
        <f t="shared" si="9"/>
        <v>255</v>
      </c>
      <c r="K69" s="439">
        <v>255</v>
      </c>
      <c r="L69" s="439"/>
      <c r="M69" s="439"/>
      <c r="N69" s="232"/>
      <c r="O69" s="232"/>
      <c r="P69" s="231" t="e">
        <f>IF(K69="nio",0,IF(K69&gt;0,K69*I69/U69,0))*VLOOKUP(B69,'2-Kosten per locatie'!$A$14:$C$16,3,FALSE)</f>
        <v>#DIV/0!</v>
      </c>
      <c r="Q69" s="231">
        <f>IF(L69&gt;0,L69*I69/V69,0)*VLOOKUP(B69,'2-Kosten per locatie'!$A$14:$C$16,3,FALSE)</f>
        <v>0</v>
      </c>
      <c r="R69" s="231">
        <f>IF(M69&gt;0,M69*I69/W69,0)*VLOOKUP(B69,'2-Kosten per locatie'!$A$14:$C$16,3,FALSE)</f>
        <v>0</v>
      </c>
      <c r="S69" s="231">
        <f>IF(N69&gt;0,N69*I69/X69,0)*VLOOKUP(B69,'2-Kosten per locatie'!$A$14:$C$16,3,FALSE)</f>
        <v>0</v>
      </c>
      <c r="T69" s="231">
        <f>IF(O69&gt;0,O69*I69/X69,0)*VLOOKUP(B69,'2-Kosten per locatie'!$A$14:$C$16,3,FALSE)</f>
        <v>0</v>
      </c>
      <c r="U69" s="301">
        <f>IF(K69="nio",0,IF(K69&gt;0,VLOOKUP(G69,'3-Productie normen'!A:L,VLOOKUP(K69,'3-Productie normen'!$B$31:$C$37,2,FALSE),FALSE)))</f>
        <v>0</v>
      </c>
      <c r="V69" s="301">
        <f t="shared" si="10"/>
        <v>0</v>
      </c>
      <c r="W69" s="301">
        <f t="shared" si="4"/>
        <v>0</v>
      </c>
      <c r="X69" s="301">
        <f t="shared" si="11"/>
        <v>0</v>
      </c>
      <c r="Y69" s="302"/>
      <c r="AA69" s="303">
        <f t="shared" si="12"/>
        <v>6375</v>
      </c>
    </row>
    <row r="70" spans="1:27" ht="14.1" customHeight="1">
      <c r="A70" s="69">
        <v>70</v>
      </c>
      <c r="B70" s="266" t="s">
        <v>239</v>
      </c>
      <c r="C70" s="266" t="s">
        <v>240</v>
      </c>
      <c r="D70" s="426">
        <v>1</v>
      </c>
      <c r="E70" s="432" t="s">
        <v>241</v>
      </c>
      <c r="F70" s="428" t="s">
        <v>297</v>
      </c>
      <c r="G70" s="430" t="s">
        <v>245</v>
      </c>
      <c r="H70" s="431" t="s">
        <v>244</v>
      </c>
      <c r="I70" s="438">
        <v>58</v>
      </c>
      <c r="J70" s="300">
        <f t="shared" si="9"/>
        <v>0</v>
      </c>
      <c r="K70" s="439" t="s">
        <v>245</v>
      </c>
      <c r="L70" s="439"/>
      <c r="M70" s="439"/>
      <c r="N70" s="232"/>
      <c r="O70" s="232"/>
      <c r="P70" s="231">
        <f>IF(K70="nio",0,IF(K70&gt;0,K70*I70/U70,0))*VLOOKUP(B70,'2-Kosten per locatie'!$A$14:$C$16,3,FALSE)</f>
        <v>0</v>
      </c>
      <c r="Q70" s="231">
        <f>IF(L70&gt;0,L70*I70/V70,0)*VLOOKUP(B70,'2-Kosten per locatie'!$A$14:$C$16,3,FALSE)</f>
        <v>0</v>
      </c>
      <c r="R70" s="231">
        <f>IF(M70&gt;0,M70*I70/W70,0)*VLOOKUP(B70,'2-Kosten per locatie'!$A$14:$C$16,3,FALSE)</f>
        <v>0</v>
      </c>
      <c r="S70" s="231">
        <f>IF(N70&gt;0,N70*I70/X70,0)*VLOOKUP(B70,'2-Kosten per locatie'!$A$14:$C$16,3,FALSE)</f>
        <v>0</v>
      </c>
      <c r="T70" s="231">
        <f>IF(O70&gt;0,O70*I70/X70,0)*VLOOKUP(B70,'2-Kosten per locatie'!$A$14:$C$16,3,FALSE)</f>
        <v>0</v>
      </c>
      <c r="U70" s="301">
        <f>IF(K70="nio",0,IF(K70&gt;0,VLOOKUP(G70,'3-Productie normen'!A:L,VLOOKUP(K70,'3-Productie normen'!$B$31:$C$37,2,FALSE),FALSE)))</f>
        <v>0</v>
      </c>
      <c r="V70" s="301">
        <f t="shared" si="10"/>
        <v>0</v>
      </c>
      <c r="W70" s="301">
        <f t="shared" si="4"/>
        <v>0</v>
      </c>
      <c r="X70" s="301">
        <f t="shared" si="11"/>
        <v>0</v>
      </c>
      <c r="Y70" s="302"/>
      <c r="AA70" s="303">
        <f t="shared" si="12"/>
        <v>0</v>
      </c>
    </row>
    <row r="71" spans="1:27" ht="14.1" customHeight="1">
      <c r="A71" s="69">
        <v>71</v>
      </c>
      <c r="B71" s="266" t="s">
        <v>239</v>
      </c>
      <c r="C71" s="266" t="s">
        <v>240</v>
      </c>
      <c r="D71" s="426">
        <v>1</v>
      </c>
      <c r="E71" s="432" t="s">
        <v>241</v>
      </c>
      <c r="F71" s="428" t="s">
        <v>298</v>
      </c>
      <c r="G71" s="430" t="s">
        <v>245</v>
      </c>
      <c r="H71" s="431" t="s">
        <v>244</v>
      </c>
      <c r="I71" s="438">
        <v>19</v>
      </c>
      <c r="J71" s="300">
        <f t="shared" si="9"/>
        <v>0</v>
      </c>
      <c r="K71" s="439" t="s">
        <v>245</v>
      </c>
      <c r="L71" s="439"/>
      <c r="M71" s="439"/>
      <c r="N71" s="232"/>
      <c r="O71" s="232"/>
      <c r="P71" s="231">
        <f>IF(K71="nio",0,IF(K71&gt;0,K71*I71/U71,0))*VLOOKUP(B71,'2-Kosten per locatie'!$A$14:$C$16,3,FALSE)</f>
        <v>0</v>
      </c>
      <c r="Q71" s="231">
        <f>IF(L71&gt;0,L71*I71/V71,0)*VLOOKUP(B71,'2-Kosten per locatie'!$A$14:$C$16,3,FALSE)</f>
        <v>0</v>
      </c>
      <c r="R71" s="231">
        <f>IF(M71&gt;0,M71*I71/W71,0)*VLOOKUP(B71,'2-Kosten per locatie'!$A$14:$C$16,3,FALSE)</f>
        <v>0</v>
      </c>
      <c r="S71" s="231">
        <f>IF(N71&gt;0,N71*I71/X71,0)*VLOOKUP(B71,'2-Kosten per locatie'!$A$14:$C$16,3,FALSE)</f>
        <v>0</v>
      </c>
      <c r="T71" s="231">
        <f>IF(O71&gt;0,O71*I71/X71,0)*VLOOKUP(B71,'2-Kosten per locatie'!$A$14:$C$16,3,FALSE)</f>
        <v>0</v>
      </c>
      <c r="U71" s="301">
        <f>IF(K71="nio",0,IF(K71&gt;0,VLOOKUP(G71,'3-Productie normen'!A:L,VLOOKUP(K71,'3-Productie normen'!$B$31:$C$37,2,FALSE),FALSE)))</f>
        <v>0</v>
      </c>
      <c r="V71" s="301">
        <f t="shared" si="10"/>
        <v>0</v>
      </c>
      <c r="W71" s="301">
        <f t="shared" si="4"/>
        <v>0</v>
      </c>
      <c r="X71" s="301">
        <f t="shared" si="11"/>
        <v>0</v>
      </c>
      <c r="Y71" s="302"/>
      <c r="AA71" s="303">
        <f t="shared" si="12"/>
        <v>0</v>
      </c>
    </row>
    <row r="72" spans="1:27" ht="14.1" customHeight="1">
      <c r="A72" s="69">
        <v>72</v>
      </c>
      <c r="B72" s="266" t="s">
        <v>239</v>
      </c>
      <c r="C72" s="266" t="s">
        <v>240</v>
      </c>
      <c r="D72" s="426">
        <v>1</v>
      </c>
      <c r="E72" s="432" t="s">
        <v>241</v>
      </c>
      <c r="F72" s="428" t="s">
        <v>299</v>
      </c>
      <c r="G72" s="430" t="s">
        <v>245</v>
      </c>
      <c r="H72" s="431" t="s">
        <v>244</v>
      </c>
      <c r="I72" s="438">
        <v>17</v>
      </c>
      <c r="J72" s="300">
        <f t="shared" si="9"/>
        <v>0</v>
      </c>
      <c r="K72" s="439" t="s">
        <v>245</v>
      </c>
      <c r="L72" s="439"/>
      <c r="M72" s="439"/>
      <c r="N72" s="232"/>
      <c r="O72" s="232"/>
      <c r="P72" s="231">
        <f>IF(K72="nio",0,IF(K72&gt;0,K72*I72/U72,0))*VLOOKUP(B72,'2-Kosten per locatie'!$A$14:$C$16,3,FALSE)</f>
        <v>0</v>
      </c>
      <c r="Q72" s="231">
        <f>IF(L72&gt;0,L72*I72/V72,0)*VLOOKUP(B72,'2-Kosten per locatie'!$A$14:$C$16,3,FALSE)</f>
        <v>0</v>
      </c>
      <c r="R72" s="231">
        <f>IF(M72&gt;0,M72*I72/W72,0)*VLOOKUP(B72,'2-Kosten per locatie'!$A$14:$C$16,3,FALSE)</f>
        <v>0</v>
      </c>
      <c r="S72" s="231">
        <f>IF(N72&gt;0,N72*I72/X72,0)*VLOOKUP(B72,'2-Kosten per locatie'!$A$14:$C$16,3,FALSE)</f>
        <v>0</v>
      </c>
      <c r="T72" s="231">
        <f>IF(O72&gt;0,O72*I72/X72,0)*VLOOKUP(B72,'2-Kosten per locatie'!$A$14:$C$16,3,FALSE)</f>
        <v>0</v>
      </c>
      <c r="U72" s="301">
        <f>IF(K72="nio",0,IF(K72&gt;0,VLOOKUP(G72,'3-Productie normen'!A:L,VLOOKUP(K72,'3-Productie normen'!$B$31:$C$37,2,FALSE),FALSE)))</f>
        <v>0</v>
      </c>
      <c r="V72" s="301">
        <f t="shared" si="10"/>
        <v>0</v>
      </c>
      <c r="W72" s="301">
        <f t="shared" si="4"/>
        <v>0</v>
      </c>
      <c r="X72" s="301">
        <f t="shared" si="11"/>
        <v>0</v>
      </c>
      <c r="Y72" s="302"/>
      <c r="AA72" s="303">
        <f t="shared" si="12"/>
        <v>0</v>
      </c>
    </row>
    <row r="73" spans="1:27" ht="14.1" customHeight="1">
      <c r="A73" s="69">
        <v>73</v>
      </c>
      <c r="B73" s="266" t="s">
        <v>239</v>
      </c>
      <c r="C73" s="266" t="s">
        <v>240</v>
      </c>
      <c r="D73" s="426">
        <v>1</v>
      </c>
      <c r="E73" s="432" t="s">
        <v>241</v>
      </c>
      <c r="F73" s="428" t="s">
        <v>300</v>
      </c>
      <c r="G73" s="430" t="s">
        <v>245</v>
      </c>
      <c r="H73" s="431" t="s">
        <v>244</v>
      </c>
      <c r="I73" s="438">
        <v>10</v>
      </c>
      <c r="J73" s="300">
        <f t="shared" si="9"/>
        <v>0</v>
      </c>
      <c r="K73" s="439" t="s">
        <v>245</v>
      </c>
      <c r="L73" s="439"/>
      <c r="M73" s="439"/>
      <c r="N73" s="232"/>
      <c r="O73" s="232"/>
      <c r="P73" s="231">
        <f>IF(K73="nio",0,IF(K73&gt;0,K73*I73/U73,0))*VLOOKUP(B73,'2-Kosten per locatie'!$A$14:$C$16,3,FALSE)</f>
        <v>0</v>
      </c>
      <c r="Q73" s="231">
        <f>IF(L73&gt;0,L73*I73/V73,0)*VLOOKUP(B73,'2-Kosten per locatie'!$A$14:$C$16,3,FALSE)</f>
        <v>0</v>
      </c>
      <c r="R73" s="231">
        <f>IF(M73&gt;0,M73*I73/W73,0)*VLOOKUP(B73,'2-Kosten per locatie'!$A$14:$C$16,3,FALSE)</f>
        <v>0</v>
      </c>
      <c r="S73" s="231">
        <f>IF(N73&gt;0,N73*I73/X73,0)*VLOOKUP(B73,'2-Kosten per locatie'!$A$14:$C$16,3,FALSE)</f>
        <v>0</v>
      </c>
      <c r="T73" s="231">
        <f>IF(O73&gt;0,O73*I73/X73,0)*VLOOKUP(B73,'2-Kosten per locatie'!$A$14:$C$16,3,FALSE)</f>
        <v>0</v>
      </c>
      <c r="U73" s="301">
        <f>IF(K73="nio",0,IF(K73&gt;0,VLOOKUP(G73,'3-Productie normen'!A:L,VLOOKUP(K73,'3-Productie normen'!$B$31:$C$37,2,FALSE),FALSE)))</f>
        <v>0</v>
      </c>
      <c r="V73" s="301">
        <f t="shared" si="10"/>
        <v>0</v>
      </c>
      <c r="W73" s="301">
        <f t="shared" si="4"/>
        <v>0</v>
      </c>
      <c r="X73" s="301">
        <f t="shared" si="11"/>
        <v>0</v>
      </c>
      <c r="Y73" s="302"/>
      <c r="AA73" s="303">
        <f t="shared" si="12"/>
        <v>0</v>
      </c>
    </row>
    <row r="74" spans="1:27" customFormat="1" ht="14.1" customHeight="1"/>
    <row r="75" spans="1:27" customFormat="1" ht="14.1" customHeight="1"/>
    <row r="76" spans="1:27" customFormat="1" ht="14.1" customHeight="1"/>
    <row r="77" spans="1:27" customFormat="1" ht="14.1" customHeight="1"/>
    <row r="78" spans="1:27" customFormat="1" ht="14.1" customHeight="1"/>
    <row r="79" spans="1:27" customFormat="1" ht="14.1" customHeight="1"/>
    <row r="80" spans="1:27" customFormat="1" ht="14.1" customHeight="1"/>
    <row r="81" customFormat="1" ht="14.1" customHeight="1"/>
    <row r="82" customFormat="1" ht="14.1" customHeight="1"/>
    <row r="83" customFormat="1" ht="14.1" customHeight="1"/>
    <row r="84" customFormat="1" ht="14.1" customHeight="1"/>
    <row r="85" customFormat="1" ht="14.1" customHeight="1"/>
    <row r="86" customFormat="1" ht="14.1" customHeight="1"/>
    <row r="87" customFormat="1" ht="14.1" customHeight="1"/>
    <row r="88" customFormat="1" ht="14.1" customHeight="1"/>
    <row r="89" customFormat="1" ht="14.1" customHeight="1"/>
    <row r="90" customFormat="1" ht="14.1" customHeight="1"/>
    <row r="91" customFormat="1" ht="14.1" customHeight="1"/>
    <row r="92" customFormat="1" ht="14.1" customHeight="1"/>
    <row r="93" customFormat="1" ht="14.1" customHeight="1"/>
    <row r="94" customFormat="1" ht="14.1" customHeight="1"/>
    <row r="95" customFormat="1" ht="14.1" customHeight="1"/>
    <row r="96" customFormat="1" ht="14.1" customHeight="1"/>
    <row r="97" customFormat="1" ht="14.1" customHeight="1"/>
    <row r="98" customFormat="1" ht="14.1" customHeight="1"/>
    <row r="99" customFormat="1" ht="14.1" customHeight="1"/>
    <row r="100" customFormat="1" ht="14.1" customHeight="1"/>
    <row r="101" customFormat="1" ht="14.1" customHeight="1"/>
    <row r="102" customFormat="1" ht="14.1" customHeight="1"/>
    <row r="103" customFormat="1" ht="14.1" customHeight="1"/>
    <row r="104" customFormat="1" ht="14.1" customHeight="1"/>
    <row r="105" customFormat="1" ht="14.1" customHeight="1"/>
    <row r="106" customFormat="1" ht="14.1" customHeight="1"/>
    <row r="107" customFormat="1" ht="14.1" customHeight="1"/>
    <row r="108" customFormat="1" ht="14.1" customHeight="1"/>
    <row r="109" customFormat="1" ht="14.1" customHeight="1"/>
    <row r="110" customFormat="1" ht="14.1" customHeight="1"/>
    <row r="111" customFormat="1" ht="14.1" customHeight="1"/>
    <row r="112" customFormat="1" ht="14.1" customHeight="1"/>
    <row r="113" customFormat="1" ht="14.1" customHeight="1"/>
    <row r="114" customFormat="1" ht="14.1" customHeight="1"/>
    <row r="115" customFormat="1" ht="14.1" customHeight="1"/>
    <row r="116" customFormat="1" ht="14.1" customHeight="1"/>
    <row r="117" customFormat="1" ht="14.1" customHeight="1"/>
    <row r="118" customFormat="1" ht="14.1" customHeight="1"/>
    <row r="119" customFormat="1" ht="14.1" customHeight="1"/>
    <row r="120" customFormat="1" ht="14.1" customHeight="1"/>
    <row r="121" customFormat="1" ht="14.1" customHeight="1"/>
    <row r="122" customFormat="1" ht="14.1" customHeight="1"/>
    <row r="123" customFormat="1" ht="14.1" customHeight="1"/>
    <row r="124" customFormat="1" ht="14.1" customHeight="1"/>
    <row r="125" customFormat="1" ht="14.1" customHeight="1"/>
    <row r="126" customFormat="1" ht="14.1" customHeight="1"/>
    <row r="127" customFormat="1" ht="14.1" customHeight="1"/>
    <row r="128" customFormat="1" ht="14.1" customHeight="1"/>
    <row r="129" customFormat="1" ht="14.1" customHeight="1"/>
    <row r="130" customFormat="1" ht="14.1" customHeight="1"/>
    <row r="131" customFormat="1" ht="14.1" customHeight="1"/>
    <row r="132" customFormat="1" ht="14.1" customHeight="1"/>
    <row r="133" customFormat="1" ht="14.1" customHeight="1"/>
    <row r="134" customFormat="1" ht="14.1" customHeight="1"/>
    <row r="135" customFormat="1" ht="14.1" customHeight="1"/>
    <row r="136" customFormat="1" ht="14.1" customHeight="1"/>
    <row r="137" customFormat="1" ht="14.1" customHeight="1"/>
    <row r="138" customFormat="1" ht="14.1" customHeight="1"/>
    <row r="139" customFormat="1" ht="14.1" customHeight="1"/>
    <row r="140" customFormat="1" ht="14.1" customHeight="1"/>
    <row r="141" customFormat="1" ht="14.1" customHeight="1"/>
    <row r="142" customFormat="1" ht="14.1" customHeight="1"/>
    <row r="143" customFormat="1" ht="14.1" customHeight="1"/>
    <row r="144" customFormat="1" ht="14.1" customHeight="1"/>
    <row r="145" customFormat="1" ht="14.1" customHeight="1"/>
    <row r="146" customFormat="1" ht="14.1" customHeight="1"/>
    <row r="147" customFormat="1" ht="14.1" customHeight="1"/>
    <row r="148" customFormat="1" ht="14.1" customHeight="1"/>
    <row r="149" customFormat="1" ht="14.1" customHeight="1"/>
    <row r="150" customFormat="1" ht="14.1" customHeight="1"/>
    <row r="151" customFormat="1" ht="14.1" customHeight="1"/>
    <row r="152" customFormat="1" ht="14.1" customHeight="1"/>
    <row r="153" customFormat="1" ht="14.1" customHeight="1"/>
    <row r="154" customFormat="1" ht="14.1" customHeight="1"/>
    <row r="155" customFormat="1" ht="14.1" customHeight="1"/>
    <row r="156" customFormat="1" ht="14.1" customHeight="1"/>
    <row r="157" customFormat="1" ht="14.1" customHeight="1"/>
    <row r="158" customFormat="1" ht="14.1" customHeight="1"/>
    <row r="159" customFormat="1" ht="14.1" customHeight="1"/>
    <row r="160" customFormat="1" ht="14.1" customHeight="1"/>
    <row r="161" customFormat="1" ht="14.1" customHeight="1"/>
    <row r="162" customFormat="1" ht="14.1" customHeight="1"/>
    <row r="163" customFormat="1" ht="14.1" customHeight="1"/>
    <row r="164" customFormat="1" ht="14.1" customHeight="1"/>
    <row r="165" customFormat="1" ht="14.1" customHeight="1"/>
    <row r="166" customFormat="1" ht="14.1" customHeight="1"/>
    <row r="167" customFormat="1" ht="14.1" customHeight="1"/>
    <row r="168" customFormat="1" ht="14.1" customHeight="1"/>
    <row r="169" customFormat="1" ht="14.1" customHeight="1"/>
    <row r="170" customFormat="1" ht="14.1" customHeight="1"/>
    <row r="171" customFormat="1" ht="14.1" customHeight="1"/>
    <row r="172" customFormat="1" ht="14.1" customHeight="1"/>
    <row r="173" customFormat="1" ht="14.1" customHeight="1"/>
    <row r="174" customFormat="1" ht="14.1" customHeight="1"/>
    <row r="175" customFormat="1" ht="14.1" customHeight="1"/>
    <row r="176" customFormat="1" ht="14.1" customHeight="1"/>
    <row r="177" customFormat="1" ht="14.1" customHeight="1"/>
    <row r="178" customFormat="1" ht="14.1" customHeight="1"/>
    <row r="179" customFormat="1" ht="14.1" customHeight="1"/>
    <row r="180" customFormat="1" ht="14.1" customHeight="1"/>
    <row r="181" customFormat="1" ht="14.1" customHeight="1"/>
    <row r="182" customFormat="1" ht="14.1" customHeight="1"/>
    <row r="183" customFormat="1" ht="14.1" customHeight="1"/>
    <row r="184" customFormat="1" ht="14.1" customHeight="1"/>
    <row r="185" customFormat="1" ht="14.1" customHeight="1"/>
    <row r="186" customFormat="1" ht="14.1" customHeight="1"/>
    <row r="187" customFormat="1" ht="14.1" customHeight="1"/>
    <row r="188" customFormat="1" ht="14.1" customHeight="1"/>
    <row r="189" customFormat="1" ht="14.1" customHeight="1"/>
    <row r="190" customFormat="1" ht="14.1" customHeight="1"/>
    <row r="191" customFormat="1" ht="14.1" customHeight="1"/>
    <row r="192" customFormat="1" ht="14.1" customHeight="1"/>
    <row r="193" customFormat="1" ht="14.1" customHeight="1"/>
    <row r="194" customFormat="1" ht="14.1" customHeight="1"/>
    <row r="195" customFormat="1" ht="14.1" customHeight="1"/>
    <row r="196" customFormat="1" ht="14.1" customHeight="1"/>
    <row r="197" customFormat="1" ht="14.1" customHeight="1"/>
    <row r="198" customFormat="1" ht="14.1" customHeight="1"/>
    <row r="199" customFormat="1" ht="14.1" customHeight="1"/>
    <row r="200" customFormat="1" ht="14.1" customHeight="1"/>
    <row r="201" customFormat="1" ht="14.1" customHeight="1"/>
    <row r="202" customFormat="1" ht="14.1" customHeight="1"/>
    <row r="203" customFormat="1" ht="14.1" customHeight="1"/>
    <row r="204" customFormat="1" ht="14.1" customHeight="1"/>
    <row r="205" customFormat="1" ht="14.1" customHeight="1"/>
    <row r="206" customFormat="1" ht="14.1" customHeight="1"/>
    <row r="207" customFormat="1" ht="14.1" customHeight="1"/>
    <row r="208" customFormat="1" ht="14.1" customHeight="1"/>
    <row r="209" customFormat="1" ht="14.1" customHeight="1"/>
    <row r="210" customFormat="1" ht="14.1" customHeight="1"/>
    <row r="211" customFormat="1" ht="14.1" customHeight="1"/>
    <row r="212" customFormat="1" ht="14.1" customHeight="1"/>
    <row r="213" customFormat="1" ht="14.1" customHeight="1"/>
    <row r="214" customFormat="1" ht="14.1" customHeight="1"/>
    <row r="215" customFormat="1" ht="14.1" customHeight="1"/>
    <row r="216" customFormat="1" ht="14.1" customHeight="1"/>
    <row r="217" customFormat="1" ht="14.1" customHeight="1"/>
    <row r="218" customFormat="1" ht="14.1" customHeight="1"/>
    <row r="219" customFormat="1" ht="14.1" customHeight="1"/>
    <row r="220" customFormat="1" ht="14.1" customHeight="1"/>
    <row r="221" customFormat="1" ht="14.1" customHeight="1"/>
    <row r="222" customFormat="1" ht="14.1" customHeight="1"/>
    <row r="223" customFormat="1" ht="14.1" customHeight="1"/>
    <row r="224" customFormat="1" ht="14.1" customHeight="1"/>
    <row r="225" customFormat="1" ht="14.1" customHeight="1"/>
    <row r="226" customFormat="1" ht="14.1" customHeight="1"/>
    <row r="227" customFormat="1" ht="14.1" customHeight="1"/>
    <row r="228" customFormat="1" ht="14.1" customHeight="1"/>
    <row r="229" customFormat="1" ht="14.1" customHeight="1"/>
    <row r="230" customFormat="1" ht="14.1" customHeight="1"/>
    <row r="231" customFormat="1" ht="14.1" customHeight="1"/>
    <row r="232" customFormat="1" ht="14.1" customHeight="1"/>
    <row r="233" customFormat="1" ht="14.1" customHeight="1"/>
    <row r="234" customFormat="1" ht="14.1" customHeight="1"/>
    <row r="235" customFormat="1" ht="14.1" customHeight="1"/>
    <row r="236" customFormat="1" ht="14.1" customHeight="1"/>
    <row r="237" customFormat="1" ht="14.1" customHeight="1"/>
    <row r="238" customFormat="1" ht="14.1" customHeight="1"/>
    <row r="239" customFormat="1" ht="14.1" customHeight="1"/>
    <row r="240" customFormat="1" ht="14.1" customHeight="1"/>
    <row r="241" customFormat="1" ht="14.1" customHeight="1"/>
    <row r="242" customFormat="1" ht="14.1" customHeight="1"/>
    <row r="243" customFormat="1" ht="14.1" customHeight="1"/>
    <row r="244" customFormat="1" ht="14.1" customHeight="1"/>
    <row r="245" customFormat="1" ht="14.1" customHeight="1"/>
    <row r="246" customFormat="1" ht="14.1" customHeight="1"/>
    <row r="247" customFormat="1" ht="14.1" customHeight="1"/>
    <row r="248" customFormat="1" ht="14.1" customHeight="1"/>
    <row r="249" customFormat="1" ht="14.1" customHeight="1"/>
    <row r="250" customFormat="1" ht="14.1" customHeight="1"/>
    <row r="251" customFormat="1" ht="14.1" customHeight="1"/>
    <row r="252" customFormat="1" ht="14.1" customHeight="1"/>
    <row r="253" customFormat="1" ht="14.1" customHeight="1"/>
    <row r="254" customFormat="1" ht="14.1" customHeight="1"/>
    <row r="255" customFormat="1" ht="14.1" customHeight="1"/>
    <row r="256" customFormat="1" ht="14.1" customHeight="1"/>
    <row r="257" customFormat="1" ht="14.1" customHeight="1"/>
    <row r="258" customFormat="1" ht="14.1" customHeight="1"/>
    <row r="259" customFormat="1" ht="14.1" customHeight="1"/>
    <row r="260" customFormat="1" ht="14.1" customHeight="1"/>
    <row r="261" customFormat="1" ht="14.1" customHeight="1"/>
    <row r="262" customFormat="1" ht="14.1" customHeight="1"/>
    <row r="263" customFormat="1" ht="14.1" customHeight="1"/>
    <row r="264" customFormat="1" ht="14.1" customHeight="1"/>
    <row r="265" customFormat="1" ht="14.1" customHeight="1"/>
    <row r="266" customFormat="1" ht="14.1" customHeight="1"/>
    <row r="267" customFormat="1" ht="14.1" customHeight="1"/>
    <row r="268" customFormat="1" ht="14.1" customHeight="1"/>
    <row r="269" customFormat="1" ht="14.1" customHeight="1"/>
    <row r="270" customFormat="1" ht="14.1" customHeight="1"/>
    <row r="271" customFormat="1" ht="14.1" customHeight="1"/>
    <row r="272" customFormat="1" ht="14.1" customHeight="1"/>
    <row r="273" customFormat="1" ht="14.1" customHeight="1"/>
    <row r="274" customFormat="1" ht="14.1" customHeight="1"/>
    <row r="275" customFormat="1" ht="14.1" customHeight="1"/>
    <row r="276" customFormat="1" ht="14.1" customHeight="1"/>
    <row r="277" customFormat="1" ht="14.1" customHeight="1"/>
    <row r="278" customFormat="1" ht="14.1" customHeight="1"/>
    <row r="279" customFormat="1" ht="14.1" customHeight="1"/>
    <row r="280" customFormat="1" ht="14.1" customHeight="1"/>
    <row r="281" customFormat="1" ht="14.1" customHeight="1"/>
    <row r="282" customFormat="1" ht="14.1" customHeight="1"/>
    <row r="283" customFormat="1" ht="14.1" customHeight="1"/>
    <row r="284" customFormat="1" ht="14.1" customHeight="1"/>
    <row r="285" customFormat="1" ht="14.1" customHeight="1"/>
    <row r="286" customFormat="1" ht="14.1" customHeight="1"/>
    <row r="287" customFormat="1" ht="14.1" customHeight="1"/>
    <row r="288" customFormat="1" ht="14.1" customHeight="1"/>
    <row r="289" customFormat="1" ht="14.1" customHeight="1"/>
    <row r="290" customFormat="1" ht="14.1" customHeight="1"/>
    <row r="291" customFormat="1" ht="14.1" customHeight="1"/>
    <row r="292" customFormat="1" ht="14.1" customHeight="1"/>
    <row r="293" customFormat="1" ht="14.1" customHeight="1"/>
    <row r="294" customFormat="1" ht="14.1" customHeight="1"/>
    <row r="295" customFormat="1" ht="14.1" customHeight="1"/>
    <row r="296" customFormat="1" ht="14.1" customHeight="1"/>
    <row r="297" customFormat="1" ht="14.1" customHeight="1"/>
    <row r="298" customFormat="1" ht="14.1" customHeight="1"/>
    <row r="299" customFormat="1" ht="14.1" customHeight="1"/>
    <row r="300" customFormat="1" ht="14.1" customHeight="1"/>
    <row r="301" customFormat="1" ht="14.1" customHeight="1"/>
    <row r="302" customFormat="1" ht="14.1" customHeight="1"/>
    <row r="303" customFormat="1" ht="14.1" customHeight="1"/>
    <row r="304" customFormat="1" ht="14.1" customHeight="1"/>
    <row r="305" customFormat="1" ht="14.1" customHeight="1"/>
    <row r="306" customFormat="1" ht="14.1" customHeight="1"/>
    <row r="307" customFormat="1" ht="14.1" customHeight="1"/>
    <row r="308" customFormat="1" ht="14.1" customHeight="1"/>
    <row r="309" customFormat="1" ht="14.1" customHeight="1"/>
    <row r="310" customFormat="1" ht="14.1" customHeight="1"/>
    <row r="311" customFormat="1" ht="14.1" customHeight="1"/>
    <row r="312" customFormat="1" ht="14.1" customHeight="1"/>
    <row r="313" customFormat="1" ht="14.1" customHeight="1"/>
    <row r="314" customFormat="1" ht="14.1" customHeight="1"/>
    <row r="315" customFormat="1" ht="14.1" customHeight="1"/>
    <row r="316" customFormat="1" ht="14.1" customHeight="1"/>
    <row r="317" customFormat="1" ht="14.1" customHeight="1"/>
    <row r="318" customFormat="1" ht="14.1" customHeight="1"/>
    <row r="319" customFormat="1" ht="14.1" customHeight="1"/>
    <row r="320" customFormat="1" ht="14.1" customHeight="1"/>
    <row r="321" customFormat="1" ht="14.1" customHeight="1"/>
    <row r="322" customFormat="1" ht="14.1" customHeight="1"/>
    <row r="323" customFormat="1" ht="14.1" customHeight="1"/>
    <row r="324" customFormat="1" ht="14.1" customHeight="1"/>
    <row r="325" customFormat="1" ht="14.1" customHeight="1"/>
    <row r="326" customFormat="1" ht="14.1" customHeight="1"/>
    <row r="327" customFormat="1" ht="14.1" customHeight="1"/>
    <row r="328" customFormat="1" ht="14.1" customHeight="1"/>
    <row r="329" customFormat="1" ht="14.1" customHeight="1"/>
    <row r="330" customFormat="1" ht="14.1" customHeight="1"/>
    <row r="331" customFormat="1" ht="14.1" customHeight="1"/>
    <row r="332" customFormat="1" ht="14.1" customHeight="1"/>
    <row r="333" customFormat="1" ht="14.1" customHeight="1"/>
    <row r="334" customFormat="1" ht="14.1" customHeight="1"/>
    <row r="335" customFormat="1" ht="14.1" customHeight="1"/>
    <row r="336" customFormat="1" ht="14.1" customHeight="1"/>
    <row r="337" customFormat="1" ht="14.1" customHeight="1"/>
    <row r="338" customFormat="1" ht="14.1" customHeight="1"/>
    <row r="339" customFormat="1" ht="14.1" customHeight="1"/>
    <row r="340" customFormat="1" ht="14.1" customHeight="1"/>
    <row r="341" customFormat="1" ht="14.1" customHeight="1"/>
    <row r="342" customFormat="1" ht="14.1" customHeight="1"/>
    <row r="343" customFormat="1" ht="14.1" customHeight="1"/>
    <row r="344" customFormat="1" ht="14.1" customHeight="1"/>
    <row r="345" customFormat="1" ht="14.1" customHeight="1"/>
    <row r="346" customFormat="1" ht="14.1" customHeight="1"/>
    <row r="347" customFormat="1" ht="14.1" customHeight="1"/>
    <row r="348" customFormat="1" ht="14.1" customHeight="1"/>
    <row r="349" customFormat="1" ht="14.1" customHeight="1"/>
    <row r="350" customFormat="1" ht="14.1" customHeight="1"/>
    <row r="351" customFormat="1" ht="14.1" customHeight="1"/>
    <row r="352" customFormat="1" ht="14.1" customHeight="1"/>
    <row r="353" customFormat="1" ht="14.1" customHeight="1"/>
    <row r="354" customFormat="1" ht="14.1" customHeight="1"/>
    <row r="355" customFormat="1" ht="14.1" customHeight="1"/>
    <row r="356" customFormat="1" ht="14.1" customHeight="1"/>
    <row r="357" customFormat="1" ht="14.1" customHeight="1"/>
    <row r="358" customFormat="1" ht="14.1" customHeight="1"/>
    <row r="359" customFormat="1" ht="14.1" customHeight="1"/>
    <row r="360" customFormat="1" ht="14.1" customHeight="1"/>
    <row r="361" customFormat="1" ht="14.1" customHeight="1"/>
    <row r="362" customFormat="1" ht="14.1" customHeight="1"/>
    <row r="363" customFormat="1" ht="14.1" customHeight="1"/>
    <row r="364" customFormat="1" ht="14.1" customHeight="1"/>
    <row r="365" customFormat="1" ht="14.1" customHeight="1"/>
    <row r="366" customFormat="1" ht="14.1" customHeight="1"/>
    <row r="367" customFormat="1" ht="14.1" customHeight="1"/>
    <row r="368" customFormat="1" ht="14.1" customHeight="1"/>
    <row r="369" customFormat="1" ht="14.1" customHeight="1"/>
    <row r="370" customFormat="1" ht="14.1" customHeight="1"/>
    <row r="371" customFormat="1" ht="14.1" customHeight="1"/>
    <row r="372" customFormat="1" ht="14.1" customHeight="1"/>
    <row r="373" customFormat="1" ht="14.1" customHeight="1"/>
    <row r="374" customFormat="1" ht="14.1" customHeight="1"/>
    <row r="375" customFormat="1" ht="14.1" customHeight="1"/>
    <row r="376" customFormat="1" ht="14.1" customHeight="1"/>
    <row r="377" customFormat="1" ht="14.1" customHeight="1"/>
    <row r="378" customFormat="1" ht="14.1" customHeight="1"/>
    <row r="379" customFormat="1" ht="14.1" customHeight="1"/>
    <row r="380" customFormat="1" ht="14.1" customHeight="1"/>
    <row r="381" customFormat="1" ht="14.1" customHeight="1"/>
    <row r="382" customFormat="1" ht="14.1" customHeight="1"/>
    <row r="383" customFormat="1" ht="14.1" customHeight="1"/>
    <row r="384" customFormat="1" ht="14.1" customHeight="1"/>
    <row r="385" customFormat="1" ht="14.1" customHeight="1"/>
    <row r="386" customFormat="1" ht="14.1" customHeight="1"/>
    <row r="387" customFormat="1" ht="14.1" customHeight="1"/>
    <row r="388" customFormat="1" ht="14.1" customHeight="1"/>
    <row r="389" customFormat="1" ht="14.1" customHeight="1"/>
    <row r="390" customFormat="1" ht="14.1" customHeight="1"/>
    <row r="391" customFormat="1" ht="14.1" customHeight="1"/>
    <row r="392" customFormat="1" ht="14.1" customHeight="1"/>
    <row r="393" customFormat="1" ht="14.1" customHeight="1"/>
    <row r="394" customFormat="1" ht="14.1" customHeight="1"/>
    <row r="395" customFormat="1" ht="14.1" customHeight="1"/>
    <row r="396" customFormat="1" ht="14.1" customHeight="1"/>
    <row r="397" customFormat="1" ht="14.1" customHeight="1"/>
    <row r="398" customFormat="1" ht="14.1" customHeight="1"/>
    <row r="399" customFormat="1" ht="14.1" customHeight="1"/>
    <row r="400" customFormat="1" ht="14.1" customHeight="1"/>
    <row r="401" customFormat="1" ht="14.1" customHeight="1"/>
    <row r="402" customFormat="1" ht="14.1" customHeight="1"/>
    <row r="403" customFormat="1" ht="14.1" customHeight="1"/>
    <row r="404" customFormat="1" ht="14.1" customHeight="1"/>
    <row r="405" customFormat="1" ht="14.1" customHeight="1"/>
    <row r="406" customFormat="1" ht="14.1" customHeight="1"/>
    <row r="407" customFormat="1" ht="14.1" customHeight="1"/>
    <row r="408" customFormat="1" ht="14.1" customHeight="1"/>
    <row r="409" customFormat="1" ht="14.1" customHeight="1"/>
    <row r="410" customFormat="1" ht="14.1" customHeight="1"/>
    <row r="411" customFormat="1" ht="14.1" customHeight="1"/>
    <row r="412" customFormat="1" ht="14.1" customHeight="1"/>
    <row r="413" customFormat="1" ht="14.1" customHeight="1"/>
    <row r="414" customFormat="1" ht="14.1" customHeight="1"/>
    <row r="415" customFormat="1" ht="14.1" customHeight="1"/>
    <row r="416" customFormat="1" ht="14.1" customHeight="1"/>
    <row r="417" spans="2:28" customFormat="1" ht="14.1" customHeight="1"/>
    <row r="418" spans="2:28" customFormat="1" ht="14.1" customHeight="1"/>
    <row r="419" spans="2:28" customFormat="1" ht="14.1" customHeight="1"/>
    <row r="420" spans="2:28" customFormat="1" ht="14.1" customHeight="1"/>
    <row r="421" spans="2:28" customFormat="1" ht="14.1" customHeight="1"/>
    <row r="422" spans="2:28" ht="14.1" customHeight="1">
      <c r="B422" s="305"/>
      <c r="C422" s="305"/>
      <c r="D422" s="306"/>
      <c r="E422" s="307"/>
      <c r="F422" s="308"/>
      <c r="G422" s="308"/>
      <c r="H422" s="309"/>
      <c r="I422" s="310"/>
      <c r="J422" s="311"/>
      <c r="K422" s="78"/>
      <c r="L422" s="78"/>
      <c r="M422" s="78"/>
      <c r="N422" s="78"/>
      <c r="O422" s="78"/>
      <c r="P422" s="312"/>
      <c r="Q422" s="312"/>
      <c r="R422" s="79"/>
      <c r="S422" s="79"/>
      <c r="T422" s="79"/>
      <c r="U422" s="79"/>
      <c r="V422" s="79"/>
      <c r="W422" s="80"/>
      <c r="X422" s="80"/>
      <c r="Y422" s="81"/>
      <c r="Z422" s="81"/>
      <c r="AA422" s="81"/>
      <c r="AB422" s="15"/>
    </row>
    <row r="423" spans="2:28" ht="14.1" customHeight="1">
      <c r="B423" s="82"/>
      <c r="C423" s="82"/>
      <c r="D423" s="83"/>
      <c r="E423" s="230"/>
      <c r="F423" s="84"/>
      <c r="G423" s="84"/>
      <c r="I423" s="85"/>
      <c r="J423" s="86"/>
      <c r="K423" s="87"/>
      <c r="L423" s="87"/>
      <c r="M423" s="87"/>
      <c r="N423" s="87"/>
      <c r="O423" s="87"/>
      <c r="P423" s="88"/>
      <c r="Q423" s="88"/>
      <c r="R423" s="80"/>
      <c r="S423" s="80"/>
      <c r="T423" s="80"/>
      <c r="U423" s="80"/>
      <c r="V423" s="80"/>
      <c r="W423" s="80"/>
      <c r="X423" s="80"/>
      <c r="Y423" s="81"/>
      <c r="Z423" s="81"/>
      <c r="AA423" s="81"/>
      <c r="AB423" s="15"/>
    </row>
    <row r="424" spans="2:28" ht="14.1" customHeight="1">
      <c r="B424" s="82"/>
      <c r="C424" s="82"/>
      <c r="D424" s="83"/>
      <c r="E424" s="230"/>
      <c r="F424" s="84"/>
      <c r="G424" s="84"/>
      <c r="I424" s="85"/>
      <c r="J424" s="86"/>
      <c r="K424" s="87"/>
      <c r="L424" s="87"/>
      <c r="M424" s="87"/>
      <c r="N424" s="87"/>
      <c r="O424" s="87"/>
      <c r="P424" s="88"/>
      <c r="Q424" s="88"/>
      <c r="R424" s="80"/>
      <c r="S424" s="80"/>
      <c r="T424" s="80"/>
      <c r="U424" s="80"/>
      <c r="V424" s="80"/>
      <c r="W424" s="80"/>
      <c r="X424" s="80"/>
      <c r="Y424" s="81"/>
      <c r="Z424" s="81"/>
      <c r="AA424" s="81"/>
      <c r="AB424" s="15"/>
    </row>
    <row r="425" spans="2:28" ht="14.1" customHeight="1">
      <c r="B425" s="82"/>
      <c r="C425" s="82"/>
      <c r="D425" s="83"/>
      <c r="E425" s="230"/>
      <c r="F425" s="84"/>
      <c r="G425" s="84"/>
      <c r="I425" s="85"/>
      <c r="J425" s="86"/>
      <c r="K425" s="87"/>
      <c r="L425" s="87"/>
      <c r="M425" s="87"/>
      <c r="N425" s="87"/>
      <c r="O425" s="87"/>
      <c r="P425" s="88"/>
      <c r="Q425" s="88"/>
      <c r="R425" s="80"/>
      <c r="S425" s="80"/>
      <c r="T425" s="80"/>
      <c r="U425" s="80"/>
      <c r="V425" s="80"/>
      <c r="W425" s="80"/>
      <c r="X425" s="80"/>
      <c r="Y425" s="81"/>
      <c r="Z425" s="81"/>
      <c r="AA425" s="81"/>
      <c r="AB425" s="15"/>
    </row>
    <row r="426" spans="2:28" ht="14.1" customHeight="1">
      <c r="B426" s="82"/>
      <c r="C426" s="82"/>
      <c r="D426" s="83"/>
      <c r="E426" s="230"/>
      <c r="F426" s="84"/>
      <c r="G426" s="84"/>
      <c r="I426" s="85"/>
      <c r="J426" s="86"/>
      <c r="K426" s="87"/>
      <c r="L426" s="87"/>
      <c r="M426" s="87"/>
      <c r="N426" s="87"/>
      <c r="O426" s="87"/>
      <c r="P426" s="88"/>
      <c r="Q426" s="88"/>
      <c r="R426" s="80"/>
      <c r="S426" s="80"/>
      <c r="T426" s="80"/>
      <c r="U426" s="80"/>
      <c r="V426" s="80"/>
      <c r="W426" s="80"/>
      <c r="X426" s="80"/>
      <c r="Y426" s="81"/>
      <c r="Z426" s="81"/>
      <c r="AA426" s="81"/>
      <c r="AB426" s="15"/>
    </row>
    <row r="427" spans="2:28" ht="14.1" customHeight="1">
      <c r="B427" s="82"/>
      <c r="C427" s="82"/>
      <c r="D427" s="83"/>
      <c r="E427" s="230"/>
      <c r="F427" s="84"/>
      <c r="G427" s="84"/>
      <c r="I427" s="85"/>
      <c r="J427" s="86"/>
      <c r="K427" s="87"/>
      <c r="L427" s="87"/>
      <c r="M427" s="87"/>
      <c r="N427" s="87"/>
      <c r="O427" s="87"/>
      <c r="P427" s="88"/>
      <c r="Q427" s="88"/>
      <c r="R427" s="80"/>
      <c r="S427" s="80"/>
      <c r="T427" s="80"/>
      <c r="U427" s="80"/>
      <c r="V427" s="80"/>
      <c r="W427" s="80"/>
      <c r="X427" s="80"/>
      <c r="Y427" s="81"/>
    </row>
    <row r="428" spans="2:28" ht="14.1" customHeight="1">
      <c r="B428" s="82"/>
      <c r="C428" s="82"/>
      <c r="D428" s="83"/>
      <c r="E428" s="230"/>
      <c r="F428" s="84"/>
      <c r="G428" s="84"/>
      <c r="I428" s="85"/>
      <c r="J428" s="86"/>
      <c r="K428" s="87"/>
      <c r="L428" s="87"/>
      <c r="M428" s="87"/>
      <c r="N428" s="87"/>
      <c r="O428" s="87"/>
      <c r="P428" s="88"/>
      <c r="Q428" s="88"/>
      <c r="R428" s="80"/>
      <c r="S428" s="80"/>
      <c r="T428" s="80"/>
      <c r="U428" s="80"/>
      <c r="V428" s="80"/>
      <c r="W428" s="80"/>
      <c r="X428" s="80"/>
      <c r="Y428" s="81"/>
    </row>
    <row r="429" spans="2:28" ht="14.1" customHeight="1">
      <c r="B429" s="82"/>
      <c r="C429" s="82"/>
      <c r="D429" s="83"/>
      <c r="E429" s="230"/>
      <c r="F429" s="84"/>
      <c r="G429" s="84"/>
      <c r="I429" s="85"/>
      <c r="J429" s="86"/>
      <c r="K429" s="87"/>
      <c r="L429" s="87"/>
      <c r="M429" s="87"/>
      <c r="N429" s="87"/>
      <c r="O429" s="87"/>
      <c r="P429" s="88"/>
      <c r="Q429" s="88"/>
      <c r="R429" s="80"/>
      <c r="S429" s="80"/>
      <c r="T429" s="80"/>
      <c r="U429" s="80"/>
      <c r="V429" s="80"/>
      <c r="W429" s="80"/>
      <c r="X429" s="80"/>
      <c r="Y429" s="81"/>
    </row>
    <row r="430" spans="2:28" ht="14.1" customHeight="1">
      <c r="B430" s="82"/>
      <c r="C430" s="82"/>
      <c r="D430" s="83"/>
      <c r="E430" s="230"/>
      <c r="F430" s="84"/>
      <c r="G430" s="84"/>
      <c r="I430" s="85"/>
      <c r="J430" s="86"/>
      <c r="K430" s="87"/>
      <c r="L430" s="87"/>
      <c r="M430" s="87"/>
      <c r="N430" s="87"/>
      <c r="O430" s="87"/>
      <c r="P430" s="88"/>
      <c r="Q430" s="88"/>
      <c r="R430" s="80"/>
      <c r="S430" s="80"/>
      <c r="T430" s="80"/>
      <c r="U430" s="80"/>
      <c r="V430" s="80"/>
      <c r="W430" s="80"/>
      <c r="X430" s="80"/>
      <c r="Y430" s="81"/>
    </row>
    <row r="431" spans="2:28" ht="14.1" customHeight="1">
      <c r="B431" s="82"/>
      <c r="C431" s="82"/>
      <c r="D431" s="83"/>
      <c r="E431" s="230"/>
      <c r="F431" s="84"/>
      <c r="G431" s="84"/>
      <c r="I431" s="85"/>
      <c r="J431" s="86"/>
      <c r="K431" s="87"/>
      <c r="L431" s="87"/>
      <c r="M431" s="87"/>
      <c r="N431" s="87"/>
      <c r="O431" s="87"/>
      <c r="P431" s="88"/>
      <c r="Q431" s="88"/>
      <c r="R431" s="80"/>
      <c r="S431" s="80"/>
      <c r="T431" s="80"/>
      <c r="U431" s="80"/>
      <c r="V431" s="80"/>
      <c r="W431" s="80"/>
      <c r="X431" s="80"/>
      <c r="Y431" s="81"/>
    </row>
    <row r="432" spans="2:28" ht="14.1" customHeight="1">
      <c r="B432" s="82"/>
      <c r="C432" s="82"/>
      <c r="D432" s="83"/>
      <c r="E432" s="230"/>
      <c r="F432" s="84"/>
      <c r="G432" s="84"/>
      <c r="I432" s="85"/>
      <c r="J432" s="86"/>
      <c r="K432" s="87"/>
      <c r="L432" s="87"/>
      <c r="M432" s="87"/>
      <c r="N432" s="87"/>
      <c r="O432" s="87"/>
      <c r="P432" s="88"/>
      <c r="Q432" s="88"/>
      <c r="R432" s="80"/>
      <c r="S432" s="80"/>
      <c r="T432" s="80"/>
      <c r="U432" s="80"/>
      <c r="V432" s="80"/>
      <c r="W432" s="80"/>
      <c r="X432" s="80"/>
      <c r="Y432" s="81"/>
    </row>
    <row r="433" spans="2:25" ht="14.1" customHeight="1">
      <c r="B433" s="82"/>
      <c r="C433" s="82"/>
      <c r="D433" s="83"/>
      <c r="E433" s="230"/>
      <c r="F433" s="84"/>
      <c r="G433" s="84"/>
      <c r="I433" s="85"/>
      <c r="J433" s="86"/>
      <c r="K433" s="87"/>
      <c r="L433" s="87"/>
      <c r="M433" s="87"/>
      <c r="N433" s="87"/>
      <c r="O433" s="87"/>
      <c r="P433" s="88"/>
      <c r="Q433" s="88"/>
      <c r="R433" s="80"/>
      <c r="S433" s="80"/>
      <c r="T433" s="80"/>
      <c r="U433" s="80"/>
      <c r="V433" s="80"/>
      <c r="W433" s="80"/>
      <c r="X433" s="80"/>
      <c r="Y433" s="81"/>
    </row>
    <row r="434" spans="2:25" ht="14.1" customHeight="1">
      <c r="B434" s="82"/>
      <c r="C434" s="82"/>
      <c r="D434" s="83"/>
      <c r="E434" s="230"/>
      <c r="F434" s="84"/>
      <c r="G434" s="84"/>
      <c r="I434" s="85"/>
      <c r="J434" s="86"/>
      <c r="K434" s="87"/>
      <c r="L434" s="87"/>
      <c r="M434" s="87"/>
      <c r="N434" s="87"/>
      <c r="O434" s="87"/>
      <c r="P434" s="88"/>
      <c r="Q434" s="88"/>
      <c r="R434" s="80"/>
      <c r="S434" s="80"/>
      <c r="T434" s="80"/>
      <c r="U434" s="80"/>
      <c r="V434" s="80"/>
      <c r="W434" s="80"/>
      <c r="X434" s="80"/>
      <c r="Y434" s="81"/>
    </row>
    <row r="435" spans="2:25" ht="14.1" customHeight="1">
      <c r="B435" s="82"/>
      <c r="C435" s="82"/>
      <c r="D435" s="83"/>
      <c r="E435" s="230"/>
      <c r="F435" s="84"/>
      <c r="G435" s="84"/>
      <c r="I435" s="85"/>
      <c r="J435" s="86"/>
      <c r="K435" s="87"/>
      <c r="L435" s="87"/>
      <c r="M435" s="87"/>
      <c r="N435" s="87"/>
      <c r="O435" s="87"/>
      <c r="P435" s="88"/>
      <c r="Q435" s="88"/>
      <c r="R435" s="80"/>
      <c r="S435" s="80"/>
      <c r="T435" s="80"/>
      <c r="U435" s="80"/>
      <c r="V435" s="80"/>
      <c r="W435" s="80"/>
      <c r="X435" s="80"/>
      <c r="Y435" s="81"/>
    </row>
    <row r="436" spans="2:25" ht="14.1" customHeight="1">
      <c r="B436" s="82"/>
      <c r="C436" s="82"/>
      <c r="D436" s="83"/>
      <c r="E436" s="230"/>
      <c r="F436" s="84"/>
      <c r="G436" s="84"/>
      <c r="I436" s="85"/>
      <c r="J436" s="86"/>
      <c r="K436" s="87"/>
      <c r="L436" s="87"/>
      <c r="M436" s="87"/>
      <c r="N436" s="87"/>
      <c r="O436" s="87"/>
      <c r="P436" s="88"/>
      <c r="Q436" s="88"/>
      <c r="R436" s="80"/>
      <c r="S436" s="80"/>
      <c r="T436" s="80"/>
      <c r="U436" s="80"/>
      <c r="V436" s="80"/>
      <c r="W436" s="80"/>
      <c r="X436" s="80"/>
      <c r="Y436" s="81"/>
    </row>
    <row r="437" spans="2:25" ht="14.1" customHeight="1">
      <c r="B437" s="82"/>
      <c r="C437" s="82"/>
      <c r="D437" s="83"/>
      <c r="E437" s="230"/>
      <c r="F437" s="84"/>
      <c r="G437" s="84"/>
      <c r="I437" s="85"/>
      <c r="J437" s="86"/>
      <c r="K437" s="87"/>
      <c r="L437" s="87"/>
      <c r="M437" s="87"/>
      <c r="N437" s="87"/>
      <c r="O437" s="87"/>
      <c r="P437" s="88"/>
      <c r="Q437" s="88"/>
      <c r="R437" s="80"/>
      <c r="S437" s="80"/>
      <c r="T437" s="80"/>
      <c r="U437" s="80"/>
      <c r="V437" s="80"/>
      <c r="W437" s="80"/>
      <c r="X437" s="80"/>
      <c r="Y437" s="81"/>
    </row>
    <row r="438" spans="2:25" ht="14.1" customHeight="1">
      <c r="B438" s="82"/>
      <c r="C438" s="82"/>
      <c r="D438" s="83"/>
      <c r="E438" s="230"/>
      <c r="F438" s="84"/>
      <c r="G438" s="84"/>
      <c r="I438" s="85"/>
      <c r="J438" s="86"/>
      <c r="K438" s="87"/>
      <c r="L438" s="87"/>
      <c r="M438" s="87"/>
      <c r="N438" s="87"/>
      <c r="O438" s="87"/>
      <c r="P438" s="88"/>
      <c r="Q438" s="88"/>
      <c r="R438" s="80"/>
      <c r="S438" s="80"/>
      <c r="T438" s="80"/>
      <c r="U438" s="80"/>
      <c r="V438" s="80"/>
      <c r="W438" s="80"/>
      <c r="X438" s="80"/>
      <c r="Y438" s="81"/>
    </row>
    <row r="439" spans="2:25" ht="14.1" customHeight="1">
      <c r="B439" s="82"/>
      <c r="C439" s="82"/>
      <c r="D439" s="83"/>
      <c r="E439" s="230"/>
      <c r="F439" s="84"/>
      <c r="G439" s="84"/>
      <c r="I439" s="85"/>
      <c r="J439" s="86"/>
      <c r="K439" s="87"/>
      <c r="L439" s="87"/>
      <c r="M439" s="87"/>
      <c r="N439" s="87"/>
      <c r="O439" s="87"/>
      <c r="P439" s="88"/>
      <c r="Q439" s="88"/>
      <c r="R439" s="80"/>
      <c r="S439" s="80"/>
      <c r="T439" s="80"/>
      <c r="U439" s="80"/>
      <c r="V439" s="80"/>
      <c r="W439" s="80"/>
      <c r="X439" s="80"/>
      <c r="Y439" s="81"/>
    </row>
    <row r="440" spans="2:25" ht="14.1" customHeight="1">
      <c r="B440" s="82"/>
      <c r="C440" s="82"/>
      <c r="D440" s="83"/>
      <c r="E440" s="230"/>
      <c r="F440" s="84"/>
      <c r="G440" s="84"/>
      <c r="I440" s="85"/>
      <c r="J440" s="86"/>
      <c r="K440" s="87"/>
      <c r="L440" s="87"/>
      <c r="M440" s="87"/>
      <c r="N440" s="87"/>
      <c r="O440" s="87"/>
      <c r="P440" s="88"/>
      <c r="Q440" s="88"/>
      <c r="R440" s="80"/>
      <c r="S440" s="80"/>
      <c r="T440" s="80"/>
      <c r="U440" s="80"/>
      <c r="V440" s="80"/>
      <c r="W440" s="80"/>
      <c r="X440" s="80"/>
      <c r="Y440" s="81"/>
    </row>
    <row r="441" spans="2:25" ht="14.1" customHeight="1">
      <c r="B441" s="82"/>
      <c r="C441" s="82"/>
      <c r="D441" s="83"/>
      <c r="E441" s="230"/>
      <c r="F441" s="84"/>
      <c r="G441" s="84"/>
      <c r="I441" s="85"/>
      <c r="J441" s="86"/>
      <c r="K441" s="87"/>
      <c r="L441" s="87"/>
      <c r="M441" s="87"/>
      <c r="N441" s="87"/>
      <c r="O441" s="87"/>
      <c r="P441" s="88"/>
      <c r="Q441" s="88"/>
      <c r="R441" s="80"/>
      <c r="S441" s="80"/>
      <c r="T441" s="80"/>
      <c r="U441" s="80"/>
      <c r="V441" s="80"/>
      <c r="W441" s="80"/>
      <c r="X441" s="80"/>
      <c r="Y441" s="81"/>
    </row>
    <row r="442" spans="2:25" ht="14.1" customHeight="1">
      <c r="B442" s="82"/>
      <c r="C442" s="82"/>
      <c r="D442" s="83"/>
      <c r="E442" s="230"/>
      <c r="F442" s="84"/>
      <c r="G442" s="84"/>
      <c r="I442" s="85"/>
      <c r="J442" s="86"/>
      <c r="K442" s="87"/>
      <c r="L442" s="87"/>
      <c r="M442" s="87"/>
      <c r="N442" s="87"/>
      <c r="O442" s="87"/>
      <c r="P442" s="88"/>
      <c r="Q442" s="88"/>
      <c r="R442" s="80"/>
      <c r="S442" s="80"/>
      <c r="T442" s="80"/>
      <c r="U442" s="80"/>
      <c r="V442" s="80"/>
      <c r="W442" s="80"/>
      <c r="X442" s="80"/>
      <c r="Y442" s="81"/>
    </row>
    <row r="443" spans="2:25" ht="14.1" customHeight="1">
      <c r="B443" s="82"/>
      <c r="C443" s="82"/>
      <c r="D443" s="83"/>
      <c r="E443" s="230"/>
      <c r="F443" s="84"/>
      <c r="G443" s="84"/>
      <c r="I443" s="85"/>
      <c r="J443" s="86"/>
      <c r="K443" s="87"/>
      <c r="L443" s="87"/>
      <c r="M443" s="87"/>
      <c r="N443" s="87"/>
      <c r="O443" s="87"/>
      <c r="P443" s="88"/>
      <c r="Q443" s="88"/>
      <c r="R443" s="80"/>
      <c r="S443" s="80"/>
      <c r="T443" s="80"/>
      <c r="U443" s="80"/>
      <c r="V443" s="80"/>
      <c r="W443" s="80"/>
      <c r="X443" s="80"/>
      <c r="Y443" s="81"/>
    </row>
    <row r="444" spans="2:25" ht="14.1" customHeight="1">
      <c r="B444" s="82"/>
      <c r="C444" s="82"/>
      <c r="D444" s="83"/>
      <c r="E444" s="230"/>
      <c r="F444" s="84"/>
      <c r="G444" s="84"/>
      <c r="I444" s="85"/>
      <c r="J444" s="86"/>
      <c r="K444" s="87"/>
      <c r="L444" s="87"/>
      <c r="M444" s="87"/>
      <c r="N444" s="87"/>
      <c r="O444" s="87"/>
      <c r="P444" s="88"/>
      <c r="Q444" s="88"/>
      <c r="R444" s="80"/>
      <c r="S444" s="80"/>
      <c r="T444" s="80"/>
      <c r="U444" s="80"/>
      <c r="V444" s="80"/>
      <c r="W444" s="80"/>
      <c r="X444" s="80"/>
      <c r="Y444" s="81"/>
    </row>
    <row r="445" spans="2:25" ht="14.1" customHeight="1">
      <c r="B445" s="82"/>
      <c r="C445" s="82"/>
      <c r="D445" s="83"/>
      <c r="E445" s="230"/>
      <c r="F445" s="84"/>
      <c r="G445" s="84"/>
      <c r="I445" s="85"/>
      <c r="J445" s="86"/>
      <c r="K445" s="87"/>
      <c r="L445" s="87"/>
      <c r="M445" s="87"/>
      <c r="N445" s="87"/>
      <c r="O445" s="87"/>
      <c r="P445" s="88"/>
      <c r="Q445" s="88"/>
      <c r="R445" s="80"/>
      <c r="S445" s="80"/>
      <c r="T445" s="80"/>
      <c r="U445" s="80"/>
      <c r="V445" s="80"/>
      <c r="W445" s="80"/>
      <c r="X445" s="80"/>
      <c r="Y445" s="81"/>
    </row>
    <row r="446" spans="2:25" ht="14.1" customHeight="1">
      <c r="B446" s="82"/>
      <c r="C446" s="82"/>
      <c r="D446" s="83"/>
      <c r="E446" s="230"/>
      <c r="F446" s="84"/>
      <c r="G446" s="84"/>
      <c r="I446" s="85"/>
      <c r="J446" s="86"/>
      <c r="K446" s="87"/>
      <c r="L446" s="87"/>
      <c r="M446" s="87"/>
      <c r="N446" s="87"/>
      <c r="O446" s="87"/>
      <c r="P446" s="88"/>
      <c r="Q446" s="88"/>
      <c r="R446" s="80"/>
      <c r="S446" s="80"/>
      <c r="T446" s="80"/>
      <c r="U446" s="80"/>
      <c r="V446" s="80"/>
      <c r="W446" s="80"/>
      <c r="X446" s="80"/>
      <c r="Y446" s="81"/>
    </row>
    <row r="447" spans="2:25" ht="14.1" customHeight="1">
      <c r="B447" s="82"/>
      <c r="C447" s="82"/>
      <c r="D447" s="83"/>
      <c r="E447" s="230"/>
      <c r="F447" s="84"/>
      <c r="G447" s="84"/>
      <c r="I447" s="85"/>
      <c r="J447" s="86"/>
      <c r="K447" s="87"/>
      <c r="L447" s="87"/>
      <c r="M447" s="87"/>
      <c r="N447" s="87"/>
      <c r="O447" s="87"/>
      <c r="P447" s="88"/>
      <c r="Q447" s="88"/>
      <c r="R447" s="80"/>
      <c r="S447" s="80"/>
      <c r="T447" s="80"/>
      <c r="U447" s="80"/>
      <c r="V447" s="80"/>
      <c r="W447" s="80"/>
      <c r="X447" s="80"/>
      <c r="Y447" s="81"/>
    </row>
    <row r="448" spans="2:25" ht="14.1" customHeight="1">
      <c r="B448" s="82"/>
      <c r="C448" s="82"/>
      <c r="D448" s="83"/>
      <c r="E448" s="230"/>
      <c r="F448" s="84"/>
      <c r="G448" s="84"/>
      <c r="I448" s="85"/>
      <c r="J448" s="86"/>
      <c r="K448" s="87"/>
      <c r="L448" s="87"/>
      <c r="M448" s="87"/>
      <c r="N448" s="87"/>
      <c r="O448" s="87"/>
      <c r="P448" s="88"/>
      <c r="Q448" s="88"/>
      <c r="R448" s="80"/>
      <c r="S448" s="80"/>
      <c r="T448" s="80"/>
      <c r="U448" s="80"/>
      <c r="V448" s="80"/>
      <c r="W448" s="80"/>
      <c r="X448" s="80"/>
      <c r="Y448" s="81"/>
    </row>
    <row r="449" spans="2:25" ht="14.1" customHeight="1">
      <c r="B449" s="82"/>
      <c r="C449" s="82"/>
      <c r="D449" s="83"/>
      <c r="E449" s="230"/>
      <c r="F449" s="84"/>
      <c r="G449" s="84"/>
      <c r="I449" s="85"/>
      <c r="J449" s="86"/>
      <c r="K449" s="87"/>
      <c r="L449" s="87"/>
      <c r="M449" s="87"/>
      <c r="N449" s="87"/>
      <c r="O449" s="87"/>
      <c r="P449" s="88"/>
      <c r="Q449" s="88"/>
      <c r="R449" s="80"/>
      <c r="S449" s="80"/>
      <c r="T449" s="80"/>
      <c r="U449" s="80"/>
      <c r="V449" s="80"/>
      <c r="W449" s="80"/>
      <c r="X449" s="80"/>
      <c r="Y449" s="81"/>
    </row>
    <row r="450" spans="2:25" ht="14.1" customHeight="1">
      <c r="B450" s="82"/>
      <c r="C450" s="82"/>
      <c r="D450" s="83"/>
      <c r="E450" s="230"/>
      <c r="F450" s="84"/>
      <c r="G450" s="84"/>
      <c r="I450" s="85"/>
      <c r="J450" s="86"/>
      <c r="K450" s="87"/>
      <c r="L450" s="87"/>
      <c r="M450" s="87"/>
      <c r="N450" s="87"/>
      <c r="O450" s="87"/>
      <c r="P450" s="88"/>
      <c r="Q450" s="88"/>
      <c r="R450" s="80"/>
      <c r="S450" s="80"/>
      <c r="T450" s="80"/>
      <c r="U450" s="80"/>
      <c r="V450" s="80"/>
      <c r="W450" s="80"/>
      <c r="X450" s="80"/>
      <c r="Y450" s="81"/>
    </row>
    <row r="451" spans="2:25" ht="14.1" customHeight="1">
      <c r="B451" s="82"/>
      <c r="C451" s="82"/>
      <c r="D451" s="83"/>
      <c r="E451" s="230"/>
      <c r="F451" s="84"/>
      <c r="G451" s="84"/>
      <c r="I451" s="85"/>
      <c r="J451" s="86"/>
      <c r="K451" s="87"/>
      <c r="L451" s="87"/>
      <c r="M451" s="87"/>
      <c r="N451" s="87"/>
      <c r="O451" s="87"/>
      <c r="P451" s="88"/>
      <c r="Q451" s="88"/>
      <c r="R451" s="80"/>
      <c r="S451" s="80"/>
      <c r="T451" s="80"/>
      <c r="U451" s="80"/>
      <c r="V451" s="80"/>
      <c r="W451" s="80"/>
      <c r="X451" s="80"/>
      <c r="Y451" s="81"/>
    </row>
    <row r="452" spans="2:25" ht="14.1" customHeight="1">
      <c r="B452" s="82"/>
      <c r="C452" s="82"/>
      <c r="D452" s="83"/>
      <c r="E452" s="230"/>
      <c r="F452" s="84"/>
      <c r="G452" s="84"/>
      <c r="I452" s="85"/>
      <c r="J452" s="86"/>
      <c r="K452" s="87"/>
      <c r="L452" s="87"/>
      <c r="M452" s="87"/>
      <c r="N452" s="87"/>
      <c r="O452" s="87"/>
      <c r="P452" s="88"/>
      <c r="Q452" s="88"/>
      <c r="R452" s="80"/>
      <c r="S452" s="80"/>
      <c r="T452" s="80"/>
      <c r="U452" s="80"/>
      <c r="V452" s="80"/>
      <c r="W452" s="80"/>
      <c r="X452" s="80"/>
      <c r="Y452" s="81"/>
    </row>
    <row r="453" spans="2:25" ht="14.1" customHeight="1">
      <c r="B453" s="82"/>
      <c r="C453" s="82"/>
      <c r="D453" s="83"/>
      <c r="E453" s="230"/>
      <c r="F453" s="84"/>
      <c r="G453" s="84"/>
      <c r="I453" s="85"/>
      <c r="J453" s="86"/>
      <c r="K453" s="87"/>
      <c r="L453" s="87"/>
      <c r="M453" s="87"/>
      <c r="N453" s="87"/>
      <c r="O453" s="87"/>
      <c r="P453" s="88"/>
      <c r="Q453" s="88"/>
      <c r="R453" s="80"/>
      <c r="S453" s="80"/>
      <c r="T453" s="80"/>
      <c r="U453" s="80"/>
      <c r="V453" s="80"/>
      <c r="W453" s="80"/>
      <c r="X453" s="80"/>
      <c r="Y453" s="81"/>
    </row>
    <row r="454" spans="2:25" ht="14.1" customHeight="1">
      <c r="B454" s="82"/>
      <c r="C454" s="82"/>
      <c r="D454" s="83"/>
      <c r="E454" s="230"/>
      <c r="F454" s="84"/>
      <c r="G454" s="84"/>
      <c r="I454" s="85"/>
      <c r="J454" s="86"/>
      <c r="K454" s="87"/>
      <c r="L454" s="87"/>
      <c r="M454" s="87"/>
      <c r="N454" s="87"/>
      <c r="O454" s="87"/>
      <c r="P454" s="88"/>
      <c r="Q454" s="88"/>
      <c r="R454" s="80"/>
      <c r="S454" s="80"/>
      <c r="T454" s="80"/>
      <c r="U454" s="80"/>
      <c r="V454" s="80"/>
      <c r="W454" s="80"/>
      <c r="X454" s="80"/>
      <c r="Y454" s="81"/>
    </row>
    <row r="455" spans="2:25" ht="14.1" customHeight="1">
      <c r="B455" s="82"/>
      <c r="C455" s="82"/>
      <c r="D455" s="83"/>
      <c r="E455" s="230"/>
      <c r="F455" s="84"/>
      <c r="G455" s="84"/>
      <c r="I455" s="85"/>
      <c r="J455" s="86"/>
      <c r="K455" s="87"/>
      <c r="L455" s="87"/>
      <c r="M455" s="87"/>
      <c r="N455" s="87"/>
      <c r="O455" s="87"/>
      <c r="P455" s="88"/>
      <c r="Q455" s="88"/>
      <c r="R455" s="80"/>
      <c r="S455" s="80"/>
      <c r="T455" s="80"/>
      <c r="U455" s="80"/>
      <c r="V455" s="80"/>
      <c r="W455" s="80"/>
      <c r="X455" s="80"/>
      <c r="Y455" s="81"/>
    </row>
    <row r="456" spans="2:25" ht="14.1" customHeight="1">
      <c r="B456" s="82"/>
      <c r="C456" s="82"/>
      <c r="D456" s="83"/>
      <c r="E456" s="230"/>
      <c r="F456" s="84"/>
      <c r="G456" s="84"/>
      <c r="I456" s="85"/>
      <c r="J456" s="86"/>
      <c r="K456" s="87"/>
      <c r="L456" s="87"/>
      <c r="M456" s="87"/>
      <c r="N456" s="87"/>
      <c r="O456" s="87"/>
      <c r="P456" s="88"/>
      <c r="Q456" s="88"/>
      <c r="R456" s="80"/>
      <c r="S456" s="80"/>
      <c r="T456" s="80"/>
      <c r="U456" s="80"/>
      <c r="V456" s="80"/>
      <c r="W456" s="80"/>
      <c r="X456" s="80"/>
      <c r="Y456" s="81"/>
    </row>
    <row r="457" spans="2:25" ht="14.1" customHeight="1">
      <c r="B457" s="82"/>
      <c r="C457" s="82"/>
      <c r="D457" s="83"/>
      <c r="E457" s="230"/>
      <c r="F457" s="84"/>
      <c r="G457" s="84"/>
      <c r="I457" s="85"/>
      <c r="J457" s="86"/>
      <c r="K457" s="87"/>
      <c r="L457" s="87"/>
      <c r="M457" s="87"/>
      <c r="N457" s="87"/>
      <c r="O457" s="87"/>
      <c r="P457" s="88"/>
      <c r="Q457" s="88"/>
      <c r="R457" s="80"/>
      <c r="S457" s="80"/>
      <c r="T457" s="80"/>
      <c r="U457" s="80"/>
      <c r="V457" s="80"/>
      <c r="W457" s="80"/>
      <c r="X457" s="80"/>
      <c r="Y457" s="81"/>
    </row>
    <row r="458" spans="2:25" ht="14.1" customHeight="1">
      <c r="B458" s="82"/>
      <c r="C458" s="82"/>
      <c r="D458" s="83"/>
      <c r="E458" s="230"/>
      <c r="F458" s="84"/>
      <c r="G458" s="84"/>
      <c r="I458" s="85"/>
      <c r="J458" s="86"/>
      <c r="K458" s="87"/>
      <c r="L458" s="87"/>
      <c r="M458" s="87"/>
      <c r="N458" s="87"/>
      <c r="O458" s="87"/>
      <c r="P458" s="88"/>
      <c r="Q458" s="88"/>
      <c r="R458" s="80"/>
      <c r="S458" s="80"/>
      <c r="T458" s="80"/>
      <c r="U458" s="80"/>
      <c r="V458" s="80"/>
      <c r="W458" s="80"/>
      <c r="X458" s="80"/>
      <c r="Y458" s="81"/>
    </row>
    <row r="459" spans="2:25" ht="14.1" customHeight="1">
      <c r="B459" s="82"/>
      <c r="C459" s="82"/>
      <c r="D459" s="83"/>
      <c r="E459" s="230"/>
      <c r="F459" s="84"/>
      <c r="G459" s="84"/>
      <c r="I459" s="85"/>
      <c r="J459" s="86"/>
      <c r="K459" s="87"/>
      <c r="L459" s="87"/>
      <c r="M459" s="87"/>
      <c r="N459" s="87"/>
      <c r="O459" s="87"/>
      <c r="P459" s="88"/>
      <c r="Q459" s="88"/>
      <c r="R459" s="80"/>
      <c r="S459" s="80"/>
      <c r="T459" s="80"/>
      <c r="U459" s="80"/>
      <c r="V459" s="80"/>
      <c r="W459" s="80"/>
      <c r="X459" s="80"/>
      <c r="Y459" s="81"/>
    </row>
    <row r="460" spans="2:25" ht="14.1" customHeight="1">
      <c r="B460" s="82"/>
      <c r="C460" s="82"/>
      <c r="D460" s="83"/>
      <c r="E460" s="230"/>
      <c r="F460" s="84"/>
      <c r="G460" s="84"/>
      <c r="I460" s="85"/>
      <c r="J460" s="86"/>
      <c r="K460" s="87"/>
      <c r="L460" s="87"/>
      <c r="M460" s="87"/>
      <c r="N460" s="87"/>
      <c r="O460" s="87"/>
      <c r="P460" s="88"/>
      <c r="Q460" s="88"/>
      <c r="R460" s="80"/>
      <c r="S460" s="80"/>
      <c r="T460" s="80"/>
      <c r="U460" s="80"/>
      <c r="V460" s="80"/>
      <c r="W460" s="80"/>
      <c r="X460" s="80"/>
      <c r="Y460" s="81"/>
    </row>
    <row r="461" spans="2:25" ht="14.1" customHeight="1">
      <c r="B461" s="82"/>
      <c r="C461" s="82"/>
      <c r="D461" s="83"/>
      <c r="E461" s="230"/>
      <c r="F461" s="84"/>
      <c r="G461" s="84"/>
      <c r="I461" s="85"/>
      <c r="J461" s="86"/>
      <c r="K461" s="87"/>
      <c r="L461" s="87"/>
      <c r="M461" s="87"/>
      <c r="N461" s="87"/>
      <c r="O461" s="87"/>
      <c r="P461" s="88"/>
      <c r="Q461" s="88"/>
      <c r="R461" s="80"/>
      <c r="S461" s="80"/>
      <c r="T461" s="80"/>
      <c r="U461" s="80"/>
      <c r="V461" s="80"/>
      <c r="W461" s="80"/>
      <c r="X461" s="80"/>
      <c r="Y461" s="81"/>
    </row>
    <row r="462" spans="2:25" ht="14.1" customHeight="1">
      <c r="B462" s="82"/>
      <c r="C462" s="82"/>
      <c r="D462" s="83"/>
      <c r="E462" s="230"/>
      <c r="F462" s="84"/>
      <c r="G462" s="84"/>
      <c r="I462" s="85"/>
      <c r="J462" s="86"/>
      <c r="K462" s="87"/>
      <c r="L462" s="87"/>
      <c r="M462" s="87"/>
      <c r="N462" s="87"/>
      <c r="O462" s="87"/>
      <c r="P462" s="88"/>
      <c r="Q462" s="88"/>
      <c r="R462" s="80"/>
      <c r="S462" s="80"/>
      <c r="T462" s="80"/>
      <c r="U462" s="80"/>
      <c r="V462" s="80"/>
      <c r="W462" s="80"/>
      <c r="X462" s="80"/>
      <c r="Y462" s="81"/>
    </row>
    <row r="463" spans="2:25" ht="14.1" customHeight="1">
      <c r="B463" s="82"/>
      <c r="C463" s="82"/>
      <c r="D463" s="83"/>
      <c r="E463" s="230"/>
      <c r="F463" s="84"/>
      <c r="G463" s="84"/>
      <c r="I463" s="85"/>
      <c r="J463" s="86"/>
      <c r="K463" s="87"/>
      <c r="L463" s="87"/>
      <c r="M463" s="87"/>
      <c r="N463" s="87"/>
      <c r="O463" s="87"/>
      <c r="P463" s="88"/>
      <c r="Q463" s="88"/>
      <c r="R463" s="80"/>
      <c r="S463" s="80"/>
      <c r="T463" s="80"/>
      <c r="U463" s="80"/>
      <c r="V463" s="80"/>
      <c r="W463" s="80"/>
      <c r="X463" s="80"/>
      <c r="Y463" s="81"/>
    </row>
    <row r="464" spans="2:25" ht="14.1" customHeight="1">
      <c r="B464" s="82"/>
      <c r="C464" s="82"/>
      <c r="D464" s="83"/>
      <c r="E464" s="230"/>
      <c r="F464" s="84"/>
      <c r="G464" s="84"/>
      <c r="I464" s="85"/>
      <c r="J464" s="86"/>
      <c r="K464" s="87"/>
      <c r="L464" s="87"/>
      <c r="M464" s="87"/>
      <c r="N464" s="87"/>
      <c r="O464" s="87"/>
      <c r="P464" s="88"/>
      <c r="Q464" s="88"/>
      <c r="R464" s="80"/>
      <c r="S464" s="80"/>
      <c r="T464" s="80"/>
      <c r="U464" s="80"/>
      <c r="V464" s="80"/>
      <c r="W464" s="80"/>
      <c r="X464" s="80"/>
      <c r="Y464" s="81"/>
    </row>
    <row r="465" spans="2:25" ht="14.1" customHeight="1">
      <c r="B465" s="82"/>
      <c r="C465" s="82"/>
      <c r="D465" s="83"/>
      <c r="E465" s="230"/>
      <c r="F465" s="84"/>
      <c r="G465" s="84"/>
      <c r="I465" s="85"/>
      <c r="J465" s="86"/>
      <c r="K465" s="87"/>
      <c r="L465" s="87"/>
      <c r="M465" s="87"/>
      <c r="N465" s="87"/>
      <c r="O465" s="87"/>
      <c r="P465" s="88"/>
      <c r="Q465" s="88"/>
      <c r="R465" s="80"/>
      <c r="S465" s="80"/>
      <c r="T465" s="80"/>
      <c r="U465" s="80"/>
      <c r="V465" s="80"/>
      <c r="W465" s="80"/>
      <c r="X465" s="80"/>
      <c r="Y465" s="81"/>
    </row>
    <row r="466" spans="2:25" ht="14.1" customHeight="1">
      <c r="B466" s="82"/>
      <c r="C466" s="82"/>
      <c r="D466" s="83"/>
      <c r="E466" s="230"/>
      <c r="F466" s="84"/>
      <c r="G466" s="84"/>
      <c r="I466" s="85"/>
      <c r="J466" s="86"/>
      <c r="K466" s="87"/>
      <c r="L466" s="87"/>
      <c r="M466" s="87"/>
      <c r="N466" s="87"/>
      <c r="O466" s="87"/>
      <c r="P466" s="88"/>
      <c r="Q466" s="88"/>
      <c r="R466" s="80"/>
      <c r="S466" s="80"/>
      <c r="T466" s="80"/>
      <c r="U466" s="80"/>
      <c r="V466" s="80"/>
      <c r="W466" s="80"/>
      <c r="X466" s="80"/>
      <c r="Y466" s="81"/>
    </row>
    <row r="467" spans="2:25" ht="14.1" customHeight="1">
      <c r="B467" s="82"/>
      <c r="C467" s="82"/>
      <c r="D467" s="83"/>
      <c r="E467" s="230"/>
      <c r="F467" s="84"/>
      <c r="G467" s="84"/>
      <c r="I467" s="85"/>
      <c r="J467" s="86"/>
      <c r="K467" s="87"/>
      <c r="L467" s="87"/>
      <c r="M467" s="87"/>
      <c r="N467" s="87"/>
      <c r="O467" s="87"/>
      <c r="P467" s="88"/>
      <c r="Q467" s="88"/>
      <c r="R467" s="80"/>
      <c r="S467" s="80"/>
      <c r="T467" s="80"/>
      <c r="U467" s="80"/>
      <c r="V467" s="80"/>
      <c r="W467" s="80"/>
      <c r="X467" s="80"/>
      <c r="Y467" s="81"/>
    </row>
    <row r="468" spans="2:25" ht="14.1" customHeight="1">
      <c r="B468" s="82"/>
      <c r="C468" s="82"/>
      <c r="D468" s="83"/>
      <c r="E468" s="230"/>
      <c r="F468" s="84"/>
      <c r="G468" s="84"/>
      <c r="I468" s="85"/>
      <c r="J468" s="86"/>
      <c r="K468" s="87"/>
      <c r="L468" s="87"/>
      <c r="M468" s="87"/>
      <c r="N468" s="87"/>
      <c r="O468" s="87"/>
      <c r="P468" s="88"/>
      <c r="Q468" s="88"/>
      <c r="R468" s="80"/>
      <c r="S468" s="80"/>
      <c r="T468" s="80"/>
      <c r="U468" s="80"/>
      <c r="V468" s="80"/>
      <c r="W468" s="80"/>
      <c r="X468" s="80"/>
      <c r="Y468" s="81"/>
    </row>
    <row r="469" spans="2:25" ht="14.1" customHeight="1">
      <c r="B469" s="82"/>
      <c r="C469" s="82"/>
      <c r="D469" s="83"/>
      <c r="E469" s="230"/>
      <c r="F469" s="84"/>
      <c r="G469" s="84"/>
      <c r="I469" s="85"/>
      <c r="J469" s="86"/>
      <c r="K469" s="87"/>
      <c r="L469" s="87"/>
      <c r="M469" s="87"/>
      <c r="N469" s="87"/>
      <c r="O469" s="87"/>
      <c r="P469" s="88"/>
      <c r="Q469" s="88"/>
      <c r="R469" s="80"/>
      <c r="S469" s="80"/>
      <c r="T469" s="80"/>
      <c r="U469" s="80"/>
      <c r="V469" s="80"/>
      <c r="W469" s="80"/>
      <c r="X469" s="80"/>
      <c r="Y469" s="81"/>
    </row>
    <row r="470" spans="2:25" ht="14.1" customHeight="1">
      <c r="B470" s="82"/>
      <c r="C470" s="82"/>
      <c r="D470" s="83"/>
      <c r="E470" s="230"/>
      <c r="F470" s="84"/>
      <c r="G470" s="84"/>
      <c r="I470" s="85"/>
      <c r="J470" s="86"/>
      <c r="K470" s="87"/>
      <c r="L470" s="87"/>
      <c r="M470" s="87"/>
      <c r="N470" s="87"/>
      <c r="O470" s="87"/>
      <c r="P470" s="88"/>
      <c r="Q470" s="88"/>
      <c r="R470" s="80"/>
      <c r="S470" s="80"/>
      <c r="T470" s="80"/>
      <c r="U470" s="80"/>
      <c r="V470" s="80"/>
      <c r="W470" s="80"/>
      <c r="X470" s="80"/>
      <c r="Y470" s="81"/>
    </row>
    <row r="471" spans="2:25" ht="14.1" customHeight="1">
      <c r="B471" s="82"/>
      <c r="C471" s="82"/>
      <c r="D471" s="83"/>
      <c r="E471" s="230"/>
      <c r="F471" s="84"/>
      <c r="G471" s="84"/>
      <c r="I471" s="85"/>
      <c r="J471" s="86"/>
      <c r="K471" s="87"/>
      <c r="L471" s="87"/>
      <c r="M471" s="87"/>
      <c r="N471" s="87"/>
      <c r="O471" s="87"/>
      <c r="P471" s="88"/>
      <c r="Q471" s="88"/>
      <c r="R471" s="80"/>
      <c r="S471" s="80"/>
      <c r="T471" s="80"/>
      <c r="U471" s="80"/>
      <c r="V471" s="80"/>
      <c r="W471" s="80"/>
      <c r="X471" s="80"/>
      <c r="Y471" s="81"/>
    </row>
    <row r="472" spans="2:25" ht="14.1" customHeight="1">
      <c r="B472" s="82"/>
      <c r="C472" s="82"/>
      <c r="D472" s="83"/>
      <c r="E472" s="230"/>
      <c r="F472" s="84"/>
      <c r="G472" s="84"/>
      <c r="I472" s="85"/>
      <c r="J472" s="86"/>
      <c r="K472" s="87"/>
      <c r="L472" s="87"/>
      <c r="M472" s="87"/>
      <c r="N472" s="87"/>
      <c r="O472" s="87"/>
      <c r="P472" s="88"/>
      <c r="Q472" s="88"/>
      <c r="R472" s="80"/>
      <c r="S472" s="80"/>
      <c r="T472" s="80"/>
      <c r="U472" s="80"/>
      <c r="V472" s="80"/>
      <c r="W472" s="80"/>
      <c r="X472" s="80"/>
      <c r="Y472" s="81"/>
    </row>
    <row r="473" spans="2:25" ht="14.1" customHeight="1">
      <c r="B473" s="82"/>
      <c r="C473" s="82"/>
      <c r="D473" s="83"/>
      <c r="E473" s="230"/>
      <c r="F473" s="84"/>
      <c r="G473" s="84"/>
      <c r="I473" s="85"/>
      <c r="J473" s="86"/>
      <c r="K473" s="87"/>
      <c r="L473" s="87"/>
      <c r="M473" s="87"/>
      <c r="N473" s="87"/>
      <c r="O473" s="87"/>
      <c r="P473" s="88"/>
      <c r="Q473" s="88"/>
      <c r="R473" s="80"/>
      <c r="S473" s="80"/>
      <c r="T473" s="80"/>
      <c r="U473" s="80"/>
      <c r="V473" s="80"/>
      <c r="W473" s="80"/>
      <c r="X473" s="80"/>
      <c r="Y473" s="81"/>
    </row>
    <row r="474" spans="2:25" ht="14.1" customHeight="1">
      <c r="B474" s="82"/>
      <c r="C474" s="82"/>
      <c r="D474" s="83"/>
      <c r="E474" s="230"/>
      <c r="F474" s="84"/>
      <c r="G474" s="84"/>
      <c r="I474" s="85"/>
      <c r="J474" s="86"/>
      <c r="K474" s="87"/>
      <c r="L474" s="87"/>
      <c r="M474" s="87"/>
      <c r="N474" s="87"/>
      <c r="O474" s="87"/>
      <c r="P474" s="88"/>
      <c r="Q474" s="88"/>
      <c r="R474" s="80"/>
      <c r="S474" s="80"/>
      <c r="T474" s="80"/>
      <c r="U474" s="80"/>
      <c r="V474" s="80"/>
      <c r="W474" s="80"/>
      <c r="X474" s="80"/>
      <c r="Y474" s="81"/>
    </row>
    <row r="475" spans="2:25" ht="14.1" customHeight="1">
      <c r="B475" s="82"/>
      <c r="C475" s="82"/>
      <c r="D475" s="83"/>
      <c r="E475" s="230"/>
      <c r="F475" s="84"/>
      <c r="G475" s="84"/>
      <c r="I475" s="85"/>
      <c r="J475" s="86"/>
      <c r="K475" s="87"/>
      <c r="L475" s="87"/>
      <c r="M475" s="87"/>
      <c r="N475" s="87"/>
      <c r="O475" s="87"/>
      <c r="P475" s="88"/>
      <c r="Q475" s="88"/>
      <c r="R475" s="80"/>
      <c r="S475" s="80"/>
      <c r="T475" s="80"/>
      <c r="U475" s="80"/>
      <c r="V475" s="80"/>
      <c r="W475" s="80"/>
      <c r="X475" s="80"/>
      <c r="Y475" s="81"/>
    </row>
    <row r="476" spans="2:25" ht="14.1" customHeight="1">
      <c r="B476" s="82"/>
      <c r="C476" s="82"/>
      <c r="D476" s="83"/>
      <c r="E476" s="230"/>
      <c r="F476" s="84"/>
      <c r="G476" s="84"/>
      <c r="I476" s="85"/>
      <c r="J476" s="86"/>
      <c r="K476" s="87"/>
      <c r="L476" s="87"/>
      <c r="M476" s="87"/>
      <c r="N476" s="87"/>
      <c r="O476" s="87"/>
      <c r="P476" s="88"/>
      <c r="Q476" s="88"/>
      <c r="R476" s="80"/>
      <c r="S476" s="80"/>
      <c r="T476" s="80"/>
      <c r="U476" s="80"/>
      <c r="V476" s="80"/>
      <c r="W476" s="80"/>
      <c r="X476" s="80"/>
      <c r="Y476" s="81"/>
    </row>
    <row r="477" spans="2:25" ht="14.1" customHeight="1">
      <c r="B477" s="82"/>
      <c r="C477" s="82"/>
      <c r="D477" s="83"/>
      <c r="E477" s="230"/>
      <c r="F477" s="84"/>
      <c r="G477" s="84"/>
      <c r="I477" s="85"/>
      <c r="J477" s="86"/>
      <c r="K477" s="87"/>
      <c r="L477" s="87"/>
      <c r="M477" s="87"/>
      <c r="N477" s="87"/>
      <c r="O477" s="87"/>
      <c r="P477" s="88"/>
      <c r="Q477" s="88"/>
      <c r="R477" s="80"/>
      <c r="S477" s="80"/>
      <c r="T477" s="80"/>
      <c r="U477" s="80"/>
      <c r="V477" s="80"/>
      <c r="W477" s="80"/>
      <c r="X477" s="80"/>
      <c r="Y477" s="81"/>
    </row>
    <row r="478" spans="2:25" ht="14.1" customHeight="1">
      <c r="B478" s="82"/>
      <c r="C478" s="82"/>
      <c r="D478" s="83"/>
      <c r="E478" s="230"/>
      <c r="F478" s="84"/>
      <c r="G478" s="84"/>
      <c r="I478" s="85"/>
      <c r="J478" s="86"/>
      <c r="K478" s="87"/>
      <c r="L478" s="87"/>
      <c r="M478" s="87"/>
      <c r="N478" s="87"/>
      <c r="O478" s="87"/>
      <c r="P478" s="88"/>
      <c r="Q478" s="88"/>
      <c r="R478" s="80"/>
      <c r="S478" s="80"/>
      <c r="T478" s="80"/>
      <c r="U478" s="80"/>
      <c r="V478" s="80"/>
      <c r="W478" s="80"/>
      <c r="X478" s="80"/>
      <c r="Y478" s="81"/>
    </row>
    <row r="479" spans="2:25" ht="14.1" customHeight="1">
      <c r="B479" s="82"/>
      <c r="C479" s="82"/>
      <c r="D479" s="83"/>
      <c r="E479" s="230"/>
      <c r="F479" s="84"/>
      <c r="G479" s="84"/>
      <c r="I479" s="85"/>
      <c r="J479" s="86"/>
      <c r="K479" s="87"/>
      <c r="L479" s="87"/>
      <c r="M479" s="87"/>
      <c r="N479" s="87"/>
      <c r="O479" s="87"/>
      <c r="P479" s="88"/>
      <c r="Q479" s="88"/>
      <c r="R479" s="80"/>
      <c r="S479" s="80"/>
      <c r="T479" s="80"/>
      <c r="U479" s="80"/>
      <c r="V479" s="80"/>
      <c r="W479" s="80"/>
      <c r="X479" s="80"/>
      <c r="Y479" s="81"/>
    </row>
    <row r="480" spans="2:25" ht="14.1" customHeight="1">
      <c r="B480" s="82"/>
      <c r="C480" s="82"/>
      <c r="D480" s="83"/>
      <c r="E480" s="230"/>
      <c r="F480" s="84"/>
      <c r="G480" s="84"/>
      <c r="I480" s="85"/>
      <c r="J480" s="86"/>
      <c r="K480" s="87"/>
      <c r="L480" s="87"/>
      <c r="M480" s="87"/>
      <c r="N480" s="87"/>
      <c r="O480" s="87"/>
      <c r="P480" s="88"/>
      <c r="Q480" s="88"/>
      <c r="R480" s="80"/>
      <c r="S480" s="80"/>
      <c r="T480" s="80"/>
      <c r="U480" s="80"/>
      <c r="V480" s="80"/>
      <c r="W480" s="80"/>
      <c r="X480" s="80"/>
      <c r="Y480" s="81"/>
    </row>
    <row r="481" spans="2:25" ht="14.1" customHeight="1">
      <c r="B481" s="82"/>
      <c r="C481" s="82"/>
      <c r="D481" s="83"/>
      <c r="E481" s="230"/>
      <c r="F481" s="84"/>
      <c r="G481" s="84"/>
      <c r="I481" s="85"/>
      <c r="J481" s="86"/>
      <c r="K481" s="87"/>
      <c r="L481" s="87"/>
      <c r="M481" s="87"/>
      <c r="N481" s="87"/>
      <c r="O481" s="87"/>
      <c r="P481" s="88"/>
      <c r="Q481" s="88"/>
      <c r="R481" s="80"/>
      <c r="S481" s="80"/>
      <c r="T481" s="80"/>
      <c r="U481" s="80"/>
      <c r="V481" s="80"/>
      <c r="W481" s="80"/>
      <c r="X481" s="80"/>
      <c r="Y481" s="81"/>
    </row>
    <row r="482" spans="2:25" ht="14.1" customHeight="1">
      <c r="B482" s="82"/>
      <c r="C482" s="82"/>
      <c r="D482" s="83"/>
      <c r="E482" s="230"/>
      <c r="F482" s="84"/>
      <c r="G482" s="84"/>
      <c r="I482" s="85"/>
      <c r="J482" s="86"/>
      <c r="K482" s="87"/>
      <c r="L482" s="87"/>
      <c r="M482" s="87"/>
      <c r="N482" s="87"/>
      <c r="O482" s="87"/>
      <c r="P482" s="88"/>
      <c r="Q482" s="88"/>
      <c r="R482" s="80"/>
      <c r="S482" s="80"/>
      <c r="T482" s="80"/>
      <c r="U482" s="80"/>
      <c r="V482" s="80"/>
      <c r="W482" s="80"/>
      <c r="X482" s="80"/>
      <c r="Y482" s="81"/>
    </row>
    <row r="483" spans="2:25" ht="14.1" customHeight="1">
      <c r="B483" s="82"/>
      <c r="C483" s="82"/>
      <c r="D483" s="83"/>
      <c r="E483" s="230"/>
      <c r="F483" s="84"/>
      <c r="G483" s="84"/>
      <c r="I483" s="85"/>
      <c r="J483" s="86"/>
      <c r="K483" s="87"/>
      <c r="L483" s="87"/>
      <c r="M483" s="87"/>
      <c r="N483" s="87"/>
      <c r="O483" s="87"/>
      <c r="P483" s="88"/>
      <c r="Q483" s="88"/>
      <c r="R483" s="80"/>
      <c r="S483" s="80"/>
      <c r="T483" s="80"/>
      <c r="U483" s="80"/>
      <c r="V483" s="80"/>
      <c r="W483" s="80"/>
      <c r="X483" s="80"/>
      <c r="Y483" s="81"/>
    </row>
    <row r="484" spans="2:25" ht="14.1" customHeight="1">
      <c r="B484" s="82"/>
      <c r="C484" s="82"/>
      <c r="D484" s="83"/>
      <c r="E484" s="230"/>
      <c r="F484" s="84"/>
      <c r="G484" s="84"/>
      <c r="I484" s="85"/>
      <c r="J484" s="86"/>
      <c r="K484" s="87"/>
      <c r="L484" s="87"/>
      <c r="M484" s="87"/>
      <c r="N484" s="87"/>
      <c r="O484" s="87"/>
      <c r="P484" s="88"/>
      <c r="Q484" s="88"/>
      <c r="R484" s="80"/>
      <c r="S484" s="80"/>
      <c r="T484" s="80"/>
      <c r="U484" s="80"/>
      <c r="V484" s="80"/>
      <c r="W484" s="80"/>
      <c r="X484" s="80"/>
      <c r="Y484" s="81"/>
    </row>
    <row r="485" spans="2:25" ht="14.1" customHeight="1">
      <c r="B485" s="82"/>
      <c r="C485" s="82"/>
      <c r="D485" s="83"/>
      <c r="E485" s="230"/>
      <c r="F485" s="84"/>
      <c r="G485" s="84"/>
      <c r="I485" s="85"/>
      <c r="J485" s="86"/>
      <c r="K485" s="87"/>
      <c r="L485" s="87"/>
      <c r="M485" s="87"/>
      <c r="N485" s="87"/>
      <c r="O485" s="87"/>
      <c r="P485" s="88"/>
      <c r="Q485" s="88"/>
      <c r="R485" s="80"/>
      <c r="S485" s="80"/>
      <c r="T485" s="80"/>
      <c r="U485" s="80"/>
      <c r="V485" s="80"/>
      <c r="W485" s="80"/>
      <c r="X485" s="80"/>
      <c r="Y485" s="81"/>
    </row>
    <row r="486" spans="2:25" ht="14.1" customHeight="1">
      <c r="B486" s="82"/>
      <c r="C486" s="82"/>
      <c r="D486" s="83"/>
      <c r="E486" s="230"/>
      <c r="F486" s="84"/>
      <c r="G486" s="84"/>
      <c r="I486" s="85"/>
      <c r="J486" s="86"/>
      <c r="K486" s="87"/>
      <c r="L486" s="87"/>
      <c r="M486" s="87"/>
      <c r="N486" s="87"/>
      <c r="O486" s="87"/>
      <c r="P486" s="88"/>
      <c r="Q486" s="88"/>
      <c r="R486" s="80"/>
      <c r="S486" s="80"/>
      <c r="T486" s="80"/>
      <c r="U486" s="80"/>
      <c r="V486" s="80"/>
      <c r="W486" s="80"/>
      <c r="X486" s="80"/>
      <c r="Y486" s="81"/>
    </row>
    <row r="487" spans="2:25" ht="14.1" customHeight="1">
      <c r="B487" s="82"/>
      <c r="C487" s="82"/>
      <c r="D487" s="83"/>
      <c r="E487" s="230"/>
      <c r="F487" s="84"/>
      <c r="G487" s="84"/>
      <c r="I487" s="85"/>
      <c r="J487" s="86"/>
      <c r="K487" s="87"/>
      <c r="L487" s="87"/>
      <c r="M487" s="87"/>
      <c r="N487" s="87"/>
      <c r="O487" s="87"/>
      <c r="P487" s="88"/>
      <c r="Q487" s="88"/>
      <c r="R487" s="80"/>
      <c r="S487" s="80"/>
      <c r="T487" s="80"/>
      <c r="U487" s="80"/>
      <c r="V487" s="80"/>
      <c r="W487" s="80"/>
      <c r="X487" s="80"/>
      <c r="Y487" s="81"/>
    </row>
    <row r="488" spans="2:25" ht="14.1" customHeight="1">
      <c r="B488" s="82"/>
      <c r="C488" s="82"/>
      <c r="D488" s="83"/>
      <c r="E488" s="230"/>
      <c r="F488" s="84"/>
      <c r="G488" s="84"/>
      <c r="I488" s="85"/>
      <c r="J488" s="86"/>
      <c r="K488" s="87"/>
      <c r="L488" s="87"/>
      <c r="M488" s="87"/>
      <c r="N488" s="87"/>
      <c r="O488" s="87"/>
      <c r="P488" s="88"/>
      <c r="Q488" s="88"/>
      <c r="R488" s="80"/>
      <c r="S488" s="80"/>
      <c r="T488" s="80"/>
      <c r="U488" s="80"/>
      <c r="V488" s="80"/>
      <c r="W488" s="80"/>
      <c r="X488" s="80"/>
      <c r="Y488" s="81"/>
    </row>
    <row r="489" spans="2:25" ht="14.1" customHeight="1">
      <c r="B489" s="82"/>
      <c r="C489" s="82"/>
      <c r="D489" s="83"/>
      <c r="E489" s="230"/>
      <c r="F489" s="84"/>
      <c r="G489" s="84"/>
      <c r="I489" s="85"/>
      <c r="J489" s="86"/>
      <c r="K489" s="87"/>
      <c r="L489" s="87"/>
      <c r="M489" s="87"/>
      <c r="N489" s="87"/>
      <c r="O489" s="87"/>
      <c r="P489" s="88"/>
      <c r="Q489" s="88"/>
      <c r="R489" s="80"/>
      <c r="S489" s="80"/>
      <c r="T489" s="80"/>
      <c r="U489" s="80"/>
      <c r="V489" s="80"/>
      <c r="W489" s="80"/>
      <c r="X489" s="80"/>
      <c r="Y489" s="81"/>
    </row>
    <row r="490" spans="2:25" ht="14.1" customHeight="1">
      <c r="B490" s="82"/>
      <c r="C490" s="82"/>
      <c r="D490" s="83"/>
      <c r="E490" s="230"/>
      <c r="F490" s="84"/>
      <c r="G490" s="84"/>
      <c r="I490" s="85"/>
      <c r="J490" s="86"/>
      <c r="K490" s="87"/>
      <c r="L490" s="87"/>
      <c r="M490" s="87"/>
      <c r="N490" s="87"/>
      <c r="O490" s="87"/>
      <c r="P490" s="88"/>
      <c r="Q490" s="88"/>
      <c r="R490" s="80"/>
      <c r="S490" s="80"/>
      <c r="T490" s="80"/>
      <c r="U490" s="80"/>
      <c r="V490" s="80"/>
      <c r="W490" s="80"/>
      <c r="X490" s="80"/>
      <c r="Y490" s="81"/>
    </row>
    <row r="491" spans="2:25" ht="14.1" customHeight="1">
      <c r="B491" s="82"/>
      <c r="C491" s="82"/>
      <c r="D491" s="83"/>
      <c r="E491" s="230"/>
      <c r="F491" s="84"/>
      <c r="G491" s="84"/>
      <c r="I491" s="85"/>
      <c r="J491" s="86"/>
      <c r="K491" s="87"/>
      <c r="L491" s="87"/>
      <c r="M491" s="87"/>
      <c r="N491" s="87"/>
      <c r="O491" s="87"/>
      <c r="P491" s="88"/>
      <c r="Q491" s="88"/>
      <c r="R491" s="80"/>
      <c r="S491" s="80"/>
      <c r="T491" s="80"/>
      <c r="U491" s="80"/>
      <c r="V491" s="80"/>
      <c r="W491" s="80"/>
      <c r="X491" s="80"/>
      <c r="Y491" s="81"/>
    </row>
    <row r="492" spans="2:25" ht="14.1" customHeight="1">
      <c r="B492" s="82"/>
      <c r="C492" s="82"/>
      <c r="D492" s="83"/>
      <c r="E492" s="230"/>
      <c r="F492" s="84"/>
      <c r="G492" s="84"/>
      <c r="I492" s="85"/>
      <c r="J492" s="86"/>
      <c r="K492" s="87"/>
      <c r="L492" s="87"/>
      <c r="M492" s="87"/>
      <c r="N492" s="87"/>
      <c r="O492" s="87"/>
      <c r="P492" s="88"/>
      <c r="Q492" s="88"/>
      <c r="R492" s="80"/>
      <c r="S492" s="80"/>
      <c r="T492" s="80"/>
      <c r="U492" s="80"/>
      <c r="V492" s="80"/>
      <c r="W492" s="80"/>
      <c r="X492" s="80"/>
      <c r="Y492" s="81"/>
    </row>
    <row r="493" spans="2:25" ht="14.1" customHeight="1">
      <c r="B493" s="82"/>
      <c r="C493" s="82"/>
      <c r="D493" s="83"/>
      <c r="E493" s="230"/>
      <c r="F493" s="84"/>
      <c r="G493" s="84"/>
      <c r="I493" s="85"/>
      <c r="J493" s="86"/>
      <c r="K493" s="87"/>
      <c r="L493" s="87"/>
      <c r="M493" s="87"/>
      <c r="N493" s="87"/>
      <c r="O493" s="87"/>
      <c r="P493" s="88"/>
      <c r="Q493" s="88"/>
      <c r="R493" s="80"/>
      <c r="S493" s="80"/>
      <c r="T493" s="80"/>
      <c r="U493" s="80"/>
      <c r="V493" s="80"/>
      <c r="W493" s="80"/>
      <c r="X493" s="80"/>
      <c r="Y493" s="81"/>
    </row>
    <row r="494" spans="2:25" ht="14.1" customHeight="1">
      <c r="B494" s="82"/>
      <c r="C494" s="82"/>
      <c r="D494" s="83"/>
      <c r="E494" s="230"/>
      <c r="F494" s="84"/>
      <c r="G494" s="84"/>
      <c r="I494" s="85"/>
      <c r="J494" s="86"/>
      <c r="K494" s="87"/>
      <c r="L494" s="87"/>
      <c r="M494" s="87"/>
      <c r="N494" s="87"/>
      <c r="O494" s="87"/>
      <c r="P494" s="88"/>
      <c r="Q494" s="88"/>
      <c r="R494" s="80"/>
      <c r="S494" s="80"/>
      <c r="T494" s="80"/>
      <c r="U494" s="80"/>
      <c r="V494" s="80"/>
      <c r="W494" s="80"/>
      <c r="X494" s="80"/>
      <c r="Y494" s="81"/>
    </row>
    <row r="495" spans="2:25" ht="14.1" customHeight="1">
      <c r="B495" s="82"/>
      <c r="C495" s="82"/>
      <c r="D495" s="83"/>
      <c r="E495" s="230"/>
      <c r="F495" s="84"/>
      <c r="G495" s="84"/>
      <c r="I495" s="85"/>
      <c r="J495" s="86"/>
      <c r="K495" s="87"/>
      <c r="L495" s="87"/>
      <c r="M495" s="87"/>
      <c r="N495" s="87"/>
      <c r="O495" s="87"/>
      <c r="P495" s="88"/>
      <c r="Q495" s="88"/>
      <c r="R495" s="80"/>
      <c r="S495" s="80"/>
      <c r="T495" s="80"/>
      <c r="U495" s="80"/>
      <c r="V495" s="80"/>
      <c r="W495" s="80"/>
      <c r="X495" s="80"/>
      <c r="Y495" s="81"/>
    </row>
    <row r="496" spans="2:25" ht="14.1" customHeight="1">
      <c r="B496" s="82"/>
      <c r="C496" s="82"/>
      <c r="D496" s="83"/>
      <c r="E496" s="230"/>
      <c r="F496" s="84"/>
      <c r="G496" s="84"/>
      <c r="I496" s="85"/>
      <c r="J496" s="86"/>
      <c r="K496" s="87"/>
      <c r="L496" s="87"/>
      <c r="M496" s="87"/>
      <c r="N496" s="87"/>
      <c r="O496" s="87"/>
      <c r="P496" s="88"/>
      <c r="Q496" s="88"/>
      <c r="R496" s="80"/>
      <c r="S496" s="80"/>
      <c r="T496" s="80"/>
      <c r="U496" s="80"/>
      <c r="V496" s="80"/>
      <c r="W496" s="80"/>
      <c r="X496" s="80"/>
      <c r="Y496" s="81"/>
    </row>
    <row r="497" spans="2:25" ht="14.1" customHeight="1">
      <c r="B497" s="82"/>
      <c r="C497" s="82"/>
      <c r="D497" s="83"/>
      <c r="E497" s="230"/>
      <c r="F497" s="84"/>
      <c r="G497" s="84"/>
      <c r="I497" s="85"/>
      <c r="J497" s="86"/>
      <c r="K497" s="87"/>
      <c r="L497" s="87"/>
      <c r="M497" s="87"/>
      <c r="N497" s="87"/>
      <c r="O497" s="87"/>
      <c r="P497" s="88"/>
      <c r="Q497" s="88"/>
      <c r="R497" s="80"/>
      <c r="S497" s="80"/>
      <c r="T497" s="80"/>
      <c r="U497" s="80"/>
      <c r="V497" s="80"/>
      <c r="W497" s="80"/>
      <c r="X497" s="80"/>
      <c r="Y497" s="81"/>
    </row>
    <row r="498" spans="2:25" ht="14.1" customHeight="1">
      <c r="B498" s="82"/>
      <c r="C498" s="82"/>
      <c r="D498" s="83"/>
      <c r="E498" s="230"/>
      <c r="F498" s="84"/>
      <c r="G498" s="84"/>
      <c r="I498" s="85"/>
      <c r="J498" s="86"/>
      <c r="K498" s="87"/>
      <c r="L498" s="87"/>
      <c r="M498" s="87"/>
      <c r="N498" s="87"/>
      <c r="O498" s="87"/>
      <c r="P498" s="88"/>
      <c r="Q498" s="88"/>
      <c r="R498" s="80"/>
      <c r="S498" s="80"/>
      <c r="T498" s="80"/>
      <c r="U498" s="80"/>
      <c r="V498" s="80"/>
      <c r="W498" s="80"/>
      <c r="X498" s="80"/>
      <c r="Y498" s="81"/>
    </row>
    <row r="499" spans="2:25" ht="14.1" customHeight="1">
      <c r="B499" s="82"/>
      <c r="C499" s="82"/>
      <c r="D499" s="83"/>
      <c r="E499" s="230"/>
      <c r="F499" s="84"/>
      <c r="G499" s="84"/>
      <c r="I499" s="85"/>
      <c r="J499" s="86"/>
      <c r="K499" s="87"/>
      <c r="L499" s="87"/>
      <c r="M499" s="87"/>
      <c r="N499" s="87"/>
      <c r="O499" s="87"/>
      <c r="P499" s="88"/>
      <c r="Q499" s="88"/>
      <c r="R499" s="80"/>
      <c r="S499" s="80"/>
      <c r="T499" s="80"/>
      <c r="U499" s="80"/>
      <c r="V499" s="80"/>
      <c r="W499" s="80"/>
      <c r="X499" s="80"/>
      <c r="Y499" s="81"/>
    </row>
    <row r="500" spans="2:25" ht="14.1" customHeight="1">
      <c r="B500" s="82"/>
      <c r="C500" s="82"/>
      <c r="D500" s="83"/>
      <c r="E500" s="230"/>
      <c r="F500" s="84"/>
      <c r="G500" s="84"/>
      <c r="I500" s="85"/>
      <c r="J500" s="86"/>
      <c r="K500" s="87"/>
      <c r="L500" s="87"/>
      <c r="M500" s="87"/>
      <c r="N500" s="87"/>
      <c r="O500" s="87"/>
      <c r="P500" s="88"/>
      <c r="Q500" s="88"/>
      <c r="R500" s="80"/>
      <c r="S500" s="80"/>
      <c r="T500" s="80"/>
      <c r="U500" s="80"/>
      <c r="V500" s="80"/>
      <c r="W500" s="80"/>
      <c r="X500" s="80"/>
      <c r="Y500" s="81"/>
    </row>
    <row r="501" spans="2:25" ht="14.1" customHeight="1">
      <c r="B501" s="82"/>
      <c r="C501" s="82"/>
      <c r="D501" s="83"/>
      <c r="E501" s="230"/>
      <c r="F501" s="84"/>
      <c r="G501" s="84"/>
      <c r="I501" s="85"/>
      <c r="J501" s="86"/>
      <c r="K501" s="87"/>
      <c r="L501" s="87"/>
      <c r="M501" s="87"/>
      <c r="N501" s="87"/>
      <c r="O501" s="87"/>
      <c r="P501" s="88"/>
      <c r="Q501" s="88"/>
      <c r="R501" s="80"/>
      <c r="S501" s="80"/>
      <c r="T501" s="80"/>
      <c r="U501" s="80"/>
      <c r="V501" s="80"/>
      <c r="W501" s="80"/>
      <c r="X501" s="80"/>
      <c r="Y501" s="81"/>
    </row>
    <row r="502" spans="2:25" ht="14.1" customHeight="1">
      <c r="B502" s="82"/>
      <c r="C502" s="82"/>
      <c r="D502" s="83"/>
      <c r="E502" s="230"/>
      <c r="F502" s="84"/>
      <c r="G502" s="84"/>
      <c r="I502" s="85"/>
      <c r="J502" s="86"/>
      <c r="K502" s="87"/>
      <c r="L502" s="87"/>
      <c r="M502" s="87"/>
      <c r="N502" s="87"/>
      <c r="O502" s="87"/>
      <c r="P502" s="88"/>
      <c r="Q502" s="88"/>
      <c r="R502" s="80"/>
      <c r="S502" s="80"/>
      <c r="T502" s="80"/>
      <c r="U502" s="80"/>
      <c r="V502" s="80"/>
      <c r="W502" s="80"/>
      <c r="X502" s="80"/>
      <c r="Y502" s="81"/>
    </row>
    <row r="503" spans="2:25" ht="14.1" customHeight="1">
      <c r="B503" s="82"/>
      <c r="C503" s="82"/>
      <c r="D503" s="83"/>
      <c r="E503" s="230"/>
      <c r="F503" s="84"/>
      <c r="G503" s="84"/>
      <c r="I503" s="85"/>
      <c r="J503" s="86"/>
      <c r="K503" s="87"/>
      <c r="L503" s="87"/>
      <c r="M503" s="87"/>
      <c r="N503" s="87"/>
      <c r="O503" s="87"/>
      <c r="P503" s="88"/>
      <c r="Q503" s="88"/>
      <c r="R503" s="80"/>
      <c r="S503" s="80"/>
      <c r="T503" s="80"/>
      <c r="U503" s="80"/>
      <c r="V503" s="80"/>
      <c r="W503" s="80"/>
      <c r="X503" s="80"/>
      <c r="Y503" s="81"/>
    </row>
    <row r="504" spans="2:25" ht="14.1" customHeight="1">
      <c r="B504" s="82"/>
      <c r="C504" s="82"/>
      <c r="D504" s="83"/>
      <c r="E504" s="230"/>
      <c r="F504" s="84"/>
      <c r="G504" s="84"/>
      <c r="I504" s="85"/>
      <c r="J504" s="86"/>
      <c r="K504" s="87"/>
      <c r="L504" s="87"/>
      <c r="M504" s="87"/>
      <c r="N504" s="87"/>
      <c r="O504" s="87"/>
      <c r="P504" s="88"/>
      <c r="Q504" s="88"/>
      <c r="R504" s="80"/>
      <c r="S504" s="80"/>
      <c r="T504" s="80"/>
      <c r="U504" s="80"/>
      <c r="V504" s="80"/>
      <c r="W504" s="80"/>
      <c r="X504" s="80"/>
      <c r="Y504" s="81"/>
    </row>
    <row r="505" spans="2:25" ht="14.1" customHeight="1">
      <c r="B505" s="82"/>
      <c r="C505" s="82"/>
      <c r="D505" s="83"/>
      <c r="E505" s="230"/>
      <c r="F505" s="84"/>
      <c r="G505" s="84"/>
      <c r="I505" s="85"/>
      <c r="J505" s="86"/>
      <c r="K505" s="87"/>
      <c r="L505" s="87"/>
      <c r="M505" s="87"/>
      <c r="N505" s="87"/>
      <c r="O505" s="87"/>
      <c r="P505" s="88"/>
      <c r="Q505" s="88"/>
      <c r="R505" s="80"/>
      <c r="S505" s="80"/>
      <c r="T505" s="80"/>
      <c r="U505" s="80"/>
      <c r="V505" s="80"/>
      <c r="W505" s="80"/>
      <c r="X505" s="80"/>
      <c r="Y505" s="81"/>
    </row>
    <row r="506" spans="2:25" ht="14.1" customHeight="1">
      <c r="B506" s="82"/>
      <c r="C506" s="82"/>
      <c r="D506" s="83"/>
      <c r="E506" s="230"/>
      <c r="F506" s="84"/>
      <c r="G506" s="84"/>
      <c r="I506" s="85"/>
      <c r="J506" s="86"/>
      <c r="K506" s="87"/>
      <c r="L506" s="87"/>
      <c r="M506" s="87"/>
      <c r="N506" s="87"/>
      <c r="O506" s="87"/>
      <c r="P506" s="88"/>
      <c r="Q506" s="88"/>
      <c r="R506" s="80"/>
      <c r="S506" s="80"/>
      <c r="T506" s="80"/>
      <c r="U506" s="80"/>
      <c r="V506" s="80"/>
      <c r="W506" s="80"/>
      <c r="X506" s="80"/>
      <c r="Y506" s="81"/>
    </row>
    <row r="507" spans="2:25" ht="14.1" customHeight="1">
      <c r="B507" s="82"/>
      <c r="C507" s="82"/>
      <c r="D507" s="83"/>
      <c r="E507" s="230"/>
      <c r="F507" s="84"/>
      <c r="G507" s="84"/>
      <c r="I507" s="85"/>
      <c r="J507" s="86"/>
      <c r="K507" s="87"/>
      <c r="L507" s="87"/>
      <c r="M507" s="87"/>
      <c r="N507" s="87"/>
      <c r="O507" s="87"/>
      <c r="P507" s="88"/>
      <c r="Q507" s="88"/>
      <c r="R507" s="80"/>
      <c r="S507" s="80"/>
      <c r="T507" s="80"/>
      <c r="U507" s="80"/>
      <c r="V507" s="80"/>
      <c r="W507" s="80"/>
      <c r="X507" s="80"/>
      <c r="Y507" s="81"/>
    </row>
    <row r="508" spans="2:25" ht="14.1" customHeight="1">
      <c r="B508" s="82"/>
      <c r="C508" s="82"/>
      <c r="D508" s="83"/>
      <c r="E508" s="230"/>
      <c r="F508" s="84"/>
      <c r="G508" s="84"/>
      <c r="I508" s="85"/>
      <c r="J508" s="86"/>
      <c r="K508" s="87"/>
      <c r="L508" s="87"/>
      <c r="M508" s="87"/>
      <c r="N508" s="87"/>
      <c r="O508" s="87"/>
      <c r="P508" s="88"/>
      <c r="Q508" s="88"/>
      <c r="R508" s="80"/>
      <c r="S508" s="80"/>
      <c r="T508" s="80"/>
      <c r="U508" s="80"/>
      <c r="V508" s="80"/>
      <c r="W508" s="80"/>
      <c r="X508" s="80"/>
      <c r="Y508" s="81"/>
    </row>
    <row r="509" spans="2:25" ht="14.1" customHeight="1">
      <c r="B509" s="82"/>
      <c r="C509" s="82"/>
      <c r="D509" s="83"/>
      <c r="E509" s="230"/>
      <c r="F509" s="84"/>
      <c r="G509" s="84"/>
      <c r="I509" s="85"/>
      <c r="J509" s="86"/>
      <c r="K509" s="87"/>
      <c r="L509" s="87"/>
      <c r="M509" s="87"/>
      <c r="N509" s="87"/>
      <c r="O509" s="87"/>
      <c r="P509" s="88"/>
      <c r="Q509" s="88"/>
      <c r="R509" s="80"/>
      <c r="S509" s="80"/>
      <c r="T509" s="80"/>
      <c r="U509" s="80"/>
      <c r="V509" s="80"/>
      <c r="W509" s="80"/>
      <c r="X509" s="80"/>
      <c r="Y509" s="81"/>
    </row>
    <row r="510" spans="2:25" ht="14.1" customHeight="1">
      <c r="B510" s="82"/>
      <c r="C510" s="82"/>
      <c r="D510" s="83"/>
      <c r="E510" s="230"/>
      <c r="F510" s="84"/>
      <c r="G510" s="84"/>
      <c r="I510" s="85"/>
      <c r="J510" s="86"/>
      <c r="K510" s="87"/>
      <c r="L510" s="87"/>
      <c r="M510" s="87"/>
      <c r="N510" s="87"/>
      <c r="O510" s="87"/>
      <c r="P510" s="88"/>
      <c r="Q510" s="88"/>
      <c r="R510" s="80"/>
      <c r="S510" s="80"/>
      <c r="T510" s="80"/>
      <c r="U510" s="80"/>
      <c r="V510" s="80"/>
      <c r="W510" s="80"/>
      <c r="X510" s="80"/>
      <c r="Y510" s="81"/>
    </row>
    <row r="511" spans="2:25" ht="14.1" customHeight="1">
      <c r="B511" s="82"/>
      <c r="C511" s="82"/>
      <c r="D511" s="83"/>
      <c r="E511" s="230"/>
      <c r="F511" s="84"/>
      <c r="G511" s="84"/>
      <c r="I511" s="85"/>
      <c r="J511" s="86"/>
      <c r="K511" s="87"/>
      <c r="L511" s="87"/>
      <c r="M511" s="87"/>
      <c r="N511" s="87"/>
      <c r="O511" s="87"/>
      <c r="P511" s="88"/>
      <c r="Q511" s="88"/>
      <c r="R511" s="80"/>
      <c r="S511" s="80"/>
      <c r="T511" s="80"/>
      <c r="U511" s="80"/>
      <c r="V511" s="80"/>
      <c r="W511" s="80"/>
      <c r="X511" s="80"/>
      <c r="Y511" s="81"/>
    </row>
    <row r="512" spans="2:25" ht="14.1" customHeight="1">
      <c r="B512" s="82"/>
      <c r="C512" s="82"/>
      <c r="D512" s="83"/>
      <c r="E512" s="230"/>
      <c r="F512" s="84"/>
      <c r="G512" s="84"/>
      <c r="I512" s="85"/>
      <c r="J512" s="86"/>
      <c r="K512" s="87"/>
      <c r="L512" s="87"/>
      <c r="M512" s="87"/>
      <c r="N512" s="87"/>
      <c r="O512" s="87"/>
      <c r="P512" s="88"/>
      <c r="Q512" s="88"/>
      <c r="R512" s="80"/>
      <c r="S512" s="80"/>
      <c r="T512" s="80"/>
      <c r="U512" s="80"/>
      <c r="V512" s="80"/>
      <c r="W512" s="80"/>
      <c r="X512" s="80"/>
      <c r="Y512" s="81"/>
    </row>
    <row r="513" spans="2:25" ht="14.1" customHeight="1">
      <c r="B513" s="82"/>
      <c r="C513" s="82"/>
      <c r="D513" s="83"/>
      <c r="E513" s="230"/>
      <c r="F513" s="84"/>
      <c r="G513" s="84"/>
      <c r="I513" s="85"/>
      <c r="J513" s="86"/>
      <c r="K513" s="87"/>
      <c r="L513" s="87"/>
      <c r="M513" s="87"/>
      <c r="N513" s="87"/>
      <c r="O513" s="87"/>
      <c r="P513" s="88"/>
      <c r="Q513" s="88"/>
      <c r="R513" s="80"/>
      <c r="S513" s="80"/>
      <c r="T513" s="80"/>
      <c r="U513" s="80"/>
      <c r="V513" s="80"/>
      <c r="W513" s="80"/>
      <c r="X513" s="80"/>
      <c r="Y513" s="81"/>
    </row>
    <row r="514" spans="2:25" ht="14.1" customHeight="1">
      <c r="B514" s="82"/>
      <c r="C514" s="82"/>
      <c r="D514" s="83"/>
      <c r="E514" s="230"/>
      <c r="F514" s="84"/>
      <c r="G514" s="84"/>
      <c r="I514" s="85"/>
      <c r="J514" s="86"/>
      <c r="K514" s="87"/>
      <c r="L514" s="87"/>
      <c r="M514" s="87"/>
      <c r="N514" s="87"/>
      <c r="O514" s="87"/>
      <c r="P514" s="88"/>
      <c r="Q514" s="88"/>
      <c r="R514" s="80"/>
      <c r="S514" s="80"/>
      <c r="T514" s="80"/>
      <c r="U514" s="80"/>
      <c r="V514" s="80"/>
      <c r="W514" s="80"/>
      <c r="X514" s="80"/>
      <c r="Y514" s="81"/>
    </row>
    <row r="515" spans="2:25" ht="14.1" customHeight="1">
      <c r="B515" s="82"/>
      <c r="C515" s="82"/>
      <c r="D515" s="83"/>
      <c r="E515" s="230"/>
      <c r="F515" s="84"/>
      <c r="G515" s="84"/>
      <c r="I515" s="85"/>
      <c r="J515" s="86"/>
      <c r="K515" s="87"/>
      <c r="L515" s="87"/>
      <c r="M515" s="87"/>
      <c r="N515" s="87"/>
      <c r="O515" s="87"/>
      <c r="P515" s="88"/>
      <c r="Q515" s="88"/>
      <c r="R515" s="80"/>
      <c r="S515" s="80"/>
      <c r="T515" s="80"/>
      <c r="U515" s="80"/>
      <c r="V515" s="80"/>
      <c r="W515" s="80"/>
      <c r="X515" s="80"/>
      <c r="Y515" s="81"/>
    </row>
    <row r="516" spans="2:25" ht="14.1" customHeight="1">
      <c r="B516" s="82"/>
      <c r="C516" s="82"/>
      <c r="D516" s="83"/>
      <c r="E516" s="230"/>
      <c r="F516" s="84"/>
      <c r="G516" s="84"/>
      <c r="I516" s="85"/>
      <c r="J516" s="86"/>
      <c r="K516" s="87"/>
      <c r="L516" s="87"/>
      <c r="M516" s="87"/>
      <c r="N516" s="87"/>
      <c r="O516" s="87"/>
      <c r="P516" s="88"/>
      <c r="Q516" s="88"/>
      <c r="R516" s="80"/>
      <c r="S516" s="80"/>
      <c r="T516" s="80"/>
      <c r="U516" s="80"/>
      <c r="V516" s="80"/>
      <c r="W516" s="80"/>
      <c r="X516" s="80"/>
      <c r="Y516" s="81"/>
    </row>
    <row r="517" spans="2:25" ht="14.1" customHeight="1">
      <c r="B517" s="82"/>
      <c r="C517" s="82"/>
      <c r="D517" s="83"/>
      <c r="E517" s="230"/>
      <c r="F517" s="84"/>
      <c r="G517" s="84"/>
      <c r="I517" s="85"/>
      <c r="J517" s="86"/>
      <c r="K517" s="87"/>
      <c r="L517" s="87"/>
      <c r="M517" s="87"/>
      <c r="N517" s="87"/>
      <c r="O517" s="87"/>
      <c r="P517" s="88"/>
      <c r="Q517" s="88"/>
      <c r="R517" s="80"/>
      <c r="S517" s="80"/>
      <c r="T517" s="80"/>
      <c r="U517" s="80"/>
      <c r="V517" s="80"/>
      <c r="W517" s="80"/>
      <c r="X517" s="80"/>
      <c r="Y517" s="81"/>
    </row>
    <row r="518" spans="2:25" ht="14.1" customHeight="1">
      <c r="B518" s="82"/>
      <c r="C518" s="82"/>
      <c r="D518" s="83"/>
      <c r="E518" s="230"/>
      <c r="F518" s="84"/>
      <c r="G518" s="84"/>
      <c r="I518" s="85"/>
      <c r="J518" s="86"/>
      <c r="K518" s="87"/>
      <c r="L518" s="87"/>
      <c r="M518" s="87"/>
      <c r="N518" s="87"/>
      <c r="O518" s="87"/>
      <c r="P518" s="88"/>
      <c r="Q518" s="88"/>
      <c r="R518" s="80"/>
      <c r="S518" s="80"/>
      <c r="T518" s="80"/>
      <c r="U518" s="80"/>
      <c r="V518" s="80"/>
      <c r="W518" s="80"/>
      <c r="X518" s="80"/>
      <c r="Y518" s="81"/>
    </row>
    <row r="519" spans="2:25" ht="14.1" customHeight="1">
      <c r="B519" s="82"/>
      <c r="C519" s="82"/>
      <c r="D519" s="83"/>
      <c r="E519" s="230"/>
      <c r="F519" s="84"/>
      <c r="G519" s="84"/>
      <c r="I519" s="85"/>
      <c r="J519" s="86"/>
      <c r="K519" s="87"/>
      <c r="L519" s="87"/>
      <c r="M519" s="87"/>
      <c r="N519" s="87"/>
      <c r="O519" s="87"/>
      <c r="P519" s="88"/>
      <c r="Q519" s="88"/>
      <c r="R519" s="80"/>
      <c r="S519" s="80"/>
      <c r="T519" s="80"/>
      <c r="U519" s="80"/>
      <c r="V519" s="80"/>
      <c r="W519" s="80"/>
      <c r="X519" s="80"/>
      <c r="Y519" s="81"/>
    </row>
    <row r="520" spans="2:25" ht="14.1" customHeight="1">
      <c r="B520" s="82"/>
      <c r="C520" s="82"/>
      <c r="D520" s="83"/>
      <c r="E520" s="230"/>
      <c r="F520" s="84"/>
      <c r="G520" s="84"/>
      <c r="I520" s="85"/>
      <c r="J520" s="86"/>
      <c r="K520" s="87"/>
      <c r="L520" s="87"/>
      <c r="M520" s="87"/>
      <c r="N520" s="87"/>
      <c r="O520" s="87"/>
      <c r="P520" s="88"/>
      <c r="Q520" s="88"/>
      <c r="R520" s="80"/>
      <c r="S520" s="80"/>
      <c r="T520" s="80"/>
      <c r="U520" s="80"/>
      <c r="V520" s="80"/>
      <c r="W520" s="80"/>
      <c r="X520" s="80"/>
      <c r="Y520" s="81"/>
    </row>
    <row r="521" spans="2:25" ht="14.1" customHeight="1">
      <c r="B521" s="82"/>
      <c r="C521" s="82"/>
      <c r="D521" s="83"/>
      <c r="E521" s="230"/>
      <c r="F521" s="84"/>
      <c r="G521" s="84"/>
      <c r="I521" s="85"/>
      <c r="J521" s="86"/>
      <c r="K521" s="87"/>
      <c r="L521" s="87"/>
      <c r="M521" s="87"/>
      <c r="N521" s="87"/>
      <c r="O521" s="87"/>
      <c r="P521" s="88"/>
      <c r="Q521" s="88"/>
      <c r="R521" s="80"/>
      <c r="S521" s="80"/>
      <c r="T521" s="80"/>
      <c r="U521" s="80"/>
      <c r="V521" s="80"/>
      <c r="W521" s="80"/>
      <c r="X521" s="80"/>
      <c r="Y521" s="81"/>
    </row>
    <row r="522" spans="2:25" ht="14.1" customHeight="1">
      <c r="B522" s="82"/>
      <c r="C522" s="82"/>
      <c r="D522" s="83"/>
      <c r="E522" s="230"/>
      <c r="F522" s="84"/>
      <c r="G522" s="84"/>
      <c r="I522" s="85"/>
      <c r="J522" s="86"/>
      <c r="K522" s="87"/>
      <c r="L522" s="87"/>
      <c r="M522" s="87"/>
      <c r="N522" s="87"/>
      <c r="O522" s="87"/>
      <c r="P522" s="88"/>
      <c r="Q522" s="88"/>
      <c r="R522" s="80"/>
      <c r="S522" s="80"/>
      <c r="T522" s="80"/>
      <c r="U522" s="80"/>
      <c r="V522" s="80"/>
      <c r="W522" s="80"/>
      <c r="X522" s="80"/>
      <c r="Y522" s="81"/>
    </row>
    <row r="523" spans="2:25" ht="14.1" customHeight="1">
      <c r="B523" s="82"/>
      <c r="C523" s="82"/>
      <c r="D523" s="83"/>
      <c r="E523" s="230"/>
      <c r="F523" s="84"/>
      <c r="G523" s="84"/>
      <c r="I523" s="85"/>
      <c r="J523" s="86"/>
      <c r="K523" s="87"/>
      <c r="L523" s="87"/>
      <c r="M523" s="87"/>
      <c r="N523" s="87"/>
      <c r="O523" s="87"/>
      <c r="P523" s="88"/>
      <c r="Q523" s="88"/>
      <c r="R523" s="80"/>
      <c r="S523" s="80"/>
      <c r="T523" s="80"/>
      <c r="U523" s="80"/>
      <c r="V523" s="80"/>
      <c r="W523" s="80"/>
      <c r="X523" s="80"/>
      <c r="Y523" s="81"/>
    </row>
    <row r="524" spans="2:25" ht="14.1" customHeight="1">
      <c r="B524" s="82"/>
      <c r="C524" s="82"/>
      <c r="D524" s="83"/>
      <c r="E524" s="230"/>
      <c r="F524" s="84"/>
      <c r="G524" s="84"/>
      <c r="I524" s="85"/>
      <c r="J524" s="86"/>
      <c r="K524" s="87"/>
      <c r="L524" s="87"/>
      <c r="M524" s="87"/>
      <c r="N524" s="87"/>
      <c r="O524" s="87"/>
      <c r="P524" s="88"/>
      <c r="Q524" s="88"/>
      <c r="R524" s="80"/>
      <c r="S524" s="80"/>
      <c r="T524" s="80"/>
      <c r="U524" s="80"/>
      <c r="V524" s="80"/>
      <c r="W524" s="80"/>
      <c r="X524" s="80"/>
      <c r="Y524" s="81"/>
    </row>
    <row r="525" spans="2:25" ht="14.1" customHeight="1">
      <c r="B525" s="82"/>
      <c r="C525" s="82"/>
      <c r="D525" s="83"/>
      <c r="E525" s="230"/>
      <c r="F525" s="84"/>
      <c r="G525" s="84"/>
      <c r="I525" s="85"/>
      <c r="J525" s="86"/>
      <c r="K525" s="87"/>
      <c r="L525" s="87"/>
      <c r="M525" s="87"/>
      <c r="N525" s="87"/>
      <c r="O525" s="87"/>
      <c r="P525" s="88"/>
      <c r="Q525" s="88"/>
      <c r="R525" s="80"/>
      <c r="S525" s="80"/>
      <c r="T525" s="80"/>
      <c r="U525" s="80"/>
      <c r="V525" s="80"/>
      <c r="W525" s="80"/>
      <c r="X525" s="80"/>
      <c r="Y525" s="81"/>
    </row>
    <row r="526" spans="2:25" ht="14.1" customHeight="1">
      <c r="B526" s="82"/>
      <c r="C526" s="82"/>
      <c r="D526" s="83"/>
      <c r="E526" s="230"/>
      <c r="F526" s="84"/>
      <c r="G526" s="84"/>
      <c r="I526" s="85"/>
      <c r="J526" s="86"/>
      <c r="K526" s="87"/>
      <c r="L526" s="87"/>
      <c r="M526" s="87"/>
      <c r="N526" s="87"/>
      <c r="O526" s="87"/>
      <c r="P526" s="88"/>
      <c r="Q526" s="88"/>
      <c r="R526" s="80"/>
      <c r="S526" s="80"/>
      <c r="T526" s="80"/>
      <c r="U526" s="80"/>
      <c r="V526" s="80"/>
      <c r="W526" s="80"/>
      <c r="X526" s="80"/>
      <c r="Y526" s="81"/>
    </row>
    <row r="527" spans="2:25" ht="14.1" customHeight="1">
      <c r="B527" s="82"/>
      <c r="C527" s="82"/>
      <c r="D527" s="83"/>
      <c r="E527" s="230"/>
      <c r="F527" s="84"/>
      <c r="G527" s="84"/>
      <c r="I527" s="85"/>
      <c r="J527" s="86"/>
      <c r="K527" s="87"/>
      <c r="L527" s="87"/>
      <c r="M527" s="87"/>
      <c r="N527" s="87"/>
      <c r="O527" s="87"/>
      <c r="P527" s="88"/>
      <c r="Q527" s="88"/>
      <c r="R527" s="80"/>
      <c r="S527" s="80"/>
      <c r="T527" s="80"/>
      <c r="U527" s="80"/>
      <c r="V527" s="80"/>
      <c r="W527" s="80"/>
      <c r="X527" s="80"/>
      <c r="Y527" s="81"/>
    </row>
    <row r="528" spans="2:25" ht="14.1" customHeight="1">
      <c r="B528" s="82"/>
      <c r="C528" s="82"/>
      <c r="D528" s="83"/>
      <c r="E528" s="230"/>
      <c r="F528" s="84"/>
      <c r="G528" s="84"/>
      <c r="I528" s="85"/>
      <c r="J528" s="86"/>
      <c r="K528" s="87"/>
      <c r="L528" s="87"/>
      <c r="M528" s="87"/>
      <c r="N528" s="87"/>
      <c r="O528" s="87"/>
      <c r="P528" s="88"/>
      <c r="Q528" s="88"/>
      <c r="R528" s="80"/>
      <c r="S528" s="80"/>
      <c r="T528" s="80"/>
      <c r="U528" s="80"/>
      <c r="V528" s="80"/>
      <c r="W528" s="80"/>
      <c r="X528" s="80"/>
      <c r="Y528" s="81"/>
    </row>
    <row r="529" spans="2:25" ht="14.1" customHeight="1">
      <c r="B529" s="82"/>
      <c r="C529" s="82"/>
      <c r="D529" s="83"/>
      <c r="E529" s="230"/>
      <c r="F529" s="84"/>
      <c r="G529" s="84"/>
      <c r="I529" s="85"/>
      <c r="J529" s="86"/>
      <c r="K529" s="87"/>
      <c r="L529" s="87"/>
      <c r="M529" s="87"/>
      <c r="N529" s="87"/>
      <c r="O529" s="87"/>
      <c r="P529" s="88"/>
      <c r="Q529" s="88"/>
      <c r="R529" s="80"/>
      <c r="S529" s="80"/>
      <c r="T529" s="80"/>
      <c r="U529" s="80"/>
      <c r="V529" s="80"/>
      <c r="W529" s="80"/>
      <c r="X529" s="80"/>
      <c r="Y529" s="81"/>
    </row>
    <row r="530" spans="2:25" ht="14.1" customHeight="1">
      <c r="B530" s="82"/>
      <c r="C530" s="82"/>
      <c r="D530" s="83"/>
      <c r="E530" s="230"/>
      <c r="F530" s="84"/>
      <c r="G530" s="84"/>
      <c r="I530" s="85"/>
      <c r="J530" s="86"/>
      <c r="K530" s="87"/>
      <c r="L530" s="87"/>
      <c r="M530" s="87"/>
      <c r="N530" s="87"/>
      <c r="O530" s="87"/>
      <c r="P530" s="88"/>
      <c r="Q530" s="88"/>
      <c r="R530" s="80"/>
      <c r="S530" s="80"/>
      <c r="T530" s="80"/>
      <c r="U530" s="80"/>
      <c r="V530" s="80"/>
      <c r="W530" s="80"/>
      <c r="X530" s="80"/>
      <c r="Y530" s="81"/>
    </row>
    <row r="531" spans="2:25" ht="14.1" customHeight="1">
      <c r="B531" s="82"/>
      <c r="C531" s="82"/>
      <c r="D531" s="83"/>
      <c r="E531" s="230"/>
      <c r="F531" s="84"/>
      <c r="G531" s="84"/>
      <c r="I531" s="85"/>
      <c r="J531" s="86"/>
      <c r="K531" s="87"/>
      <c r="L531" s="87"/>
      <c r="M531" s="87"/>
      <c r="N531" s="87"/>
      <c r="O531" s="87"/>
      <c r="P531" s="88"/>
      <c r="Q531" s="88"/>
      <c r="R531" s="80"/>
      <c r="S531" s="80"/>
      <c r="T531" s="80"/>
      <c r="U531" s="80"/>
      <c r="V531" s="80"/>
      <c r="W531" s="80"/>
      <c r="X531" s="80"/>
      <c r="Y531" s="81"/>
    </row>
    <row r="532" spans="2:25" ht="14.1" customHeight="1">
      <c r="B532" s="82"/>
      <c r="C532" s="82"/>
      <c r="D532" s="83"/>
      <c r="E532" s="230"/>
      <c r="F532" s="84"/>
      <c r="G532" s="84"/>
      <c r="I532" s="85"/>
      <c r="J532" s="86"/>
      <c r="K532" s="87"/>
      <c r="L532" s="87"/>
      <c r="M532" s="87"/>
      <c r="N532" s="87"/>
      <c r="O532" s="87"/>
      <c r="P532" s="88"/>
      <c r="Q532" s="88"/>
      <c r="R532" s="80"/>
      <c r="S532" s="80"/>
      <c r="T532" s="80"/>
      <c r="U532" s="80"/>
      <c r="V532" s="80"/>
      <c r="W532" s="80"/>
      <c r="X532" s="80"/>
      <c r="Y532" s="81"/>
    </row>
    <row r="533" spans="2:25" ht="14.1" customHeight="1">
      <c r="B533" s="82"/>
      <c r="C533" s="82"/>
      <c r="D533" s="83"/>
      <c r="E533" s="230"/>
      <c r="F533" s="84"/>
      <c r="G533" s="84"/>
      <c r="I533" s="85"/>
      <c r="J533" s="86"/>
      <c r="K533" s="87"/>
      <c r="L533" s="87"/>
      <c r="M533" s="87"/>
      <c r="N533" s="87"/>
      <c r="O533" s="87"/>
      <c r="P533" s="88"/>
      <c r="Q533" s="88"/>
      <c r="R533" s="80"/>
      <c r="S533" s="80"/>
      <c r="T533" s="80"/>
      <c r="U533" s="80"/>
      <c r="V533" s="80"/>
      <c r="W533" s="80"/>
      <c r="X533" s="80"/>
      <c r="Y533" s="81"/>
    </row>
    <row r="534" spans="2:25" ht="14.1" customHeight="1">
      <c r="B534" s="82"/>
      <c r="C534" s="82"/>
      <c r="D534" s="83"/>
      <c r="E534" s="230"/>
      <c r="F534" s="84"/>
      <c r="G534" s="84"/>
      <c r="I534" s="85"/>
      <c r="J534" s="86"/>
      <c r="K534" s="87"/>
      <c r="L534" s="87"/>
      <c r="M534" s="87"/>
      <c r="N534" s="87"/>
      <c r="O534" s="87"/>
      <c r="P534" s="88"/>
      <c r="Q534" s="88"/>
      <c r="R534" s="80"/>
      <c r="S534" s="80"/>
      <c r="T534" s="80"/>
      <c r="U534" s="80"/>
      <c r="V534" s="80"/>
      <c r="W534" s="80"/>
      <c r="X534" s="80"/>
      <c r="Y534" s="81"/>
    </row>
    <row r="535" spans="2:25" ht="14.1" customHeight="1">
      <c r="B535" s="82"/>
      <c r="C535" s="82"/>
      <c r="D535" s="83"/>
      <c r="E535" s="230"/>
      <c r="F535" s="84"/>
      <c r="G535" s="84"/>
      <c r="I535" s="85"/>
      <c r="J535" s="86"/>
      <c r="K535" s="87"/>
      <c r="L535" s="87"/>
      <c r="M535" s="87"/>
      <c r="N535" s="87"/>
      <c r="O535" s="87"/>
      <c r="P535" s="88"/>
      <c r="Q535" s="88"/>
      <c r="R535" s="80"/>
      <c r="S535" s="80"/>
      <c r="T535" s="80"/>
      <c r="U535" s="80"/>
      <c r="V535" s="80"/>
      <c r="W535" s="80"/>
      <c r="X535" s="80"/>
      <c r="Y535" s="81"/>
    </row>
    <row r="536" spans="2:25" ht="14.1" customHeight="1">
      <c r="B536" s="82"/>
      <c r="C536" s="82"/>
      <c r="D536" s="83"/>
      <c r="E536" s="230"/>
      <c r="F536" s="84"/>
      <c r="G536" s="84"/>
      <c r="I536" s="85"/>
      <c r="J536" s="86"/>
      <c r="K536" s="87"/>
      <c r="L536" s="87"/>
      <c r="M536" s="87"/>
      <c r="N536" s="87"/>
      <c r="O536" s="87"/>
      <c r="P536" s="88"/>
      <c r="Q536" s="88"/>
      <c r="R536" s="80"/>
      <c r="S536" s="80"/>
      <c r="T536" s="80"/>
      <c r="U536" s="80"/>
      <c r="V536" s="80"/>
      <c r="W536" s="80"/>
      <c r="X536" s="80"/>
      <c r="Y536" s="81"/>
    </row>
    <row r="537" spans="2:25" ht="14.1" customHeight="1">
      <c r="B537" s="82"/>
      <c r="C537" s="82"/>
      <c r="D537" s="83"/>
      <c r="E537" s="230"/>
      <c r="F537" s="84"/>
      <c r="G537" s="84"/>
      <c r="I537" s="85"/>
      <c r="J537" s="86"/>
      <c r="K537" s="87"/>
      <c r="L537" s="87"/>
      <c r="M537" s="87"/>
      <c r="N537" s="87"/>
      <c r="O537" s="87"/>
      <c r="P537" s="88"/>
      <c r="Q537" s="88"/>
      <c r="R537" s="80"/>
      <c r="S537" s="80"/>
      <c r="T537" s="80"/>
      <c r="U537" s="80"/>
      <c r="V537" s="80"/>
      <c r="W537" s="80"/>
      <c r="X537" s="80"/>
      <c r="Y537" s="81"/>
    </row>
    <row r="538" spans="2:25" ht="14.1" customHeight="1">
      <c r="B538" s="82"/>
      <c r="C538" s="82"/>
      <c r="D538" s="83"/>
      <c r="E538" s="230"/>
      <c r="F538" s="84"/>
      <c r="G538" s="84"/>
      <c r="I538" s="85"/>
      <c r="J538" s="86"/>
      <c r="K538" s="87"/>
      <c r="L538" s="87"/>
      <c r="M538" s="87"/>
      <c r="N538" s="87"/>
      <c r="O538" s="87"/>
      <c r="P538" s="88"/>
      <c r="Q538" s="88"/>
      <c r="R538" s="80"/>
      <c r="S538" s="80"/>
      <c r="T538" s="80"/>
      <c r="U538" s="80"/>
      <c r="V538" s="80"/>
      <c r="W538" s="80"/>
      <c r="X538" s="80"/>
      <c r="Y538" s="81"/>
    </row>
    <row r="539" spans="2:25" ht="14.1" customHeight="1">
      <c r="B539" s="82"/>
      <c r="C539" s="82"/>
      <c r="D539" s="83"/>
      <c r="E539" s="230"/>
      <c r="F539" s="84"/>
      <c r="G539" s="84"/>
      <c r="I539" s="85"/>
      <c r="J539" s="86"/>
      <c r="K539" s="87"/>
      <c r="L539" s="87"/>
      <c r="M539" s="87"/>
      <c r="N539" s="87"/>
      <c r="O539" s="87"/>
      <c r="P539" s="88"/>
      <c r="Q539" s="88"/>
      <c r="R539" s="80"/>
      <c r="S539" s="80"/>
      <c r="T539" s="80"/>
      <c r="U539" s="80"/>
      <c r="V539" s="80"/>
      <c r="W539" s="80"/>
      <c r="X539" s="80"/>
      <c r="Y539" s="81"/>
    </row>
    <row r="540" spans="2:25" ht="14.1" customHeight="1">
      <c r="B540" s="82"/>
      <c r="C540" s="82"/>
      <c r="D540" s="83"/>
      <c r="E540" s="230"/>
      <c r="F540" s="84"/>
      <c r="G540" s="84"/>
      <c r="I540" s="85"/>
      <c r="J540" s="86"/>
      <c r="K540" s="87"/>
      <c r="L540" s="87"/>
      <c r="M540" s="87"/>
      <c r="N540" s="87"/>
      <c r="O540" s="87"/>
      <c r="P540" s="88"/>
      <c r="Q540" s="88"/>
      <c r="R540" s="80"/>
      <c r="S540" s="80"/>
      <c r="T540" s="80"/>
      <c r="U540" s="80"/>
      <c r="V540" s="80"/>
      <c r="W540" s="80"/>
      <c r="X540" s="80"/>
      <c r="Y540" s="81"/>
    </row>
    <row r="541" spans="2:25" ht="14.1" customHeight="1">
      <c r="B541" s="82"/>
      <c r="C541" s="82"/>
      <c r="D541" s="83"/>
      <c r="E541" s="230"/>
      <c r="F541" s="84"/>
      <c r="G541" s="84"/>
      <c r="I541" s="85"/>
      <c r="J541" s="86"/>
      <c r="K541" s="87"/>
      <c r="L541" s="87"/>
      <c r="M541" s="87"/>
      <c r="N541" s="87"/>
      <c r="O541" s="87"/>
      <c r="P541" s="88"/>
      <c r="Q541" s="88"/>
      <c r="R541" s="80"/>
      <c r="S541" s="80"/>
      <c r="T541" s="80"/>
      <c r="U541" s="80"/>
      <c r="V541" s="80"/>
      <c r="W541" s="80"/>
      <c r="X541" s="80"/>
      <c r="Y541" s="81"/>
    </row>
    <row r="542" spans="2:25" ht="14.1" customHeight="1">
      <c r="B542" s="82"/>
      <c r="C542" s="82"/>
      <c r="D542" s="83"/>
      <c r="E542" s="230"/>
      <c r="F542" s="84"/>
      <c r="G542" s="84"/>
      <c r="I542" s="85"/>
      <c r="J542" s="86"/>
      <c r="K542" s="87"/>
      <c r="L542" s="87"/>
      <c r="M542" s="87"/>
      <c r="N542" s="87"/>
      <c r="O542" s="87"/>
      <c r="P542" s="88"/>
      <c r="Q542" s="88"/>
      <c r="R542" s="80"/>
      <c r="S542" s="80"/>
      <c r="T542" s="80"/>
      <c r="U542" s="80"/>
      <c r="V542" s="80"/>
      <c r="W542" s="80"/>
      <c r="X542" s="80"/>
      <c r="Y542" s="81"/>
    </row>
    <row r="543" spans="2:25" ht="14.1" customHeight="1">
      <c r="B543" s="82"/>
      <c r="C543" s="82"/>
      <c r="D543" s="83"/>
      <c r="E543" s="230"/>
      <c r="F543" s="84"/>
      <c r="G543" s="84"/>
      <c r="I543" s="85"/>
      <c r="J543" s="86"/>
      <c r="K543" s="87"/>
      <c r="L543" s="87"/>
      <c r="M543" s="87"/>
      <c r="N543" s="87"/>
      <c r="O543" s="87"/>
      <c r="P543" s="88"/>
      <c r="Q543" s="88"/>
      <c r="R543" s="80"/>
      <c r="S543" s="80"/>
      <c r="T543" s="80"/>
      <c r="U543" s="80"/>
      <c r="V543" s="80"/>
      <c r="W543" s="80"/>
      <c r="X543" s="80"/>
      <c r="Y543" s="81"/>
    </row>
    <row r="544" spans="2:25" ht="14.1" customHeight="1">
      <c r="B544" s="82"/>
      <c r="C544" s="82"/>
      <c r="D544" s="83"/>
      <c r="E544" s="230"/>
      <c r="F544" s="84"/>
      <c r="G544" s="84"/>
      <c r="I544" s="85"/>
      <c r="J544" s="86"/>
      <c r="K544" s="87"/>
      <c r="L544" s="87"/>
      <c r="M544" s="87"/>
      <c r="N544" s="87"/>
      <c r="O544" s="87"/>
      <c r="P544" s="88"/>
      <c r="Q544" s="88"/>
      <c r="R544" s="80"/>
      <c r="S544" s="80"/>
      <c r="T544" s="80"/>
      <c r="U544" s="80"/>
      <c r="V544" s="80"/>
      <c r="W544" s="80"/>
      <c r="X544" s="80"/>
      <c r="Y544" s="81"/>
    </row>
    <row r="545" spans="2:25" ht="14.1" customHeight="1">
      <c r="B545" s="82"/>
      <c r="C545" s="82"/>
      <c r="D545" s="83"/>
      <c r="E545" s="230"/>
      <c r="F545" s="84"/>
      <c r="G545" s="84"/>
      <c r="I545" s="85"/>
      <c r="J545" s="86"/>
      <c r="K545" s="87"/>
      <c r="L545" s="87"/>
      <c r="M545" s="87"/>
      <c r="N545" s="87"/>
      <c r="O545" s="87"/>
      <c r="P545" s="88"/>
      <c r="Q545" s="88"/>
      <c r="R545" s="80"/>
      <c r="S545" s="80"/>
      <c r="T545" s="80"/>
      <c r="U545" s="80"/>
      <c r="V545" s="80"/>
      <c r="W545" s="80"/>
      <c r="X545" s="80"/>
      <c r="Y545" s="81"/>
    </row>
    <row r="546" spans="2:25" ht="14.1" customHeight="1">
      <c r="B546" s="82"/>
      <c r="C546" s="82"/>
      <c r="D546" s="83"/>
      <c r="E546" s="230"/>
      <c r="F546" s="84"/>
      <c r="G546" s="84"/>
      <c r="I546" s="85"/>
      <c r="J546" s="86"/>
      <c r="K546" s="87"/>
      <c r="L546" s="87"/>
      <c r="M546" s="87"/>
      <c r="N546" s="87"/>
      <c r="O546" s="87"/>
      <c r="P546" s="88"/>
      <c r="Q546" s="88"/>
      <c r="R546" s="80"/>
      <c r="S546" s="80"/>
      <c r="T546" s="80"/>
      <c r="U546" s="80"/>
      <c r="V546" s="80"/>
      <c r="W546" s="80"/>
      <c r="X546" s="80"/>
      <c r="Y546" s="81"/>
    </row>
    <row r="547" spans="2:25" ht="14.1" customHeight="1">
      <c r="B547" s="82"/>
      <c r="C547" s="82"/>
      <c r="D547" s="83"/>
      <c r="E547" s="230"/>
      <c r="F547" s="84"/>
      <c r="G547" s="84"/>
      <c r="I547" s="85"/>
      <c r="J547" s="86"/>
      <c r="K547" s="87"/>
      <c r="L547" s="87"/>
      <c r="M547" s="87"/>
      <c r="N547" s="87"/>
      <c r="O547" s="87"/>
      <c r="P547" s="88"/>
      <c r="Q547" s="88"/>
      <c r="R547" s="80"/>
      <c r="S547" s="80"/>
      <c r="T547" s="80"/>
      <c r="U547" s="80"/>
      <c r="V547" s="80"/>
      <c r="W547" s="80"/>
      <c r="X547" s="80"/>
      <c r="Y547" s="81"/>
    </row>
    <row r="548" spans="2:25" ht="14.1" customHeight="1">
      <c r="B548" s="82"/>
      <c r="C548" s="82"/>
      <c r="D548" s="83"/>
      <c r="E548" s="230"/>
      <c r="F548" s="84"/>
      <c r="G548" s="84"/>
      <c r="I548" s="85"/>
      <c r="J548" s="86"/>
      <c r="K548" s="87"/>
      <c r="L548" s="87"/>
      <c r="M548" s="87"/>
      <c r="N548" s="87"/>
      <c r="O548" s="87"/>
      <c r="P548" s="88"/>
      <c r="Q548" s="88"/>
      <c r="R548" s="80"/>
      <c r="S548" s="80"/>
      <c r="T548" s="80"/>
      <c r="U548" s="80"/>
      <c r="V548" s="80"/>
      <c r="W548" s="80"/>
      <c r="X548" s="80"/>
      <c r="Y548" s="81"/>
    </row>
    <row r="549" spans="2:25" ht="14.1" customHeight="1">
      <c r="B549" s="82"/>
      <c r="C549" s="82"/>
      <c r="D549" s="83"/>
      <c r="E549" s="230"/>
      <c r="F549" s="84"/>
      <c r="G549" s="84"/>
      <c r="I549" s="85"/>
      <c r="J549" s="86"/>
      <c r="K549" s="87"/>
      <c r="L549" s="87"/>
      <c r="M549" s="87"/>
      <c r="N549" s="87"/>
      <c r="O549" s="87"/>
      <c r="P549" s="88"/>
      <c r="Q549" s="88"/>
      <c r="R549" s="80"/>
      <c r="S549" s="80"/>
      <c r="T549" s="80"/>
      <c r="U549" s="80"/>
      <c r="V549" s="80"/>
      <c r="W549" s="80"/>
      <c r="X549" s="80"/>
      <c r="Y549" s="81"/>
    </row>
    <row r="550" spans="2:25" ht="14.1" customHeight="1">
      <c r="B550" s="82"/>
      <c r="C550" s="82"/>
      <c r="D550" s="83"/>
      <c r="E550" s="230"/>
      <c r="F550" s="84"/>
      <c r="G550" s="84"/>
      <c r="I550" s="85"/>
      <c r="J550" s="86"/>
      <c r="K550" s="87"/>
      <c r="L550" s="87"/>
      <c r="M550" s="87"/>
      <c r="N550" s="87"/>
      <c r="O550" s="87"/>
      <c r="P550" s="88"/>
      <c r="Q550" s="88"/>
      <c r="R550" s="80"/>
      <c r="S550" s="80"/>
      <c r="T550" s="80"/>
      <c r="U550" s="80"/>
      <c r="V550" s="80"/>
      <c r="W550" s="80"/>
      <c r="X550" s="80"/>
      <c r="Y550" s="81"/>
    </row>
    <row r="551" spans="2:25" ht="14.1" customHeight="1">
      <c r="B551" s="82"/>
      <c r="C551" s="82"/>
      <c r="D551" s="83"/>
      <c r="E551" s="230"/>
      <c r="F551" s="84"/>
      <c r="G551" s="84"/>
      <c r="I551" s="85"/>
      <c r="J551" s="86"/>
      <c r="K551" s="87"/>
      <c r="L551" s="87"/>
      <c r="M551" s="87"/>
      <c r="N551" s="87"/>
      <c r="O551" s="87"/>
      <c r="P551" s="88"/>
      <c r="Q551" s="88"/>
      <c r="R551" s="80"/>
      <c r="S551" s="80"/>
      <c r="T551" s="80"/>
      <c r="U551" s="80"/>
      <c r="V551" s="80"/>
      <c r="W551" s="80"/>
      <c r="X551" s="80"/>
      <c r="Y551" s="81"/>
    </row>
    <row r="552" spans="2:25" ht="14.1" customHeight="1">
      <c r="B552" s="82"/>
      <c r="C552" s="82"/>
      <c r="D552" s="83"/>
      <c r="E552" s="230"/>
      <c r="F552" s="84"/>
      <c r="G552" s="84"/>
      <c r="I552" s="85"/>
      <c r="J552" s="86"/>
      <c r="K552" s="87"/>
      <c r="L552" s="87"/>
      <c r="M552" s="87"/>
      <c r="N552" s="87"/>
      <c r="O552" s="87"/>
      <c r="P552" s="88"/>
      <c r="Q552" s="88"/>
      <c r="R552" s="80"/>
      <c r="S552" s="80"/>
      <c r="T552" s="80"/>
      <c r="U552" s="80"/>
      <c r="V552" s="80"/>
      <c r="W552" s="80"/>
      <c r="X552" s="80"/>
      <c r="Y552" s="81"/>
    </row>
    <row r="553" spans="2:25" ht="14.1" customHeight="1">
      <c r="B553" s="82"/>
      <c r="C553" s="82"/>
      <c r="D553" s="83"/>
      <c r="E553" s="230"/>
      <c r="F553" s="84"/>
      <c r="G553" s="84"/>
      <c r="I553" s="85"/>
      <c r="J553" s="86"/>
      <c r="K553" s="87"/>
      <c r="L553" s="87"/>
      <c r="M553" s="87"/>
      <c r="N553" s="87"/>
      <c r="O553" s="87"/>
      <c r="P553" s="88"/>
      <c r="Q553" s="88"/>
      <c r="R553" s="80"/>
      <c r="S553" s="80"/>
      <c r="T553" s="80"/>
      <c r="U553" s="80"/>
      <c r="V553" s="80"/>
      <c r="W553" s="80"/>
      <c r="X553" s="80"/>
      <c r="Y553" s="81"/>
    </row>
    <row r="554" spans="2:25" ht="14.1" customHeight="1">
      <c r="B554" s="82"/>
      <c r="C554" s="82"/>
      <c r="D554" s="83"/>
      <c r="E554" s="230"/>
      <c r="F554" s="84"/>
      <c r="G554" s="84"/>
      <c r="I554" s="85"/>
      <c r="J554" s="86"/>
      <c r="K554" s="87"/>
      <c r="L554" s="87"/>
      <c r="M554" s="87"/>
      <c r="N554" s="87"/>
      <c r="O554" s="87"/>
      <c r="P554" s="88"/>
      <c r="Q554" s="88"/>
      <c r="R554" s="80"/>
      <c r="S554" s="80"/>
      <c r="T554" s="80"/>
      <c r="U554" s="80"/>
      <c r="V554" s="80"/>
      <c r="W554" s="80"/>
      <c r="X554" s="80"/>
      <c r="Y554" s="81"/>
    </row>
    <row r="555" spans="2:25" ht="14.1" customHeight="1">
      <c r="B555" s="82"/>
      <c r="C555" s="82"/>
      <c r="D555" s="83"/>
      <c r="E555" s="230"/>
      <c r="F555" s="84"/>
      <c r="G555" s="84"/>
      <c r="I555" s="85"/>
      <c r="J555" s="86"/>
      <c r="K555" s="87"/>
      <c r="L555" s="87"/>
      <c r="M555" s="87"/>
      <c r="N555" s="87"/>
      <c r="O555" s="87"/>
      <c r="P555" s="88"/>
      <c r="Q555" s="88"/>
      <c r="R555" s="80"/>
      <c r="S555" s="80"/>
      <c r="T555" s="80"/>
      <c r="U555" s="80"/>
      <c r="V555" s="80"/>
      <c r="W555" s="80"/>
      <c r="X555" s="80"/>
      <c r="Y555" s="81"/>
    </row>
    <row r="556" spans="2:25" ht="14.1" customHeight="1">
      <c r="B556" s="82"/>
      <c r="C556" s="82"/>
      <c r="D556" s="83"/>
      <c r="E556" s="230"/>
      <c r="F556" s="84"/>
      <c r="G556" s="84"/>
      <c r="I556" s="85"/>
      <c r="J556" s="86"/>
      <c r="K556" s="87"/>
      <c r="L556" s="87"/>
      <c r="M556" s="87"/>
      <c r="N556" s="87"/>
      <c r="O556" s="87"/>
      <c r="P556" s="88"/>
      <c r="Q556" s="88"/>
      <c r="R556" s="80"/>
      <c r="S556" s="80"/>
      <c r="T556" s="80"/>
      <c r="U556" s="80"/>
      <c r="V556" s="80"/>
      <c r="W556" s="80"/>
      <c r="X556" s="80"/>
      <c r="Y556" s="81"/>
    </row>
    <row r="557" spans="2:25" ht="14.1" customHeight="1">
      <c r="B557" s="82"/>
      <c r="C557" s="82"/>
      <c r="D557" s="83"/>
      <c r="E557" s="230"/>
      <c r="F557" s="84"/>
      <c r="G557" s="84"/>
      <c r="I557" s="85"/>
      <c r="J557" s="86"/>
      <c r="K557" s="87"/>
      <c r="L557" s="87"/>
      <c r="M557" s="87"/>
      <c r="N557" s="87"/>
      <c r="O557" s="87"/>
      <c r="P557" s="88"/>
      <c r="Q557" s="88"/>
      <c r="R557" s="80"/>
      <c r="S557" s="80"/>
      <c r="T557" s="80"/>
      <c r="U557" s="80"/>
      <c r="V557" s="80"/>
      <c r="W557" s="80"/>
      <c r="X557" s="80"/>
      <c r="Y557" s="81"/>
    </row>
    <row r="558" spans="2:25" ht="14.1" customHeight="1">
      <c r="B558" s="82"/>
      <c r="C558" s="82"/>
      <c r="D558" s="83"/>
      <c r="E558" s="230"/>
      <c r="F558" s="84"/>
      <c r="G558" s="84"/>
      <c r="I558" s="85"/>
      <c r="J558" s="86"/>
      <c r="K558" s="87"/>
      <c r="L558" s="87"/>
      <c r="M558" s="87"/>
      <c r="N558" s="87"/>
      <c r="O558" s="87"/>
      <c r="P558" s="88"/>
      <c r="Q558" s="88"/>
      <c r="R558" s="80"/>
      <c r="S558" s="80"/>
      <c r="T558" s="80"/>
      <c r="U558" s="80"/>
      <c r="V558" s="80"/>
      <c r="W558" s="80"/>
      <c r="X558" s="80"/>
      <c r="Y558" s="81"/>
    </row>
    <row r="559" spans="2:25" ht="14.1" customHeight="1">
      <c r="B559" s="82"/>
      <c r="C559" s="82"/>
      <c r="D559" s="83"/>
      <c r="E559" s="230"/>
      <c r="F559" s="84"/>
      <c r="G559" s="84"/>
      <c r="I559" s="85"/>
      <c r="J559" s="86"/>
      <c r="K559" s="87"/>
      <c r="L559" s="87"/>
      <c r="M559" s="87"/>
      <c r="N559" s="87"/>
      <c r="O559" s="87"/>
      <c r="P559" s="88"/>
      <c r="Q559" s="88"/>
      <c r="R559" s="80"/>
      <c r="S559" s="80"/>
      <c r="T559" s="80"/>
      <c r="U559" s="80"/>
      <c r="V559" s="80"/>
      <c r="W559" s="80"/>
      <c r="X559" s="80"/>
      <c r="Y559" s="81"/>
    </row>
    <row r="560" spans="2:25" ht="14.1" customHeight="1">
      <c r="B560" s="82"/>
      <c r="C560" s="82"/>
      <c r="D560" s="83"/>
      <c r="E560" s="230"/>
      <c r="F560" s="84"/>
      <c r="G560" s="84"/>
      <c r="I560" s="85"/>
      <c r="J560" s="86"/>
      <c r="K560" s="87"/>
      <c r="L560" s="87"/>
      <c r="M560" s="87"/>
      <c r="N560" s="87"/>
      <c r="O560" s="87"/>
      <c r="P560" s="88"/>
      <c r="Q560" s="88"/>
      <c r="R560" s="80"/>
      <c r="S560" s="80"/>
      <c r="T560" s="80"/>
      <c r="U560" s="80"/>
      <c r="V560" s="80"/>
      <c r="W560" s="80"/>
      <c r="X560" s="80"/>
      <c r="Y560" s="81"/>
    </row>
    <row r="561" spans="2:25" ht="14.1" customHeight="1">
      <c r="B561" s="82"/>
      <c r="C561" s="82"/>
      <c r="D561" s="83"/>
      <c r="E561" s="230"/>
      <c r="F561" s="84"/>
      <c r="G561" s="84"/>
      <c r="I561" s="85"/>
      <c r="J561" s="86"/>
      <c r="K561" s="87"/>
      <c r="L561" s="87"/>
      <c r="M561" s="87"/>
      <c r="N561" s="87"/>
      <c r="O561" s="87"/>
      <c r="P561" s="88"/>
      <c r="Q561" s="88"/>
      <c r="R561" s="80"/>
      <c r="S561" s="80"/>
      <c r="T561" s="80"/>
      <c r="U561" s="80"/>
      <c r="V561" s="80"/>
      <c r="W561" s="80"/>
      <c r="X561" s="80"/>
      <c r="Y561" s="81"/>
    </row>
    <row r="562" spans="2:25" ht="14.1" customHeight="1">
      <c r="B562" s="82"/>
      <c r="C562" s="82"/>
      <c r="D562" s="83"/>
      <c r="E562" s="230"/>
      <c r="F562" s="84"/>
      <c r="G562" s="84"/>
      <c r="I562" s="85"/>
      <c r="J562" s="86"/>
      <c r="K562" s="87"/>
      <c r="L562" s="87"/>
      <c r="M562" s="87"/>
      <c r="N562" s="87"/>
      <c r="O562" s="87"/>
      <c r="P562" s="88"/>
      <c r="Q562" s="88"/>
      <c r="R562" s="80"/>
      <c r="S562" s="80"/>
      <c r="T562" s="80"/>
      <c r="U562" s="80"/>
      <c r="V562" s="80"/>
      <c r="W562" s="80"/>
      <c r="X562" s="80"/>
      <c r="Y562" s="81"/>
    </row>
    <row r="563" spans="2:25" ht="14.1" customHeight="1">
      <c r="B563" s="82"/>
      <c r="C563" s="82"/>
      <c r="D563" s="83"/>
      <c r="E563" s="230"/>
      <c r="F563" s="84"/>
      <c r="G563" s="84"/>
      <c r="I563" s="85"/>
      <c r="J563" s="86"/>
      <c r="K563" s="87"/>
      <c r="L563" s="87"/>
      <c r="M563" s="87"/>
      <c r="N563" s="87"/>
      <c r="O563" s="87"/>
      <c r="P563" s="88"/>
      <c r="Q563" s="88"/>
      <c r="R563" s="80"/>
      <c r="S563" s="80"/>
      <c r="T563" s="80"/>
      <c r="U563" s="80"/>
      <c r="V563" s="80"/>
      <c r="W563" s="80"/>
      <c r="X563" s="80"/>
      <c r="Y563" s="81"/>
    </row>
    <row r="564" spans="2:25" ht="14.1" customHeight="1">
      <c r="B564" s="82"/>
      <c r="C564" s="82"/>
      <c r="D564" s="83"/>
      <c r="E564" s="230"/>
      <c r="F564" s="84"/>
      <c r="G564" s="84"/>
      <c r="I564" s="85"/>
      <c r="J564" s="86"/>
      <c r="K564" s="87"/>
      <c r="L564" s="87"/>
      <c r="M564" s="87"/>
      <c r="N564" s="87"/>
      <c r="O564" s="87"/>
      <c r="P564" s="88"/>
      <c r="Q564" s="88"/>
      <c r="R564" s="80"/>
      <c r="S564" s="80"/>
      <c r="T564" s="80"/>
      <c r="U564" s="80"/>
      <c r="V564" s="80"/>
      <c r="W564" s="80"/>
      <c r="X564" s="80"/>
      <c r="Y564" s="81"/>
    </row>
    <row r="565" spans="2:25" ht="14.1" customHeight="1">
      <c r="B565" s="82"/>
      <c r="C565" s="82"/>
      <c r="D565" s="83"/>
      <c r="E565" s="230"/>
      <c r="F565" s="84"/>
      <c r="G565" s="84"/>
      <c r="I565" s="85"/>
      <c r="J565" s="86"/>
      <c r="K565" s="87"/>
      <c r="L565" s="87"/>
      <c r="M565" s="87"/>
      <c r="N565" s="87"/>
      <c r="O565" s="87"/>
      <c r="P565" s="88"/>
      <c r="Q565" s="88"/>
      <c r="R565" s="80"/>
      <c r="S565" s="80"/>
      <c r="T565" s="80"/>
      <c r="U565" s="80"/>
      <c r="V565" s="80"/>
      <c r="W565" s="80"/>
      <c r="X565" s="80"/>
      <c r="Y565" s="81"/>
    </row>
    <row r="566" spans="2:25" ht="14.1" customHeight="1">
      <c r="B566" s="82"/>
      <c r="C566" s="82"/>
      <c r="D566" s="83"/>
      <c r="E566" s="230"/>
      <c r="F566" s="84"/>
      <c r="G566" s="84"/>
      <c r="I566" s="85"/>
      <c r="J566" s="86"/>
      <c r="K566" s="87"/>
      <c r="L566" s="87"/>
      <c r="M566" s="87"/>
      <c r="N566" s="87"/>
      <c r="O566" s="87"/>
      <c r="P566" s="88"/>
      <c r="Q566" s="88"/>
      <c r="R566" s="80"/>
      <c r="S566" s="80"/>
      <c r="T566" s="80"/>
      <c r="U566" s="80"/>
      <c r="V566" s="80"/>
      <c r="W566" s="80"/>
      <c r="X566" s="80"/>
      <c r="Y566" s="81"/>
    </row>
    <row r="567" spans="2:25" ht="14.1" customHeight="1">
      <c r="B567" s="82"/>
      <c r="C567" s="82"/>
      <c r="D567" s="83"/>
      <c r="E567" s="230"/>
      <c r="F567" s="84"/>
      <c r="G567" s="84"/>
      <c r="I567" s="85"/>
      <c r="J567" s="86"/>
      <c r="K567" s="87"/>
      <c r="L567" s="87"/>
      <c r="M567" s="87"/>
      <c r="N567" s="87"/>
      <c r="O567" s="87"/>
      <c r="P567" s="88"/>
      <c r="Q567" s="88"/>
      <c r="R567" s="80"/>
      <c r="S567" s="80"/>
      <c r="T567" s="80"/>
      <c r="U567" s="80"/>
      <c r="V567" s="80"/>
      <c r="W567" s="80"/>
      <c r="X567" s="80"/>
      <c r="Y567" s="81"/>
    </row>
    <row r="568" spans="2:25" ht="14.1" customHeight="1">
      <c r="B568" s="82"/>
      <c r="C568" s="82"/>
      <c r="D568" s="83"/>
      <c r="E568" s="230"/>
      <c r="F568" s="84"/>
      <c r="G568" s="84"/>
      <c r="I568" s="85"/>
      <c r="J568" s="86"/>
      <c r="K568" s="87"/>
      <c r="L568" s="87"/>
      <c r="M568" s="87"/>
      <c r="N568" s="87"/>
      <c r="O568" s="87"/>
      <c r="P568" s="88"/>
      <c r="Q568" s="88"/>
      <c r="R568" s="80"/>
      <c r="S568" s="80"/>
      <c r="T568" s="80"/>
      <c r="U568" s="80"/>
      <c r="V568" s="80"/>
      <c r="W568" s="80"/>
      <c r="X568" s="80"/>
      <c r="Y568" s="81"/>
    </row>
    <row r="569" spans="2:25" ht="14.1" customHeight="1">
      <c r="B569" s="82"/>
      <c r="C569" s="82"/>
      <c r="D569" s="83"/>
      <c r="E569" s="230"/>
      <c r="F569" s="84"/>
      <c r="G569" s="84"/>
      <c r="I569" s="85"/>
      <c r="J569" s="86"/>
      <c r="K569" s="87"/>
      <c r="L569" s="87"/>
      <c r="M569" s="87"/>
      <c r="N569" s="87"/>
      <c r="O569" s="87"/>
      <c r="P569" s="88"/>
      <c r="Q569" s="88"/>
      <c r="R569" s="80"/>
      <c r="S569" s="80"/>
      <c r="T569" s="80"/>
      <c r="U569" s="80"/>
      <c r="V569" s="80"/>
      <c r="W569" s="80"/>
      <c r="X569" s="80"/>
      <c r="Y569" s="81"/>
    </row>
    <row r="570" spans="2:25" ht="14.1" customHeight="1">
      <c r="B570" s="82"/>
      <c r="C570" s="82"/>
      <c r="D570" s="83"/>
      <c r="E570" s="230"/>
      <c r="F570" s="84"/>
      <c r="G570" s="84"/>
      <c r="I570" s="85"/>
      <c r="J570" s="86"/>
      <c r="K570" s="87"/>
      <c r="L570" s="87"/>
      <c r="M570" s="87"/>
      <c r="N570" s="87"/>
      <c r="O570" s="87"/>
      <c r="P570" s="88"/>
      <c r="Q570" s="88"/>
      <c r="R570" s="80"/>
      <c r="S570" s="80"/>
      <c r="T570" s="80"/>
      <c r="U570" s="80"/>
      <c r="V570" s="80"/>
      <c r="W570" s="80"/>
      <c r="X570" s="80"/>
      <c r="Y570" s="81"/>
    </row>
    <row r="571" spans="2:25" ht="14.1" customHeight="1">
      <c r="B571" s="82"/>
      <c r="C571" s="82"/>
      <c r="D571" s="83"/>
      <c r="E571" s="230"/>
      <c r="F571" s="84"/>
      <c r="G571" s="84"/>
      <c r="I571" s="85"/>
      <c r="J571" s="86"/>
      <c r="K571" s="87"/>
      <c r="L571" s="87"/>
      <c r="M571" s="87"/>
      <c r="N571" s="87"/>
      <c r="O571" s="87"/>
      <c r="P571" s="88"/>
      <c r="Q571" s="88"/>
      <c r="R571" s="80"/>
      <c r="S571" s="80"/>
      <c r="T571" s="80"/>
      <c r="U571" s="80"/>
      <c r="V571" s="80"/>
      <c r="W571" s="80"/>
      <c r="X571" s="80"/>
      <c r="Y571" s="81"/>
    </row>
    <row r="572" spans="2:25" ht="14.1" customHeight="1">
      <c r="B572" s="82"/>
      <c r="C572" s="82"/>
      <c r="D572" s="83"/>
      <c r="E572" s="230"/>
      <c r="F572" s="84"/>
      <c r="G572" s="84"/>
      <c r="I572" s="85"/>
      <c r="J572" s="86"/>
      <c r="K572" s="87"/>
      <c r="L572" s="87"/>
      <c r="M572" s="87"/>
      <c r="N572" s="87"/>
      <c r="O572" s="87"/>
      <c r="P572" s="88"/>
      <c r="Q572" s="88"/>
      <c r="R572" s="80"/>
      <c r="S572" s="80"/>
      <c r="T572" s="80"/>
      <c r="U572" s="80"/>
      <c r="V572" s="80"/>
      <c r="W572" s="80"/>
      <c r="X572" s="80"/>
      <c r="Y572" s="81"/>
    </row>
    <row r="573" spans="2:25" ht="14.1" customHeight="1">
      <c r="B573" s="82"/>
      <c r="C573" s="82"/>
      <c r="D573" s="83"/>
      <c r="E573" s="230"/>
      <c r="F573" s="84"/>
      <c r="G573" s="84"/>
      <c r="I573" s="85"/>
      <c r="J573" s="86"/>
      <c r="K573" s="87"/>
      <c r="L573" s="87"/>
      <c r="M573" s="87"/>
      <c r="N573" s="87"/>
      <c r="O573" s="87"/>
      <c r="P573" s="88"/>
      <c r="Q573" s="88"/>
      <c r="R573" s="80"/>
      <c r="S573" s="80"/>
      <c r="T573" s="80"/>
      <c r="U573" s="80"/>
      <c r="V573" s="80"/>
      <c r="W573" s="80"/>
      <c r="X573" s="80"/>
      <c r="Y573" s="81"/>
    </row>
    <row r="574" spans="2:25" ht="14.1" customHeight="1">
      <c r="B574" s="82"/>
      <c r="C574" s="82"/>
      <c r="D574" s="83"/>
      <c r="E574" s="230"/>
      <c r="F574" s="84"/>
      <c r="G574" s="84"/>
      <c r="I574" s="85"/>
      <c r="J574" s="86"/>
      <c r="K574" s="87"/>
      <c r="L574" s="87"/>
      <c r="M574" s="87"/>
      <c r="N574" s="87"/>
      <c r="O574" s="87"/>
      <c r="P574" s="88"/>
      <c r="Q574" s="88"/>
      <c r="R574" s="80"/>
      <c r="S574" s="80"/>
      <c r="T574" s="80"/>
      <c r="U574" s="80"/>
      <c r="V574" s="80"/>
      <c r="W574" s="80"/>
      <c r="X574" s="80"/>
      <c r="Y574" s="81"/>
    </row>
    <row r="575" spans="2:25" ht="14.1" customHeight="1">
      <c r="B575" s="82"/>
      <c r="C575" s="82"/>
      <c r="D575" s="83"/>
      <c r="E575" s="230"/>
      <c r="F575" s="84"/>
      <c r="G575" s="84"/>
      <c r="I575" s="85"/>
      <c r="J575" s="86"/>
      <c r="K575" s="87"/>
      <c r="L575" s="87"/>
      <c r="M575" s="87"/>
      <c r="N575" s="87"/>
      <c r="O575" s="87"/>
      <c r="P575" s="88"/>
      <c r="Q575" s="88"/>
      <c r="R575" s="80"/>
      <c r="S575" s="80"/>
      <c r="T575" s="80"/>
      <c r="U575" s="80"/>
      <c r="V575" s="80"/>
      <c r="W575" s="80"/>
      <c r="X575" s="80"/>
      <c r="Y575" s="81"/>
    </row>
    <row r="576" spans="2:25" ht="14.1" customHeight="1">
      <c r="B576" s="82"/>
      <c r="C576" s="82"/>
      <c r="D576" s="83"/>
      <c r="E576" s="230"/>
      <c r="F576" s="84"/>
      <c r="G576" s="84"/>
      <c r="I576" s="85"/>
      <c r="J576" s="86"/>
      <c r="K576" s="87"/>
      <c r="L576" s="87"/>
      <c r="M576" s="87"/>
      <c r="N576" s="87"/>
      <c r="O576" s="87"/>
      <c r="P576" s="88"/>
      <c r="Q576" s="88"/>
      <c r="R576" s="80"/>
      <c r="S576" s="80"/>
      <c r="T576" s="80"/>
      <c r="U576" s="80"/>
      <c r="V576" s="80"/>
      <c r="W576" s="80"/>
      <c r="X576" s="80"/>
      <c r="Y576" s="81"/>
    </row>
    <row r="577" spans="2:25" ht="14.1" customHeight="1">
      <c r="B577" s="82"/>
      <c r="C577" s="82"/>
      <c r="D577" s="83"/>
      <c r="E577" s="230"/>
      <c r="F577" s="84"/>
      <c r="G577" s="84"/>
      <c r="I577" s="85"/>
      <c r="J577" s="86"/>
      <c r="K577" s="87"/>
      <c r="L577" s="87"/>
      <c r="M577" s="87"/>
      <c r="N577" s="87"/>
      <c r="O577" s="87"/>
      <c r="P577" s="88"/>
      <c r="Q577" s="88"/>
      <c r="R577" s="80"/>
      <c r="S577" s="80"/>
      <c r="T577" s="80"/>
      <c r="U577" s="80"/>
      <c r="V577" s="80"/>
      <c r="W577" s="80"/>
      <c r="X577" s="80"/>
      <c r="Y577" s="81"/>
    </row>
    <row r="578" spans="2:25" ht="14.1" customHeight="1">
      <c r="B578" s="82"/>
      <c r="C578" s="82"/>
      <c r="D578" s="83"/>
      <c r="E578" s="230"/>
      <c r="F578" s="84"/>
      <c r="G578" s="84"/>
      <c r="I578" s="85"/>
      <c r="J578" s="86"/>
      <c r="K578" s="87"/>
      <c r="L578" s="87"/>
      <c r="M578" s="87"/>
      <c r="N578" s="87"/>
      <c r="O578" s="87"/>
      <c r="P578" s="88"/>
      <c r="Q578" s="88"/>
      <c r="R578" s="80"/>
      <c r="S578" s="80"/>
      <c r="T578" s="80"/>
      <c r="U578" s="80"/>
      <c r="V578" s="80"/>
      <c r="W578" s="80"/>
      <c r="X578" s="80"/>
      <c r="Y578" s="81"/>
    </row>
    <row r="579" spans="2:25" ht="14.1" customHeight="1">
      <c r="B579" s="82"/>
      <c r="C579" s="82"/>
      <c r="D579" s="83"/>
      <c r="E579" s="230"/>
      <c r="F579" s="84"/>
      <c r="G579" s="84"/>
      <c r="I579" s="85"/>
      <c r="J579" s="86"/>
      <c r="K579" s="87"/>
      <c r="L579" s="87"/>
      <c r="M579" s="87"/>
      <c r="N579" s="87"/>
      <c r="O579" s="87"/>
      <c r="P579" s="88"/>
      <c r="Q579" s="88"/>
      <c r="R579" s="80"/>
      <c r="S579" s="80"/>
      <c r="T579" s="80"/>
      <c r="U579" s="80"/>
      <c r="V579" s="80"/>
      <c r="W579" s="80"/>
      <c r="X579" s="80"/>
      <c r="Y579" s="81"/>
    </row>
    <row r="580" spans="2:25" ht="14.1" customHeight="1">
      <c r="B580" s="82"/>
      <c r="C580" s="82"/>
      <c r="D580" s="83"/>
      <c r="E580" s="230"/>
      <c r="F580" s="84"/>
      <c r="G580" s="84"/>
      <c r="I580" s="85"/>
      <c r="J580" s="86"/>
      <c r="K580" s="87"/>
      <c r="L580" s="87"/>
      <c r="M580" s="87"/>
      <c r="N580" s="87"/>
      <c r="O580" s="87"/>
      <c r="P580" s="88"/>
      <c r="Q580" s="88"/>
      <c r="R580" s="80"/>
      <c r="S580" s="80"/>
      <c r="T580" s="80"/>
      <c r="U580" s="80"/>
      <c r="V580" s="80"/>
      <c r="W580" s="80"/>
      <c r="X580" s="80"/>
      <c r="Y580" s="81"/>
    </row>
    <row r="581" spans="2:25" ht="14.1" customHeight="1">
      <c r="B581" s="82"/>
      <c r="C581" s="82"/>
      <c r="D581" s="83"/>
      <c r="E581" s="230"/>
      <c r="F581" s="84"/>
      <c r="G581" s="84"/>
      <c r="I581" s="85"/>
      <c r="J581" s="86"/>
      <c r="K581" s="87"/>
      <c r="L581" s="87"/>
      <c r="M581" s="87"/>
      <c r="N581" s="87"/>
      <c r="O581" s="87"/>
      <c r="P581" s="88"/>
      <c r="Q581" s="88"/>
      <c r="R581" s="80"/>
      <c r="S581" s="80"/>
      <c r="T581" s="80"/>
      <c r="U581" s="80"/>
      <c r="V581" s="80"/>
      <c r="W581" s="80"/>
      <c r="X581" s="80"/>
      <c r="Y581" s="81"/>
    </row>
    <row r="582" spans="2:25" ht="14.1" customHeight="1">
      <c r="B582" s="82"/>
      <c r="C582" s="82"/>
      <c r="D582" s="83"/>
      <c r="E582" s="230"/>
      <c r="F582" s="84"/>
      <c r="G582" s="84"/>
      <c r="I582" s="85"/>
      <c r="J582" s="86"/>
      <c r="K582" s="87"/>
      <c r="L582" s="87"/>
      <c r="M582" s="87"/>
      <c r="N582" s="87"/>
      <c r="O582" s="87"/>
      <c r="P582" s="88"/>
      <c r="Q582" s="88"/>
      <c r="R582" s="80"/>
      <c r="S582" s="80"/>
      <c r="T582" s="80"/>
      <c r="U582" s="80"/>
      <c r="V582" s="80"/>
      <c r="W582" s="80"/>
      <c r="X582" s="80"/>
      <c r="Y582" s="81"/>
    </row>
    <row r="583" spans="2:25" ht="14.1" customHeight="1">
      <c r="B583" s="82"/>
      <c r="C583" s="82"/>
      <c r="D583" s="83"/>
      <c r="E583" s="230"/>
      <c r="F583" s="84"/>
      <c r="G583" s="84"/>
      <c r="I583" s="85"/>
      <c r="J583" s="86"/>
      <c r="K583" s="87"/>
      <c r="L583" s="87"/>
      <c r="M583" s="87"/>
      <c r="N583" s="87"/>
      <c r="O583" s="87"/>
      <c r="P583" s="88"/>
      <c r="Q583" s="88"/>
      <c r="R583" s="80"/>
      <c r="S583" s="80"/>
      <c r="T583" s="80"/>
      <c r="U583" s="80"/>
      <c r="V583" s="80"/>
      <c r="W583" s="80"/>
      <c r="X583" s="80"/>
      <c r="Y583" s="81"/>
    </row>
    <row r="584" spans="2:25" ht="14.1" customHeight="1">
      <c r="B584" s="82"/>
      <c r="C584" s="82"/>
      <c r="D584" s="83"/>
      <c r="E584" s="230"/>
      <c r="F584" s="84"/>
      <c r="G584" s="84"/>
      <c r="I584" s="85"/>
      <c r="J584" s="86"/>
      <c r="K584" s="87"/>
      <c r="L584" s="87"/>
      <c r="M584" s="87"/>
      <c r="N584" s="87"/>
      <c r="O584" s="87"/>
      <c r="P584" s="88"/>
      <c r="Q584" s="88"/>
      <c r="R584" s="80"/>
      <c r="S584" s="80"/>
      <c r="T584" s="80"/>
      <c r="U584" s="80"/>
      <c r="V584" s="80"/>
      <c r="W584" s="80"/>
      <c r="X584" s="80"/>
      <c r="Y584" s="81"/>
    </row>
    <row r="585" spans="2:25" ht="14.1" customHeight="1">
      <c r="B585" s="82"/>
      <c r="C585" s="82"/>
      <c r="D585" s="83"/>
      <c r="E585" s="230"/>
      <c r="F585" s="84"/>
      <c r="G585" s="84"/>
      <c r="I585" s="85"/>
      <c r="J585" s="86"/>
      <c r="K585" s="87"/>
      <c r="L585" s="87"/>
      <c r="M585" s="87"/>
      <c r="N585" s="87"/>
      <c r="O585" s="87"/>
      <c r="P585" s="88"/>
      <c r="Q585" s="88"/>
      <c r="R585" s="80"/>
      <c r="S585" s="80"/>
      <c r="T585" s="80"/>
      <c r="U585" s="80"/>
      <c r="V585" s="80"/>
      <c r="W585" s="80"/>
      <c r="X585" s="80"/>
      <c r="Y585" s="81"/>
    </row>
    <row r="586" spans="2:25" ht="14.1" customHeight="1">
      <c r="B586" s="82"/>
      <c r="C586" s="82"/>
      <c r="D586" s="83"/>
      <c r="E586" s="230"/>
      <c r="F586" s="84"/>
      <c r="G586" s="84"/>
      <c r="I586" s="85"/>
      <c r="J586" s="86"/>
      <c r="K586" s="87"/>
      <c r="L586" s="87"/>
      <c r="M586" s="87"/>
      <c r="N586" s="87"/>
      <c r="O586" s="87"/>
      <c r="P586" s="88"/>
      <c r="Q586" s="88"/>
      <c r="R586" s="80"/>
      <c r="S586" s="80"/>
      <c r="T586" s="80"/>
      <c r="U586" s="80"/>
      <c r="V586" s="80"/>
      <c r="W586" s="80"/>
      <c r="X586" s="80"/>
      <c r="Y586" s="81"/>
    </row>
    <row r="587" spans="2:25" ht="14.1" customHeight="1">
      <c r="B587" s="82"/>
      <c r="C587" s="82"/>
      <c r="D587" s="83"/>
      <c r="E587" s="230"/>
      <c r="F587" s="84"/>
      <c r="G587" s="84"/>
      <c r="I587" s="85"/>
      <c r="J587" s="86"/>
      <c r="K587" s="87"/>
      <c r="L587" s="87"/>
      <c r="M587" s="87"/>
      <c r="N587" s="87"/>
      <c r="O587" s="87"/>
      <c r="P587" s="88"/>
      <c r="Q587" s="88"/>
      <c r="R587" s="80"/>
      <c r="S587" s="80"/>
      <c r="T587" s="80"/>
      <c r="U587" s="80"/>
      <c r="V587" s="80"/>
      <c r="W587" s="80"/>
      <c r="X587" s="80"/>
      <c r="Y587" s="81"/>
    </row>
    <row r="588" spans="2:25" ht="14.1" customHeight="1">
      <c r="B588" s="82"/>
      <c r="C588" s="82"/>
      <c r="D588" s="83"/>
      <c r="E588" s="230"/>
      <c r="F588" s="84"/>
      <c r="G588" s="84"/>
      <c r="I588" s="85"/>
      <c r="J588" s="86"/>
      <c r="K588" s="87"/>
      <c r="L588" s="87"/>
      <c r="M588" s="87"/>
      <c r="N588" s="87"/>
      <c r="O588" s="87"/>
      <c r="P588" s="88"/>
      <c r="Q588" s="88"/>
      <c r="R588" s="80"/>
      <c r="S588" s="80"/>
      <c r="T588" s="80"/>
      <c r="U588" s="80"/>
      <c r="V588" s="80"/>
      <c r="W588" s="80"/>
      <c r="X588" s="80"/>
      <c r="Y588" s="81"/>
    </row>
    <row r="589" spans="2:25" ht="14.1" customHeight="1">
      <c r="B589" s="82"/>
      <c r="C589" s="82"/>
      <c r="D589" s="83"/>
      <c r="E589" s="230"/>
      <c r="F589" s="84"/>
      <c r="G589" s="84"/>
      <c r="I589" s="85"/>
      <c r="J589" s="86"/>
      <c r="K589" s="87"/>
      <c r="L589" s="87"/>
      <c r="M589" s="87"/>
      <c r="N589" s="87"/>
      <c r="O589" s="87"/>
      <c r="P589" s="88"/>
      <c r="Q589" s="88"/>
      <c r="R589" s="80"/>
      <c r="S589" s="80"/>
      <c r="T589" s="80"/>
      <c r="U589" s="80"/>
      <c r="V589" s="80"/>
      <c r="W589" s="80"/>
      <c r="X589" s="80"/>
      <c r="Y589" s="81"/>
    </row>
    <row r="590" spans="2:25" ht="14.1" customHeight="1">
      <c r="B590" s="82"/>
      <c r="C590" s="82"/>
      <c r="D590" s="83"/>
      <c r="E590" s="230"/>
      <c r="F590" s="84"/>
      <c r="G590" s="84"/>
      <c r="I590" s="85"/>
      <c r="J590" s="86"/>
      <c r="K590" s="87"/>
      <c r="L590" s="87"/>
      <c r="M590" s="87"/>
      <c r="N590" s="87"/>
      <c r="O590" s="87"/>
      <c r="P590" s="88"/>
      <c r="Q590" s="88"/>
      <c r="R590" s="80"/>
      <c r="S590" s="80"/>
      <c r="T590" s="80"/>
      <c r="U590" s="80"/>
      <c r="V590" s="80"/>
      <c r="W590" s="80"/>
      <c r="X590" s="80"/>
      <c r="Y590" s="81"/>
    </row>
    <row r="591" spans="2:25" ht="14.1" customHeight="1">
      <c r="B591" s="82"/>
      <c r="C591" s="82"/>
      <c r="D591" s="83"/>
      <c r="E591" s="230"/>
      <c r="F591" s="84"/>
      <c r="G591" s="84"/>
      <c r="I591" s="85"/>
      <c r="J591" s="86"/>
      <c r="K591" s="87"/>
      <c r="L591" s="87"/>
      <c r="M591" s="87"/>
      <c r="N591" s="87"/>
      <c r="O591" s="87"/>
      <c r="P591" s="88"/>
      <c r="Q591" s="88"/>
      <c r="R591" s="80"/>
      <c r="S591" s="80"/>
      <c r="T591" s="80"/>
      <c r="U591" s="80"/>
      <c r="V591" s="80"/>
      <c r="W591" s="80"/>
      <c r="X591" s="80"/>
      <c r="Y591" s="81"/>
    </row>
    <row r="592" spans="2:25" ht="14.1" customHeight="1">
      <c r="B592" s="82"/>
      <c r="C592" s="82"/>
      <c r="D592" s="83"/>
      <c r="E592" s="230"/>
      <c r="F592" s="84"/>
      <c r="G592" s="84"/>
      <c r="I592" s="85"/>
      <c r="J592" s="86"/>
      <c r="K592" s="87"/>
      <c r="L592" s="87"/>
      <c r="M592" s="87"/>
      <c r="N592" s="87"/>
      <c r="O592" s="87"/>
      <c r="P592" s="88"/>
      <c r="Q592" s="88"/>
      <c r="R592" s="80"/>
      <c r="S592" s="80"/>
      <c r="T592" s="80"/>
      <c r="U592" s="80"/>
      <c r="V592" s="80"/>
      <c r="W592" s="80"/>
      <c r="X592" s="80"/>
      <c r="Y592" s="81"/>
    </row>
    <row r="593" spans="2:25" ht="14.1" customHeight="1">
      <c r="B593" s="82"/>
      <c r="C593" s="82"/>
      <c r="D593" s="83"/>
      <c r="E593" s="230"/>
      <c r="F593" s="84"/>
      <c r="G593" s="84"/>
      <c r="I593" s="85"/>
      <c r="J593" s="86"/>
      <c r="K593" s="87"/>
      <c r="L593" s="87"/>
      <c r="M593" s="87"/>
      <c r="N593" s="87"/>
      <c r="O593" s="87"/>
      <c r="P593" s="88"/>
      <c r="Q593" s="88"/>
      <c r="R593" s="80"/>
      <c r="S593" s="80"/>
      <c r="T593" s="80"/>
      <c r="U593" s="80"/>
      <c r="V593" s="80"/>
      <c r="W593" s="80"/>
      <c r="X593" s="80"/>
      <c r="Y593" s="81"/>
    </row>
    <row r="594" spans="2:25" ht="14.1" customHeight="1">
      <c r="B594" s="82"/>
      <c r="C594" s="82"/>
      <c r="D594" s="83"/>
      <c r="E594" s="230"/>
      <c r="F594" s="84"/>
      <c r="G594" s="84"/>
      <c r="I594" s="85"/>
      <c r="J594" s="86"/>
      <c r="K594" s="87"/>
      <c r="L594" s="87"/>
      <c r="M594" s="87"/>
      <c r="N594" s="87"/>
      <c r="O594" s="87"/>
      <c r="P594" s="88"/>
      <c r="Q594" s="88"/>
      <c r="R594" s="80"/>
      <c r="S594" s="80"/>
      <c r="T594" s="80"/>
      <c r="U594" s="80"/>
      <c r="V594" s="80"/>
      <c r="W594" s="80"/>
      <c r="X594" s="80"/>
      <c r="Y594" s="81"/>
    </row>
    <row r="595" spans="2:25" ht="14.1" customHeight="1">
      <c r="B595" s="82"/>
      <c r="C595" s="82"/>
      <c r="D595" s="83"/>
      <c r="E595" s="230"/>
      <c r="F595" s="84"/>
      <c r="G595" s="84"/>
      <c r="I595" s="85"/>
      <c r="J595" s="86"/>
      <c r="K595" s="87"/>
      <c r="L595" s="87"/>
      <c r="M595" s="87"/>
      <c r="N595" s="87"/>
      <c r="O595" s="87"/>
      <c r="P595" s="88"/>
      <c r="Q595" s="88"/>
      <c r="R595" s="80"/>
      <c r="S595" s="80"/>
      <c r="T595" s="80"/>
      <c r="U595" s="80"/>
      <c r="V595" s="80"/>
      <c r="W595" s="80"/>
      <c r="X595" s="80"/>
      <c r="Y595" s="81"/>
    </row>
    <row r="596" spans="2:25" ht="14.1" customHeight="1">
      <c r="B596" s="82"/>
      <c r="C596" s="82"/>
      <c r="D596" s="83"/>
      <c r="E596" s="230"/>
      <c r="F596" s="84"/>
      <c r="G596" s="84"/>
      <c r="I596" s="85"/>
      <c r="J596" s="86"/>
      <c r="K596" s="87"/>
      <c r="L596" s="87"/>
      <c r="M596" s="87"/>
      <c r="N596" s="87"/>
      <c r="O596" s="87"/>
      <c r="P596" s="88"/>
      <c r="Q596" s="88"/>
      <c r="R596" s="80"/>
      <c r="S596" s="80"/>
      <c r="T596" s="80"/>
      <c r="U596" s="80"/>
      <c r="V596" s="80"/>
      <c r="W596" s="80"/>
      <c r="X596" s="80"/>
      <c r="Y596" s="81"/>
    </row>
    <row r="597" spans="2:25" ht="14.1" customHeight="1">
      <c r="B597" s="82"/>
      <c r="C597" s="82"/>
      <c r="D597" s="83"/>
      <c r="E597" s="230"/>
      <c r="F597" s="84"/>
      <c r="G597" s="84"/>
      <c r="I597" s="85"/>
      <c r="J597" s="86"/>
      <c r="K597" s="87"/>
      <c r="L597" s="87"/>
      <c r="M597" s="87"/>
      <c r="N597" s="87"/>
      <c r="O597" s="87"/>
      <c r="P597" s="88"/>
      <c r="Q597" s="88"/>
      <c r="R597" s="80"/>
      <c r="S597" s="80"/>
      <c r="T597" s="80"/>
      <c r="U597" s="80"/>
      <c r="V597" s="80"/>
      <c r="W597" s="80"/>
      <c r="X597" s="80"/>
      <c r="Y597" s="81"/>
    </row>
    <row r="598" spans="2:25" ht="14.1" customHeight="1">
      <c r="B598" s="82"/>
      <c r="C598" s="82"/>
      <c r="D598" s="83"/>
      <c r="E598" s="230"/>
      <c r="F598" s="84"/>
      <c r="G598" s="84"/>
      <c r="I598" s="85"/>
      <c r="J598" s="86"/>
      <c r="K598" s="87"/>
      <c r="L598" s="87"/>
      <c r="M598" s="87"/>
      <c r="N598" s="87"/>
      <c r="O598" s="87"/>
      <c r="P598" s="88"/>
      <c r="Q598" s="88"/>
      <c r="R598" s="80"/>
      <c r="S598" s="80"/>
      <c r="T598" s="80"/>
      <c r="U598" s="80"/>
      <c r="V598" s="80"/>
      <c r="W598" s="80"/>
      <c r="X598" s="80"/>
      <c r="Y598" s="81"/>
    </row>
    <row r="599" spans="2:25" ht="14.1" customHeight="1">
      <c r="B599" s="82"/>
      <c r="C599" s="82"/>
      <c r="D599" s="83"/>
      <c r="E599" s="230"/>
      <c r="F599" s="84"/>
      <c r="G599" s="84"/>
      <c r="I599" s="85"/>
      <c r="J599" s="86"/>
      <c r="K599" s="87"/>
      <c r="L599" s="87"/>
      <c r="M599" s="87"/>
      <c r="N599" s="87"/>
      <c r="O599" s="87"/>
      <c r="P599" s="88"/>
      <c r="Q599" s="88"/>
      <c r="R599" s="80"/>
      <c r="S599" s="80"/>
      <c r="T599" s="80"/>
      <c r="U599" s="80"/>
      <c r="V599" s="80"/>
      <c r="W599" s="80"/>
      <c r="X599" s="80"/>
      <c r="Y599" s="81"/>
    </row>
    <row r="600" spans="2:25" ht="14.1" customHeight="1">
      <c r="B600" s="82"/>
      <c r="C600" s="82"/>
      <c r="D600" s="83"/>
      <c r="E600" s="230"/>
      <c r="F600" s="84"/>
      <c r="G600" s="84"/>
      <c r="I600" s="85"/>
      <c r="J600" s="86"/>
      <c r="K600" s="87"/>
      <c r="L600" s="87"/>
      <c r="M600" s="87"/>
      <c r="N600" s="87"/>
      <c r="O600" s="87"/>
      <c r="P600" s="88"/>
      <c r="Q600" s="88"/>
      <c r="R600" s="80"/>
      <c r="S600" s="80"/>
      <c r="T600" s="80"/>
      <c r="U600" s="80"/>
      <c r="V600" s="80"/>
      <c r="W600" s="80"/>
      <c r="X600" s="80"/>
      <c r="Y600" s="81"/>
    </row>
    <row r="601" spans="2:25" ht="14.1" customHeight="1">
      <c r="B601" s="82"/>
      <c r="C601" s="82"/>
      <c r="D601" s="83"/>
      <c r="E601" s="230"/>
      <c r="F601" s="84"/>
      <c r="G601" s="84"/>
      <c r="I601" s="85"/>
      <c r="J601" s="86"/>
      <c r="K601" s="87"/>
      <c r="L601" s="87"/>
      <c r="M601" s="87"/>
      <c r="N601" s="87"/>
      <c r="O601" s="87"/>
      <c r="P601" s="88"/>
      <c r="Q601" s="88"/>
      <c r="R601" s="80"/>
      <c r="S601" s="80"/>
      <c r="T601" s="80"/>
      <c r="U601" s="80"/>
      <c r="V601" s="80"/>
      <c r="W601" s="80"/>
      <c r="X601" s="80"/>
      <c r="Y601" s="81"/>
    </row>
    <row r="602" spans="2:25" ht="14.1" customHeight="1">
      <c r="B602" s="82"/>
      <c r="C602" s="82"/>
      <c r="D602" s="83"/>
      <c r="E602" s="230"/>
      <c r="F602" s="84"/>
      <c r="G602" s="84"/>
      <c r="I602" s="85"/>
      <c r="J602" s="86"/>
      <c r="K602" s="87"/>
      <c r="L602" s="87"/>
      <c r="M602" s="87"/>
      <c r="N602" s="87"/>
      <c r="O602" s="87"/>
      <c r="P602" s="88"/>
      <c r="Q602" s="88"/>
      <c r="R602" s="80"/>
      <c r="S602" s="80"/>
      <c r="T602" s="80"/>
      <c r="U602" s="80"/>
      <c r="V602" s="80"/>
      <c r="W602" s="80"/>
      <c r="X602" s="80"/>
      <c r="Y602" s="81"/>
    </row>
    <row r="603" spans="2:25" ht="14.1" customHeight="1">
      <c r="B603" s="82"/>
      <c r="C603" s="82"/>
      <c r="D603" s="83"/>
      <c r="E603" s="230"/>
      <c r="F603" s="84"/>
      <c r="G603" s="84"/>
      <c r="I603" s="85"/>
      <c r="J603" s="86"/>
      <c r="K603" s="87"/>
      <c r="L603" s="87"/>
      <c r="M603" s="87"/>
      <c r="N603" s="87"/>
      <c r="O603" s="87"/>
      <c r="P603" s="88"/>
      <c r="Q603" s="88"/>
      <c r="R603" s="80"/>
      <c r="S603" s="80"/>
      <c r="T603" s="80"/>
      <c r="U603" s="80"/>
      <c r="V603" s="80"/>
      <c r="W603" s="80"/>
      <c r="X603" s="80"/>
      <c r="Y603" s="81"/>
    </row>
    <row r="604" spans="2:25" ht="14.1" customHeight="1">
      <c r="B604" s="82"/>
      <c r="C604" s="82"/>
      <c r="D604" s="83"/>
      <c r="E604" s="230"/>
      <c r="F604" s="84"/>
      <c r="G604" s="84"/>
      <c r="I604" s="85"/>
      <c r="J604" s="86"/>
      <c r="K604" s="87"/>
      <c r="L604" s="87"/>
      <c r="M604" s="87"/>
      <c r="N604" s="87"/>
      <c r="O604" s="87"/>
      <c r="P604" s="88"/>
      <c r="Q604" s="88"/>
      <c r="R604" s="80"/>
      <c r="S604" s="80"/>
      <c r="T604" s="80"/>
      <c r="U604" s="80"/>
      <c r="V604" s="80"/>
      <c r="W604" s="80"/>
      <c r="X604" s="80"/>
      <c r="Y604" s="81"/>
    </row>
    <row r="605" spans="2:25" ht="14.1" customHeight="1">
      <c r="B605" s="82"/>
      <c r="C605" s="82"/>
      <c r="D605" s="83"/>
      <c r="E605" s="230"/>
      <c r="F605" s="84"/>
      <c r="G605" s="84"/>
      <c r="I605" s="85"/>
      <c r="J605" s="86"/>
      <c r="K605" s="87"/>
      <c r="L605" s="87"/>
      <c r="M605" s="87"/>
      <c r="N605" s="87"/>
      <c r="O605" s="87"/>
      <c r="P605" s="88"/>
      <c r="Q605" s="88"/>
      <c r="R605" s="80"/>
      <c r="S605" s="80"/>
      <c r="T605" s="80"/>
      <c r="U605" s="80"/>
      <c r="V605" s="80"/>
      <c r="W605" s="80"/>
      <c r="X605" s="80"/>
      <c r="Y605" s="81"/>
    </row>
    <row r="606" spans="2:25" ht="14.1" customHeight="1">
      <c r="B606" s="82"/>
      <c r="C606" s="82"/>
      <c r="D606" s="83"/>
      <c r="E606" s="230"/>
      <c r="F606" s="84"/>
      <c r="G606" s="84"/>
      <c r="I606" s="85"/>
      <c r="J606" s="86"/>
      <c r="K606" s="87"/>
      <c r="L606" s="87"/>
      <c r="M606" s="87"/>
      <c r="N606" s="87"/>
      <c r="O606" s="87"/>
      <c r="P606" s="88"/>
      <c r="Q606" s="88"/>
      <c r="R606" s="80"/>
      <c r="S606" s="80"/>
      <c r="T606" s="80"/>
      <c r="U606" s="80"/>
      <c r="V606" s="80"/>
      <c r="W606" s="80"/>
      <c r="X606" s="80"/>
      <c r="Y606" s="81"/>
    </row>
    <row r="607" spans="2:25" ht="14.1" customHeight="1">
      <c r="B607" s="82"/>
      <c r="C607" s="82"/>
      <c r="D607" s="83"/>
      <c r="E607" s="230"/>
      <c r="F607" s="84"/>
      <c r="G607" s="84"/>
      <c r="I607" s="85"/>
      <c r="J607" s="86"/>
      <c r="K607" s="87"/>
      <c r="L607" s="87"/>
      <c r="M607" s="87"/>
      <c r="N607" s="87"/>
      <c r="O607" s="87"/>
      <c r="P607" s="88"/>
      <c r="Q607" s="88"/>
      <c r="R607" s="80"/>
      <c r="S607" s="80"/>
      <c r="T607" s="80"/>
      <c r="U607" s="80"/>
      <c r="V607" s="80"/>
      <c r="W607" s="80"/>
      <c r="X607" s="80"/>
      <c r="Y607" s="81"/>
    </row>
    <row r="608" spans="2:25" ht="14.1" customHeight="1">
      <c r="B608" s="82"/>
      <c r="C608" s="82"/>
      <c r="D608" s="83"/>
      <c r="E608" s="230"/>
      <c r="F608" s="84"/>
      <c r="G608" s="84"/>
      <c r="I608" s="85"/>
      <c r="J608" s="86"/>
      <c r="K608" s="87"/>
      <c r="L608" s="87"/>
      <c r="M608" s="87"/>
      <c r="N608" s="87"/>
      <c r="O608" s="87"/>
      <c r="P608" s="88"/>
      <c r="Q608" s="88"/>
      <c r="R608" s="80"/>
      <c r="S608" s="80"/>
      <c r="T608" s="80"/>
      <c r="U608" s="80"/>
      <c r="V608" s="80"/>
      <c r="W608" s="80"/>
      <c r="X608" s="80"/>
      <c r="Y608" s="81"/>
    </row>
    <row r="609" spans="2:25" ht="14.1" customHeight="1">
      <c r="B609" s="82"/>
      <c r="C609" s="82"/>
      <c r="D609" s="83"/>
      <c r="E609" s="230"/>
      <c r="F609" s="84"/>
      <c r="G609" s="84"/>
      <c r="I609" s="85"/>
      <c r="J609" s="86"/>
      <c r="K609" s="87"/>
      <c r="L609" s="87"/>
      <c r="M609" s="87"/>
      <c r="N609" s="87"/>
      <c r="O609" s="87"/>
      <c r="P609" s="88"/>
      <c r="Q609" s="88"/>
      <c r="R609" s="80"/>
      <c r="S609" s="80"/>
      <c r="T609" s="80"/>
      <c r="U609" s="80"/>
      <c r="V609" s="80"/>
      <c r="W609" s="80"/>
      <c r="X609" s="80"/>
      <c r="Y609" s="81"/>
    </row>
    <row r="610" spans="2:25" ht="14.1" customHeight="1">
      <c r="B610" s="82"/>
      <c r="C610" s="82"/>
      <c r="D610" s="83"/>
      <c r="E610" s="230"/>
      <c r="F610" s="84"/>
      <c r="G610" s="84"/>
      <c r="I610" s="85"/>
      <c r="J610" s="86"/>
      <c r="K610" s="87"/>
      <c r="L610" s="87"/>
      <c r="M610" s="87"/>
      <c r="N610" s="87"/>
      <c r="O610" s="87"/>
      <c r="P610" s="88"/>
      <c r="Q610" s="88"/>
      <c r="R610" s="80"/>
      <c r="S610" s="80"/>
      <c r="T610" s="80"/>
      <c r="U610" s="80"/>
      <c r="V610" s="80"/>
      <c r="W610" s="80"/>
      <c r="X610" s="80"/>
      <c r="Y610" s="81"/>
    </row>
    <row r="611" spans="2:25" ht="14.1" customHeight="1">
      <c r="B611" s="82"/>
      <c r="C611" s="82"/>
      <c r="D611" s="83"/>
      <c r="E611" s="230"/>
      <c r="F611" s="84"/>
      <c r="G611" s="84"/>
      <c r="I611" s="85"/>
      <c r="J611" s="86"/>
      <c r="K611" s="87"/>
      <c r="L611" s="87"/>
      <c r="M611" s="87"/>
      <c r="N611" s="87"/>
      <c r="O611" s="87"/>
      <c r="P611" s="88"/>
      <c r="Q611" s="88"/>
      <c r="R611" s="80"/>
      <c r="S611" s="80"/>
      <c r="T611" s="80"/>
      <c r="U611" s="80"/>
      <c r="V611" s="80"/>
      <c r="W611" s="80"/>
      <c r="X611" s="80"/>
      <c r="Y611" s="81"/>
    </row>
    <row r="612" spans="2:25" ht="14.1" customHeight="1">
      <c r="B612" s="82"/>
      <c r="C612" s="82"/>
      <c r="D612" s="83"/>
      <c r="E612" s="230"/>
      <c r="F612" s="84"/>
      <c r="G612" s="84"/>
      <c r="I612" s="85"/>
      <c r="J612" s="86"/>
      <c r="K612" s="87"/>
      <c r="L612" s="87"/>
      <c r="M612" s="87"/>
      <c r="N612" s="87"/>
      <c r="O612" s="87"/>
      <c r="P612" s="88"/>
      <c r="Q612" s="88"/>
      <c r="R612" s="80"/>
      <c r="S612" s="80"/>
      <c r="T612" s="80"/>
      <c r="U612" s="80"/>
      <c r="V612" s="80"/>
      <c r="W612" s="80"/>
      <c r="X612" s="80"/>
      <c r="Y612" s="81"/>
    </row>
    <row r="613" spans="2:25" ht="14.1" customHeight="1">
      <c r="B613" s="82"/>
      <c r="C613" s="82"/>
      <c r="D613" s="83"/>
      <c r="E613" s="230"/>
      <c r="F613" s="84"/>
      <c r="G613" s="84"/>
      <c r="I613" s="85"/>
      <c r="J613" s="86"/>
      <c r="K613" s="87"/>
      <c r="L613" s="87"/>
      <c r="M613" s="87"/>
      <c r="N613" s="87"/>
      <c r="O613" s="87"/>
      <c r="P613" s="88"/>
      <c r="Q613" s="88"/>
      <c r="R613" s="80"/>
      <c r="S613" s="80"/>
      <c r="T613" s="80"/>
      <c r="U613" s="80"/>
      <c r="V613" s="80"/>
      <c r="W613" s="80"/>
      <c r="X613" s="80"/>
      <c r="Y613" s="81"/>
    </row>
    <row r="614" spans="2:25" ht="14.1" customHeight="1">
      <c r="B614" s="82"/>
      <c r="C614" s="82"/>
      <c r="D614" s="83"/>
      <c r="E614" s="230"/>
      <c r="F614" s="84"/>
      <c r="G614" s="84"/>
      <c r="I614" s="85"/>
      <c r="J614" s="86"/>
      <c r="K614" s="87"/>
      <c r="L614" s="87"/>
      <c r="M614" s="87"/>
      <c r="N614" s="87"/>
      <c r="O614" s="87"/>
      <c r="P614" s="88"/>
      <c r="Q614" s="88"/>
      <c r="R614" s="80"/>
      <c r="S614" s="80"/>
      <c r="T614" s="80"/>
      <c r="U614" s="80"/>
      <c r="V614" s="80"/>
      <c r="W614" s="80"/>
      <c r="X614" s="80"/>
      <c r="Y614" s="81"/>
    </row>
    <row r="615" spans="2:25" ht="14.1" customHeight="1">
      <c r="B615" s="82"/>
      <c r="C615" s="82"/>
      <c r="D615" s="83"/>
      <c r="E615" s="230"/>
      <c r="F615" s="84"/>
      <c r="G615" s="84"/>
      <c r="I615" s="85"/>
      <c r="J615" s="86"/>
      <c r="K615" s="87"/>
      <c r="L615" s="87"/>
      <c r="M615" s="87"/>
      <c r="N615" s="87"/>
      <c r="O615" s="87"/>
      <c r="P615" s="88"/>
      <c r="Q615" s="88"/>
      <c r="R615" s="80"/>
      <c r="S615" s="80"/>
      <c r="T615" s="80"/>
      <c r="U615" s="80"/>
      <c r="V615" s="80"/>
      <c r="W615" s="80"/>
      <c r="X615" s="80"/>
      <c r="Y615" s="81"/>
    </row>
    <row r="616" spans="2:25" ht="14.1" customHeight="1">
      <c r="B616" s="82"/>
      <c r="C616" s="82"/>
      <c r="D616" s="83"/>
      <c r="E616" s="230"/>
      <c r="F616" s="84"/>
      <c r="G616" s="84"/>
      <c r="I616" s="85"/>
      <c r="J616" s="86"/>
      <c r="K616" s="87"/>
      <c r="L616" s="87"/>
      <c r="M616" s="87"/>
      <c r="N616" s="87"/>
      <c r="O616" s="87"/>
      <c r="P616" s="88"/>
      <c r="Q616" s="88"/>
      <c r="R616" s="80"/>
      <c r="S616" s="80"/>
      <c r="T616" s="80"/>
      <c r="U616" s="80"/>
      <c r="V616" s="80"/>
      <c r="W616" s="80"/>
      <c r="X616" s="80"/>
      <c r="Y616" s="81"/>
    </row>
    <row r="617" spans="2:25" ht="14.1" customHeight="1">
      <c r="B617" s="82"/>
      <c r="C617" s="82"/>
      <c r="D617" s="83"/>
      <c r="E617" s="230"/>
      <c r="F617" s="84"/>
      <c r="G617" s="84"/>
      <c r="I617" s="85"/>
      <c r="J617" s="86"/>
      <c r="K617" s="87"/>
      <c r="L617" s="87"/>
      <c r="M617" s="87"/>
      <c r="N617" s="87"/>
      <c r="O617" s="87"/>
      <c r="P617" s="88"/>
      <c r="Q617" s="88"/>
      <c r="R617" s="80"/>
      <c r="S617" s="80"/>
      <c r="T617" s="80"/>
      <c r="U617" s="80"/>
      <c r="V617" s="80"/>
      <c r="W617" s="80"/>
      <c r="X617" s="80"/>
      <c r="Y617" s="81"/>
    </row>
    <row r="618" spans="2:25" ht="14.1" customHeight="1">
      <c r="B618" s="82"/>
      <c r="C618" s="82"/>
      <c r="D618" s="83"/>
      <c r="E618" s="230"/>
      <c r="F618" s="84"/>
      <c r="G618" s="84"/>
      <c r="I618" s="85"/>
      <c r="J618" s="86"/>
      <c r="K618" s="87"/>
      <c r="L618" s="87"/>
      <c r="M618" s="87"/>
      <c r="N618" s="87"/>
      <c r="O618" s="87"/>
      <c r="P618" s="88"/>
      <c r="Q618" s="88"/>
      <c r="R618" s="80"/>
      <c r="S618" s="80"/>
      <c r="T618" s="80"/>
      <c r="U618" s="80"/>
      <c r="V618" s="80"/>
      <c r="W618" s="80"/>
      <c r="X618" s="80"/>
      <c r="Y618" s="81"/>
    </row>
    <row r="619" spans="2:25" ht="14.1" customHeight="1">
      <c r="B619" s="82"/>
      <c r="C619" s="82"/>
      <c r="D619" s="83"/>
      <c r="E619" s="230"/>
      <c r="F619" s="84"/>
      <c r="G619" s="84"/>
      <c r="I619" s="85"/>
      <c r="J619" s="86"/>
      <c r="K619" s="87"/>
      <c r="L619" s="87"/>
      <c r="M619" s="87"/>
      <c r="N619" s="87"/>
      <c r="O619" s="87"/>
      <c r="P619" s="88"/>
      <c r="Q619" s="88"/>
      <c r="R619" s="80"/>
      <c r="S619" s="80"/>
      <c r="T619" s="80"/>
      <c r="U619" s="80"/>
      <c r="V619" s="80"/>
      <c r="W619" s="80"/>
      <c r="X619" s="80"/>
      <c r="Y619" s="81"/>
    </row>
    <row r="620" spans="2:25" ht="14.1" customHeight="1">
      <c r="B620" s="82"/>
      <c r="C620" s="82"/>
      <c r="D620" s="83"/>
      <c r="E620" s="230"/>
      <c r="F620" s="84"/>
      <c r="G620" s="84"/>
      <c r="I620" s="85"/>
      <c r="J620" s="86"/>
      <c r="K620" s="87"/>
      <c r="L620" s="87"/>
      <c r="M620" s="87"/>
      <c r="N620" s="87"/>
      <c r="O620" s="87"/>
      <c r="P620" s="88"/>
      <c r="Q620" s="88"/>
      <c r="R620" s="80"/>
      <c r="S620" s="80"/>
      <c r="T620" s="80"/>
      <c r="U620" s="80"/>
      <c r="V620" s="80"/>
      <c r="W620" s="80"/>
      <c r="X620" s="80"/>
      <c r="Y620" s="81"/>
    </row>
    <row r="621" spans="2:25" ht="14.1" customHeight="1">
      <c r="B621" s="82"/>
      <c r="C621" s="82"/>
      <c r="D621" s="83"/>
      <c r="E621" s="230"/>
      <c r="F621" s="84"/>
      <c r="G621" s="84"/>
      <c r="I621" s="85"/>
      <c r="J621" s="86"/>
      <c r="K621" s="87"/>
      <c r="L621" s="87"/>
      <c r="M621" s="87"/>
      <c r="N621" s="87"/>
      <c r="O621" s="87"/>
      <c r="P621" s="88"/>
      <c r="Q621" s="88"/>
      <c r="R621" s="80"/>
      <c r="S621" s="80"/>
      <c r="T621" s="80"/>
      <c r="U621" s="80"/>
      <c r="V621" s="80"/>
      <c r="W621" s="80"/>
      <c r="X621" s="80"/>
      <c r="Y621" s="81"/>
    </row>
    <row r="622" spans="2:25" ht="14.1" customHeight="1">
      <c r="B622" s="82"/>
      <c r="C622" s="82"/>
      <c r="D622" s="83"/>
      <c r="E622" s="230"/>
      <c r="F622" s="84"/>
      <c r="G622" s="84"/>
      <c r="I622" s="85"/>
      <c r="J622" s="86"/>
      <c r="K622" s="87"/>
      <c r="L622" s="87"/>
      <c r="M622" s="87"/>
      <c r="N622" s="87"/>
      <c r="O622" s="87"/>
      <c r="P622" s="88"/>
      <c r="Q622" s="88"/>
      <c r="R622" s="80"/>
      <c r="S622" s="80"/>
      <c r="T622" s="80"/>
      <c r="U622" s="80"/>
      <c r="V622" s="80"/>
      <c r="W622" s="80"/>
      <c r="X622" s="80"/>
      <c r="Y622" s="81"/>
    </row>
    <row r="623" spans="2:25" ht="14.1" customHeight="1">
      <c r="B623" s="82"/>
      <c r="C623" s="82"/>
      <c r="D623" s="83"/>
      <c r="E623" s="230"/>
      <c r="F623" s="84"/>
      <c r="G623" s="84"/>
      <c r="I623" s="85"/>
      <c r="J623" s="86"/>
      <c r="K623" s="87"/>
      <c r="L623" s="87"/>
      <c r="M623" s="87"/>
      <c r="N623" s="87"/>
      <c r="O623" s="87"/>
      <c r="P623" s="88"/>
      <c r="Q623" s="88"/>
      <c r="R623" s="80"/>
      <c r="S623" s="80"/>
      <c r="T623" s="80"/>
      <c r="U623" s="80"/>
      <c r="V623" s="80"/>
      <c r="W623" s="80"/>
      <c r="X623" s="80"/>
      <c r="Y623" s="81"/>
    </row>
    <row r="624" spans="2:25" ht="14.1" customHeight="1">
      <c r="B624" s="82"/>
      <c r="C624" s="82"/>
      <c r="D624" s="83"/>
      <c r="E624" s="230"/>
      <c r="F624" s="84"/>
      <c r="G624" s="84"/>
      <c r="I624" s="85"/>
      <c r="J624" s="86"/>
      <c r="K624" s="87"/>
      <c r="L624" s="87"/>
      <c r="M624" s="87"/>
      <c r="N624" s="87"/>
      <c r="O624" s="87"/>
      <c r="P624" s="88"/>
      <c r="Q624" s="88"/>
      <c r="R624" s="80"/>
      <c r="S624" s="80"/>
      <c r="T624" s="80"/>
      <c r="U624" s="80"/>
      <c r="V624" s="80"/>
      <c r="W624" s="80"/>
      <c r="X624" s="80"/>
      <c r="Y624" s="81"/>
    </row>
    <row r="625" spans="2:25" ht="14.1" customHeight="1">
      <c r="B625" s="82"/>
      <c r="C625" s="82"/>
      <c r="D625" s="83"/>
      <c r="E625" s="230"/>
      <c r="F625" s="84"/>
      <c r="G625" s="84"/>
      <c r="I625" s="85"/>
      <c r="J625" s="86"/>
      <c r="K625" s="87"/>
      <c r="L625" s="87"/>
      <c r="M625" s="87"/>
      <c r="N625" s="87"/>
      <c r="O625" s="87"/>
      <c r="P625" s="88"/>
      <c r="Q625" s="88"/>
      <c r="R625" s="80"/>
      <c r="S625" s="80"/>
      <c r="T625" s="80"/>
      <c r="U625" s="80"/>
      <c r="V625" s="80"/>
      <c r="W625" s="80"/>
      <c r="X625" s="80"/>
      <c r="Y625" s="81"/>
    </row>
    <row r="626" spans="2:25" ht="14.1" customHeight="1">
      <c r="B626" s="82"/>
      <c r="C626" s="82"/>
      <c r="D626" s="83"/>
      <c r="E626" s="230"/>
      <c r="F626" s="84"/>
      <c r="G626" s="84"/>
      <c r="I626" s="85"/>
      <c r="J626" s="86"/>
      <c r="K626" s="87"/>
      <c r="L626" s="87"/>
      <c r="M626" s="87"/>
      <c r="N626" s="87"/>
      <c r="O626" s="87"/>
      <c r="P626" s="88"/>
      <c r="Q626" s="88"/>
      <c r="R626" s="80"/>
      <c r="S626" s="80"/>
      <c r="T626" s="80"/>
      <c r="U626" s="80"/>
      <c r="V626" s="80"/>
      <c r="W626" s="80"/>
      <c r="X626" s="80"/>
      <c r="Y626" s="81"/>
    </row>
    <row r="627" spans="2:25" ht="14.1" customHeight="1">
      <c r="B627" s="82"/>
      <c r="C627" s="82"/>
      <c r="D627" s="83"/>
      <c r="E627" s="230"/>
      <c r="F627" s="84"/>
      <c r="G627" s="84"/>
      <c r="I627" s="85"/>
      <c r="J627" s="86"/>
      <c r="K627" s="87"/>
      <c r="L627" s="87"/>
      <c r="M627" s="87"/>
      <c r="N627" s="87"/>
      <c r="O627" s="87"/>
      <c r="P627" s="88"/>
      <c r="Q627" s="88"/>
      <c r="R627" s="80"/>
      <c r="S627" s="80"/>
      <c r="T627" s="80"/>
      <c r="U627" s="80"/>
      <c r="V627" s="80"/>
      <c r="W627" s="80"/>
      <c r="X627" s="80"/>
      <c r="Y627" s="81"/>
    </row>
    <row r="628" spans="2:25" ht="14.1" customHeight="1">
      <c r="B628" s="82"/>
      <c r="C628" s="82"/>
      <c r="D628" s="83"/>
      <c r="E628" s="230"/>
      <c r="F628" s="84"/>
      <c r="G628" s="84"/>
      <c r="I628" s="85"/>
      <c r="J628" s="86"/>
      <c r="K628" s="87"/>
      <c r="L628" s="87"/>
      <c r="M628" s="87"/>
      <c r="N628" s="87"/>
      <c r="O628" s="87"/>
      <c r="P628" s="88"/>
      <c r="Q628" s="88"/>
      <c r="R628" s="80"/>
      <c r="S628" s="80"/>
      <c r="T628" s="80"/>
      <c r="U628" s="80"/>
      <c r="V628" s="80"/>
      <c r="W628" s="80"/>
      <c r="X628" s="80"/>
      <c r="Y628" s="81"/>
    </row>
    <row r="629" spans="2:25" ht="14.1" customHeight="1">
      <c r="B629" s="82"/>
      <c r="C629" s="82"/>
      <c r="D629" s="83"/>
      <c r="E629" s="230"/>
      <c r="F629" s="84"/>
      <c r="G629" s="84"/>
      <c r="I629" s="85"/>
      <c r="J629" s="86"/>
      <c r="K629" s="87"/>
      <c r="L629" s="87"/>
      <c r="M629" s="87"/>
      <c r="N629" s="87"/>
      <c r="O629" s="87"/>
      <c r="P629" s="88"/>
      <c r="Q629" s="88"/>
      <c r="R629" s="80"/>
      <c r="S629" s="80"/>
      <c r="T629" s="80"/>
      <c r="U629" s="80"/>
      <c r="V629" s="80"/>
      <c r="W629" s="80"/>
      <c r="X629" s="80"/>
      <c r="Y629" s="81"/>
    </row>
    <row r="630" spans="2:25" ht="14.1" customHeight="1">
      <c r="B630" s="82"/>
      <c r="C630" s="82"/>
      <c r="D630" s="83"/>
      <c r="E630" s="230"/>
      <c r="F630" s="84"/>
      <c r="G630" s="84"/>
      <c r="I630" s="85"/>
      <c r="J630" s="86"/>
      <c r="K630" s="87"/>
      <c r="L630" s="87"/>
      <c r="M630" s="87"/>
      <c r="N630" s="87"/>
      <c r="O630" s="87"/>
      <c r="P630" s="88"/>
      <c r="Q630" s="88"/>
      <c r="R630" s="80"/>
      <c r="S630" s="80"/>
      <c r="T630" s="80"/>
      <c r="U630" s="80"/>
      <c r="V630" s="80"/>
      <c r="W630" s="80"/>
      <c r="X630" s="80"/>
      <c r="Y630" s="81"/>
    </row>
    <row r="631" spans="2:25" ht="14.1" customHeight="1">
      <c r="B631" s="82"/>
      <c r="C631" s="82"/>
      <c r="D631" s="83"/>
      <c r="E631" s="230"/>
      <c r="F631" s="84"/>
      <c r="G631" s="84"/>
      <c r="I631" s="85"/>
      <c r="J631" s="86"/>
      <c r="K631" s="87"/>
      <c r="L631" s="87"/>
      <c r="M631" s="87"/>
      <c r="N631" s="87"/>
      <c r="O631" s="87"/>
      <c r="P631" s="88"/>
      <c r="Q631" s="88"/>
      <c r="R631" s="80"/>
      <c r="S631" s="80"/>
      <c r="T631" s="80"/>
      <c r="U631" s="80"/>
      <c r="V631" s="80"/>
      <c r="W631" s="80"/>
      <c r="X631" s="80"/>
      <c r="Y631" s="81"/>
    </row>
    <row r="632" spans="2:25" ht="14.1" customHeight="1">
      <c r="B632" s="82"/>
      <c r="C632" s="82"/>
      <c r="D632" s="83"/>
      <c r="E632" s="230"/>
      <c r="F632" s="84"/>
      <c r="G632" s="84"/>
      <c r="I632" s="85"/>
      <c r="J632" s="86"/>
      <c r="K632" s="87"/>
      <c r="L632" s="87"/>
      <c r="M632" s="87"/>
      <c r="N632" s="87"/>
      <c r="O632" s="87"/>
      <c r="P632" s="88"/>
      <c r="Q632" s="88"/>
      <c r="R632" s="80"/>
      <c r="S632" s="80"/>
      <c r="T632" s="80"/>
      <c r="U632" s="80"/>
      <c r="V632" s="80"/>
      <c r="W632" s="80"/>
      <c r="X632" s="80"/>
      <c r="Y632" s="81"/>
    </row>
    <row r="633" spans="2:25" ht="14.1" customHeight="1">
      <c r="B633" s="82"/>
      <c r="C633" s="82"/>
      <c r="D633" s="83"/>
      <c r="E633" s="230"/>
      <c r="F633" s="84"/>
      <c r="G633" s="84"/>
      <c r="I633" s="85"/>
      <c r="J633" s="86"/>
      <c r="K633" s="87"/>
      <c r="L633" s="87"/>
      <c r="M633" s="87"/>
      <c r="N633" s="87"/>
      <c r="O633" s="87"/>
      <c r="P633" s="88"/>
      <c r="Q633" s="88"/>
      <c r="R633" s="80"/>
      <c r="S633" s="80"/>
      <c r="T633" s="80"/>
      <c r="U633" s="80"/>
      <c r="V633" s="80"/>
      <c r="W633" s="80"/>
      <c r="X633" s="80"/>
      <c r="Y633" s="81"/>
    </row>
    <row r="634" spans="2:25" ht="14.1" customHeight="1">
      <c r="B634" s="82"/>
      <c r="C634" s="82"/>
      <c r="D634" s="83"/>
      <c r="E634" s="230"/>
      <c r="F634" s="84"/>
      <c r="G634" s="84"/>
      <c r="I634" s="85"/>
      <c r="J634" s="86"/>
      <c r="K634" s="87"/>
      <c r="L634" s="87"/>
      <c r="M634" s="87"/>
      <c r="N634" s="87"/>
      <c r="O634" s="87"/>
      <c r="P634" s="88"/>
      <c r="Q634" s="88"/>
      <c r="R634" s="80"/>
      <c r="S634" s="80"/>
      <c r="T634" s="80"/>
      <c r="U634" s="80"/>
      <c r="V634" s="80"/>
      <c r="W634" s="80"/>
      <c r="X634" s="80"/>
      <c r="Y634" s="81"/>
    </row>
    <row r="635" spans="2:25" ht="14.1" customHeight="1">
      <c r="B635" s="82"/>
      <c r="C635" s="82"/>
      <c r="D635" s="83"/>
      <c r="E635" s="230"/>
      <c r="F635" s="84"/>
      <c r="G635" s="84"/>
      <c r="I635" s="85"/>
      <c r="J635" s="86"/>
      <c r="K635" s="87"/>
      <c r="L635" s="87"/>
      <c r="M635" s="87"/>
      <c r="N635" s="87"/>
      <c r="O635" s="87"/>
      <c r="P635" s="88"/>
      <c r="Q635" s="88"/>
      <c r="R635" s="80"/>
      <c r="S635" s="80"/>
      <c r="T635" s="80"/>
      <c r="U635" s="80"/>
      <c r="V635" s="80"/>
      <c r="W635" s="80"/>
      <c r="X635" s="80"/>
      <c r="Y635" s="81"/>
    </row>
    <row r="636" spans="2:25" ht="14.1" customHeight="1">
      <c r="B636" s="82"/>
      <c r="C636" s="82"/>
      <c r="D636" s="83"/>
      <c r="E636" s="230"/>
      <c r="F636" s="84"/>
      <c r="G636" s="84"/>
      <c r="I636" s="85"/>
      <c r="J636" s="86"/>
      <c r="K636" s="87"/>
      <c r="L636" s="87"/>
      <c r="M636" s="87"/>
      <c r="N636" s="87"/>
      <c r="O636" s="87"/>
      <c r="P636" s="88"/>
      <c r="Q636" s="88"/>
      <c r="R636" s="80"/>
      <c r="S636" s="80"/>
      <c r="T636" s="80"/>
      <c r="U636" s="80"/>
      <c r="V636" s="80"/>
      <c r="W636" s="80"/>
      <c r="X636" s="80"/>
      <c r="Y636" s="81"/>
    </row>
    <row r="637" spans="2:25" ht="14.1" customHeight="1">
      <c r="B637" s="82"/>
      <c r="C637" s="82"/>
      <c r="D637" s="83"/>
      <c r="E637" s="230"/>
      <c r="F637" s="84"/>
      <c r="G637" s="84"/>
      <c r="I637" s="85"/>
      <c r="J637" s="86"/>
      <c r="K637" s="87"/>
      <c r="L637" s="87"/>
      <c r="M637" s="87"/>
      <c r="N637" s="87"/>
      <c r="O637" s="87"/>
      <c r="P637" s="88"/>
      <c r="Q637" s="88"/>
      <c r="R637" s="80"/>
      <c r="S637" s="80"/>
      <c r="T637" s="80"/>
      <c r="U637" s="80"/>
      <c r="V637" s="80"/>
      <c r="W637" s="80"/>
      <c r="X637" s="80"/>
      <c r="Y637" s="81"/>
    </row>
    <row r="638" spans="2:25" ht="14.1" customHeight="1">
      <c r="B638" s="82"/>
      <c r="C638" s="82"/>
      <c r="D638" s="83"/>
      <c r="E638" s="230"/>
      <c r="F638" s="84"/>
      <c r="G638" s="84"/>
      <c r="I638" s="85"/>
      <c r="J638" s="86"/>
      <c r="K638" s="87"/>
      <c r="L638" s="87"/>
      <c r="M638" s="87"/>
      <c r="N638" s="87"/>
      <c r="O638" s="87"/>
      <c r="P638" s="88"/>
      <c r="Q638" s="88"/>
      <c r="R638" s="80"/>
      <c r="S638" s="80"/>
      <c r="T638" s="80"/>
      <c r="U638" s="80"/>
      <c r="V638" s="80"/>
      <c r="W638" s="80"/>
      <c r="X638" s="80"/>
      <c r="Y638" s="81"/>
    </row>
    <row r="639" spans="2:25" ht="14.1" customHeight="1">
      <c r="B639" s="82"/>
      <c r="C639" s="82"/>
      <c r="D639" s="83"/>
      <c r="E639" s="230"/>
      <c r="F639" s="84"/>
      <c r="G639" s="84"/>
      <c r="I639" s="85"/>
      <c r="J639" s="86"/>
      <c r="K639" s="87"/>
      <c r="L639" s="87"/>
      <c r="M639" s="87"/>
      <c r="N639" s="87"/>
      <c r="O639" s="87"/>
      <c r="P639" s="88"/>
      <c r="Q639" s="88"/>
      <c r="R639" s="80"/>
      <c r="S639" s="80"/>
      <c r="T639" s="80"/>
      <c r="U639" s="80"/>
      <c r="V639" s="80"/>
      <c r="W639" s="80"/>
      <c r="X639" s="80"/>
      <c r="Y639" s="81"/>
    </row>
    <row r="640" spans="2:25" ht="14.1" customHeight="1">
      <c r="B640" s="82"/>
      <c r="C640" s="82"/>
      <c r="D640" s="83"/>
      <c r="E640" s="230"/>
      <c r="F640" s="84"/>
      <c r="G640" s="84"/>
      <c r="I640" s="85"/>
      <c r="J640" s="86"/>
      <c r="K640" s="87"/>
      <c r="L640" s="87"/>
      <c r="M640" s="87"/>
      <c r="N640" s="87"/>
      <c r="O640" s="87"/>
      <c r="P640" s="88"/>
      <c r="Q640" s="88"/>
      <c r="R640" s="80"/>
      <c r="S640" s="80"/>
      <c r="T640" s="80"/>
      <c r="U640" s="80"/>
      <c r="V640" s="80"/>
      <c r="W640" s="80"/>
      <c r="X640" s="80"/>
      <c r="Y640" s="81"/>
    </row>
    <row r="641" spans="2:25" ht="14.1" customHeight="1">
      <c r="B641" s="82"/>
      <c r="C641" s="82"/>
      <c r="D641" s="83"/>
      <c r="E641" s="230"/>
      <c r="F641" s="84"/>
      <c r="G641" s="84"/>
      <c r="I641" s="85"/>
      <c r="J641" s="86"/>
      <c r="K641" s="87"/>
      <c r="L641" s="87"/>
      <c r="M641" s="87"/>
      <c r="N641" s="87"/>
      <c r="O641" s="87"/>
      <c r="P641" s="88"/>
      <c r="Q641" s="88"/>
      <c r="R641" s="80"/>
      <c r="S641" s="80"/>
      <c r="T641" s="80"/>
      <c r="U641" s="80"/>
      <c r="V641" s="80"/>
      <c r="W641" s="80"/>
      <c r="X641" s="80"/>
      <c r="Y641" s="81"/>
    </row>
    <row r="642" spans="2:25" ht="14.1" customHeight="1">
      <c r="B642" s="82"/>
      <c r="C642" s="82"/>
      <c r="D642" s="83"/>
      <c r="E642" s="230"/>
      <c r="F642" s="84"/>
      <c r="G642" s="84"/>
      <c r="I642" s="85"/>
      <c r="J642" s="86"/>
      <c r="K642" s="87"/>
      <c r="L642" s="87"/>
      <c r="M642" s="87"/>
      <c r="N642" s="87"/>
      <c r="O642" s="87"/>
      <c r="P642" s="88"/>
      <c r="Q642" s="88"/>
      <c r="R642" s="80"/>
      <c r="S642" s="80"/>
      <c r="T642" s="80"/>
      <c r="U642" s="80"/>
      <c r="V642" s="80"/>
      <c r="W642" s="80"/>
      <c r="X642" s="80"/>
      <c r="Y642" s="81"/>
    </row>
    <row r="643" spans="2:25" ht="14.1" customHeight="1">
      <c r="B643" s="82"/>
      <c r="C643" s="82"/>
      <c r="D643" s="83"/>
      <c r="E643" s="230"/>
      <c r="F643" s="84"/>
      <c r="G643" s="84"/>
      <c r="I643" s="85"/>
      <c r="J643" s="86"/>
      <c r="K643" s="87"/>
      <c r="L643" s="87"/>
      <c r="M643" s="87"/>
      <c r="N643" s="87"/>
      <c r="O643" s="87"/>
      <c r="P643" s="88"/>
      <c r="Q643" s="88"/>
      <c r="R643" s="80"/>
      <c r="S643" s="80"/>
      <c r="T643" s="80"/>
      <c r="U643" s="80"/>
      <c r="V643" s="80"/>
      <c r="W643" s="80"/>
      <c r="X643" s="80"/>
      <c r="Y643" s="81"/>
    </row>
    <row r="644" spans="2:25" ht="14.1" customHeight="1">
      <c r="B644" s="82"/>
      <c r="C644" s="82"/>
      <c r="D644" s="83"/>
      <c r="E644" s="230"/>
      <c r="F644" s="84"/>
      <c r="G644" s="84"/>
      <c r="I644" s="85"/>
      <c r="J644" s="86"/>
      <c r="K644" s="87"/>
      <c r="L644" s="87"/>
      <c r="M644" s="87"/>
      <c r="N644" s="87"/>
      <c r="O644" s="87"/>
      <c r="P644" s="88"/>
      <c r="Q644" s="88"/>
      <c r="R644" s="80"/>
      <c r="S644" s="80"/>
      <c r="T644" s="80"/>
      <c r="U644" s="80"/>
      <c r="V644" s="80"/>
      <c r="W644" s="80"/>
      <c r="X644" s="80"/>
      <c r="Y644" s="81"/>
    </row>
    <row r="645" spans="2:25" ht="14.1" customHeight="1">
      <c r="B645" s="82"/>
      <c r="C645" s="82"/>
      <c r="D645" s="83"/>
      <c r="E645" s="230"/>
      <c r="F645" s="84"/>
      <c r="G645" s="84"/>
      <c r="I645" s="85"/>
      <c r="J645" s="86"/>
      <c r="K645" s="87"/>
      <c r="L645" s="87"/>
      <c r="M645" s="87"/>
      <c r="N645" s="87"/>
      <c r="O645" s="87"/>
      <c r="P645" s="88"/>
      <c r="Q645" s="88"/>
      <c r="R645" s="80"/>
      <c r="S645" s="80"/>
      <c r="T645" s="80"/>
      <c r="U645" s="80"/>
      <c r="V645" s="80"/>
      <c r="W645" s="80"/>
      <c r="X645" s="80"/>
      <c r="Y645" s="81"/>
    </row>
    <row r="646" spans="2:25" ht="14.1" customHeight="1">
      <c r="B646" s="82"/>
      <c r="C646" s="82"/>
      <c r="D646" s="83"/>
      <c r="E646" s="230"/>
      <c r="F646" s="84"/>
      <c r="G646" s="84"/>
      <c r="I646" s="85"/>
      <c r="J646" s="86"/>
      <c r="K646" s="87"/>
      <c r="L646" s="87"/>
      <c r="M646" s="87"/>
      <c r="N646" s="87"/>
      <c r="O646" s="87"/>
      <c r="P646" s="88"/>
      <c r="Q646" s="88"/>
      <c r="R646" s="80"/>
      <c r="S646" s="80"/>
      <c r="T646" s="80"/>
      <c r="U646" s="80"/>
      <c r="V646" s="80"/>
      <c r="W646" s="80"/>
      <c r="X646" s="80"/>
      <c r="Y646" s="81"/>
    </row>
    <row r="647" spans="2:25" ht="14.1" customHeight="1">
      <c r="B647" s="82"/>
      <c r="C647" s="82"/>
      <c r="D647" s="83"/>
      <c r="E647" s="230"/>
      <c r="F647" s="84"/>
      <c r="G647" s="84"/>
      <c r="I647" s="85"/>
      <c r="J647" s="86"/>
      <c r="K647" s="87"/>
      <c r="L647" s="87"/>
      <c r="M647" s="87"/>
      <c r="N647" s="87"/>
      <c r="O647" s="87"/>
      <c r="P647" s="88"/>
      <c r="Q647" s="88"/>
      <c r="R647" s="80"/>
      <c r="S647" s="80"/>
      <c r="T647" s="80"/>
      <c r="U647" s="80"/>
      <c r="V647" s="80"/>
      <c r="W647" s="80"/>
      <c r="X647" s="80"/>
      <c r="Y647" s="81"/>
    </row>
    <row r="648" spans="2:25" ht="14.1" customHeight="1">
      <c r="B648" s="82"/>
      <c r="C648" s="82"/>
      <c r="D648" s="83"/>
      <c r="E648" s="230"/>
      <c r="F648" s="84"/>
      <c r="G648" s="84"/>
      <c r="I648" s="85"/>
      <c r="J648" s="86"/>
      <c r="K648" s="87"/>
      <c r="L648" s="87"/>
      <c r="M648" s="87"/>
      <c r="N648" s="87"/>
      <c r="O648" s="87"/>
      <c r="P648" s="88"/>
      <c r="Q648" s="88"/>
      <c r="R648" s="80"/>
      <c r="S648" s="80"/>
      <c r="T648" s="80"/>
      <c r="U648" s="80"/>
      <c r="V648" s="80"/>
      <c r="W648" s="80"/>
      <c r="X648" s="80"/>
      <c r="Y648" s="81"/>
    </row>
    <row r="649" spans="2:25" ht="14.1" customHeight="1">
      <c r="B649" s="82"/>
      <c r="C649" s="82"/>
      <c r="D649" s="83"/>
      <c r="E649" s="230"/>
      <c r="F649" s="84"/>
      <c r="G649" s="84"/>
      <c r="I649" s="85"/>
      <c r="J649" s="86"/>
      <c r="K649" s="87"/>
      <c r="L649" s="87"/>
      <c r="M649" s="87"/>
      <c r="N649" s="87"/>
      <c r="O649" s="87"/>
      <c r="P649" s="88"/>
      <c r="Q649" s="88"/>
      <c r="R649" s="80"/>
      <c r="S649" s="80"/>
      <c r="T649" s="80"/>
      <c r="U649" s="80"/>
      <c r="V649" s="80"/>
      <c r="W649" s="80"/>
      <c r="X649" s="80"/>
      <c r="Y649" s="81"/>
    </row>
    <row r="650" spans="2:25" ht="14.1" customHeight="1">
      <c r="B650" s="82"/>
      <c r="C650" s="82"/>
      <c r="D650" s="83"/>
      <c r="E650" s="230"/>
      <c r="F650" s="84"/>
      <c r="G650" s="84"/>
      <c r="I650" s="85"/>
      <c r="J650" s="86"/>
      <c r="K650" s="87"/>
      <c r="L650" s="87"/>
      <c r="M650" s="87"/>
      <c r="N650" s="87"/>
      <c r="O650" s="87"/>
      <c r="P650" s="88"/>
      <c r="Q650" s="88"/>
      <c r="R650" s="80"/>
      <c r="S650" s="80"/>
      <c r="T650" s="80"/>
      <c r="U650" s="80"/>
      <c r="V650" s="80"/>
      <c r="W650" s="80"/>
      <c r="X650" s="80"/>
      <c r="Y650" s="81"/>
    </row>
    <row r="651" spans="2:25" ht="14.1" customHeight="1">
      <c r="B651" s="82"/>
      <c r="C651" s="82"/>
      <c r="D651" s="83"/>
      <c r="E651" s="230"/>
      <c r="F651" s="84"/>
      <c r="G651" s="84"/>
      <c r="I651" s="85"/>
      <c r="J651" s="86"/>
      <c r="K651" s="87"/>
      <c r="L651" s="87"/>
      <c r="M651" s="87"/>
      <c r="N651" s="87"/>
      <c r="O651" s="87"/>
      <c r="P651" s="88"/>
      <c r="Q651" s="88"/>
      <c r="R651" s="80"/>
      <c r="S651" s="80"/>
      <c r="T651" s="80"/>
      <c r="U651" s="80"/>
      <c r="V651" s="80"/>
      <c r="W651" s="80"/>
      <c r="X651" s="80"/>
      <c r="Y651" s="81"/>
    </row>
    <row r="652" spans="2:25" ht="14.1" customHeight="1">
      <c r="B652" s="82"/>
      <c r="C652" s="82"/>
      <c r="D652" s="83"/>
      <c r="E652" s="230"/>
      <c r="F652" s="84"/>
      <c r="G652" s="84"/>
      <c r="I652" s="85"/>
      <c r="J652" s="86"/>
      <c r="K652" s="87"/>
      <c r="L652" s="87"/>
      <c r="M652" s="87"/>
      <c r="N652" s="87"/>
      <c r="O652" s="87"/>
      <c r="P652" s="88"/>
      <c r="Q652" s="88"/>
      <c r="R652" s="80"/>
      <c r="S652" s="80"/>
      <c r="T652" s="80"/>
      <c r="U652" s="80"/>
      <c r="V652" s="80"/>
      <c r="W652" s="80"/>
      <c r="X652" s="80"/>
      <c r="Y652" s="81"/>
    </row>
    <row r="653" spans="2:25" ht="14.1" customHeight="1">
      <c r="B653" s="82"/>
      <c r="C653" s="82"/>
      <c r="D653" s="83"/>
      <c r="E653" s="230"/>
      <c r="F653" s="84"/>
      <c r="G653" s="84"/>
      <c r="I653" s="85"/>
      <c r="J653" s="86"/>
      <c r="K653" s="87"/>
      <c r="L653" s="87"/>
      <c r="M653" s="87"/>
      <c r="N653" s="87"/>
      <c r="O653" s="87"/>
      <c r="P653" s="88"/>
      <c r="Q653" s="88"/>
      <c r="R653" s="80"/>
      <c r="S653" s="80"/>
      <c r="T653" s="80"/>
      <c r="U653" s="80"/>
      <c r="V653" s="80"/>
      <c r="W653" s="80"/>
      <c r="X653" s="80"/>
      <c r="Y653" s="81"/>
    </row>
    <row r="654" spans="2:25" ht="14.1" customHeight="1">
      <c r="B654" s="82"/>
      <c r="C654" s="82"/>
      <c r="D654" s="83"/>
      <c r="E654" s="230"/>
      <c r="F654" s="84"/>
      <c r="G654" s="84"/>
      <c r="I654" s="85"/>
      <c r="J654" s="86"/>
      <c r="K654" s="87"/>
      <c r="L654" s="87"/>
      <c r="M654" s="87"/>
      <c r="N654" s="87"/>
      <c r="O654" s="87"/>
      <c r="P654" s="88"/>
      <c r="Q654" s="88"/>
      <c r="R654" s="80"/>
      <c r="S654" s="80"/>
      <c r="T654" s="80"/>
      <c r="U654" s="80"/>
      <c r="V654" s="80"/>
      <c r="W654" s="80"/>
      <c r="X654" s="80"/>
      <c r="Y654" s="81"/>
    </row>
    <row r="655" spans="2:25" ht="14.1" customHeight="1">
      <c r="B655" s="82"/>
      <c r="C655" s="82"/>
      <c r="D655" s="83"/>
      <c r="E655" s="230"/>
      <c r="F655" s="84"/>
      <c r="G655" s="84"/>
      <c r="I655" s="85"/>
      <c r="J655" s="86"/>
      <c r="K655" s="87"/>
      <c r="L655" s="87"/>
      <c r="M655" s="87"/>
      <c r="N655" s="87"/>
      <c r="O655" s="87"/>
      <c r="P655" s="88"/>
      <c r="Q655" s="88"/>
      <c r="R655" s="80"/>
      <c r="S655" s="80"/>
      <c r="T655" s="80"/>
      <c r="U655" s="80"/>
      <c r="V655" s="80"/>
      <c r="W655" s="80"/>
      <c r="X655" s="80"/>
      <c r="Y655" s="81"/>
    </row>
    <row r="656" spans="2:25" ht="14.1" customHeight="1">
      <c r="B656" s="82"/>
      <c r="C656" s="82"/>
      <c r="D656" s="83"/>
      <c r="E656" s="230"/>
      <c r="F656" s="84"/>
      <c r="G656" s="84"/>
      <c r="I656" s="85"/>
      <c r="J656" s="86"/>
      <c r="K656" s="87"/>
      <c r="L656" s="87"/>
      <c r="M656" s="87"/>
      <c r="N656" s="87"/>
      <c r="O656" s="87"/>
      <c r="P656" s="88"/>
      <c r="Q656" s="88"/>
      <c r="R656" s="80"/>
      <c r="S656" s="80"/>
      <c r="T656" s="80"/>
      <c r="U656" s="80"/>
      <c r="V656" s="80"/>
      <c r="W656" s="80"/>
      <c r="X656" s="80"/>
      <c r="Y656" s="81"/>
    </row>
    <row r="657" spans="2:25" ht="14.1" customHeight="1">
      <c r="B657" s="82"/>
      <c r="C657" s="82"/>
      <c r="D657" s="83"/>
      <c r="E657" s="230"/>
      <c r="F657" s="84"/>
      <c r="G657" s="84"/>
      <c r="I657" s="85"/>
      <c r="J657" s="86"/>
      <c r="K657" s="87"/>
      <c r="L657" s="87"/>
      <c r="M657" s="87"/>
      <c r="N657" s="87"/>
      <c r="O657" s="87"/>
      <c r="P657" s="88"/>
      <c r="Q657" s="88"/>
      <c r="R657" s="80"/>
      <c r="S657" s="80"/>
      <c r="T657" s="80"/>
      <c r="U657" s="80"/>
      <c r="V657" s="80"/>
      <c r="W657" s="80"/>
      <c r="X657" s="80"/>
      <c r="Y657" s="81"/>
    </row>
    <row r="658" spans="2:25" ht="14.1" customHeight="1">
      <c r="B658" s="82"/>
      <c r="C658" s="82"/>
      <c r="D658" s="83"/>
      <c r="E658" s="230"/>
      <c r="F658" s="84"/>
      <c r="G658" s="84"/>
      <c r="I658" s="85"/>
      <c r="J658" s="86"/>
      <c r="K658" s="87"/>
      <c r="L658" s="87"/>
      <c r="M658" s="87"/>
      <c r="N658" s="87"/>
      <c r="O658" s="87"/>
      <c r="P658" s="88"/>
      <c r="Q658" s="88"/>
      <c r="R658" s="80"/>
      <c r="S658" s="80"/>
      <c r="T658" s="80"/>
      <c r="U658" s="80"/>
      <c r="V658" s="80"/>
      <c r="W658" s="80"/>
      <c r="X658" s="80"/>
      <c r="Y658" s="81"/>
    </row>
    <row r="659" spans="2:25" ht="14.1" customHeight="1">
      <c r="B659" s="82"/>
      <c r="C659" s="82"/>
      <c r="D659" s="83"/>
      <c r="E659" s="230"/>
      <c r="F659" s="84"/>
      <c r="G659" s="84"/>
      <c r="I659" s="85"/>
      <c r="J659" s="86"/>
      <c r="K659" s="87"/>
      <c r="L659" s="87"/>
      <c r="M659" s="87"/>
      <c r="N659" s="87"/>
      <c r="O659" s="87"/>
      <c r="P659" s="88"/>
      <c r="Q659" s="88"/>
      <c r="R659" s="80"/>
      <c r="S659" s="80"/>
      <c r="T659" s="80"/>
      <c r="U659" s="80"/>
      <c r="V659" s="80"/>
      <c r="W659" s="80"/>
      <c r="X659" s="80"/>
      <c r="Y659" s="81"/>
    </row>
    <row r="660" spans="2:25" ht="14.1" customHeight="1">
      <c r="B660" s="82"/>
      <c r="C660" s="82"/>
      <c r="D660" s="83"/>
      <c r="E660" s="230"/>
      <c r="F660" s="84"/>
      <c r="G660" s="84"/>
      <c r="I660" s="85"/>
      <c r="J660" s="86"/>
      <c r="K660" s="87"/>
      <c r="L660" s="87"/>
      <c r="M660" s="87"/>
      <c r="N660" s="87"/>
      <c r="O660" s="87"/>
      <c r="P660" s="88"/>
      <c r="Q660" s="88"/>
      <c r="R660" s="80"/>
      <c r="S660" s="80"/>
      <c r="T660" s="80"/>
      <c r="U660" s="80"/>
      <c r="V660" s="80"/>
      <c r="W660" s="80"/>
      <c r="X660" s="80"/>
      <c r="Y660" s="81"/>
    </row>
    <row r="661" spans="2:25" ht="14.1" customHeight="1">
      <c r="B661" s="82"/>
      <c r="C661" s="82"/>
      <c r="D661" s="83"/>
      <c r="E661" s="230"/>
      <c r="F661" s="84"/>
      <c r="G661" s="84"/>
      <c r="I661" s="85"/>
      <c r="J661" s="86"/>
      <c r="K661" s="87"/>
      <c r="L661" s="87"/>
      <c r="M661" s="87"/>
      <c r="N661" s="87"/>
      <c r="O661" s="87"/>
      <c r="P661" s="88"/>
      <c r="Q661" s="88"/>
      <c r="R661" s="80"/>
      <c r="S661" s="80"/>
      <c r="T661" s="80"/>
      <c r="U661" s="80"/>
      <c r="V661" s="80"/>
      <c r="W661" s="80"/>
      <c r="X661" s="80"/>
      <c r="Y661" s="81"/>
    </row>
    <row r="662" spans="2:25" ht="14.1" customHeight="1">
      <c r="B662" s="82"/>
      <c r="C662" s="82"/>
      <c r="D662" s="83"/>
      <c r="E662" s="230"/>
      <c r="F662" s="84"/>
      <c r="G662" s="84"/>
      <c r="I662" s="85"/>
      <c r="J662" s="86"/>
      <c r="K662" s="87"/>
      <c r="L662" s="87"/>
      <c r="M662" s="87"/>
      <c r="N662" s="87"/>
      <c r="O662" s="87"/>
      <c r="P662" s="88"/>
      <c r="Q662" s="88"/>
      <c r="R662" s="80"/>
      <c r="S662" s="80"/>
      <c r="T662" s="80"/>
      <c r="U662" s="80"/>
      <c r="V662" s="80"/>
      <c r="W662" s="80"/>
      <c r="X662" s="80"/>
      <c r="Y662" s="81"/>
    </row>
    <row r="663" spans="2:25" ht="14.1" customHeight="1">
      <c r="B663" s="82"/>
      <c r="C663" s="82"/>
      <c r="D663" s="83"/>
      <c r="E663" s="230"/>
      <c r="F663" s="84"/>
      <c r="G663" s="84"/>
      <c r="I663" s="85"/>
      <c r="J663" s="86"/>
      <c r="K663" s="87"/>
      <c r="L663" s="87"/>
      <c r="M663" s="87"/>
      <c r="N663" s="87"/>
      <c r="O663" s="87"/>
      <c r="P663" s="88"/>
      <c r="Q663" s="88"/>
      <c r="R663" s="80"/>
      <c r="S663" s="80"/>
      <c r="T663" s="80"/>
      <c r="U663" s="80"/>
      <c r="V663" s="80"/>
      <c r="W663" s="80"/>
      <c r="X663" s="80"/>
      <c r="Y663" s="81"/>
    </row>
    <row r="664" spans="2:25" ht="14.1" customHeight="1">
      <c r="B664" s="82"/>
      <c r="C664" s="82"/>
      <c r="D664" s="83"/>
      <c r="E664" s="230"/>
      <c r="F664" s="84"/>
      <c r="G664" s="84"/>
      <c r="I664" s="85"/>
      <c r="J664" s="86"/>
      <c r="K664" s="87"/>
      <c r="L664" s="87"/>
      <c r="M664" s="87"/>
      <c r="N664" s="87"/>
      <c r="O664" s="87"/>
      <c r="P664" s="88"/>
      <c r="Q664" s="88"/>
      <c r="R664" s="80"/>
      <c r="S664" s="80"/>
      <c r="T664" s="80"/>
      <c r="U664" s="80"/>
      <c r="V664" s="80"/>
      <c r="W664" s="80"/>
      <c r="X664" s="80"/>
      <c r="Y664" s="81"/>
    </row>
    <row r="665" spans="2:25" ht="14.1" customHeight="1">
      <c r="B665" s="82"/>
      <c r="C665" s="82"/>
      <c r="D665" s="83"/>
      <c r="E665" s="230"/>
      <c r="F665" s="84"/>
      <c r="G665" s="84"/>
      <c r="I665" s="85"/>
      <c r="J665" s="86"/>
      <c r="K665" s="87"/>
      <c r="L665" s="87"/>
      <c r="M665" s="87"/>
      <c r="N665" s="87"/>
      <c r="O665" s="87"/>
      <c r="P665" s="88"/>
      <c r="Q665" s="88"/>
      <c r="R665" s="80"/>
      <c r="S665" s="80"/>
      <c r="T665" s="80"/>
      <c r="U665" s="80"/>
      <c r="V665" s="80"/>
      <c r="W665" s="80"/>
      <c r="X665" s="80"/>
      <c r="Y665" s="81"/>
    </row>
    <row r="666" spans="2:25" ht="14.1" customHeight="1">
      <c r="B666" s="82"/>
      <c r="C666" s="82"/>
      <c r="D666" s="83"/>
      <c r="E666" s="230"/>
      <c r="F666" s="84"/>
      <c r="G666" s="84"/>
      <c r="I666" s="85"/>
      <c r="J666" s="86"/>
      <c r="K666" s="87"/>
      <c r="L666" s="87"/>
      <c r="M666" s="87"/>
      <c r="N666" s="87"/>
      <c r="O666" s="87"/>
      <c r="P666" s="88"/>
      <c r="Q666" s="88"/>
      <c r="R666" s="80"/>
      <c r="S666" s="80"/>
      <c r="T666" s="80"/>
      <c r="U666" s="80"/>
      <c r="V666" s="80"/>
      <c r="W666" s="80"/>
      <c r="X666" s="80"/>
      <c r="Y666" s="81"/>
    </row>
    <row r="667" spans="2:25" ht="14.1" customHeight="1">
      <c r="B667" s="82"/>
      <c r="C667" s="82"/>
      <c r="D667" s="83"/>
      <c r="E667" s="230"/>
      <c r="F667" s="84"/>
      <c r="G667" s="84"/>
      <c r="I667" s="85"/>
      <c r="J667" s="86"/>
      <c r="K667" s="87"/>
      <c r="L667" s="87"/>
      <c r="M667" s="87"/>
      <c r="N667" s="87"/>
      <c r="O667" s="87"/>
      <c r="P667" s="88"/>
      <c r="Q667" s="88"/>
      <c r="R667" s="80"/>
      <c r="S667" s="80"/>
      <c r="T667" s="80"/>
      <c r="U667" s="80"/>
      <c r="V667" s="80"/>
      <c r="W667" s="80"/>
      <c r="X667" s="80"/>
      <c r="Y667" s="81"/>
    </row>
    <row r="668" spans="2:25" ht="14.1" customHeight="1">
      <c r="B668" s="82"/>
      <c r="C668" s="82"/>
      <c r="D668" s="83"/>
      <c r="E668" s="230"/>
      <c r="F668" s="84"/>
      <c r="G668" s="84"/>
      <c r="I668" s="85"/>
      <c r="J668" s="86"/>
      <c r="K668" s="87"/>
      <c r="L668" s="87"/>
      <c r="M668" s="87"/>
      <c r="N668" s="87"/>
      <c r="O668" s="87"/>
      <c r="P668" s="88"/>
      <c r="Q668" s="88"/>
      <c r="R668" s="80"/>
      <c r="S668" s="80"/>
      <c r="T668" s="80"/>
      <c r="U668" s="80"/>
      <c r="V668" s="80"/>
      <c r="W668" s="80"/>
      <c r="X668" s="80"/>
      <c r="Y668" s="81"/>
    </row>
    <row r="669" spans="2:25" ht="14.1" customHeight="1">
      <c r="B669" s="82"/>
      <c r="C669" s="82"/>
      <c r="D669" s="83"/>
      <c r="E669" s="230"/>
      <c r="F669" s="84"/>
      <c r="G669" s="84"/>
      <c r="I669" s="85"/>
      <c r="J669" s="86"/>
      <c r="K669" s="87"/>
      <c r="L669" s="87"/>
      <c r="M669" s="87"/>
      <c r="N669" s="87"/>
      <c r="O669" s="87"/>
      <c r="P669" s="88"/>
      <c r="Q669" s="88"/>
      <c r="R669" s="80"/>
      <c r="S669" s="80"/>
      <c r="T669" s="80"/>
      <c r="U669" s="80"/>
      <c r="V669" s="80"/>
      <c r="W669" s="80"/>
      <c r="X669" s="80"/>
      <c r="Y669" s="81"/>
    </row>
    <row r="670" spans="2:25" ht="14.1" customHeight="1">
      <c r="B670" s="82"/>
      <c r="C670" s="82"/>
      <c r="D670" s="83"/>
      <c r="E670" s="230"/>
      <c r="F670" s="84"/>
      <c r="G670" s="84"/>
      <c r="I670" s="85"/>
      <c r="J670" s="86"/>
      <c r="K670" s="87"/>
      <c r="L670" s="87"/>
      <c r="M670" s="87"/>
      <c r="N670" s="87"/>
      <c r="O670" s="87"/>
      <c r="P670" s="88"/>
      <c r="Q670" s="88"/>
      <c r="R670" s="80"/>
      <c r="S670" s="80"/>
      <c r="T670" s="80"/>
      <c r="U670" s="80"/>
      <c r="V670" s="80"/>
      <c r="W670" s="80"/>
      <c r="X670" s="80"/>
      <c r="Y670" s="81"/>
    </row>
    <row r="671" spans="2:25" ht="14.1" customHeight="1">
      <c r="B671" s="82"/>
      <c r="C671" s="82"/>
      <c r="D671" s="83"/>
      <c r="E671" s="230"/>
      <c r="F671" s="84"/>
      <c r="G671" s="84"/>
      <c r="I671" s="85"/>
      <c r="J671" s="86"/>
      <c r="K671" s="87"/>
      <c r="L671" s="87"/>
      <c r="M671" s="87"/>
      <c r="N671" s="87"/>
      <c r="O671" s="87"/>
      <c r="P671" s="88"/>
      <c r="Q671" s="88"/>
      <c r="R671" s="80"/>
      <c r="S671" s="80"/>
      <c r="T671" s="80"/>
      <c r="U671" s="80"/>
      <c r="V671" s="80"/>
      <c r="W671" s="80"/>
      <c r="X671" s="80"/>
      <c r="Y671" s="81"/>
    </row>
    <row r="672" spans="2:25" ht="14.1" customHeight="1">
      <c r="B672" s="82"/>
      <c r="C672" s="82"/>
      <c r="D672" s="83"/>
      <c r="E672" s="230"/>
      <c r="F672" s="84"/>
      <c r="G672" s="84"/>
      <c r="I672" s="85"/>
      <c r="J672" s="86"/>
      <c r="K672" s="87"/>
      <c r="L672" s="87"/>
      <c r="M672" s="87"/>
      <c r="N672" s="87"/>
      <c r="O672" s="87"/>
      <c r="P672" s="88"/>
      <c r="Q672" s="88"/>
      <c r="R672" s="80"/>
      <c r="S672" s="80"/>
      <c r="T672" s="80"/>
      <c r="U672" s="80"/>
      <c r="V672" s="80"/>
      <c r="W672" s="80"/>
      <c r="X672" s="80"/>
      <c r="Y672" s="81"/>
    </row>
    <row r="673" spans="2:25" ht="14.1" customHeight="1">
      <c r="B673" s="82"/>
      <c r="C673" s="82"/>
      <c r="D673" s="83"/>
      <c r="E673" s="230"/>
      <c r="F673" s="84"/>
      <c r="G673" s="84"/>
      <c r="I673" s="85"/>
      <c r="J673" s="86"/>
      <c r="K673" s="87"/>
      <c r="L673" s="87"/>
      <c r="M673" s="87"/>
      <c r="N673" s="87"/>
      <c r="O673" s="87"/>
      <c r="P673" s="88"/>
      <c r="Q673" s="88"/>
      <c r="R673" s="80"/>
      <c r="S673" s="80"/>
      <c r="T673" s="80"/>
      <c r="U673" s="80"/>
      <c r="V673" s="80"/>
      <c r="W673" s="80"/>
      <c r="X673" s="80"/>
      <c r="Y673" s="81"/>
    </row>
    <row r="674" spans="2:25" ht="14.1" customHeight="1">
      <c r="B674" s="82"/>
      <c r="C674" s="82"/>
      <c r="D674" s="83"/>
      <c r="E674" s="230"/>
      <c r="F674" s="84"/>
      <c r="G674" s="84"/>
      <c r="I674" s="85"/>
      <c r="J674" s="86"/>
      <c r="K674" s="87"/>
      <c r="L674" s="87"/>
      <c r="M674" s="87"/>
      <c r="N674" s="87"/>
      <c r="O674" s="87"/>
      <c r="P674" s="88"/>
      <c r="Q674" s="88"/>
      <c r="R674" s="80"/>
      <c r="S674" s="80"/>
      <c r="T674" s="80"/>
      <c r="U674" s="80"/>
      <c r="V674" s="80"/>
      <c r="W674" s="80"/>
      <c r="X674" s="80"/>
      <c r="Y674" s="81"/>
    </row>
    <row r="675" spans="2:25" ht="14.1" customHeight="1">
      <c r="B675" s="82"/>
      <c r="C675" s="82"/>
      <c r="D675" s="83"/>
      <c r="E675" s="230"/>
      <c r="F675" s="84"/>
      <c r="G675" s="84"/>
      <c r="I675" s="85"/>
      <c r="J675" s="86"/>
      <c r="K675" s="87"/>
      <c r="L675" s="87"/>
      <c r="M675" s="87"/>
      <c r="N675" s="87"/>
      <c r="O675" s="87"/>
      <c r="P675" s="88"/>
      <c r="Q675" s="88"/>
      <c r="R675" s="80"/>
      <c r="S675" s="80"/>
      <c r="T675" s="80"/>
      <c r="U675" s="80"/>
      <c r="V675" s="80"/>
      <c r="W675" s="80"/>
      <c r="X675" s="80"/>
      <c r="Y675" s="81"/>
    </row>
    <row r="676" spans="2:25" ht="14.1" customHeight="1">
      <c r="B676" s="82"/>
      <c r="C676" s="82"/>
      <c r="D676" s="83"/>
      <c r="E676" s="230"/>
      <c r="F676" s="84"/>
      <c r="G676" s="84"/>
      <c r="I676" s="85"/>
      <c r="J676" s="86"/>
      <c r="K676" s="87"/>
      <c r="L676" s="87"/>
      <c r="M676" s="87"/>
      <c r="N676" s="87"/>
      <c r="O676" s="87"/>
      <c r="P676" s="88"/>
      <c r="Q676" s="88"/>
      <c r="R676" s="80"/>
      <c r="S676" s="80"/>
      <c r="T676" s="80"/>
      <c r="U676" s="80"/>
      <c r="V676" s="80"/>
      <c r="W676" s="80"/>
      <c r="X676" s="80"/>
      <c r="Y676" s="81"/>
    </row>
    <row r="677" spans="2:25" ht="14.1" customHeight="1">
      <c r="B677" s="82"/>
      <c r="C677" s="82"/>
      <c r="D677" s="83"/>
      <c r="E677" s="230"/>
      <c r="F677" s="84"/>
      <c r="G677" s="84"/>
      <c r="I677" s="85"/>
      <c r="J677" s="86"/>
      <c r="K677" s="87"/>
      <c r="L677" s="87"/>
      <c r="M677" s="87"/>
      <c r="N677" s="87"/>
      <c r="O677" s="87"/>
      <c r="P677" s="88"/>
      <c r="Q677" s="88"/>
      <c r="R677" s="80"/>
      <c r="S677" s="80"/>
      <c r="T677" s="80"/>
      <c r="U677" s="80"/>
      <c r="V677" s="80"/>
      <c r="W677" s="80"/>
      <c r="X677" s="80"/>
      <c r="Y677" s="81"/>
    </row>
    <row r="678" spans="2:25" ht="14.1" customHeight="1">
      <c r="B678" s="82"/>
      <c r="C678" s="82"/>
      <c r="D678" s="83"/>
      <c r="E678" s="230"/>
      <c r="F678" s="84"/>
      <c r="G678" s="84"/>
      <c r="I678" s="85"/>
      <c r="J678" s="86"/>
      <c r="K678" s="87"/>
      <c r="L678" s="87"/>
      <c r="M678" s="87"/>
      <c r="N678" s="87"/>
      <c r="O678" s="87"/>
      <c r="P678" s="88"/>
      <c r="Q678" s="88"/>
      <c r="R678" s="80"/>
      <c r="S678" s="80"/>
      <c r="T678" s="80"/>
      <c r="U678" s="80"/>
      <c r="V678" s="80"/>
      <c r="W678" s="80"/>
      <c r="X678" s="80"/>
      <c r="Y678" s="81"/>
    </row>
    <row r="679" spans="2:25" ht="14.1" customHeight="1">
      <c r="B679" s="82"/>
      <c r="C679" s="82"/>
      <c r="D679" s="83"/>
      <c r="E679" s="230"/>
      <c r="F679" s="84"/>
      <c r="G679" s="84"/>
      <c r="I679" s="85"/>
      <c r="J679" s="86"/>
      <c r="K679" s="87"/>
      <c r="L679" s="87"/>
      <c r="M679" s="87"/>
      <c r="N679" s="87"/>
      <c r="O679" s="87"/>
      <c r="P679" s="88"/>
      <c r="Q679" s="88"/>
      <c r="R679" s="80"/>
      <c r="S679" s="80"/>
      <c r="T679" s="80"/>
      <c r="U679" s="80"/>
      <c r="V679" s="80"/>
      <c r="W679" s="80"/>
      <c r="X679" s="80"/>
      <c r="Y679" s="81"/>
    </row>
    <row r="680" spans="2:25" ht="14.1" customHeight="1">
      <c r="B680" s="82"/>
      <c r="C680" s="82"/>
      <c r="D680" s="83"/>
      <c r="E680" s="230"/>
      <c r="F680" s="84"/>
      <c r="G680" s="84"/>
      <c r="I680" s="85"/>
      <c r="J680" s="86"/>
      <c r="K680" s="87"/>
      <c r="L680" s="87"/>
      <c r="M680" s="87"/>
      <c r="N680" s="87"/>
      <c r="O680" s="87"/>
      <c r="P680" s="88"/>
      <c r="Q680" s="88"/>
      <c r="R680" s="80"/>
      <c r="S680" s="80"/>
      <c r="T680" s="80"/>
      <c r="U680" s="80"/>
      <c r="V680" s="80"/>
      <c r="W680" s="80"/>
      <c r="X680" s="80"/>
      <c r="Y680" s="81"/>
    </row>
    <row r="681" spans="2:25" ht="14.1" customHeight="1">
      <c r="B681" s="82"/>
      <c r="C681" s="82"/>
      <c r="D681" s="83"/>
      <c r="E681" s="230"/>
      <c r="F681" s="84"/>
      <c r="G681" s="84"/>
      <c r="I681" s="85"/>
      <c r="J681" s="86"/>
      <c r="K681" s="87"/>
      <c r="L681" s="87"/>
      <c r="M681" s="87"/>
      <c r="N681" s="87"/>
      <c r="O681" s="87"/>
      <c r="P681" s="88"/>
      <c r="Q681" s="88"/>
      <c r="R681" s="80"/>
      <c r="S681" s="80"/>
      <c r="T681" s="80"/>
      <c r="U681" s="80"/>
      <c r="V681" s="80"/>
      <c r="W681" s="80"/>
      <c r="X681" s="80"/>
      <c r="Y681" s="81"/>
    </row>
    <row r="682" spans="2:25" ht="14.1" customHeight="1">
      <c r="B682" s="82"/>
      <c r="C682" s="82"/>
      <c r="D682" s="83"/>
      <c r="E682" s="230"/>
      <c r="F682" s="84"/>
      <c r="G682" s="84"/>
      <c r="I682" s="85"/>
      <c r="J682" s="86"/>
      <c r="K682" s="87"/>
      <c r="L682" s="87"/>
      <c r="M682" s="87"/>
      <c r="N682" s="87"/>
      <c r="O682" s="87"/>
      <c r="P682" s="88"/>
      <c r="Q682" s="88"/>
      <c r="R682" s="80"/>
      <c r="S682" s="80"/>
      <c r="T682" s="80"/>
      <c r="U682" s="80"/>
      <c r="V682" s="80"/>
      <c r="W682" s="80"/>
      <c r="X682" s="80"/>
      <c r="Y682" s="81"/>
    </row>
    <row r="683" spans="2:25" ht="14.1" customHeight="1">
      <c r="B683" s="82"/>
      <c r="C683" s="82"/>
      <c r="D683" s="83"/>
      <c r="E683" s="230"/>
      <c r="F683" s="84"/>
      <c r="G683" s="84"/>
      <c r="I683" s="85"/>
      <c r="J683" s="86"/>
      <c r="K683" s="87"/>
      <c r="L683" s="87"/>
      <c r="M683" s="87"/>
      <c r="N683" s="87"/>
      <c r="O683" s="87"/>
      <c r="P683" s="88"/>
      <c r="Q683" s="88"/>
      <c r="R683" s="80"/>
      <c r="S683" s="80"/>
      <c r="T683" s="80"/>
      <c r="U683" s="80"/>
      <c r="V683" s="80"/>
      <c r="W683" s="80"/>
      <c r="X683" s="80"/>
      <c r="Y683" s="81"/>
    </row>
    <row r="684" spans="2:25" ht="14.1" customHeight="1">
      <c r="B684" s="82"/>
      <c r="C684" s="82"/>
      <c r="D684" s="83"/>
      <c r="E684" s="230"/>
      <c r="F684" s="84"/>
      <c r="G684" s="84"/>
      <c r="I684" s="85"/>
      <c r="J684" s="86"/>
      <c r="K684" s="87"/>
      <c r="L684" s="87"/>
      <c r="M684" s="87"/>
      <c r="N684" s="87"/>
      <c r="O684" s="87"/>
      <c r="P684" s="88"/>
      <c r="Q684" s="88"/>
      <c r="R684" s="80"/>
      <c r="S684" s="80"/>
      <c r="T684" s="80"/>
      <c r="U684" s="80"/>
      <c r="V684" s="80"/>
      <c r="W684" s="80"/>
      <c r="X684" s="80"/>
      <c r="Y684" s="81"/>
    </row>
    <row r="685" spans="2:25" ht="14.1" customHeight="1">
      <c r="B685" s="82"/>
      <c r="C685" s="82"/>
      <c r="D685" s="83"/>
      <c r="E685" s="230"/>
      <c r="F685" s="84"/>
      <c r="G685" s="84"/>
      <c r="I685" s="85"/>
      <c r="J685" s="86"/>
      <c r="K685" s="87"/>
      <c r="L685" s="87"/>
      <c r="M685" s="87"/>
      <c r="N685" s="87"/>
      <c r="O685" s="87"/>
      <c r="P685" s="88"/>
      <c r="Q685" s="88"/>
      <c r="R685" s="80"/>
      <c r="S685" s="80"/>
      <c r="T685" s="80"/>
      <c r="U685" s="80"/>
      <c r="V685" s="80"/>
      <c r="W685" s="80"/>
      <c r="X685" s="80"/>
      <c r="Y685" s="81"/>
    </row>
    <row r="686" spans="2:25" ht="14.1" customHeight="1">
      <c r="B686" s="82"/>
      <c r="C686" s="82"/>
      <c r="D686" s="83"/>
      <c r="E686" s="230"/>
      <c r="F686" s="84"/>
      <c r="G686" s="84"/>
      <c r="I686" s="85"/>
      <c r="J686" s="86"/>
      <c r="K686" s="87"/>
      <c r="L686" s="87"/>
      <c r="M686" s="87"/>
      <c r="N686" s="87"/>
      <c r="O686" s="87"/>
      <c r="P686" s="88"/>
      <c r="Q686" s="88"/>
      <c r="R686" s="80"/>
      <c r="S686" s="80"/>
      <c r="T686" s="80"/>
      <c r="U686" s="80"/>
      <c r="V686" s="80"/>
      <c r="W686" s="80"/>
      <c r="X686" s="80"/>
      <c r="Y686" s="81"/>
    </row>
    <row r="687" spans="2:25" ht="14.1" customHeight="1">
      <c r="B687" s="82"/>
      <c r="C687" s="82"/>
      <c r="D687" s="83"/>
      <c r="E687" s="230"/>
      <c r="F687" s="84"/>
      <c r="G687" s="84"/>
      <c r="I687" s="85"/>
      <c r="J687" s="86"/>
      <c r="K687" s="87"/>
      <c r="L687" s="87"/>
      <c r="M687" s="87"/>
      <c r="N687" s="87"/>
      <c r="O687" s="87"/>
      <c r="P687" s="88"/>
      <c r="Q687" s="88"/>
      <c r="R687" s="80"/>
      <c r="S687" s="80"/>
      <c r="T687" s="80"/>
      <c r="U687" s="80"/>
      <c r="V687" s="80"/>
      <c r="W687" s="80"/>
      <c r="X687" s="80"/>
      <c r="Y687" s="81"/>
    </row>
    <row r="688" spans="2:25" ht="14.1" customHeight="1">
      <c r="B688" s="82"/>
      <c r="C688" s="82"/>
      <c r="D688" s="83"/>
      <c r="E688" s="230"/>
      <c r="F688" s="84"/>
      <c r="G688" s="84"/>
      <c r="I688" s="85"/>
      <c r="J688" s="86"/>
      <c r="K688" s="87"/>
      <c r="L688" s="87"/>
      <c r="M688" s="87"/>
      <c r="N688" s="87"/>
      <c r="O688" s="87"/>
      <c r="P688" s="88"/>
      <c r="Q688" s="88"/>
      <c r="R688" s="80"/>
      <c r="S688" s="80"/>
      <c r="T688" s="80"/>
      <c r="U688" s="80"/>
      <c r="V688" s="80"/>
      <c r="W688" s="80"/>
      <c r="X688" s="80"/>
      <c r="Y688" s="81"/>
    </row>
    <row r="689" spans="2:25" ht="14.1" customHeight="1">
      <c r="B689" s="82"/>
      <c r="C689" s="82"/>
      <c r="D689" s="83"/>
      <c r="E689" s="230"/>
      <c r="F689" s="84"/>
      <c r="G689" s="84"/>
      <c r="I689" s="85"/>
      <c r="J689" s="86"/>
      <c r="K689" s="87"/>
      <c r="L689" s="87"/>
      <c r="M689" s="87"/>
      <c r="N689" s="87"/>
      <c r="O689" s="87"/>
      <c r="P689" s="88"/>
      <c r="Q689" s="88"/>
      <c r="R689" s="80"/>
      <c r="S689" s="80"/>
      <c r="T689" s="80"/>
      <c r="U689" s="80"/>
      <c r="V689" s="80"/>
      <c r="W689" s="80"/>
      <c r="X689" s="80"/>
      <c r="Y689" s="81"/>
    </row>
    <row r="690" spans="2:25" ht="14.1" customHeight="1">
      <c r="B690" s="82"/>
      <c r="C690" s="82"/>
      <c r="D690" s="83"/>
      <c r="E690" s="230"/>
      <c r="F690" s="84"/>
      <c r="G690" s="84"/>
      <c r="I690" s="85"/>
      <c r="J690" s="86"/>
      <c r="K690" s="87"/>
      <c r="L690" s="87"/>
      <c r="M690" s="87"/>
      <c r="N690" s="87"/>
      <c r="O690" s="87"/>
      <c r="P690" s="88"/>
      <c r="Q690" s="88"/>
      <c r="R690" s="80"/>
      <c r="S690" s="80"/>
      <c r="T690" s="80"/>
      <c r="U690" s="80"/>
      <c r="V690" s="80"/>
      <c r="W690" s="80"/>
      <c r="X690" s="80"/>
      <c r="Y690" s="81"/>
    </row>
    <row r="691" spans="2:25" ht="14.1" customHeight="1">
      <c r="B691" s="82"/>
      <c r="C691" s="82"/>
      <c r="D691" s="83"/>
      <c r="E691" s="230"/>
      <c r="F691" s="84"/>
      <c r="G691" s="84"/>
      <c r="I691" s="85"/>
      <c r="J691" s="86"/>
      <c r="K691" s="87"/>
      <c r="L691" s="87"/>
      <c r="M691" s="87"/>
      <c r="N691" s="87"/>
      <c r="O691" s="87"/>
      <c r="P691" s="88"/>
      <c r="Q691" s="88"/>
      <c r="R691" s="80"/>
      <c r="S691" s="80"/>
      <c r="T691" s="80"/>
      <c r="U691" s="80"/>
      <c r="V691" s="80"/>
      <c r="W691" s="80"/>
      <c r="X691" s="80"/>
      <c r="Y691" s="81"/>
    </row>
    <row r="692" spans="2:25" ht="14.1" customHeight="1">
      <c r="B692" s="82"/>
      <c r="C692" s="82"/>
      <c r="D692" s="83"/>
      <c r="E692" s="230"/>
      <c r="F692" s="84"/>
      <c r="G692" s="84"/>
      <c r="I692" s="85"/>
      <c r="J692" s="86"/>
      <c r="K692" s="87"/>
      <c r="L692" s="87"/>
      <c r="M692" s="87"/>
      <c r="N692" s="87"/>
      <c r="O692" s="87"/>
      <c r="P692" s="88"/>
      <c r="Q692" s="88"/>
      <c r="R692" s="80"/>
      <c r="S692" s="80"/>
      <c r="T692" s="80"/>
      <c r="U692" s="80"/>
      <c r="V692" s="80"/>
      <c r="W692" s="80"/>
      <c r="X692" s="80"/>
      <c r="Y692" s="81"/>
    </row>
    <row r="693" spans="2:25" ht="14.1" customHeight="1">
      <c r="B693" s="82"/>
      <c r="C693" s="82"/>
      <c r="D693" s="83"/>
      <c r="E693" s="230"/>
      <c r="F693" s="84"/>
      <c r="G693" s="84"/>
      <c r="I693" s="85"/>
      <c r="J693" s="86"/>
      <c r="K693" s="87"/>
      <c r="L693" s="87"/>
      <c r="M693" s="87"/>
      <c r="N693" s="87"/>
      <c r="O693" s="87"/>
      <c r="P693" s="88"/>
      <c r="Q693" s="88"/>
      <c r="R693" s="80"/>
      <c r="S693" s="80"/>
      <c r="T693" s="80"/>
      <c r="U693" s="80"/>
      <c r="V693" s="80"/>
      <c r="W693" s="80"/>
      <c r="X693" s="80"/>
      <c r="Y693" s="81"/>
    </row>
    <row r="694" spans="2:25" ht="14.1" customHeight="1">
      <c r="B694" s="82"/>
      <c r="C694" s="82"/>
      <c r="D694" s="83"/>
      <c r="E694" s="230"/>
      <c r="F694" s="84"/>
      <c r="G694" s="84"/>
      <c r="I694" s="85"/>
      <c r="J694" s="86"/>
      <c r="K694" s="87"/>
      <c r="L694" s="87"/>
      <c r="M694" s="87"/>
      <c r="N694" s="87"/>
      <c r="O694" s="87"/>
      <c r="P694" s="88"/>
      <c r="Q694" s="88"/>
      <c r="R694" s="80"/>
      <c r="S694" s="80"/>
      <c r="T694" s="80"/>
      <c r="U694" s="80"/>
      <c r="V694" s="80"/>
      <c r="W694" s="80"/>
      <c r="X694" s="80"/>
      <c r="Y694" s="81"/>
    </row>
    <row r="695" spans="2:25" ht="14.1" customHeight="1">
      <c r="B695" s="82"/>
      <c r="C695" s="82"/>
      <c r="D695" s="83"/>
      <c r="E695" s="230"/>
      <c r="F695" s="84"/>
      <c r="G695" s="84"/>
      <c r="I695" s="85"/>
      <c r="J695" s="86"/>
      <c r="K695" s="87"/>
      <c r="L695" s="87"/>
      <c r="M695" s="87"/>
      <c r="N695" s="87"/>
      <c r="O695" s="87"/>
      <c r="P695" s="88"/>
      <c r="Q695" s="88"/>
      <c r="R695" s="80"/>
      <c r="S695" s="80"/>
      <c r="T695" s="80"/>
      <c r="U695" s="80"/>
      <c r="V695" s="80"/>
      <c r="W695" s="80"/>
      <c r="X695" s="80"/>
      <c r="Y695" s="81"/>
    </row>
    <row r="696" spans="2:25" ht="14.1" customHeight="1">
      <c r="B696" s="82"/>
      <c r="C696" s="82"/>
      <c r="D696" s="83"/>
      <c r="E696" s="230"/>
      <c r="F696" s="84"/>
      <c r="G696" s="84"/>
      <c r="I696" s="85"/>
      <c r="J696" s="86"/>
      <c r="K696" s="87"/>
      <c r="L696" s="87"/>
      <c r="M696" s="87"/>
      <c r="N696" s="87"/>
      <c r="O696" s="87"/>
      <c r="P696" s="88"/>
      <c r="Q696" s="88"/>
      <c r="R696" s="80"/>
      <c r="S696" s="80"/>
      <c r="T696" s="80"/>
      <c r="U696" s="80"/>
      <c r="V696" s="80"/>
      <c r="W696" s="80"/>
      <c r="X696" s="80"/>
      <c r="Y696" s="81"/>
    </row>
    <row r="697" spans="2:25" ht="14.1" customHeight="1">
      <c r="B697" s="82"/>
      <c r="C697" s="82"/>
      <c r="D697" s="83"/>
      <c r="E697" s="230"/>
      <c r="F697" s="84"/>
      <c r="G697" s="84"/>
      <c r="I697" s="85"/>
      <c r="J697" s="86"/>
      <c r="K697" s="87"/>
      <c r="L697" s="87"/>
      <c r="M697" s="87"/>
      <c r="N697" s="87"/>
      <c r="O697" s="87"/>
      <c r="P697" s="88"/>
      <c r="Q697" s="88"/>
      <c r="R697" s="80"/>
      <c r="S697" s="80"/>
      <c r="T697" s="80"/>
      <c r="U697" s="80"/>
      <c r="V697" s="80"/>
      <c r="W697" s="80"/>
      <c r="X697" s="80"/>
      <c r="Y697" s="81"/>
    </row>
    <row r="698" spans="2:25" ht="14.1" customHeight="1">
      <c r="B698" s="82"/>
      <c r="C698" s="82"/>
      <c r="D698" s="83"/>
      <c r="E698" s="230"/>
      <c r="F698" s="84"/>
      <c r="G698" s="84"/>
      <c r="I698" s="85"/>
      <c r="J698" s="86"/>
      <c r="K698" s="87"/>
      <c r="L698" s="87"/>
      <c r="M698" s="87"/>
      <c r="N698" s="87"/>
      <c r="O698" s="87"/>
      <c r="P698" s="88"/>
      <c r="Q698" s="88"/>
      <c r="R698" s="80"/>
      <c r="S698" s="80"/>
      <c r="T698" s="80"/>
      <c r="U698" s="80"/>
      <c r="V698" s="80"/>
      <c r="W698" s="80"/>
      <c r="X698" s="80"/>
      <c r="Y698" s="81"/>
    </row>
  </sheetData>
  <autoFilter ref="B9:AA421" xr:uid="{00000000-0009-0000-0000-000004000000}">
    <sortState xmlns:xlrd2="http://schemas.microsoft.com/office/spreadsheetml/2017/richdata2" ref="B10:AA421">
      <sortCondition descending="1" ref="D9:D421"/>
    </sortState>
  </autoFilter>
  <mergeCells count="1">
    <mergeCell ref="V6:X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4" min="1" max="21" man="1"/>
    <brk id="105" min="1" max="21" man="1"/>
    <brk id="165" min="1" max="21" man="1"/>
    <brk id="214" min="1" max="21" man="1"/>
    <brk id="264" min="1" max="21" man="1"/>
    <brk id="315" min="1" max="21" man="1"/>
    <brk id="364"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B43" sqref="B43:B45"/>
    </sheetView>
  </sheetViews>
  <sheetFormatPr defaultColWidth="9.33203125" defaultRowHeight="13.2"/>
  <cols>
    <col min="1" max="1" width="45.5546875" style="51" customWidth="1"/>
    <col min="2" max="2" width="18.33203125" style="51" customWidth="1"/>
    <col min="3" max="3" width="18.44140625" style="51"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313" t="s">
        <v>4</v>
      </c>
      <c r="B1" s="90"/>
      <c r="C1" s="91"/>
      <c r="D1" s="1"/>
      <c r="E1" s="1"/>
      <c r="F1" s="1"/>
      <c r="G1" s="1"/>
    </row>
    <row r="2" spans="1:8">
      <c r="A2" s="91"/>
      <c r="B2" s="91"/>
      <c r="C2" s="91"/>
      <c r="D2" s="1"/>
      <c r="E2" s="1"/>
      <c r="F2" s="1"/>
      <c r="G2" s="1"/>
    </row>
    <row r="3" spans="1:8" ht="18.600000000000001">
      <c r="A3" s="174" t="str">
        <f>'2-Kosten per locatie'!A3</f>
        <v>Naam opdrachtgever</v>
      </c>
      <c r="B3" s="39" t="str">
        <f>'2-Kosten per locatie'!B3</f>
        <v>DOK Delft</v>
      </c>
      <c r="C3" s="91"/>
      <c r="D3" s="1"/>
      <c r="E3" s="24"/>
      <c r="F3" s="1"/>
      <c r="G3" s="1"/>
    </row>
    <row r="4" spans="1:8" ht="18.600000000000001">
      <c r="A4" s="174" t="str">
        <f>'2-Kosten per locatie'!A4</f>
        <v>Calculatie onderdeel</v>
      </c>
      <c r="B4" s="39" t="str">
        <f ca="1">MID(CELL("bestandsnaam",$C$9),SEARCH("]",CELL("bestandsnaam",$C$9),1)+1,256)</f>
        <v>5-Premies en opslagen</v>
      </c>
      <c r="C4" s="92"/>
      <c r="D4" s="16"/>
      <c r="E4" s="4"/>
      <c r="F4" s="4"/>
      <c r="G4" s="4"/>
    </row>
    <row r="5" spans="1:8" ht="18.600000000000001">
      <c r="A5" s="174" t="str">
        <f>'2-Kosten per locatie'!A5</f>
        <v>Gebouw/plaats</v>
      </c>
      <c r="B5" s="39" t="str">
        <f>'2-Kosten per locatie'!B5</f>
        <v>Delft</v>
      </c>
      <c r="C5" s="30"/>
      <c r="D5" s="8"/>
      <c r="E5" s="17"/>
      <c r="F5" s="5"/>
      <c r="G5" s="4"/>
    </row>
    <row r="6" spans="1:8" ht="18.600000000000001">
      <c r="A6" s="174" t="str">
        <f>'2-Kosten per locatie'!A6</f>
        <v>Referentie nummer</v>
      </c>
      <c r="B6" s="39" t="str">
        <f>'2-Kosten per locatie'!B6</f>
        <v>Invoer</v>
      </c>
      <c r="C6" s="71"/>
      <c r="D6" s="8"/>
      <c r="E6" s="26"/>
      <c r="F6" s="25"/>
      <c r="G6" s="27"/>
      <c r="H6" s="28"/>
    </row>
    <row r="7" spans="1:8" ht="18.600000000000001">
      <c r="A7" s="174" t="str">
        <f>'2-Kosten per locatie'!A7</f>
        <v>Naam dienstverlener</v>
      </c>
      <c r="B7" s="39" t="str">
        <f>'2-Kosten per locatie'!B7</f>
        <v>Voorcalculatie</v>
      </c>
      <c r="C7" s="71"/>
      <c r="D7" s="8"/>
      <c r="E7" s="17"/>
      <c r="F7" s="5"/>
      <c r="G7" s="4"/>
    </row>
    <row r="8" spans="1:8" ht="18.600000000000001">
      <c r="A8" s="174" t="str">
        <f>'2-Kosten per locatie'!A8</f>
        <v>Prijspeil</v>
      </c>
      <c r="B8" s="233">
        <f>'2-Kosten per locatie'!B8</f>
        <v>45839</v>
      </c>
      <c r="C8" s="93"/>
      <c r="D8" s="17"/>
      <c r="E8" s="17"/>
      <c r="F8" s="5"/>
      <c r="G8" s="4"/>
    </row>
    <row r="9" spans="1:8" ht="18.600000000000001">
      <c r="A9" s="183"/>
      <c r="B9" s="93"/>
      <c r="C9" s="93"/>
      <c r="D9" s="17"/>
      <c r="E9" s="17"/>
      <c r="F9" s="5"/>
      <c r="G9" s="4"/>
    </row>
    <row r="10" spans="1:8" ht="21">
      <c r="A10" s="314" t="s">
        <v>92</v>
      </c>
      <c r="B10" s="315"/>
      <c r="C10" s="316"/>
      <c r="D10" s="17"/>
      <c r="E10" s="17"/>
      <c r="F10" s="5"/>
      <c r="G10" s="4"/>
    </row>
    <row r="11" spans="1:8">
      <c r="A11" s="94"/>
      <c r="B11" s="95"/>
      <c r="C11" s="95"/>
      <c r="D11" s="17"/>
      <c r="E11" s="17"/>
      <c r="F11" s="4"/>
      <c r="G11" s="4"/>
    </row>
    <row r="12" spans="1:8">
      <c r="A12" s="317"/>
      <c r="B12" s="304"/>
      <c r="C12" s="318" t="s">
        <v>93</v>
      </c>
      <c r="D12" s="17"/>
      <c r="E12" s="17"/>
      <c r="F12" s="5"/>
      <c r="G12" s="4"/>
    </row>
    <row r="13" spans="1:8">
      <c r="A13" s="96" t="s">
        <v>94</v>
      </c>
      <c r="B13" s="304"/>
      <c r="C13" s="234"/>
      <c r="D13" s="17"/>
      <c r="E13" s="17"/>
      <c r="F13" s="18"/>
      <c r="G13" s="4"/>
    </row>
    <row r="14" spans="1:8">
      <c r="A14" s="96" t="s">
        <v>95</v>
      </c>
      <c r="B14" s="304"/>
      <c r="C14" s="234"/>
      <c r="D14" s="17"/>
      <c r="E14" s="17"/>
      <c r="F14" s="18"/>
      <c r="G14" s="4"/>
    </row>
    <row r="15" spans="1:8">
      <c r="A15" s="96" t="s">
        <v>96</v>
      </c>
      <c r="B15" s="304"/>
      <c r="C15" s="234"/>
      <c r="D15" s="17"/>
      <c r="E15" s="17"/>
      <c r="F15" s="18"/>
      <c r="G15" s="4"/>
    </row>
    <row r="16" spans="1:8">
      <c r="A16" s="319" t="s">
        <v>40</v>
      </c>
      <c r="B16" s="320"/>
      <c r="C16" s="321">
        <f>SUM(C13:C15)</f>
        <v>0</v>
      </c>
      <c r="D16" s="17"/>
      <c r="E16" s="17"/>
      <c r="F16" s="4"/>
    </row>
    <row r="17" spans="1:7">
      <c r="A17" s="319"/>
      <c r="B17" s="320"/>
      <c r="C17" s="321"/>
      <c r="D17" s="17"/>
      <c r="E17" s="17"/>
      <c r="F17" s="4"/>
    </row>
    <row r="18" spans="1:7">
      <c r="A18" s="468" t="s">
        <v>97</v>
      </c>
      <c r="B18" s="469"/>
      <c r="C18" s="234"/>
      <c r="D18" s="17"/>
      <c r="E18" s="17"/>
      <c r="F18" s="4"/>
    </row>
    <row r="19" spans="1:7">
      <c r="A19" s="96" t="s">
        <v>98</v>
      </c>
      <c r="B19" s="97"/>
      <c r="C19" s="234"/>
      <c r="D19" s="17"/>
      <c r="E19" s="17"/>
      <c r="F19" s="4"/>
    </row>
    <row r="20" spans="1:7">
      <c r="A20" s="468" t="s">
        <v>99</v>
      </c>
      <c r="B20" s="469"/>
      <c r="C20" s="234"/>
      <c r="D20" s="17"/>
      <c r="E20" s="17"/>
      <c r="F20" s="4"/>
    </row>
    <row r="21" spans="1:7">
      <c r="A21" s="468" t="s">
        <v>100</v>
      </c>
      <c r="B21" s="469"/>
      <c r="C21" s="234"/>
      <c r="D21" s="17"/>
      <c r="E21" s="17"/>
      <c r="F21" s="4"/>
    </row>
    <row r="22" spans="1:7">
      <c r="A22" s="468" t="s">
        <v>101</v>
      </c>
      <c r="B22" s="469"/>
      <c r="C22" s="234"/>
      <c r="D22" s="17"/>
      <c r="E22" s="17"/>
      <c r="F22" s="4"/>
    </row>
    <row r="23" spans="1:7">
      <c r="A23" s="468" t="s">
        <v>102</v>
      </c>
      <c r="B23" s="469"/>
      <c r="C23" s="234"/>
      <c r="D23" s="17"/>
      <c r="E23" s="17"/>
      <c r="F23" s="4"/>
    </row>
    <row r="24" spans="1:7">
      <c r="A24" s="470" t="s">
        <v>103</v>
      </c>
      <c r="B24" s="471"/>
      <c r="C24" s="322">
        <f>SUM(C16:C23)</f>
        <v>0</v>
      </c>
      <c r="D24" s="17"/>
      <c r="E24" s="17"/>
      <c r="F24" s="4"/>
    </row>
    <row r="25" spans="1:7">
      <c r="A25" s="98"/>
      <c r="B25" s="99"/>
      <c r="C25" s="100"/>
      <c r="D25" s="17"/>
      <c r="E25" s="17"/>
      <c r="F25" s="7"/>
      <c r="G25" s="4"/>
    </row>
    <row r="26" spans="1:7" ht="21">
      <c r="A26" s="314" t="s">
        <v>104</v>
      </c>
      <c r="B26" s="315"/>
      <c r="C26" s="316"/>
      <c r="D26" s="17"/>
      <c r="E26" s="17"/>
      <c r="F26" s="5"/>
      <c r="G26" s="4"/>
    </row>
    <row r="27" spans="1:7">
      <c r="A27" s="94"/>
      <c r="B27" s="95"/>
      <c r="C27" s="95"/>
      <c r="D27" s="17"/>
      <c r="E27" s="17"/>
      <c r="F27" s="4"/>
      <c r="G27" s="4"/>
    </row>
    <row r="28" spans="1:7">
      <c r="A28" s="95"/>
      <c r="B28" s="95"/>
      <c r="C28" s="323" t="s">
        <v>105</v>
      </c>
      <c r="D28" s="17"/>
      <c r="E28" s="17"/>
      <c r="F28" s="4"/>
      <c r="G28" s="4"/>
    </row>
    <row r="29" spans="1:7">
      <c r="A29" s="96" t="s">
        <v>106</v>
      </c>
      <c r="B29" s="304"/>
      <c r="C29" s="324">
        <f>'6-Opbouw uurtarief productie'!E21</f>
        <v>0</v>
      </c>
      <c r="D29" s="17"/>
      <c r="E29" s="17"/>
      <c r="G29" s="4"/>
    </row>
    <row r="30" spans="1:7">
      <c r="A30" s="96" t="s">
        <v>107</v>
      </c>
      <c r="B30" s="101" t="s">
        <v>108</v>
      </c>
      <c r="C30" s="325"/>
      <c r="D30" s="17"/>
      <c r="E30" s="17"/>
      <c r="F30" s="5"/>
      <c r="G30" s="4"/>
    </row>
    <row r="31" spans="1:7">
      <c r="A31" s="96" t="s">
        <v>109</v>
      </c>
      <c r="B31" s="304"/>
      <c r="C31" s="235">
        <f>C29+C30</f>
        <v>0</v>
      </c>
      <c r="D31" s="17"/>
      <c r="E31" s="17"/>
      <c r="F31" s="5"/>
      <c r="G31" s="4"/>
    </row>
    <row r="32" spans="1:7">
      <c r="A32" s="326" t="s">
        <v>110</v>
      </c>
      <c r="B32" s="102"/>
      <c r="C32" s="327"/>
      <c r="E32" s="19"/>
      <c r="F32" s="5"/>
      <c r="G32" s="4"/>
    </row>
    <row r="33" spans="1:7">
      <c r="A33" s="94"/>
      <c r="B33" s="328"/>
      <c r="C33" s="236"/>
      <c r="E33" s="3"/>
      <c r="F33" s="4"/>
      <c r="G33" s="4"/>
    </row>
    <row r="34" spans="1:7">
      <c r="A34" s="329" t="s">
        <v>111</v>
      </c>
      <c r="B34" s="330"/>
      <c r="C34" s="331" t="e">
        <f>(C31/C29)*C32</f>
        <v>#DIV/0!</v>
      </c>
      <c r="E34" s="20"/>
      <c r="F34" s="5"/>
      <c r="G34" s="21"/>
    </row>
    <row r="35" spans="1:7">
      <c r="A35" s="94"/>
      <c r="B35" s="95"/>
      <c r="C35" s="95"/>
      <c r="E35" s="20"/>
      <c r="F35" s="5"/>
      <c r="G35" s="4"/>
    </row>
    <row r="36" spans="1:7" ht="21">
      <c r="A36" s="332" t="s">
        <v>112</v>
      </c>
      <c r="B36" s="333"/>
      <c r="C36" s="334"/>
      <c r="E36" s="20"/>
      <c r="F36" s="5"/>
      <c r="G36" s="4"/>
    </row>
    <row r="37" spans="1:7">
      <c r="A37" s="98"/>
      <c r="B37" s="99"/>
      <c r="C37" s="100"/>
      <c r="E37" s="20"/>
      <c r="F37" s="5"/>
      <c r="G37" s="4"/>
    </row>
    <row r="38" spans="1:7" ht="16.2">
      <c r="A38" s="98"/>
      <c r="B38" s="335" t="s">
        <v>113</v>
      </c>
      <c r="C38" s="100"/>
      <c r="E38" s="20"/>
      <c r="F38" s="5"/>
      <c r="G38" s="4"/>
    </row>
    <row r="39" spans="1:7">
      <c r="A39" s="336" t="s">
        <v>114</v>
      </c>
      <c r="B39" s="337">
        <v>365</v>
      </c>
      <c r="C39" s="100"/>
      <c r="E39" s="20"/>
      <c r="F39" s="5"/>
      <c r="G39" s="9"/>
    </row>
    <row r="40" spans="1:7">
      <c r="A40" s="336" t="s">
        <v>115</v>
      </c>
      <c r="B40" s="337">
        <v>104</v>
      </c>
      <c r="C40" s="100"/>
      <c r="E40" s="20"/>
      <c r="F40" s="5"/>
      <c r="G40" s="9"/>
    </row>
    <row r="41" spans="1:7">
      <c r="A41" s="338" t="s">
        <v>116</v>
      </c>
      <c r="B41" s="339">
        <f>B39-B40</f>
        <v>261</v>
      </c>
      <c r="C41" s="100"/>
      <c r="E41" s="20"/>
      <c r="F41" s="5"/>
      <c r="G41" s="6"/>
    </row>
    <row r="42" spans="1:7">
      <c r="A42" s="340"/>
      <c r="B42" s="341"/>
      <c r="C42" s="100"/>
      <c r="E42" s="20"/>
      <c r="F42" s="5"/>
      <c r="G42" s="6"/>
    </row>
    <row r="43" spans="1:7">
      <c r="A43" s="336" t="s">
        <v>117</v>
      </c>
      <c r="B43" s="342"/>
      <c r="C43" s="100"/>
      <c r="E43" s="20"/>
      <c r="F43" s="5"/>
      <c r="G43" s="6"/>
    </row>
    <row r="44" spans="1:7">
      <c r="A44" s="336" t="s">
        <v>118</v>
      </c>
      <c r="B44" s="342"/>
      <c r="C44" s="100"/>
      <c r="E44" s="20"/>
      <c r="F44" s="5"/>
      <c r="G44" s="6"/>
    </row>
    <row r="45" spans="1:7">
      <c r="A45" s="336" t="s">
        <v>119</v>
      </c>
      <c r="B45" s="342"/>
      <c r="C45" s="100"/>
      <c r="E45" s="20"/>
      <c r="F45" s="5"/>
      <c r="G45" s="6"/>
    </row>
    <row r="46" spans="1:7">
      <c r="A46" s="336" t="s">
        <v>120</v>
      </c>
      <c r="B46" s="342"/>
      <c r="C46" s="100"/>
      <c r="E46" s="20"/>
      <c r="F46" s="5"/>
      <c r="G46" s="6"/>
    </row>
    <row r="47" spans="1:7">
      <c r="A47" s="338" t="s">
        <v>121</v>
      </c>
      <c r="B47" s="339">
        <f>B41-SUM(B43:B46)</f>
        <v>261</v>
      </c>
      <c r="C47" s="100"/>
      <c r="E47" s="20"/>
      <c r="F47" s="5"/>
      <c r="G47" s="6"/>
    </row>
    <row r="48" spans="1:7">
      <c r="A48" s="343"/>
      <c r="B48" s="341"/>
      <c r="C48" s="100"/>
      <c r="E48" s="20"/>
      <c r="F48" s="5"/>
      <c r="G48" s="6"/>
    </row>
    <row r="49" spans="1:7">
      <c r="A49" s="344" t="s">
        <v>122</v>
      </c>
      <c r="B49" s="345">
        <f>IF(B43=0,0,B43/$B$47)</f>
        <v>0</v>
      </c>
      <c r="C49" s="100"/>
      <c r="E49" s="20"/>
      <c r="F49" s="5"/>
      <c r="G49" s="6"/>
    </row>
    <row r="50" spans="1:7">
      <c r="A50" s="344" t="s">
        <v>118</v>
      </c>
      <c r="B50" s="345">
        <f>IF(B44=0,0,B44/$B$47)</f>
        <v>0</v>
      </c>
      <c r="C50" s="100"/>
      <c r="E50" s="20"/>
      <c r="F50" s="5"/>
      <c r="G50" s="6"/>
    </row>
    <row r="51" spans="1:7">
      <c r="A51" s="336" t="s">
        <v>119</v>
      </c>
      <c r="B51" s="345">
        <f>IF(B45=0,0,B45/$B$47)</f>
        <v>0</v>
      </c>
      <c r="C51" s="100"/>
      <c r="E51" s="20"/>
      <c r="F51" s="5"/>
      <c r="G51" s="6"/>
    </row>
    <row r="52" spans="1:7">
      <c r="A52" s="344" t="s">
        <v>120</v>
      </c>
      <c r="B52" s="345">
        <f>IF(B46=0,0,B46/$B$47)</f>
        <v>0</v>
      </c>
      <c r="C52" s="100"/>
      <c r="E52" s="20"/>
      <c r="F52" s="5"/>
      <c r="G52" s="10"/>
    </row>
    <row r="53" spans="1:7">
      <c r="A53" s="338" t="s">
        <v>123</v>
      </c>
      <c r="B53" s="346">
        <f>SUM(B49:B52)</f>
        <v>0</v>
      </c>
      <c r="C53" s="100"/>
      <c r="E53" s="20"/>
      <c r="F53" s="5"/>
      <c r="G53" s="11"/>
    </row>
    <row r="54" spans="1:7">
      <c r="A54" s="103"/>
      <c r="B54" s="103"/>
      <c r="C54" s="103"/>
      <c r="E54" s="20"/>
      <c r="F54" s="5"/>
      <c r="G54" s="1"/>
    </row>
    <row r="55" spans="1:7" ht="31.2" customHeight="1">
      <c r="A55" s="465" t="s">
        <v>124</v>
      </c>
      <c r="B55" s="466"/>
      <c r="C55" s="467"/>
      <c r="E55" s="20"/>
      <c r="F55" s="5"/>
      <c r="G55" s="1"/>
    </row>
    <row r="58" spans="1:7" ht="13.8">
      <c r="A58" s="104"/>
      <c r="B58" s="105"/>
    </row>
    <row r="59" spans="1:7" ht="13.8">
      <c r="A59" s="104"/>
      <c r="B59" s="105"/>
    </row>
    <row r="60" spans="1:7" ht="13.8">
      <c r="A60" s="104"/>
      <c r="B60" s="105"/>
    </row>
    <row r="61" spans="1:7" ht="13.8">
      <c r="A61" s="104"/>
      <c r="B61" s="105"/>
    </row>
    <row r="62" spans="1:7" ht="13.8">
      <c r="A62" s="106"/>
      <c r="B62" s="105"/>
    </row>
    <row r="63" spans="1:7" ht="13.8">
      <c r="A63" s="105"/>
      <c r="B63" s="105"/>
    </row>
    <row r="64" spans="1:7" ht="13.8">
      <c r="A64" s="105"/>
      <c r="B64" s="105"/>
    </row>
    <row r="65" spans="1:3" ht="13.8">
      <c r="A65" s="105"/>
      <c r="B65" s="105"/>
    </row>
    <row r="66" spans="1:3" ht="13.8">
      <c r="A66" s="105"/>
      <c r="B66" s="105"/>
    </row>
    <row r="67" spans="1:3" ht="13.8">
      <c r="A67" s="105"/>
      <c r="B67" s="105"/>
    </row>
    <row r="68" spans="1:3" ht="13.8">
      <c r="A68" s="105"/>
      <c r="B68" s="105"/>
    </row>
    <row r="69" spans="1:3" ht="13.8">
      <c r="A69" s="105"/>
      <c r="B69" s="105"/>
    </row>
    <row r="70" spans="1:3" ht="13.8">
      <c r="A70" s="105"/>
      <c r="B70" s="107"/>
    </row>
    <row r="71" spans="1:3" ht="13.8">
      <c r="A71" s="105"/>
      <c r="B71" s="105"/>
    </row>
    <row r="72" spans="1:3" ht="13.8">
      <c r="B72" s="105"/>
    </row>
    <row r="73" spans="1:3" ht="13.8">
      <c r="A73" s="105"/>
      <c r="B73" s="105"/>
      <c r="C73" s="105"/>
    </row>
    <row r="74" spans="1:3" ht="13.8">
      <c r="A74" s="108"/>
      <c r="B74" s="105"/>
      <c r="C74" s="108"/>
    </row>
    <row r="75" spans="1:3" ht="13.8">
      <c r="A75" s="105"/>
      <c r="B75" s="105"/>
      <c r="C75" s="105"/>
    </row>
    <row r="76" spans="1:3" ht="13.8">
      <c r="A76" s="105"/>
      <c r="B76" s="105"/>
      <c r="C76" s="105"/>
    </row>
    <row r="77" spans="1:3" ht="13.8">
      <c r="A77" s="105"/>
      <c r="B77" s="105"/>
      <c r="C77" s="105"/>
    </row>
    <row r="78" spans="1:3" ht="13.8">
      <c r="A78" s="108"/>
      <c r="B78" s="105"/>
      <c r="C78" s="108"/>
    </row>
    <row r="79" spans="1:3" ht="13.8">
      <c r="A79" s="108"/>
      <c r="B79" s="105"/>
      <c r="C79" s="108"/>
    </row>
    <row r="80" spans="1:3" ht="13.8">
      <c r="A80" s="108"/>
      <c r="B80" s="105"/>
      <c r="C80" s="108"/>
    </row>
    <row r="81" spans="1:2" ht="13.8">
      <c r="A81" s="105"/>
      <c r="B81" s="105"/>
    </row>
    <row r="82" spans="1:2" ht="13.8">
      <c r="A82" s="105"/>
      <c r="B82" s="105"/>
    </row>
    <row r="83" spans="1:2" ht="13.8">
      <c r="A83" s="105"/>
      <c r="B83" s="105"/>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P72"/>
  <sheetViews>
    <sheetView showGridLines="0" showZeros="0" showOutlineSymbols="0" zoomScale="90" zoomScaleNormal="90" zoomScalePageLayoutView="50" workbookViewId="0">
      <pane ySplit="10" topLeftCell="A11" activePane="bottomLeft" state="frozen"/>
      <selection activeCell="B1" sqref="B1"/>
      <selection pane="bottomLeft" activeCell="E42" sqref="E42"/>
    </sheetView>
  </sheetViews>
  <sheetFormatPr defaultColWidth="11.44140625" defaultRowHeight="13.2"/>
  <cols>
    <col min="1" max="1" width="35.88671875" style="51" customWidth="1"/>
    <col min="2" max="2" width="21.6640625" style="51" customWidth="1"/>
    <col min="3" max="3" width="19.33203125" style="51" bestFit="1" customWidth="1"/>
    <col min="4" max="4" width="2" style="51" customWidth="1"/>
    <col min="5" max="5" width="14.44140625" style="51" customWidth="1"/>
    <col min="6" max="6" width="12.33203125" style="51" customWidth="1"/>
    <col min="7" max="7" width="6" style="51" customWidth="1"/>
    <col min="8" max="8" width="27.5546875" style="51" customWidth="1"/>
    <col min="9" max="15" width="11.44140625" style="51"/>
    <col min="16" max="16384" width="11.44140625" style="2"/>
  </cols>
  <sheetData>
    <row r="1" spans="1:16" ht="12.75" customHeight="1">
      <c r="A1" s="313" t="s">
        <v>4</v>
      </c>
      <c r="B1" s="90"/>
      <c r="C1" s="91"/>
      <c r="D1" s="91"/>
      <c r="E1" s="91"/>
      <c r="F1" s="91"/>
      <c r="H1" s="476"/>
      <c r="I1" s="476"/>
      <c r="J1" s="476"/>
      <c r="K1" s="476"/>
      <c r="L1" s="476"/>
      <c r="M1" s="476"/>
      <c r="N1" s="476"/>
    </row>
    <row r="2" spans="1:16" ht="15">
      <c r="A2" s="186"/>
      <c r="B2" s="110"/>
      <c r="C2" s="111"/>
      <c r="D2" s="110"/>
      <c r="E2" s="112"/>
      <c r="F2" s="113"/>
      <c r="H2" s="476"/>
      <c r="I2" s="476"/>
      <c r="J2" s="476"/>
      <c r="K2" s="476"/>
      <c r="L2" s="476"/>
      <c r="M2" s="476"/>
      <c r="N2" s="476"/>
    </row>
    <row r="3" spans="1:16" ht="14.25" customHeight="1">
      <c r="A3" s="187" t="str">
        <f>'2-Kosten per locatie'!A3</f>
        <v>Naam opdrachtgever</v>
      </c>
      <c r="B3" s="115" t="str">
        <f>'2-Kosten per locatie'!B3</f>
        <v>DOK Delft</v>
      </c>
      <c r="C3" s="116"/>
      <c r="D3" s="110"/>
      <c r="E3" s="117"/>
      <c r="F3" s="118"/>
      <c r="H3" s="476"/>
      <c r="I3" s="476"/>
      <c r="J3" s="476"/>
      <c r="K3" s="476"/>
      <c r="L3" s="476"/>
      <c r="M3" s="476"/>
      <c r="N3" s="476"/>
    </row>
    <row r="4" spans="1:16" ht="15.75" customHeight="1">
      <c r="A4" s="187" t="str">
        <f>'2-Kosten per locatie'!A4</f>
        <v>Calculatie onderdeel</v>
      </c>
      <c r="B4" s="119" t="str">
        <f ca="1">MID(CELL("bestandsnaam",$C$9),SEARCH("]",CELL("bestandsnaam",$C$9),1)+1,256)</f>
        <v>6-Opbouw uurtarief productie</v>
      </c>
      <c r="C4" s="120"/>
      <c r="D4" s="121"/>
      <c r="H4" s="476"/>
      <c r="I4" s="476"/>
      <c r="J4" s="476"/>
      <c r="K4" s="476"/>
      <c r="L4" s="476"/>
      <c r="M4" s="476"/>
      <c r="N4" s="476"/>
    </row>
    <row r="5" spans="1:16" ht="18.600000000000001">
      <c r="A5" s="187" t="str">
        <f>'2-Kosten per locatie'!A5</f>
        <v>Gebouw/plaats</v>
      </c>
      <c r="B5" s="115" t="str">
        <f>'2-Kosten per locatie'!B5</f>
        <v>Delft</v>
      </c>
      <c r="C5" s="120"/>
      <c r="D5" s="121"/>
      <c r="H5" s="476"/>
      <c r="I5" s="476"/>
      <c r="J5" s="476"/>
      <c r="K5" s="476"/>
      <c r="L5" s="476"/>
      <c r="M5" s="476"/>
      <c r="N5" s="476"/>
    </row>
    <row r="6" spans="1:16" ht="18.600000000000001">
      <c r="A6" s="187" t="str">
        <f>'2-Kosten per locatie'!A6</f>
        <v>Referentie nummer</v>
      </c>
      <c r="B6" s="115" t="str">
        <f>'2-Kosten per locatie'!B6</f>
        <v>Invoer</v>
      </c>
      <c r="C6" s="120"/>
      <c r="D6" s="121"/>
      <c r="H6" s="122"/>
      <c r="I6" s="122"/>
      <c r="J6" s="122"/>
      <c r="K6" s="122"/>
      <c r="L6" s="122"/>
      <c r="M6" s="122"/>
      <c r="N6" s="122"/>
    </row>
    <row r="7" spans="1:16" ht="18.600000000000001">
      <c r="A7" s="187" t="str">
        <f>'2-Kosten per locatie'!A7</f>
        <v>Naam dienstverlener</v>
      </c>
      <c r="B7" s="115" t="str">
        <f>'2-Kosten per locatie'!B7</f>
        <v>Voorcalculatie</v>
      </c>
      <c r="C7" s="120"/>
      <c r="D7" s="121"/>
      <c r="H7" s="122"/>
      <c r="I7" s="122"/>
      <c r="J7" s="122"/>
      <c r="K7" s="122"/>
      <c r="L7" s="122"/>
      <c r="M7" s="122"/>
      <c r="N7" s="122"/>
    </row>
    <row r="8" spans="1:16" ht="18.600000000000001">
      <c r="A8" s="187" t="str">
        <f>'2-Kosten per locatie'!A8</f>
        <v>Prijspeil</v>
      </c>
      <c r="B8" s="255">
        <f>'2-Kosten per locatie'!B8</f>
        <v>45839</v>
      </c>
      <c r="C8" s="120"/>
      <c r="D8" s="121"/>
      <c r="J8" s="122"/>
      <c r="K8" s="122"/>
      <c r="L8" s="122"/>
      <c r="M8" s="122"/>
      <c r="N8" s="122"/>
      <c r="O8" s="123"/>
    </row>
    <row r="9" spans="1:16" ht="15.6">
      <c r="A9" s="124"/>
      <c r="B9" s="125"/>
      <c r="C9" s="126"/>
      <c r="D9" s="121"/>
      <c r="E9" s="127"/>
      <c r="F9" s="128"/>
    </row>
    <row r="10" spans="1:16" s="22" customFormat="1" ht="30.75" customHeight="1">
      <c r="A10" s="188" t="s">
        <v>125</v>
      </c>
      <c r="B10" s="347"/>
      <c r="C10" s="348"/>
      <c r="D10" s="184"/>
      <c r="E10" s="474" t="s">
        <v>126</v>
      </c>
      <c r="F10" s="475"/>
      <c r="G10" s="185"/>
      <c r="H10" s="188" t="s">
        <v>127</v>
      </c>
      <c r="I10" s="472" t="s">
        <v>333</v>
      </c>
      <c r="J10" s="473"/>
      <c r="K10" s="473"/>
      <c r="L10" s="473"/>
      <c r="M10" s="473"/>
      <c r="N10" s="473"/>
      <c r="O10" s="123"/>
      <c r="P10" s="2"/>
    </row>
    <row r="11" spans="1:16" ht="30" customHeight="1">
      <c r="A11" s="136"/>
      <c r="B11" s="349" t="s">
        <v>128</v>
      </c>
      <c r="C11" s="350" t="s">
        <v>128</v>
      </c>
      <c r="D11" s="121"/>
      <c r="E11" s="237"/>
      <c r="F11" s="351"/>
      <c r="H11" s="136"/>
      <c r="I11" s="259">
        <v>1</v>
      </c>
      <c r="J11" s="259">
        <v>2</v>
      </c>
      <c r="K11" s="259">
        <v>3</v>
      </c>
      <c r="L11" s="259">
        <v>4</v>
      </c>
      <c r="M11" s="259">
        <v>5</v>
      </c>
      <c r="N11" s="259">
        <v>6</v>
      </c>
    </row>
    <row r="12" spans="1:16">
      <c r="A12" s="136" t="s">
        <v>129</v>
      </c>
      <c r="B12" s="352" t="s">
        <v>130</v>
      </c>
      <c r="C12" s="353"/>
      <c r="D12" s="121"/>
      <c r="E12" s="238">
        <f>SUM(I40:N40)</f>
        <v>0</v>
      </c>
      <c r="F12" s="239"/>
      <c r="H12" s="136" t="s">
        <v>131</v>
      </c>
      <c r="I12" s="260"/>
      <c r="J12" s="260"/>
      <c r="K12" s="260"/>
      <c r="L12" s="260"/>
      <c r="M12" s="260"/>
      <c r="N12" s="260"/>
    </row>
    <row r="13" spans="1:16">
      <c r="A13" s="136" t="s">
        <v>132</v>
      </c>
      <c r="B13" s="352" t="s">
        <v>130</v>
      </c>
      <c r="C13" s="354"/>
      <c r="D13" s="121"/>
      <c r="E13" s="240">
        <v>0</v>
      </c>
      <c r="F13" s="239"/>
      <c r="H13" s="136" t="s">
        <v>133</v>
      </c>
      <c r="I13" s="260"/>
      <c r="J13" s="260"/>
      <c r="K13" s="260"/>
      <c r="L13" s="260"/>
      <c r="M13" s="260"/>
      <c r="N13" s="260"/>
    </row>
    <row r="14" spans="1:16">
      <c r="A14" s="131" t="s">
        <v>134</v>
      </c>
      <c r="B14" s="352" t="s">
        <v>130</v>
      </c>
      <c r="C14" s="132"/>
      <c r="D14" s="121"/>
      <c r="E14" s="240">
        <v>0</v>
      </c>
      <c r="F14" s="239"/>
      <c r="H14" s="136" t="s">
        <v>135</v>
      </c>
      <c r="I14" s="260"/>
      <c r="J14" s="260"/>
      <c r="K14" s="260"/>
      <c r="L14" s="260"/>
      <c r="M14" s="260"/>
      <c r="N14" s="260"/>
    </row>
    <row r="15" spans="1:16">
      <c r="A15" s="355" t="s">
        <v>136</v>
      </c>
      <c r="B15" s="356"/>
      <c r="C15" s="357"/>
      <c r="D15" s="133"/>
      <c r="E15" s="241">
        <f>SUM(E12:E14)</f>
        <v>0</v>
      </c>
      <c r="F15" s="239"/>
      <c r="H15" s="136" t="s">
        <v>137</v>
      </c>
      <c r="I15" s="260"/>
      <c r="J15" s="260"/>
      <c r="K15" s="260"/>
      <c r="L15" s="260"/>
      <c r="M15" s="260"/>
      <c r="N15" s="260"/>
    </row>
    <row r="16" spans="1:16">
      <c r="A16" s="131"/>
      <c r="B16" s="358"/>
      <c r="C16" s="359"/>
      <c r="D16" s="121"/>
      <c r="E16" s="242"/>
      <c r="F16" s="239"/>
      <c r="H16" s="136" t="s">
        <v>138</v>
      </c>
      <c r="I16" s="260"/>
      <c r="J16" s="260"/>
      <c r="K16" s="260"/>
      <c r="L16" s="260"/>
      <c r="M16" s="260"/>
      <c r="N16" s="260"/>
    </row>
    <row r="17" spans="1:16">
      <c r="A17" s="360" t="s">
        <v>139</v>
      </c>
      <c r="B17" s="352" t="s">
        <v>130</v>
      </c>
      <c r="C17" s="361"/>
      <c r="D17" s="121"/>
      <c r="E17" s="243">
        <f>$C17*E15</f>
        <v>0</v>
      </c>
      <c r="F17" s="239"/>
      <c r="H17" s="136" t="s">
        <v>140</v>
      </c>
      <c r="I17" s="260"/>
      <c r="J17" s="260"/>
      <c r="K17" s="260"/>
      <c r="L17" s="260"/>
      <c r="M17" s="260"/>
      <c r="N17" s="260"/>
    </row>
    <row r="18" spans="1:16">
      <c r="A18" s="360" t="s">
        <v>141</v>
      </c>
      <c r="B18" s="352" t="s">
        <v>130</v>
      </c>
      <c r="C18" s="361"/>
      <c r="D18" s="121"/>
      <c r="E18" s="244">
        <f>$C18*E15</f>
        <v>0</v>
      </c>
      <c r="F18" s="239"/>
      <c r="H18" s="136" t="s">
        <v>142</v>
      </c>
      <c r="I18" s="260"/>
      <c r="J18" s="260"/>
      <c r="K18" s="260"/>
      <c r="L18" s="260"/>
      <c r="M18" s="260"/>
      <c r="N18" s="260"/>
    </row>
    <row r="19" spans="1:16">
      <c r="A19" s="355" t="s">
        <v>143</v>
      </c>
      <c r="B19" s="362"/>
      <c r="C19" s="132"/>
      <c r="D19" s="121"/>
      <c r="E19" s="241">
        <f>SUM(E15:E18)</f>
        <v>0</v>
      </c>
      <c r="F19" s="363">
        <f>IF(E19=0,0,E19/E$47)</f>
        <v>0</v>
      </c>
    </row>
    <row r="20" spans="1:16" ht="15">
      <c r="A20" s="131"/>
      <c r="B20" s="358"/>
      <c r="C20" s="359"/>
      <c r="D20" s="121"/>
      <c r="E20" s="242"/>
      <c r="F20" s="239"/>
      <c r="H20" s="188" t="s">
        <v>127</v>
      </c>
      <c r="I20" s="477" t="s">
        <v>144</v>
      </c>
      <c r="J20" s="478"/>
      <c r="K20" s="478"/>
      <c r="L20" s="478"/>
      <c r="M20" s="478"/>
      <c r="N20" s="479"/>
    </row>
    <row r="21" spans="1:16">
      <c r="A21" s="364" t="s">
        <v>145</v>
      </c>
      <c r="B21" s="365"/>
      <c r="C21" s="359"/>
      <c r="D21" s="134"/>
      <c r="E21" s="245">
        <f>E19*0.96</f>
        <v>0</v>
      </c>
      <c r="F21" s="246"/>
      <c r="G21" s="135"/>
      <c r="H21" s="136"/>
      <c r="I21" s="259">
        <v>1</v>
      </c>
      <c r="J21" s="259">
        <v>2</v>
      </c>
      <c r="K21" s="259">
        <v>3</v>
      </c>
      <c r="L21" s="259">
        <v>4</v>
      </c>
      <c r="M21" s="259">
        <v>5</v>
      </c>
      <c r="N21" s="259">
        <v>6</v>
      </c>
      <c r="O21" s="254"/>
      <c r="P21" s="14"/>
    </row>
    <row r="22" spans="1:16" s="14" customFormat="1">
      <c r="A22" s="360" t="s">
        <v>146</v>
      </c>
      <c r="B22" s="365"/>
      <c r="C22" s="366" t="s">
        <v>147</v>
      </c>
      <c r="D22" s="121"/>
      <c r="E22" s="243">
        <f>E21*'5-Premies en opslagen'!$C24</f>
        <v>0</v>
      </c>
      <c r="F22" s="239"/>
      <c r="G22" s="51"/>
      <c r="H22" s="136" t="s">
        <v>131</v>
      </c>
      <c r="I22" s="367"/>
      <c r="J22" s="367"/>
      <c r="K22" s="367"/>
      <c r="L22" s="367"/>
      <c r="M22" s="367"/>
      <c r="N22" s="367"/>
      <c r="O22" s="225"/>
      <c r="P22" s="2"/>
    </row>
    <row r="23" spans="1:16" ht="14.25" customHeight="1">
      <c r="A23" s="355" t="s">
        <v>148</v>
      </c>
      <c r="B23" s="368"/>
      <c r="C23" s="132"/>
      <c r="D23" s="121"/>
      <c r="E23" s="241">
        <f>E22+E19</f>
        <v>0</v>
      </c>
      <c r="F23" s="363">
        <f>IF(E23=0,0,E23/E$47)</f>
        <v>0</v>
      </c>
      <c r="H23" s="136" t="s">
        <v>133</v>
      </c>
      <c r="I23" s="367"/>
      <c r="J23" s="367"/>
      <c r="K23" s="367"/>
      <c r="L23" s="367"/>
      <c r="M23" s="367"/>
      <c r="N23" s="367"/>
      <c r="O23" s="225"/>
    </row>
    <row r="24" spans="1:16" ht="12.75" customHeight="1">
      <c r="A24" s="131"/>
      <c r="B24" s="362"/>
      <c r="C24" s="132"/>
      <c r="D24" s="121"/>
      <c r="E24" s="237"/>
      <c r="F24" s="239"/>
      <c r="H24" s="136" t="s">
        <v>135</v>
      </c>
      <c r="I24" s="367"/>
      <c r="J24" s="367"/>
      <c r="K24" s="367"/>
      <c r="L24" s="367"/>
      <c r="M24" s="367"/>
      <c r="N24" s="367"/>
      <c r="O24" s="225"/>
    </row>
    <row r="25" spans="1:16" ht="12.75" customHeight="1">
      <c r="A25" s="360" t="s">
        <v>149</v>
      </c>
      <c r="B25" s="365"/>
      <c r="C25" s="366" t="s">
        <v>147</v>
      </c>
      <c r="D25" s="121"/>
      <c r="E25" s="243">
        <f>E23*'5-Premies en opslagen'!$B53</f>
        <v>0</v>
      </c>
      <c r="F25" s="239"/>
      <c r="H25" s="136" t="s">
        <v>137</v>
      </c>
      <c r="I25" s="367"/>
      <c r="J25" s="367"/>
      <c r="K25" s="367"/>
      <c r="L25" s="367"/>
      <c r="M25" s="367"/>
      <c r="N25" s="367"/>
      <c r="O25" s="225"/>
    </row>
    <row r="26" spans="1:16">
      <c r="A26" s="355" t="s">
        <v>150</v>
      </c>
      <c r="B26" s="362"/>
      <c r="C26" s="132"/>
      <c r="D26" s="121"/>
      <c r="E26" s="241">
        <f>SUM(E23:E25)</f>
        <v>0</v>
      </c>
      <c r="F26" s="363">
        <f>IF(E26=0,0,E26/E$47)</f>
        <v>0</v>
      </c>
      <c r="H26" s="136" t="s">
        <v>138</v>
      </c>
      <c r="I26" s="367"/>
      <c r="J26" s="367"/>
      <c r="K26" s="367"/>
      <c r="L26" s="367"/>
      <c r="M26" s="367"/>
      <c r="N26" s="367"/>
      <c r="O26" s="225"/>
    </row>
    <row r="27" spans="1:16">
      <c r="A27" s="131"/>
      <c r="B27" s="362"/>
      <c r="C27" s="132"/>
      <c r="D27" s="121"/>
      <c r="E27" s="237"/>
      <c r="F27" s="239"/>
      <c r="H27" s="136" t="s">
        <v>140</v>
      </c>
      <c r="I27" s="367">
        <v>0</v>
      </c>
      <c r="J27" s="367"/>
      <c r="K27" s="367"/>
      <c r="L27" s="367"/>
      <c r="M27" s="367"/>
      <c r="N27" s="367"/>
      <c r="O27" s="225"/>
    </row>
    <row r="28" spans="1:16">
      <c r="A28" s="131" t="s">
        <v>151</v>
      </c>
      <c r="B28" s="369"/>
      <c r="C28" s="354" t="s">
        <v>152</v>
      </c>
      <c r="D28" s="121"/>
      <c r="E28" s="240"/>
      <c r="F28" s="239">
        <v>0</v>
      </c>
      <c r="H28" s="136" t="s">
        <v>142</v>
      </c>
      <c r="I28" s="367"/>
      <c r="J28" s="367"/>
      <c r="K28" s="367"/>
      <c r="L28" s="367"/>
      <c r="M28" s="367"/>
      <c r="N28" s="367"/>
      <c r="O28" s="225"/>
    </row>
    <row r="29" spans="1:16">
      <c r="A29" s="131" t="s">
        <v>153</v>
      </c>
      <c r="B29" s="370"/>
      <c r="C29" s="354" t="s">
        <v>152</v>
      </c>
      <c r="D29" s="121"/>
      <c r="E29" s="240"/>
      <c r="F29" s="239">
        <v>0</v>
      </c>
      <c r="H29" s="137" t="s">
        <v>154</v>
      </c>
      <c r="I29" s="371">
        <f t="shared" ref="I29:N29" si="0">SUM(I22:I28)</f>
        <v>0</v>
      </c>
      <c r="J29" s="371">
        <f t="shared" si="0"/>
        <v>0</v>
      </c>
      <c r="K29" s="371">
        <f t="shared" si="0"/>
        <v>0</v>
      </c>
      <c r="L29" s="371">
        <f t="shared" si="0"/>
        <v>0</v>
      </c>
      <c r="M29" s="371">
        <f t="shared" si="0"/>
        <v>0</v>
      </c>
      <c r="N29" s="371">
        <f t="shared" si="0"/>
        <v>0</v>
      </c>
      <c r="O29" s="372">
        <f>SUM(I29:N29)</f>
        <v>0</v>
      </c>
    </row>
    <row r="30" spans="1:16">
      <c r="A30" s="131" t="s">
        <v>155</v>
      </c>
      <c r="B30" s="362"/>
      <c r="C30" s="132" t="s">
        <v>128</v>
      </c>
      <c r="D30" s="121"/>
      <c r="E30" s="240"/>
      <c r="F30" s="239"/>
      <c r="H30" s="135"/>
      <c r="I30" s="135"/>
      <c r="J30" s="135"/>
      <c r="K30" s="135"/>
      <c r="L30" s="135"/>
      <c r="M30" s="135"/>
      <c r="N30" s="135"/>
    </row>
    <row r="31" spans="1:16" ht="12.75" customHeight="1">
      <c r="A31" s="373"/>
      <c r="B31" s="374"/>
      <c r="C31" s="375" t="s">
        <v>128</v>
      </c>
      <c r="D31" s="121"/>
      <c r="E31" s="240"/>
      <c r="F31" s="239"/>
      <c r="H31" s="188" t="s">
        <v>127</v>
      </c>
      <c r="I31" s="472" t="s">
        <v>156</v>
      </c>
      <c r="J31" s="473"/>
      <c r="K31" s="473"/>
      <c r="L31" s="473"/>
      <c r="M31" s="473"/>
      <c r="N31" s="473"/>
    </row>
    <row r="32" spans="1:16" ht="12.75" customHeight="1">
      <c r="A32" s="355" t="s">
        <v>157</v>
      </c>
      <c r="B32" s="362"/>
      <c r="C32" s="132"/>
      <c r="D32" s="121"/>
      <c r="E32" s="241">
        <f>SUM(E26:E31)</f>
        <v>0</v>
      </c>
      <c r="F32" s="363">
        <f>IF(E32=0,0,E32/E$47)</f>
        <v>0</v>
      </c>
      <c r="H32" s="136"/>
      <c r="I32" s="130">
        <v>1</v>
      </c>
      <c r="J32" s="130">
        <v>2</v>
      </c>
      <c r="K32" s="130">
        <v>3</v>
      </c>
      <c r="L32" s="130">
        <v>4</v>
      </c>
      <c r="M32" s="130">
        <v>5</v>
      </c>
      <c r="N32" s="130">
        <v>6</v>
      </c>
    </row>
    <row r="33" spans="1:15" ht="12.75" customHeight="1">
      <c r="A33" s="131"/>
      <c r="B33" s="362"/>
      <c r="C33" s="132"/>
      <c r="D33" s="121"/>
      <c r="E33" s="237"/>
      <c r="F33" s="239"/>
      <c r="H33" s="136" t="s">
        <v>131</v>
      </c>
      <c r="I33" s="256">
        <f t="shared" ref="I33:N39" si="1">I22*I12</f>
        <v>0</v>
      </c>
      <c r="J33" s="256">
        <f t="shared" si="1"/>
        <v>0</v>
      </c>
      <c r="K33" s="256">
        <f t="shared" si="1"/>
        <v>0</v>
      </c>
      <c r="L33" s="256">
        <f t="shared" si="1"/>
        <v>0</v>
      </c>
      <c r="M33" s="256">
        <f t="shared" si="1"/>
        <v>0</v>
      </c>
      <c r="N33" s="257">
        <f t="shared" si="1"/>
        <v>0</v>
      </c>
    </row>
    <row r="34" spans="1:15" ht="12.75" customHeight="1">
      <c r="A34" s="131" t="s">
        <v>158</v>
      </c>
      <c r="B34" s="362"/>
      <c r="C34" s="376"/>
      <c r="D34" s="121"/>
      <c r="E34" s="240"/>
      <c r="F34" s="247" t="e">
        <f t="shared" ref="F34:F42" si="2">E34/$E$47</f>
        <v>#DIV/0!</v>
      </c>
      <c r="H34" s="136" t="s">
        <v>133</v>
      </c>
      <c r="I34" s="256">
        <f t="shared" si="1"/>
        <v>0</v>
      </c>
      <c r="J34" s="256">
        <f t="shared" si="1"/>
        <v>0</v>
      </c>
      <c r="K34" s="256">
        <f t="shared" si="1"/>
        <v>0</v>
      </c>
      <c r="L34" s="256">
        <f t="shared" si="1"/>
        <v>0</v>
      </c>
      <c r="M34" s="256">
        <f t="shared" si="1"/>
        <v>0</v>
      </c>
      <c r="N34" s="257">
        <f t="shared" si="1"/>
        <v>0</v>
      </c>
    </row>
    <row r="35" spans="1:15" ht="12.75" customHeight="1">
      <c r="A35" s="131" t="s">
        <v>159</v>
      </c>
      <c r="B35" s="362"/>
      <c r="C35" s="376"/>
      <c r="D35" s="121"/>
      <c r="E35" s="240"/>
      <c r="F35" s="247" t="e">
        <f t="shared" si="2"/>
        <v>#DIV/0!</v>
      </c>
      <c r="H35" s="136" t="s">
        <v>135</v>
      </c>
      <c r="I35" s="256">
        <f t="shared" si="1"/>
        <v>0</v>
      </c>
      <c r="J35" s="256">
        <f t="shared" si="1"/>
        <v>0</v>
      </c>
      <c r="K35" s="256">
        <f t="shared" si="1"/>
        <v>0</v>
      </c>
      <c r="L35" s="256">
        <f t="shared" si="1"/>
        <v>0</v>
      </c>
      <c r="M35" s="256">
        <f t="shared" si="1"/>
        <v>0</v>
      </c>
      <c r="N35" s="257">
        <f t="shared" si="1"/>
        <v>0</v>
      </c>
      <c r="O35" s="135"/>
    </row>
    <row r="36" spans="1:15" ht="14.25" customHeight="1">
      <c r="A36" s="131" t="s">
        <v>160</v>
      </c>
      <c r="B36" s="362"/>
      <c r="C36" s="376"/>
      <c r="D36" s="121"/>
      <c r="E36" s="240"/>
      <c r="F36" s="247" t="e">
        <f t="shared" si="2"/>
        <v>#DIV/0!</v>
      </c>
      <c r="H36" s="136" t="s">
        <v>137</v>
      </c>
      <c r="I36" s="256">
        <f t="shared" si="1"/>
        <v>0</v>
      </c>
      <c r="J36" s="256">
        <f t="shared" si="1"/>
        <v>0</v>
      </c>
      <c r="K36" s="256">
        <f t="shared" si="1"/>
        <v>0</v>
      </c>
      <c r="L36" s="256">
        <f t="shared" si="1"/>
        <v>0</v>
      </c>
      <c r="M36" s="256">
        <f t="shared" si="1"/>
        <v>0</v>
      </c>
      <c r="N36" s="257">
        <f t="shared" si="1"/>
        <v>0</v>
      </c>
      <c r="O36" s="135"/>
    </row>
    <row r="37" spans="1:15">
      <c r="A37" s="131" t="s">
        <v>161</v>
      </c>
      <c r="B37" s="362"/>
      <c r="C37" s="377"/>
      <c r="D37" s="121"/>
      <c r="E37" s="240"/>
      <c r="F37" s="247" t="e">
        <f t="shared" si="2"/>
        <v>#DIV/0!</v>
      </c>
      <c r="H37" s="136" t="s">
        <v>138</v>
      </c>
      <c r="I37" s="256">
        <f t="shared" si="1"/>
        <v>0</v>
      </c>
      <c r="J37" s="256">
        <f t="shared" si="1"/>
        <v>0</v>
      </c>
      <c r="K37" s="256">
        <f t="shared" si="1"/>
        <v>0</v>
      </c>
      <c r="L37" s="256">
        <f t="shared" si="1"/>
        <v>0</v>
      </c>
      <c r="M37" s="256">
        <f t="shared" si="1"/>
        <v>0</v>
      </c>
      <c r="N37" s="257">
        <f t="shared" si="1"/>
        <v>0</v>
      </c>
      <c r="O37" s="135"/>
    </row>
    <row r="38" spans="1:15">
      <c r="A38" s="131" t="s">
        <v>162</v>
      </c>
      <c r="B38" s="362"/>
      <c r="C38" s="376"/>
      <c r="D38" s="121"/>
      <c r="E38" s="240"/>
      <c r="F38" s="247" t="e">
        <f t="shared" si="2"/>
        <v>#DIV/0!</v>
      </c>
      <c r="H38" s="136" t="s">
        <v>140</v>
      </c>
      <c r="I38" s="256">
        <f t="shared" si="1"/>
        <v>0</v>
      </c>
      <c r="J38" s="256">
        <f t="shared" si="1"/>
        <v>0</v>
      </c>
      <c r="K38" s="256">
        <f t="shared" si="1"/>
        <v>0</v>
      </c>
      <c r="L38" s="256">
        <f t="shared" si="1"/>
        <v>0</v>
      </c>
      <c r="M38" s="256">
        <f t="shared" si="1"/>
        <v>0</v>
      </c>
      <c r="N38" s="257">
        <f t="shared" si="1"/>
        <v>0</v>
      </c>
      <c r="O38" s="135"/>
    </row>
    <row r="39" spans="1:15">
      <c r="A39" s="131" t="s">
        <v>163</v>
      </c>
      <c r="B39" s="362"/>
      <c r="C39" s="377"/>
      <c r="D39" s="121"/>
      <c r="E39" s="240"/>
      <c r="F39" s="247" t="e">
        <f t="shared" si="2"/>
        <v>#DIV/0!</v>
      </c>
      <c r="H39" s="136" t="s">
        <v>142</v>
      </c>
      <c r="I39" s="256">
        <f t="shared" si="1"/>
        <v>0</v>
      </c>
      <c r="J39" s="256">
        <f t="shared" si="1"/>
        <v>0</v>
      </c>
      <c r="K39" s="256">
        <f t="shared" si="1"/>
        <v>0</v>
      </c>
      <c r="L39" s="256">
        <f t="shared" si="1"/>
        <v>0</v>
      </c>
      <c r="M39" s="256">
        <f t="shared" si="1"/>
        <v>0</v>
      </c>
      <c r="N39" s="257">
        <f t="shared" si="1"/>
        <v>0</v>
      </c>
      <c r="O39" s="135"/>
    </row>
    <row r="40" spans="1:15">
      <c r="A40" s="131" t="s">
        <v>164</v>
      </c>
      <c r="B40" s="362"/>
      <c r="C40" s="354" t="s">
        <v>152</v>
      </c>
      <c r="D40" s="121"/>
      <c r="E40" s="240"/>
      <c r="F40" s="247" t="e">
        <f t="shared" si="2"/>
        <v>#DIV/0!</v>
      </c>
      <c r="H40" s="137" t="s">
        <v>154</v>
      </c>
      <c r="I40" s="258">
        <f t="shared" ref="I40:N40" si="3">SUM(I33:I39)</f>
        <v>0</v>
      </c>
      <c r="J40" s="258">
        <f t="shared" si="3"/>
        <v>0</v>
      </c>
      <c r="K40" s="258">
        <f t="shared" si="3"/>
        <v>0</v>
      </c>
      <c r="L40" s="258">
        <f t="shared" si="3"/>
        <v>0</v>
      </c>
      <c r="M40" s="258">
        <f t="shared" si="3"/>
        <v>0</v>
      </c>
      <c r="N40" s="258">
        <f t="shared" si="3"/>
        <v>0</v>
      </c>
      <c r="O40" s="135"/>
    </row>
    <row r="41" spans="1:15">
      <c r="A41" s="131" t="s">
        <v>165</v>
      </c>
      <c r="B41" s="362"/>
      <c r="C41" s="354"/>
      <c r="D41" s="121"/>
      <c r="E41" s="240"/>
      <c r="F41" s="247" t="e">
        <f t="shared" si="2"/>
        <v>#DIV/0!</v>
      </c>
      <c r="H41" s="135"/>
      <c r="I41" s="135"/>
      <c r="J41" s="135"/>
      <c r="K41" s="135"/>
      <c r="L41" s="135"/>
      <c r="M41" s="135"/>
      <c r="N41" s="135"/>
      <c r="O41" s="135"/>
    </row>
    <row r="42" spans="1:15">
      <c r="A42" s="373"/>
      <c r="B42" s="374"/>
      <c r="C42" s="378"/>
      <c r="D42" s="121"/>
      <c r="E42" s="240"/>
      <c r="F42" s="239" t="e">
        <f t="shared" si="2"/>
        <v>#DIV/0!</v>
      </c>
      <c r="H42" s="135"/>
      <c r="I42" s="135"/>
      <c r="J42" s="135"/>
      <c r="K42" s="135"/>
      <c r="L42" s="135"/>
      <c r="M42" s="135"/>
      <c r="N42" s="135"/>
      <c r="O42" s="135"/>
    </row>
    <row r="43" spans="1:15" ht="45">
      <c r="A43" s="355" t="s">
        <v>166</v>
      </c>
      <c r="B43" s="362"/>
      <c r="C43" s="132"/>
      <c r="D43" s="121"/>
      <c r="E43" s="241">
        <f>SUM(E32:E42)</f>
        <v>0</v>
      </c>
      <c r="F43" s="363">
        <f>IF(E43=0,0,E43/E$47)</f>
        <v>0</v>
      </c>
      <c r="H43" s="188" t="s">
        <v>167</v>
      </c>
      <c r="I43" s="347"/>
      <c r="J43" s="348"/>
      <c r="K43" s="189" t="s">
        <v>126</v>
      </c>
      <c r="L43" s="135"/>
      <c r="M43" s="135"/>
      <c r="N43" s="135"/>
    </row>
    <row r="44" spans="1:15">
      <c r="A44" s="131"/>
      <c r="B44" s="362"/>
      <c r="C44" s="132"/>
      <c r="D44" s="121"/>
      <c r="E44" s="237"/>
      <c r="F44" s="248"/>
      <c r="H44" s="136"/>
      <c r="I44" s="349" t="s">
        <v>128</v>
      </c>
      <c r="J44" s="350" t="s">
        <v>128</v>
      </c>
      <c r="K44" s="237"/>
      <c r="L44" s="135"/>
      <c r="M44" s="135"/>
      <c r="N44" s="135"/>
    </row>
    <row r="45" spans="1:15">
      <c r="A45" s="131" t="s">
        <v>168</v>
      </c>
      <c r="B45" s="362"/>
      <c r="C45" s="377"/>
      <c r="D45" s="121"/>
      <c r="E45" s="240"/>
      <c r="F45" s="363">
        <f>(IF(E45=0,0,E45/E$47))</f>
        <v>0</v>
      </c>
      <c r="H45" s="139" t="s">
        <v>136</v>
      </c>
      <c r="I45" s="140"/>
      <c r="J45" s="141"/>
      <c r="K45" s="241">
        <f>E15</f>
        <v>0</v>
      </c>
      <c r="L45" s="135"/>
      <c r="M45" s="135"/>
      <c r="N45" s="135"/>
    </row>
    <row r="46" spans="1:15" ht="30" customHeight="1">
      <c r="A46" s="131"/>
      <c r="B46" s="379"/>
      <c r="C46" s="132"/>
      <c r="D46" s="121"/>
      <c r="E46" s="237"/>
      <c r="F46" s="239"/>
      <c r="H46" s="142" t="s">
        <v>139</v>
      </c>
      <c r="I46" s="143"/>
      <c r="J46" s="144"/>
      <c r="K46" s="243">
        <f>E17</f>
        <v>0</v>
      </c>
      <c r="L46" s="135"/>
      <c r="M46" s="135"/>
      <c r="N46" s="135"/>
    </row>
    <row r="47" spans="1:15">
      <c r="A47" s="355" t="s">
        <v>169</v>
      </c>
      <c r="B47" s="380"/>
      <c r="C47" s="381"/>
      <c r="D47" s="121"/>
      <c r="E47" s="249">
        <f>SUM(E43:E46)</f>
        <v>0</v>
      </c>
      <c r="F47" s="250">
        <f>SUM(F43:F46)</f>
        <v>0</v>
      </c>
      <c r="H47" s="360" t="s">
        <v>141</v>
      </c>
      <c r="I47" s="143"/>
      <c r="J47" s="144"/>
      <c r="K47" s="244">
        <f>E18</f>
        <v>0</v>
      </c>
      <c r="L47" s="135"/>
      <c r="M47" s="135"/>
      <c r="N47" s="135"/>
      <c r="O47" s="135"/>
    </row>
    <row r="48" spans="1:15">
      <c r="B48" s="138"/>
      <c r="C48" s="382"/>
      <c r="D48" s="121"/>
      <c r="E48" s="225"/>
      <c r="F48" s="251"/>
      <c r="H48" s="360" t="s">
        <v>146</v>
      </c>
      <c r="I48" s="143"/>
      <c r="J48" s="144"/>
      <c r="K48" s="243">
        <f>E22</f>
        <v>0</v>
      </c>
      <c r="L48" s="135"/>
      <c r="M48" s="135"/>
      <c r="N48" s="135"/>
      <c r="O48" s="135"/>
    </row>
    <row r="49" spans="1:16">
      <c r="A49" s="383" t="s">
        <v>170</v>
      </c>
      <c r="B49" s="384"/>
      <c r="C49" s="385"/>
      <c r="D49" s="135"/>
      <c r="E49" s="252">
        <f>(E$26*1.3)+($E$47-$E$26)</f>
        <v>0</v>
      </c>
      <c r="F49" s="253"/>
      <c r="G49" s="135"/>
      <c r="H49" s="360" t="s">
        <v>149</v>
      </c>
      <c r="I49" s="365"/>
      <c r="J49" s="366"/>
      <c r="K49" s="243">
        <f>E25</f>
        <v>0</v>
      </c>
      <c r="L49" s="135"/>
      <c r="M49" s="135"/>
      <c r="N49" s="135"/>
      <c r="O49" s="135"/>
      <c r="P49" s="14"/>
    </row>
    <row r="50" spans="1:16" s="14" customFormat="1">
      <c r="A50" s="135"/>
      <c r="B50" s="145"/>
      <c r="C50" s="146"/>
      <c r="D50" s="135"/>
      <c r="E50" s="254"/>
      <c r="F50" s="254"/>
      <c r="G50" s="135"/>
      <c r="H50" s="131" t="s">
        <v>151</v>
      </c>
      <c r="I50" s="369"/>
      <c r="J50" s="354"/>
      <c r="K50" s="238">
        <f>E28</f>
        <v>0</v>
      </c>
      <c r="L50" s="135"/>
      <c r="M50" s="135"/>
      <c r="N50" s="135"/>
      <c r="O50" s="135"/>
    </row>
    <row r="51" spans="1:16" s="14" customFormat="1">
      <c r="A51" s="383" t="s">
        <v>171</v>
      </c>
      <c r="B51" s="384"/>
      <c r="C51" s="385"/>
      <c r="D51" s="135"/>
      <c r="E51" s="252">
        <f>(E$26*1.5)+($E$47-$E$26)</f>
        <v>0</v>
      </c>
      <c r="F51" s="253"/>
      <c r="G51" s="135"/>
      <c r="H51" s="131" t="s">
        <v>153</v>
      </c>
      <c r="I51" s="370"/>
      <c r="J51" s="354"/>
      <c r="K51" s="238">
        <f t="shared" ref="K51:K52" si="4">E29</f>
        <v>0</v>
      </c>
      <c r="L51" s="135"/>
      <c r="M51" s="51"/>
      <c r="N51" s="135"/>
      <c r="O51" s="135"/>
    </row>
    <row r="52" spans="1:16" s="14" customFormat="1">
      <c r="A52" s="135"/>
      <c r="B52" s="145"/>
      <c r="C52" s="146"/>
      <c r="D52" s="135"/>
      <c r="E52" s="254"/>
      <c r="F52" s="254"/>
      <c r="G52" s="135"/>
      <c r="H52" s="131" t="s">
        <v>155</v>
      </c>
      <c r="I52" s="362"/>
      <c r="J52" s="132" t="s">
        <v>128</v>
      </c>
      <c r="K52" s="238">
        <f t="shared" si="4"/>
        <v>0</v>
      </c>
      <c r="L52" s="135"/>
      <c r="M52" s="51"/>
      <c r="N52" s="135"/>
      <c r="O52" s="135"/>
    </row>
    <row r="53" spans="1:16" s="14" customFormat="1">
      <c r="A53" s="383" t="s">
        <v>172</v>
      </c>
      <c r="B53" s="384"/>
      <c r="C53" s="385"/>
      <c r="D53" s="135"/>
      <c r="E53" s="252">
        <f>(E$26*2.5)+($E$47-$E$26)</f>
        <v>0</v>
      </c>
      <c r="F53" s="254"/>
      <c r="G53" s="135"/>
      <c r="H53" s="131" t="s">
        <v>158</v>
      </c>
      <c r="I53" s="362"/>
      <c r="J53" s="376"/>
      <c r="K53" s="238">
        <f>E34</f>
        <v>0</v>
      </c>
      <c r="L53" s="135"/>
      <c r="M53" s="51"/>
      <c r="N53" s="135"/>
      <c r="O53" s="135"/>
    </row>
    <row r="54" spans="1:16" s="14" customFormat="1">
      <c r="A54" s="135"/>
      <c r="B54" s="145"/>
      <c r="C54" s="147"/>
      <c r="D54" s="135"/>
      <c r="E54" s="135"/>
      <c r="F54" s="148"/>
      <c r="G54" s="135"/>
      <c r="H54" s="131" t="s">
        <v>159</v>
      </c>
      <c r="I54" s="362"/>
      <c r="J54" s="376"/>
      <c r="K54" s="238">
        <f t="shared" ref="K54:K60" si="5">E35</f>
        <v>0</v>
      </c>
      <c r="L54" s="135"/>
      <c r="M54" s="51"/>
      <c r="N54" s="135"/>
      <c r="O54" s="135"/>
    </row>
    <row r="55" spans="1:16" s="14" customFormat="1">
      <c r="A55" s="135"/>
      <c r="B55" s="145"/>
      <c r="C55" s="147"/>
      <c r="D55" s="135"/>
      <c r="E55" s="135"/>
      <c r="F55" s="148"/>
      <c r="G55" s="135"/>
      <c r="H55" s="131" t="s">
        <v>160</v>
      </c>
      <c r="I55" s="362"/>
      <c r="J55" s="376"/>
      <c r="K55" s="238">
        <f t="shared" si="5"/>
        <v>0</v>
      </c>
      <c r="L55" s="135"/>
      <c r="M55" s="51"/>
      <c r="N55" s="135"/>
      <c r="O55" s="135"/>
    </row>
    <row r="56" spans="1:16" s="14" customFormat="1">
      <c r="A56" s="135"/>
      <c r="B56" s="135"/>
      <c r="C56" s="149"/>
      <c r="D56" s="135"/>
      <c r="E56" s="135"/>
      <c r="F56" s="148"/>
      <c r="G56" s="135"/>
      <c r="H56" s="131" t="s">
        <v>161</v>
      </c>
      <c r="I56" s="362"/>
      <c r="J56" s="377"/>
      <c r="K56" s="238">
        <f t="shared" si="5"/>
        <v>0</v>
      </c>
      <c r="L56" s="135"/>
      <c r="M56" s="51"/>
      <c r="N56" s="135"/>
      <c r="O56" s="135"/>
    </row>
    <row r="57" spans="1:16" s="14" customFormat="1">
      <c r="A57" s="135"/>
      <c r="B57" s="135"/>
      <c r="C57" s="149"/>
      <c r="D57" s="135"/>
      <c r="E57" s="135"/>
      <c r="F57" s="148"/>
      <c r="G57" s="135"/>
      <c r="H57" s="131" t="s">
        <v>162</v>
      </c>
      <c r="I57" s="362"/>
      <c r="J57" s="376"/>
      <c r="K57" s="238">
        <f t="shared" si="5"/>
        <v>0</v>
      </c>
      <c r="L57" s="135"/>
      <c r="M57" s="51"/>
      <c r="N57" s="135"/>
      <c r="O57" s="135"/>
    </row>
    <row r="58" spans="1:16" s="14" customFormat="1">
      <c r="A58" s="51"/>
      <c r="B58" s="135"/>
      <c r="C58" s="149"/>
      <c r="D58" s="135"/>
      <c r="E58" s="135"/>
      <c r="F58" s="148"/>
      <c r="G58" s="135"/>
      <c r="H58" s="131" t="s">
        <v>163</v>
      </c>
      <c r="I58" s="362"/>
      <c r="J58" s="377"/>
      <c r="K58" s="238">
        <f t="shared" si="5"/>
        <v>0</v>
      </c>
      <c r="L58" s="135"/>
      <c r="M58" s="51"/>
      <c r="N58" s="51"/>
      <c r="O58" s="135"/>
    </row>
    <row r="59" spans="1:16" s="14" customFormat="1">
      <c r="A59" s="135"/>
      <c r="B59" s="135"/>
      <c r="C59" s="149"/>
      <c r="D59" s="135"/>
      <c r="E59" s="135"/>
      <c r="F59" s="148"/>
      <c r="G59" s="135"/>
      <c r="H59" s="131" t="s">
        <v>164</v>
      </c>
      <c r="I59" s="362"/>
      <c r="J59" s="354"/>
      <c r="K59" s="238">
        <f t="shared" si="5"/>
        <v>0</v>
      </c>
      <c r="L59" s="135"/>
      <c r="M59" s="51"/>
      <c r="N59" s="51"/>
      <c r="O59" s="135"/>
    </row>
    <row r="60" spans="1:16" s="14" customFormat="1">
      <c r="A60" s="135"/>
      <c r="B60" s="135"/>
      <c r="C60" s="149"/>
      <c r="D60" s="135"/>
      <c r="E60" s="135"/>
      <c r="F60" s="148"/>
      <c r="G60" s="135"/>
      <c r="H60" s="131" t="s">
        <v>165</v>
      </c>
      <c r="I60" s="362"/>
      <c r="J60" s="354"/>
      <c r="K60" s="238">
        <f t="shared" si="5"/>
        <v>0</v>
      </c>
      <c r="L60" s="135"/>
      <c r="M60" s="51"/>
      <c r="N60" s="51"/>
      <c r="O60" s="135"/>
    </row>
    <row r="61" spans="1:16" s="14" customFormat="1">
      <c r="A61" s="135"/>
      <c r="B61" s="135"/>
      <c r="C61" s="149"/>
      <c r="D61" s="135"/>
      <c r="E61" s="135"/>
      <c r="F61" s="148"/>
      <c r="G61" s="135"/>
      <c r="H61" s="131" t="s">
        <v>168</v>
      </c>
      <c r="I61" s="362"/>
      <c r="J61" s="377"/>
      <c r="K61" s="238">
        <f>E45</f>
        <v>0</v>
      </c>
      <c r="L61" s="135"/>
      <c r="M61" s="51"/>
      <c r="N61" s="51"/>
      <c r="O61" s="135"/>
    </row>
    <row r="62" spans="1:16" s="14" customFormat="1">
      <c r="A62" s="135"/>
      <c r="B62" s="135"/>
      <c r="C62" s="149"/>
      <c r="D62" s="135"/>
      <c r="E62" s="135"/>
      <c r="F62" s="148"/>
      <c r="G62" s="135"/>
      <c r="H62" s="131"/>
      <c r="I62" s="379"/>
      <c r="J62" s="132"/>
      <c r="K62" s="237"/>
      <c r="L62" s="135"/>
      <c r="M62" s="51"/>
      <c r="N62" s="51"/>
      <c r="O62" s="135"/>
    </row>
    <row r="63" spans="1:16" s="14" customFormat="1">
      <c r="A63" s="135"/>
      <c r="B63" s="135"/>
      <c r="C63" s="149"/>
      <c r="D63" s="135"/>
      <c r="E63" s="135"/>
      <c r="F63" s="148"/>
      <c r="G63" s="135"/>
      <c r="H63" s="355" t="s">
        <v>169</v>
      </c>
      <c r="I63" s="380"/>
      <c r="J63" s="381"/>
      <c r="K63" s="249">
        <f>SUM(K45:K62)</f>
        <v>0</v>
      </c>
      <c r="L63" s="135"/>
      <c r="M63" s="51"/>
      <c r="N63" s="51"/>
      <c r="O63" s="135"/>
    </row>
    <row r="64" spans="1:16" s="14" customFormat="1">
      <c r="A64" s="135"/>
      <c r="B64" s="135"/>
      <c r="C64" s="149"/>
      <c r="D64" s="135"/>
      <c r="E64" s="135"/>
      <c r="F64" s="148"/>
      <c r="G64" s="135"/>
      <c r="H64" s="51"/>
      <c r="I64" s="138"/>
      <c r="J64" s="382"/>
      <c r="K64" s="225"/>
      <c r="L64" s="135"/>
      <c r="M64" s="51"/>
      <c r="N64" s="51"/>
      <c r="O64" s="51"/>
    </row>
    <row r="65" spans="1:16" s="14" customFormat="1">
      <c r="A65" s="135"/>
      <c r="B65" s="135"/>
      <c r="C65" s="149"/>
      <c r="D65" s="135"/>
      <c r="E65" s="51"/>
      <c r="F65" s="148"/>
      <c r="G65" s="135"/>
      <c r="H65" s="383" t="s">
        <v>170</v>
      </c>
      <c r="I65" s="384"/>
      <c r="J65" s="385"/>
      <c r="K65" s="252">
        <f>E49</f>
        <v>0</v>
      </c>
      <c r="L65" s="135"/>
      <c r="M65" s="51"/>
      <c r="N65" s="51"/>
      <c r="O65" s="51"/>
    </row>
    <row r="66" spans="1:16" s="14" customFormat="1">
      <c r="A66" s="51"/>
      <c r="B66" s="51"/>
      <c r="C66" s="51"/>
      <c r="D66" s="51"/>
      <c r="E66" s="51"/>
      <c r="F66" s="51"/>
      <c r="G66" s="51"/>
      <c r="H66" s="135"/>
      <c r="I66" s="145"/>
      <c r="J66" s="146"/>
      <c r="K66" s="254"/>
      <c r="L66" s="135"/>
      <c r="M66" s="51"/>
      <c r="N66" s="51"/>
      <c r="O66" s="51"/>
      <c r="P66" s="2"/>
    </row>
    <row r="67" spans="1:16">
      <c r="H67" s="383" t="s">
        <v>171</v>
      </c>
      <c r="I67" s="384"/>
      <c r="J67" s="385"/>
      <c r="K67" s="252">
        <f>E51</f>
        <v>0</v>
      </c>
      <c r="L67" s="135"/>
    </row>
    <row r="68" spans="1:16">
      <c r="H68" s="135"/>
      <c r="I68" s="145"/>
      <c r="J68" s="146"/>
      <c r="K68" s="254"/>
      <c r="L68" s="135"/>
    </row>
    <row r="69" spans="1:16">
      <c r="H69" s="383" t="s">
        <v>172</v>
      </c>
      <c r="I69" s="384"/>
      <c r="J69" s="385"/>
      <c r="K69" s="252">
        <f>E53</f>
        <v>0</v>
      </c>
      <c r="L69" s="135"/>
    </row>
    <row r="70" spans="1:16">
      <c r="L70" s="135"/>
    </row>
    <row r="71" spans="1:16">
      <c r="L71" s="135"/>
    </row>
    <row r="72" spans="1:16">
      <c r="L72" s="135"/>
    </row>
  </sheetData>
  <dataConsolidate/>
  <mergeCells count="7">
    <mergeCell ref="I31:N31"/>
    <mergeCell ref="E10:F10"/>
    <mergeCell ref="H1:N2"/>
    <mergeCell ref="H3:N3"/>
    <mergeCell ref="H4:N5"/>
    <mergeCell ref="I10:N10"/>
    <mergeCell ref="I20:N20"/>
  </mergeCells>
  <phoneticPr fontId="9"/>
  <conditionalFormatting sqref="O29">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activeCell="N33" sqref="N33"/>
    </sheetView>
  </sheetViews>
  <sheetFormatPr defaultColWidth="11.44140625" defaultRowHeight="13.2"/>
  <cols>
    <col min="1" max="1" width="35.88671875" style="51" customWidth="1"/>
    <col min="2" max="2" width="21.33203125" style="51" customWidth="1"/>
    <col min="3" max="3" width="19.33203125" style="51" bestFit="1" customWidth="1"/>
    <col min="4" max="4" width="2" style="51" customWidth="1"/>
    <col min="5" max="5" width="14.44140625" style="51" customWidth="1"/>
    <col min="6" max="6" width="11.6640625" style="51" customWidth="1"/>
    <col min="7" max="7" width="6" style="51" customWidth="1"/>
    <col min="8" max="8" width="27.88671875" style="51" customWidth="1"/>
    <col min="9" max="15" width="11.44140625" style="51"/>
    <col min="16" max="16384" width="11.44140625" style="2"/>
  </cols>
  <sheetData>
    <row r="1" spans="1:15" ht="12.75" customHeight="1">
      <c r="A1" s="386" t="s">
        <v>4</v>
      </c>
      <c r="B1" s="90"/>
      <c r="C1" s="91"/>
      <c r="D1" s="91"/>
      <c r="E1" s="91"/>
      <c r="F1" s="91"/>
      <c r="H1" s="476"/>
      <c r="I1" s="476"/>
      <c r="J1" s="476"/>
      <c r="K1" s="476"/>
      <c r="L1" s="476"/>
      <c r="M1" s="476"/>
      <c r="N1" s="476"/>
    </row>
    <row r="2" spans="1:15">
      <c r="A2" s="109"/>
      <c r="B2" s="110"/>
      <c r="C2" s="111"/>
      <c r="D2" s="110"/>
      <c r="E2" s="112"/>
      <c r="F2" s="113"/>
      <c r="H2" s="476"/>
      <c r="I2" s="476"/>
      <c r="J2" s="476"/>
      <c r="K2" s="476"/>
      <c r="L2" s="476"/>
      <c r="M2" s="476"/>
      <c r="N2" s="476"/>
    </row>
    <row r="3" spans="1:15" ht="14.25" customHeight="1">
      <c r="A3" s="114" t="str">
        <f>'2-Kosten per locatie'!A3</f>
        <v>Naam opdrachtgever</v>
      </c>
      <c r="B3" s="115" t="str">
        <f>'2-Kosten per locatie'!B3</f>
        <v>DOK Delft</v>
      </c>
      <c r="C3" s="116"/>
      <c r="D3" s="110"/>
      <c r="E3" s="117"/>
      <c r="F3" s="118"/>
      <c r="H3" s="476"/>
      <c r="I3" s="476"/>
      <c r="J3" s="476"/>
      <c r="K3" s="476"/>
      <c r="L3" s="476"/>
      <c r="M3" s="476"/>
      <c r="N3" s="476"/>
    </row>
    <row r="4" spans="1:15" ht="15.75" customHeight="1">
      <c r="A4" s="114" t="str">
        <f>'2-Kosten per locatie'!A4</f>
        <v>Calculatie onderdeel</v>
      </c>
      <c r="B4" s="119" t="str">
        <f ca="1">MID(CELL("bestandsnaam",$C$9),SEARCH("]",CELL("bestandsnaam",$C$9),1)+1,256)</f>
        <v>7-Opbouw uurtarief toezicht</v>
      </c>
      <c r="C4" s="120"/>
      <c r="D4" s="121"/>
      <c r="H4" s="476"/>
      <c r="I4" s="476"/>
      <c r="J4" s="476"/>
      <c r="K4" s="476"/>
      <c r="L4" s="476"/>
      <c r="M4" s="476"/>
      <c r="N4" s="476"/>
    </row>
    <row r="5" spans="1:15" ht="15.6">
      <c r="A5" s="114" t="str">
        <f>'2-Kosten per locatie'!A5</f>
        <v>Gebouw/plaats</v>
      </c>
      <c r="B5" s="115" t="str">
        <f>'2-Kosten per locatie'!B5</f>
        <v>Delft</v>
      </c>
      <c r="C5" s="120"/>
      <c r="D5" s="121"/>
      <c r="H5" s="476"/>
      <c r="I5" s="476"/>
      <c r="J5" s="476"/>
      <c r="K5" s="476"/>
      <c r="L5" s="476"/>
      <c r="M5" s="476"/>
      <c r="N5" s="476"/>
    </row>
    <row r="6" spans="1:15" ht="15.6">
      <c r="A6" s="114" t="str">
        <f>'2-Kosten per locatie'!A6</f>
        <v>Referentie nummer</v>
      </c>
      <c r="B6" s="115" t="str">
        <f>'2-Kosten per locatie'!B6</f>
        <v>Invoer</v>
      </c>
      <c r="C6" s="120"/>
      <c r="D6" s="121"/>
      <c r="H6" s="122"/>
      <c r="I6" s="122"/>
      <c r="J6" s="122"/>
      <c r="K6" s="122"/>
      <c r="L6" s="122"/>
      <c r="M6" s="122"/>
      <c r="N6" s="122"/>
    </row>
    <row r="7" spans="1:15" ht="15.6">
      <c r="A7" s="114" t="str">
        <f>'2-Kosten per locatie'!A7</f>
        <v>Naam dienstverlener</v>
      </c>
      <c r="B7" s="115" t="str">
        <f>'2-Kosten per locatie'!B7</f>
        <v>Voorcalculatie</v>
      </c>
      <c r="C7" s="120"/>
      <c r="D7" s="121"/>
      <c r="H7" s="122"/>
      <c r="I7" s="122"/>
      <c r="J7" s="122"/>
      <c r="K7" s="122"/>
      <c r="L7" s="122"/>
      <c r="M7" s="122"/>
      <c r="N7" s="122"/>
    </row>
    <row r="8" spans="1:15" ht="15.6">
      <c r="A8" s="114" t="str">
        <f>'2-Kosten per locatie'!A8</f>
        <v>Prijspeil</v>
      </c>
      <c r="B8" s="255">
        <f>'2-Kosten per locatie'!B8</f>
        <v>45839</v>
      </c>
      <c r="C8" s="120"/>
      <c r="D8" s="121"/>
      <c r="J8" s="122"/>
      <c r="K8" s="122"/>
      <c r="L8" s="122"/>
      <c r="M8" s="122"/>
      <c r="N8" s="122"/>
      <c r="O8" s="123"/>
    </row>
    <row r="9" spans="1:15" ht="15.6">
      <c r="A9" s="124"/>
      <c r="B9" s="125"/>
      <c r="C9" s="126"/>
      <c r="D9" s="121"/>
      <c r="E9" s="127"/>
      <c r="F9" s="128"/>
    </row>
    <row r="10" spans="1:15" s="22" customFormat="1" ht="30.75" customHeight="1">
      <c r="A10" s="387" t="s">
        <v>173</v>
      </c>
      <c r="B10" s="347"/>
      <c r="C10" s="348"/>
      <c r="D10" s="184"/>
      <c r="E10" s="474" t="s">
        <v>174</v>
      </c>
      <c r="F10" s="475"/>
      <c r="G10" s="123"/>
      <c r="H10" s="188" t="s">
        <v>127</v>
      </c>
      <c r="I10" s="472" t="s">
        <v>333</v>
      </c>
      <c r="J10" s="473"/>
      <c r="K10" s="473"/>
      <c r="L10" s="473"/>
      <c r="M10" s="473"/>
      <c r="N10" s="473"/>
      <c r="O10" s="123"/>
    </row>
    <row r="11" spans="1:15" ht="14.4" customHeight="1">
      <c r="A11" s="136"/>
      <c r="B11" s="349" t="s">
        <v>128</v>
      </c>
      <c r="C11" s="350" t="s">
        <v>128</v>
      </c>
      <c r="D11" s="121"/>
      <c r="E11" s="129"/>
      <c r="F11" s="388"/>
      <c r="H11" s="136"/>
      <c r="I11" s="259">
        <v>1</v>
      </c>
      <c r="J11" s="259">
        <v>2</v>
      </c>
      <c r="K11" s="259">
        <v>3</v>
      </c>
      <c r="L11" s="259">
        <v>4</v>
      </c>
      <c r="M11" s="259">
        <v>5</v>
      </c>
      <c r="N11" s="259">
        <v>6</v>
      </c>
    </row>
    <row r="12" spans="1:15" ht="12.75" customHeight="1">
      <c r="A12" s="136" t="s">
        <v>129</v>
      </c>
      <c r="B12" s="352" t="s">
        <v>130</v>
      </c>
      <c r="C12" s="353"/>
      <c r="D12" s="121"/>
      <c r="E12" s="238">
        <f>SUM(I31:N31)</f>
        <v>0</v>
      </c>
      <c r="F12" s="239"/>
      <c r="H12" s="136" t="s">
        <v>137</v>
      </c>
      <c r="I12" s="260"/>
      <c r="J12" s="260"/>
      <c r="K12" s="260"/>
      <c r="L12" s="260"/>
      <c r="M12" s="260"/>
      <c r="N12" s="260"/>
    </row>
    <row r="13" spans="1:15">
      <c r="A13" s="136" t="s">
        <v>132</v>
      </c>
      <c r="B13" s="352" t="s">
        <v>130</v>
      </c>
      <c r="C13" s="354"/>
      <c r="D13" s="121"/>
      <c r="E13" s="240">
        <v>0</v>
      </c>
      <c r="F13" s="239"/>
      <c r="H13" s="136" t="s">
        <v>138</v>
      </c>
      <c r="I13" s="260"/>
      <c r="J13" s="260"/>
      <c r="K13" s="260"/>
      <c r="L13" s="260"/>
      <c r="M13" s="260"/>
      <c r="N13" s="260"/>
    </row>
    <row r="14" spans="1:15">
      <c r="A14" s="131" t="s">
        <v>134</v>
      </c>
      <c r="B14" s="352" t="s">
        <v>130</v>
      </c>
      <c r="C14" s="132"/>
      <c r="D14" s="121"/>
      <c r="E14" s="240">
        <v>0</v>
      </c>
      <c r="F14" s="239"/>
      <c r="H14" s="136" t="s">
        <v>140</v>
      </c>
      <c r="I14" s="260"/>
      <c r="J14" s="260"/>
      <c r="K14" s="260"/>
      <c r="L14" s="260"/>
      <c r="M14" s="260"/>
      <c r="N14" s="260"/>
    </row>
    <row r="15" spans="1:15">
      <c r="A15" s="355" t="s">
        <v>136</v>
      </c>
      <c r="B15" s="356"/>
      <c r="C15" s="357"/>
      <c r="D15" s="133"/>
      <c r="E15" s="241">
        <f>SUM(E12:E14)</f>
        <v>0</v>
      </c>
      <c r="F15" s="239"/>
      <c r="H15" s="136" t="s">
        <v>142</v>
      </c>
      <c r="I15" s="260"/>
      <c r="J15" s="260"/>
      <c r="K15" s="260"/>
      <c r="L15" s="260"/>
      <c r="M15" s="260"/>
      <c r="N15" s="260"/>
    </row>
    <row r="16" spans="1:15">
      <c r="A16" s="131"/>
      <c r="B16" s="358"/>
      <c r="C16" s="359"/>
      <c r="D16" s="121"/>
      <c r="E16" s="242"/>
      <c r="F16" s="239"/>
    </row>
    <row r="17" spans="1:15" ht="14.4" customHeight="1">
      <c r="A17" s="360" t="s">
        <v>139</v>
      </c>
      <c r="B17" s="352" t="s">
        <v>130</v>
      </c>
      <c r="C17" s="361"/>
      <c r="D17" s="121"/>
      <c r="E17" s="243">
        <f>$C17*E15</f>
        <v>0</v>
      </c>
      <c r="F17" s="239"/>
      <c r="H17" s="188" t="s">
        <v>127</v>
      </c>
      <c r="I17" s="477" t="s">
        <v>144</v>
      </c>
      <c r="J17" s="480"/>
      <c r="K17" s="480"/>
      <c r="L17" s="480"/>
      <c r="M17" s="480"/>
      <c r="N17" s="481"/>
    </row>
    <row r="18" spans="1:15" ht="13.2" customHeight="1">
      <c r="A18" s="360" t="s">
        <v>141</v>
      </c>
      <c r="B18" s="352" t="s">
        <v>130</v>
      </c>
      <c r="C18" s="361"/>
      <c r="D18" s="121"/>
      <c r="E18" s="244">
        <f>$C18*E15</f>
        <v>0</v>
      </c>
      <c r="F18" s="239"/>
      <c r="H18" s="136"/>
      <c r="I18" s="259">
        <v>1</v>
      </c>
      <c r="J18" s="259">
        <v>2</v>
      </c>
      <c r="K18" s="259">
        <v>3</v>
      </c>
      <c r="L18" s="259">
        <v>4</v>
      </c>
      <c r="M18" s="259">
        <v>5</v>
      </c>
      <c r="N18" s="259">
        <v>6</v>
      </c>
      <c r="O18" s="225"/>
    </row>
    <row r="19" spans="1:15">
      <c r="A19" s="355" t="s">
        <v>143</v>
      </c>
      <c r="B19" s="362"/>
      <c r="C19" s="132"/>
      <c r="D19" s="121"/>
      <c r="E19" s="241">
        <f>SUM(E15:E18)</f>
        <v>0</v>
      </c>
      <c r="F19" s="363">
        <f>IF(E19=0,0,E19/E$47)</f>
        <v>0</v>
      </c>
      <c r="H19" s="136" t="s">
        <v>137</v>
      </c>
      <c r="I19" s="367"/>
      <c r="J19" s="367"/>
      <c r="K19" s="367"/>
      <c r="L19" s="367"/>
      <c r="M19" s="367"/>
      <c r="N19" s="367"/>
      <c r="O19" s="225"/>
    </row>
    <row r="20" spans="1:15">
      <c r="A20" s="131"/>
      <c r="B20" s="358"/>
      <c r="C20" s="359"/>
      <c r="D20" s="121"/>
      <c r="E20" s="242"/>
      <c r="F20" s="239"/>
      <c r="H20" s="136" t="s">
        <v>138</v>
      </c>
      <c r="I20" s="367"/>
      <c r="J20" s="367"/>
      <c r="K20" s="367"/>
      <c r="L20" s="367"/>
      <c r="M20" s="367"/>
      <c r="N20" s="367"/>
      <c r="O20" s="254"/>
    </row>
    <row r="21" spans="1:15">
      <c r="A21" s="364" t="s">
        <v>145</v>
      </c>
      <c r="B21" s="365"/>
      <c r="C21" s="359"/>
      <c r="D21" s="134"/>
      <c r="E21" s="245">
        <f>E19*0.96</f>
        <v>0</v>
      </c>
      <c r="F21" s="246"/>
      <c r="G21" s="135"/>
      <c r="H21" s="136" t="s">
        <v>140</v>
      </c>
      <c r="I21" s="367"/>
      <c r="J21" s="367"/>
      <c r="K21" s="367"/>
      <c r="L21" s="367"/>
      <c r="M21" s="367"/>
      <c r="N21" s="367"/>
      <c r="O21" s="225"/>
    </row>
    <row r="22" spans="1:15" s="14" customFormat="1">
      <c r="A22" s="360" t="s">
        <v>146</v>
      </c>
      <c r="B22" s="365"/>
      <c r="C22" s="366" t="s">
        <v>147</v>
      </c>
      <c r="D22" s="121"/>
      <c r="E22" s="243">
        <f>E21*'5-Premies en opslagen'!$C24</f>
        <v>0</v>
      </c>
      <c r="F22" s="239"/>
      <c r="G22" s="51"/>
      <c r="H22" s="136" t="s">
        <v>142</v>
      </c>
      <c r="I22" s="367"/>
      <c r="J22" s="367"/>
      <c r="K22" s="367"/>
      <c r="L22" s="367"/>
      <c r="M22" s="367"/>
      <c r="N22" s="367"/>
      <c r="O22" s="225"/>
    </row>
    <row r="23" spans="1:15" ht="14.25" customHeight="1">
      <c r="A23" s="355" t="s">
        <v>148</v>
      </c>
      <c r="B23" s="368"/>
      <c r="C23" s="132"/>
      <c r="D23" s="121"/>
      <c r="E23" s="241">
        <f>E22+E19</f>
        <v>0</v>
      </c>
      <c r="F23" s="363">
        <f>IF(E23=0,0,E23/E$47)</f>
        <v>0</v>
      </c>
      <c r="H23" s="137" t="s">
        <v>154</v>
      </c>
      <c r="I23" s="371">
        <f t="shared" ref="I23:N23" si="0">SUM(I19:I22)</f>
        <v>0</v>
      </c>
      <c r="J23" s="371">
        <f t="shared" si="0"/>
        <v>0</v>
      </c>
      <c r="K23" s="371">
        <f t="shared" si="0"/>
        <v>0</v>
      </c>
      <c r="L23" s="371">
        <f t="shared" si="0"/>
        <v>0</v>
      </c>
      <c r="M23" s="371">
        <f t="shared" si="0"/>
        <v>0</v>
      </c>
      <c r="N23" s="371">
        <f t="shared" si="0"/>
        <v>0</v>
      </c>
      <c r="O23" s="372">
        <f>SUM(I23:N23)</f>
        <v>0</v>
      </c>
    </row>
    <row r="24" spans="1:15" ht="12.75" customHeight="1">
      <c r="A24" s="131"/>
      <c r="B24" s="362"/>
      <c r="C24" s="132"/>
      <c r="D24" s="121"/>
      <c r="E24" s="237"/>
      <c r="F24" s="239"/>
    </row>
    <row r="25" spans="1:15" ht="12.75" customHeight="1">
      <c r="A25" s="360" t="s">
        <v>149</v>
      </c>
      <c r="B25" s="365"/>
      <c r="C25" s="366" t="s">
        <v>147</v>
      </c>
      <c r="D25" s="121"/>
      <c r="E25" s="243">
        <f>E23*'5-Premies en opslagen'!$B53</f>
        <v>0</v>
      </c>
      <c r="F25" s="239"/>
      <c r="H25" s="188" t="s">
        <v>127</v>
      </c>
      <c r="I25" s="472" t="s">
        <v>156</v>
      </c>
      <c r="J25" s="473"/>
      <c r="K25" s="473"/>
      <c r="L25" s="473"/>
      <c r="M25" s="473"/>
      <c r="N25" s="473"/>
    </row>
    <row r="26" spans="1:15">
      <c r="A26" s="355" t="s">
        <v>150</v>
      </c>
      <c r="B26" s="362"/>
      <c r="C26" s="132"/>
      <c r="D26" s="121"/>
      <c r="E26" s="241">
        <f>SUM(E23:E25)</f>
        <v>0</v>
      </c>
      <c r="F26" s="363">
        <f>IF(E26=0,0,E26/E$47)</f>
        <v>0</v>
      </c>
      <c r="H26" s="261"/>
      <c r="I26" s="259">
        <v>1</v>
      </c>
      <c r="J26" s="259">
        <v>2</v>
      </c>
      <c r="K26" s="259">
        <v>3</v>
      </c>
      <c r="L26" s="259">
        <v>4</v>
      </c>
      <c r="M26" s="259">
        <v>5</v>
      </c>
      <c r="N26" s="259">
        <v>6</v>
      </c>
    </row>
    <row r="27" spans="1:15" ht="13.2" customHeight="1">
      <c r="A27" s="131"/>
      <c r="B27" s="362"/>
      <c r="C27" s="132"/>
      <c r="D27" s="121"/>
      <c r="E27" s="237"/>
      <c r="F27" s="239"/>
      <c r="H27" s="136" t="s">
        <v>137</v>
      </c>
      <c r="I27" s="491">
        <f t="shared" ref="I27:N30" si="1">I19*I12</f>
        <v>0</v>
      </c>
      <c r="J27" s="491">
        <f t="shared" si="1"/>
        <v>0</v>
      </c>
      <c r="K27" s="491">
        <f t="shared" si="1"/>
        <v>0</v>
      </c>
      <c r="L27" s="491">
        <f t="shared" si="1"/>
        <v>0</v>
      </c>
      <c r="M27" s="491">
        <f t="shared" si="1"/>
        <v>0</v>
      </c>
      <c r="N27" s="491">
        <f t="shared" si="1"/>
        <v>0</v>
      </c>
    </row>
    <row r="28" spans="1:15">
      <c r="A28" s="131" t="s">
        <v>151</v>
      </c>
      <c r="B28" s="369"/>
      <c r="C28" s="354" t="s">
        <v>152</v>
      </c>
      <c r="D28" s="121"/>
      <c r="E28" s="240"/>
      <c r="F28" s="239">
        <v>0</v>
      </c>
      <c r="H28" s="136" t="s">
        <v>138</v>
      </c>
      <c r="I28" s="491">
        <f t="shared" si="1"/>
        <v>0</v>
      </c>
      <c r="J28" s="491">
        <f t="shared" si="1"/>
        <v>0</v>
      </c>
      <c r="K28" s="491">
        <f t="shared" si="1"/>
        <v>0</v>
      </c>
      <c r="L28" s="491">
        <f t="shared" si="1"/>
        <v>0</v>
      </c>
      <c r="M28" s="491">
        <f t="shared" si="1"/>
        <v>0</v>
      </c>
      <c r="N28" s="491">
        <f t="shared" si="1"/>
        <v>0</v>
      </c>
    </row>
    <row r="29" spans="1:15">
      <c r="A29" s="131" t="s">
        <v>153</v>
      </c>
      <c r="B29" s="370"/>
      <c r="C29" s="354" t="s">
        <v>152</v>
      </c>
      <c r="D29" s="121"/>
      <c r="E29" s="240"/>
      <c r="F29" s="239">
        <v>0</v>
      </c>
      <c r="H29" s="136" t="s">
        <v>140</v>
      </c>
      <c r="I29" s="491">
        <f t="shared" si="1"/>
        <v>0</v>
      </c>
      <c r="J29" s="491">
        <f t="shared" si="1"/>
        <v>0</v>
      </c>
      <c r="K29" s="491">
        <f t="shared" si="1"/>
        <v>0</v>
      </c>
      <c r="L29" s="491">
        <f t="shared" si="1"/>
        <v>0</v>
      </c>
      <c r="M29" s="491">
        <f t="shared" si="1"/>
        <v>0</v>
      </c>
      <c r="N29" s="491">
        <f t="shared" si="1"/>
        <v>0</v>
      </c>
    </row>
    <row r="30" spans="1:15">
      <c r="A30" s="131"/>
      <c r="B30" s="362"/>
      <c r="C30" s="132"/>
      <c r="D30" s="121"/>
      <c r="E30" s="240"/>
      <c r="F30" s="239"/>
      <c r="H30" s="136" t="s">
        <v>142</v>
      </c>
      <c r="I30" s="491">
        <f t="shared" si="1"/>
        <v>0</v>
      </c>
      <c r="J30" s="491">
        <f t="shared" si="1"/>
        <v>0</v>
      </c>
      <c r="K30" s="491">
        <f t="shared" si="1"/>
        <v>0</v>
      </c>
      <c r="L30" s="491">
        <f t="shared" si="1"/>
        <v>0</v>
      </c>
      <c r="M30" s="491">
        <f t="shared" si="1"/>
        <v>0</v>
      </c>
      <c r="N30" s="491">
        <f t="shared" si="1"/>
        <v>0</v>
      </c>
    </row>
    <row r="31" spans="1:15" ht="12.75" customHeight="1">
      <c r="A31" s="373"/>
      <c r="B31" s="374"/>
      <c r="C31" s="375" t="s">
        <v>128</v>
      </c>
      <c r="D31" s="121"/>
      <c r="E31" s="240"/>
      <c r="F31" s="239"/>
      <c r="H31" s="137" t="s">
        <v>154</v>
      </c>
      <c r="I31" s="389">
        <f t="shared" ref="I31:N31" si="2">SUM(I27:I30)</f>
        <v>0</v>
      </c>
      <c r="J31" s="389">
        <f t="shared" si="2"/>
        <v>0</v>
      </c>
      <c r="K31" s="389">
        <f t="shared" si="2"/>
        <v>0</v>
      </c>
      <c r="L31" s="389">
        <f t="shared" si="2"/>
        <v>0</v>
      </c>
      <c r="M31" s="389">
        <f t="shared" si="2"/>
        <v>0</v>
      </c>
      <c r="N31" s="389">
        <f t="shared" si="2"/>
        <v>0</v>
      </c>
    </row>
    <row r="32" spans="1:15" ht="12.75" customHeight="1">
      <c r="A32" s="355" t="s">
        <v>157</v>
      </c>
      <c r="B32" s="362"/>
      <c r="C32" s="132"/>
      <c r="D32" s="121"/>
      <c r="E32" s="241">
        <f>SUM(E26:E31)</f>
        <v>0</v>
      </c>
      <c r="F32" s="363">
        <f>IF(E32=0,0,E32/E$47)</f>
        <v>0</v>
      </c>
    </row>
    <row r="33" spans="1:15" ht="12.75" customHeight="1">
      <c r="A33" s="131"/>
      <c r="B33" s="362"/>
      <c r="C33" s="132"/>
      <c r="D33" s="121"/>
      <c r="E33" s="237"/>
      <c r="F33" s="239"/>
    </row>
    <row r="34" spans="1:15" ht="12.75" customHeight="1">
      <c r="A34" s="131" t="s">
        <v>158</v>
      </c>
      <c r="B34" s="362"/>
      <c r="C34" s="376"/>
      <c r="D34" s="121"/>
      <c r="E34" s="240"/>
      <c r="F34" s="247" t="e">
        <f>E34/$E$47</f>
        <v>#DIV/0!</v>
      </c>
    </row>
    <row r="35" spans="1:15" ht="12.75" customHeight="1">
      <c r="A35" s="131" t="s">
        <v>159</v>
      </c>
      <c r="B35" s="362"/>
      <c r="C35" s="376"/>
      <c r="D35" s="121"/>
      <c r="E35" s="240"/>
      <c r="F35" s="247" t="e">
        <f t="shared" ref="F35:F41" si="3">E35/$E$47</f>
        <v>#DIV/0!</v>
      </c>
    </row>
    <row r="36" spans="1:15" ht="14.25" customHeight="1">
      <c r="A36" s="131" t="s">
        <v>160</v>
      </c>
      <c r="B36" s="362"/>
      <c r="C36" s="376"/>
      <c r="D36" s="121"/>
      <c r="E36" s="240"/>
      <c r="F36" s="247" t="e">
        <f t="shared" si="3"/>
        <v>#DIV/0!</v>
      </c>
    </row>
    <row r="37" spans="1:15">
      <c r="A37" s="131" t="s">
        <v>161</v>
      </c>
      <c r="B37" s="362"/>
      <c r="C37" s="377"/>
      <c r="D37" s="121"/>
      <c r="E37" s="240"/>
      <c r="F37" s="247" t="e">
        <f t="shared" si="3"/>
        <v>#DIV/0!</v>
      </c>
    </row>
    <row r="38" spans="1:15">
      <c r="A38" s="131" t="s">
        <v>162</v>
      </c>
      <c r="B38" s="362"/>
      <c r="C38" s="376"/>
      <c r="D38" s="121"/>
      <c r="E38" s="240"/>
      <c r="F38" s="247" t="e">
        <f t="shared" si="3"/>
        <v>#DIV/0!</v>
      </c>
    </row>
    <row r="39" spans="1:15">
      <c r="A39" s="131" t="s">
        <v>163</v>
      </c>
      <c r="B39" s="362"/>
      <c r="C39" s="377"/>
      <c r="D39" s="121"/>
      <c r="E39" s="240"/>
      <c r="F39" s="247" t="e">
        <f t="shared" si="3"/>
        <v>#DIV/0!</v>
      </c>
    </row>
    <row r="40" spans="1:15">
      <c r="A40" s="131" t="s">
        <v>164</v>
      </c>
      <c r="B40" s="362"/>
      <c r="C40" s="354" t="s">
        <v>152</v>
      </c>
      <c r="D40" s="121"/>
      <c r="E40" s="240"/>
      <c r="F40" s="247" t="e">
        <f t="shared" si="3"/>
        <v>#DIV/0!</v>
      </c>
    </row>
    <row r="41" spans="1:15">
      <c r="A41" s="131" t="s">
        <v>165</v>
      </c>
      <c r="B41" s="362"/>
      <c r="C41" s="354"/>
      <c r="D41" s="121"/>
      <c r="E41" s="240"/>
      <c r="F41" s="247" t="e">
        <f t="shared" si="3"/>
        <v>#DIV/0!</v>
      </c>
      <c r="H41" s="135"/>
      <c r="I41" s="135"/>
      <c r="J41" s="135"/>
      <c r="K41" s="135"/>
      <c r="L41" s="135"/>
      <c r="M41" s="135"/>
      <c r="N41" s="135"/>
      <c r="O41" s="135"/>
    </row>
    <row r="42" spans="1:15">
      <c r="A42" s="373"/>
      <c r="B42" s="374"/>
      <c r="C42" s="378"/>
      <c r="D42" s="121"/>
      <c r="E42" s="240"/>
      <c r="F42" s="239"/>
      <c r="H42" s="135"/>
      <c r="I42" s="135"/>
      <c r="J42" s="135"/>
      <c r="K42" s="135"/>
      <c r="L42" s="135"/>
      <c r="M42" s="135"/>
      <c r="N42" s="135"/>
      <c r="O42" s="135"/>
    </row>
    <row r="43" spans="1:15" ht="45">
      <c r="A43" s="355" t="s">
        <v>166</v>
      </c>
      <c r="B43" s="362"/>
      <c r="C43" s="132"/>
      <c r="D43" s="121"/>
      <c r="E43" s="241">
        <f>SUM(E32:E42)</f>
        <v>0</v>
      </c>
      <c r="F43" s="363">
        <f>IF(E43=0,0,E43/E$47)</f>
        <v>0</v>
      </c>
      <c r="H43" s="387" t="s">
        <v>167</v>
      </c>
      <c r="I43" s="347"/>
      <c r="J43" s="348"/>
      <c r="K43" s="189" t="s">
        <v>126</v>
      </c>
      <c r="L43" s="135"/>
      <c r="M43" s="135"/>
      <c r="N43" s="135"/>
    </row>
    <row r="44" spans="1:15">
      <c r="A44" s="131"/>
      <c r="B44" s="362"/>
      <c r="C44" s="132"/>
      <c r="D44" s="121"/>
      <c r="E44" s="237"/>
      <c r="F44" s="248"/>
      <c r="H44" s="136"/>
      <c r="I44" s="349" t="s">
        <v>128</v>
      </c>
      <c r="J44" s="350" t="s">
        <v>128</v>
      </c>
      <c r="K44" s="237"/>
      <c r="L44" s="135"/>
      <c r="M44" s="135"/>
      <c r="N44" s="135"/>
    </row>
    <row r="45" spans="1:15">
      <c r="A45" s="131" t="s">
        <v>168</v>
      </c>
      <c r="B45" s="362"/>
      <c r="C45" s="377"/>
      <c r="D45" s="121"/>
      <c r="E45" s="240"/>
      <c r="F45" s="363">
        <f>(IF(E45=0,0,E45/E$47))</f>
        <v>0</v>
      </c>
      <c r="H45" s="139" t="s">
        <v>136</v>
      </c>
      <c r="I45" s="140"/>
      <c r="J45" s="141"/>
      <c r="K45" s="241">
        <f>E15</f>
        <v>0</v>
      </c>
      <c r="L45" s="135"/>
      <c r="M45" s="135"/>
      <c r="N45" s="135"/>
    </row>
    <row r="46" spans="1:15">
      <c r="A46" s="131"/>
      <c r="B46" s="379"/>
      <c r="C46" s="132"/>
      <c r="D46" s="121"/>
      <c r="E46" s="237"/>
      <c r="F46" s="239"/>
      <c r="H46" s="142" t="s">
        <v>139</v>
      </c>
      <c r="I46" s="143"/>
      <c r="J46" s="144"/>
      <c r="K46" s="243">
        <f>E17</f>
        <v>0</v>
      </c>
      <c r="L46" s="135"/>
      <c r="M46" s="135"/>
      <c r="N46" s="135"/>
    </row>
    <row r="47" spans="1:15">
      <c r="A47" s="355" t="s">
        <v>169</v>
      </c>
      <c r="B47" s="380"/>
      <c r="C47" s="381"/>
      <c r="D47" s="121"/>
      <c r="E47" s="249">
        <f>SUM(E43:E46)</f>
        <v>0</v>
      </c>
      <c r="F47" s="250">
        <f>SUM(F43:F46)</f>
        <v>0</v>
      </c>
      <c r="H47" s="360" t="s">
        <v>141</v>
      </c>
      <c r="I47" s="143"/>
      <c r="J47" s="144"/>
      <c r="K47" s="244">
        <f>E18</f>
        <v>0</v>
      </c>
      <c r="L47" s="135"/>
      <c r="M47" s="135"/>
      <c r="N47" s="135"/>
      <c r="O47" s="135"/>
    </row>
    <row r="48" spans="1:15">
      <c r="B48" s="138"/>
      <c r="C48" s="382"/>
      <c r="D48" s="121"/>
      <c r="E48" s="225"/>
      <c r="F48" s="251"/>
      <c r="H48" s="360" t="s">
        <v>146</v>
      </c>
      <c r="I48" s="143"/>
      <c r="J48" s="144"/>
      <c r="K48" s="243">
        <f>E22</f>
        <v>0</v>
      </c>
      <c r="L48" s="135"/>
      <c r="M48" s="135"/>
      <c r="N48" s="135"/>
      <c r="O48" s="135"/>
    </row>
    <row r="49" spans="1:15">
      <c r="A49" s="383" t="s">
        <v>170</v>
      </c>
      <c r="B49" s="384"/>
      <c r="C49" s="385"/>
      <c r="D49" s="135"/>
      <c r="E49" s="252">
        <f>(E$26*1.3)+($E$47-$E$26)</f>
        <v>0</v>
      </c>
      <c r="F49" s="253"/>
      <c r="G49" s="135"/>
      <c r="H49" s="360" t="s">
        <v>149</v>
      </c>
      <c r="I49" s="365"/>
      <c r="J49" s="366"/>
      <c r="K49" s="243">
        <f>E25</f>
        <v>0</v>
      </c>
      <c r="L49" s="135"/>
      <c r="M49" s="135"/>
      <c r="N49" s="135"/>
      <c r="O49" s="135"/>
    </row>
    <row r="50" spans="1:15" s="14" customFormat="1">
      <c r="A50" s="135"/>
      <c r="B50" s="145"/>
      <c r="C50" s="146"/>
      <c r="D50" s="135"/>
      <c r="E50" s="254"/>
      <c r="F50" s="254"/>
      <c r="G50" s="135"/>
      <c r="H50" s="131" t="s">
        <v>151</v>
      </c>
      <c r="I50" s="369"/>
      <c r="J50" s="354"/>
      <c r="K50" s="238">
        <f>E28</f>
        <v>0</v>
      </c>
      <c r="L50" s="135"/>
      <c r="M50" s="135"/>
      <c r="N50" s="135"/>
      <c r="O50" s="135"/>
    </row>
    <row r="51" spans="1:15" s="14" customFormat="1">
      <c r="A51" s="383" t="s">
        <v>171</v>
      </c>
      <c r="B51" s="384"/>
      <c r="C51" s="385"/>
      <c r="D51" s="135"/>
      <c r="E51" s="252">
        <f>(E$26*1.5)+($E$47-$E$26)</f>
        <v>0</v>
      </c>
      <c r="F51" s="253"/>
      <c r="G51" s="135"/>
      <c r="H51" s="131" t="s">
        <v>153</v>
      </c>
      <c r="I51" s="370"/>
      <c r="J51" s="354"/>
      <c r="K51" s="238">
        <f t="shared" ref="K51:K52" si="4">E29</f>
        <v>0</v>
      </c>
      <c r="L51" s="135"/>
      <c r="M51" s="51"/>
      <c r="N51" s="135"/>
      <c r="O51" s="135"/>
    </row>
    <row r="52" spans="1:15" s="14" customFormat="1">
      <c r="A52" s="135"/>
      <c r="B52" s="145"/>
      <c r="C52" s="146"/>
      <c r="D52" s="135"/>
      <c r="E52" s="254"/>
      <c r="F52" s="254"/>
      <c r="G52" s="135"/>
      <c r="H52" s="131" t="s">
        <v>155</v>
      </c>
      <c r="I52" s="362"/>
      <c r="J52" s="132" t="s">
        <v>128</v>
      </c>
      <c r="K52" s="238">
        <f t="shared" si="4"/>
        <v>0</v>
      </c>
      <c r="L52" s="135"/>
      <c r="M52" s="51"/>
      <c r="N52" s="135"/>
      <c r="O52" s="135"/>
    </row>
    <row r="53" spans="1:15" s="14" customFormat="1">
      <c r="A53" s="383" t="s">
        <v>172</v>
      </c>
      <c r="B53" s="384"/>
      <c r="C53" s="385"/>
      <c r="D53" s="135"/>
      <c r="E53" s="252">
        <f>(E$26*2.5)+($E$47-$E$26)</f>
        <v>0</v>
      </c>
      <c r="F53" s="254"/>
      <c r="G53" s="135"/>
      <c r="H53" s="131" t="s">
        <v>158</v>
      </c>
      <c r="I53" s="362"/>
      <c r="J53" s="376"/>
      <c r="K53" s="238">
        <f>E34</f>
        <v>0</v>
      </c>
      <c r="L53" s="135"/>
      <c r="M53" s="51"/>
      <c r="N53" s="135"/>
      <c r="O53" s="135"/>
    </row>
    <row r="54" spans="1:15" s="14" customFormat="1">
      <c r="A54" s="135"/>
      <c r="B54" s="145"/>
      <c r="C54" s="147"/>
      <c r="D54" s="135"/>
      <c r="E54" s="135"/>
      <c r="F54" s="148"/>
      <c r="G54" s="135"/>
      <c r="H54" s="131" t="s">
        <v>159</v>
      </c>
      <c r="I54" s="362"/>
      <c r="J54" s="376"/>
      <c r="K54" s="238">
        <f t="shared" ref="K54:K60" si="5">E35</f>
        <v>0</v>
      </c>
      <c r="L54" s="135"/>
      <c r="M54" s="51"/>
      <c r="N54" s="135"/>
      <c r="O54" s="135"/>
    </row>
    <row r="55" spans="1:15" s="14" customFormat="1">
      <c r="A55" s="135"/>
      <c r="B55" s="145"/>
      <c r="C55" s="147"/>
      <c r="D55" s="135"/>
      <c r="E55" s="135"/>
      <c r="F55" s="148"/>
      <c r="G55" s="135"/>
      <c r="H55" s="131" t="s">
        <v>160</v>
      </c>
      <c r="I55" s="362"/>
      <c r="J55" s="376"/>
      <c r="K55" s="238">
        <f t="shared" si="5"/>
        <v>0</v>
      </c>
      <c r="L55" s="135"/>
      <c r="M55" s="51"/>
      <c r="N55" s="135"/>
      <c r="O55" s="135"/>
    </row>
    <row r="56" spans="1:15" s="14" customFormat="1">
      <c r="A56" s="135"/>
      <c r="B56" s="135"/>
      <c r="C56" s="149"/>
      <c r="D56" s="135"/>
      <c r="E56" s="135"/>
      <c r="F56" s="148"/>
      <c r="G56" s="135"/>
      <c r="H56" s="131" t="s">
        <v>161</v>
      </c>
      <c r="I56" s="362"/>
      <c r="J56" s="377"/>
      <c r="K56" s="238">
        <f t="shared" si="5"/>
        <v>0</v>
      </c>
      <c r="L56" s="135"/>
      <c r="M56" s="51"/>
      <c r="N56" s="135"/>
      <c r="O56" s="135"/>
    </row>
    <row r="57" spans="1:15" s="14" customFormat="1">
      <c r="A57" s="135"/>
      <c r="B57" s="135"/>
      <c r="C57" s="149"/>
      <c r="D57" s="135"/>
      <c r="E57" s="135"/>
      <c r="F57" s="148"/>
      <c r="G57" s="135"/>
      <c r="H57" s="131" t="s">
        <v>162</v>
      </c>
      <c r="I57" s="362"/>
      <c r="J57" s="376"/>
      <c r="K57" s="238">
        <f t="shared" si="5"/>
        <v>0</v>
      </c>
      <c r="L57" s="135"/>
      <c r="M57" s="51"/>
      <c r="N57" s="135"/>
      <c r="O57" s="135"/>
    </row>
    <row r="58" spans="1:15" s="14" customFormat="1">
      <c r="A58" s="51"/>
      <c r="B58" s="135"/>
      <c r="C58" s="149"/>
      <c r="D58" s="135"/>
      <c r="E58" s="135"/>
      <c r="F58" s="148"/>
      <c r="G58" s="135"/>
      <c r="H58" s="131" t="s">
        <v>163</v>
      </c>
      <c r="I58" s="362"/>
      <c r="J58" s="377"/>
      <c r="K58" s="238">
        <f t="shared" si="5"/>
        <v>0</v>
      </c>
      <c r="L58" s="135"/>
      <c r="M58" s="51"/>
      <c r="N58" s="51"/>
      <c r="O58" s="135"/>
    </row>
    <row r="59" spans="1:15" s="14" customFormat="1">
      <c r="A59" s="135"/>
      <c r="B59" s="135"/>
      <c r="C59" s="149"/>
      <c r="D59" s="135"/>
      <c r="E59" s="135"/>
      <c r="F59" s="148"/>
      <c r="G59" s="135"/>
      <c r="H59" s="131" t="s">
        <v>164</v>
      </c>
      <c r="I59" s="362"/>
      <c r="J59" s="354"/>
      <c r="K59" s="238">
        <f t="shared" si="5"/>
        <v>0</v>
      </c>
      <c r="L59" s="135"/>
      <c r="M59" s="51"/>
      <c r="N59" s="51"/>
      <c r="O59" s="135"/>
    </row>
    <row r="60" spans="1:15" s="14" customFormat="1">
      <c r="A60" s="135"/>
      <c r="B60" s="135"/>
      <c r="C60" s="149"/>
      <c r="D60" s="135"/>
      <c r="E60" s="135"/>
      <c r="F60" s="148"/>
      <c r="G60" s="135"/>
      <c r="H60" s="131" t="s">
        <v>165</v>
      </c>
      <c r="I60" s="362"/>
      <c r="J60" s="354"/>
      <c r="K60" s="238">
        <f t="shared" si="5"/>
        <v>0</v>
      </c>
      <c r="L60" s="135"/>
      <c r="M60" s="51"/>
      <c r="N60" s="51"/>
      <c r="O60" s="135"/>
    </row>
    <row r="61" spans="1:15" s="14" customFormat="1">
      <c r="A61" s="135"/>
      <c r="B61" s="135"/>
      <c r="C61" s="149"/>
      <c r="D61" s="135"/>
      <c r="E61" s="135"/>
      <c r="F61" s="148"/>
      <c r="G61" s="135"/>
      <c r="H61" s="131" t="s">
        <v>168</v>
      </c>
      <c r="I61" s="362"/>
      <c r="J61" s="377"/>
      <c r="K61" s="238">
        <f>E45</f>
        <v>0</v>
      </c>
      <c r="L61" s="135"/>
      <c r="M61" s="51"/>
      <c r="N61" s="51"/>
      <c r="O61" s="135"/>
    </row>
    <row r="62" spans="1:15" s="14" customFormat="1">
      <c r="A62" s="135"/>
      <c r="B62" s="135"/>
      <c r="C62" s="149"/>
      <c r="D62" s="135"/>
      <c r="E62" s="135"/>
      <c r="F62" s="148"/>
      <c r="G62" s="135"/>
      <c r="H62" s="131"/>
      <c r="I62" s="379"/>
      <c r="J62" s="132"/>
      <c r="K62" s="237"/>
      <c r="L62" s="135"/>
      <c r="M62" s="51"/>
      <c r="N62" s="51"/>
      <c r="O62" s="135"/>
    </row>
    <row r="63" spans="1:15" s="14" customFormat="1">
      <c r="A63" s="135"/>
      <c r="B63" s="135"/>
      <c r="C63" s="149"/>
      <c r="D63" s="135"/>
      <c r="E63" s="135"/>
      <c r="F63" s="148"/>
      <c r="G63" s="135"/>
      <c r="H63" s="355" t="s">
        <v>169</v>
      </c>
      <c r="I63" s="380"/>
      <c r="J63" s="381"/>
      <c r="K63" s="249">
        <f>SUM(K45:K62)</f>
        <v>0</v>
      </c>
      <c r="L63" s="135"/>
      <c r="M63" s="51"/>
      <c r="N63" s="51"/>
      <c r="O63" s="135"/>
    </row>
    <row r="64" spans="1:15" s="14" customFormat="1">
      <c r="A64" s="135"/>
      <c r="B64" s="135"/>
      <c r="C64" s="149"/>
      <c r="D64" s="135"/>
      <c r="E64" s="135"/>
      <c r="F64" s="148"/>
      <c r="G64" s="135"/>
      <c r="H64" s="51"/>
      <c r="I64" s="138"/>
      <c r="J64" s="382"/>
      <c r="K64" s="225"/>
      <c r="L64" s="135"/>
      <c r="M64" s="51"/>
      <c r="N64" s="51"/>
      <c r="O64" s="51"/>
    </row>
    <row r="65" spans="1:15" s="14" customFormat="1">
      <c r="A65" s="135"/>
      <c r="B65" s="135"/>
      <c r="C65" s="149"/>
      <c r="D65" s="135"/>
      <c r="E65" s="51"/>
      <c r="F65" s="148"/>
      <c r="G65" s="135"/>
      <c r="H65" s="383" t="s">
        <v>170</v>
      </c>
      <c r="I65" s="384"/>
      <c r="J65" s="385"/>
      <c r="K65" s="252">
        <f>E49</f>
        <v>0</v>
      </c>
      <c r="L65" s="135"/>
      <c r="M65" s="51"/>
      <c r="N65" s="51"/>
      <c r="O65" s="51"/>
    </row>
    <row r="66" spans="1:15">
      <c r="H66" s="135"/>
      <c r="I66" s="145"/>
      <c r="J66" s="146"/>
      <c r="K66" s="254"/>
      <c r="L66" s="135"/>
    </row>
    <row r="67" spans="1:15">
      <c r="H67" s="383" t="s">
        <v>171</v>
      </c>
      <c r="I67" s="384"/>
      <c r="J67" s="385"/>
      <c r="K67" s="252">
        <f>E51</f>
        <v>0</v>
      </c>
      <c r="L67" s="135"/>
    </row>
    <row r="68" spans="1:15">
      <c r="H68" s="135"/>
      <c r="I68" s="145"/>
      <c r="J68" s="146"/>
      <c r="K68" s="254"/>
      <c r="L68" s="135"/>
    </row>
    <row r="69" spans="1:15">
      <c r="H69" s="383" t="s">
        <v>172</v>
      </c>
      <c r="I69" s="384"/>
      <c r="J69" s="385"/>
      <c r="K69" s="252">
        <f>E53</f>
        <v>0</v>
      </c>
      <c r="L69" s="135"/>
    </row>
    <row r="70" spans="1:15">
      <c r="L70" s="135"/>
      <c r="O70" s="135"/>
    </row>
    <row r="71" spans="1:15">
      <c r="O71" s="135"/>
    </row>
    <row r="72" spans="1:15">
      <c r="O72" s="135"/>
    </row>
    <row r="73" spans="1:15">
      <c r="O73" s="135"/>
    </row>
    <row r="74" spans="1:15">
      <c r="O74" s="135"/>
    </row>
    <row r="75" spans="1:15">
      <c r="O75" s="135"/>
    </row>
    <row r="76" spans="1:15">
      <c r="O76" s="135"/>
    </row>
  </sheetData>
  <mergeCells count="7">
    <mergeCell ref="I25:N25"/>
    <mergeCell ref="I17:N17"/>
    <mergeCell ref="E10:F10"/>
    <mergeCell ref="I10:N10"/>
    <mergeCell ref="H1:N2"/>
    <mergeCell ref="H3:N3"/>
    <mergeCell ref="H4:N5"/>
  </mergeCells>
  <conditionalFormatting sqref="O23">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15"/>
  <sheetViews>
    <sheetView showGridLines="0" zoomScaleNormal="100" workbookViewId="0">
      <pane ySplit="10" topLeftCell="A11" activePane="bottomLeft" state="frozen"/>
      <selection activeCell="B1" sqref="B1"/>
      <selection pane="bottomLeft" activeCell="G11" sqref="G11"/>
    </sheetView>
  </sheetViews>
  <sheetFormatPr defaultColWidth="9.109375" defaultRowHeight="13.2"/>
  <cols>
    <col min="1" max="1" width="28.109375" style="51" customWidth="1"/>
    <col min="2" max="2" width="36.21875" style="51" customWidth="1"/>
    <col min="3" max="3" width="12.88671875" style="51" customWidth="1"/>
    <col min="4" max="4" width="43.88671875" style="51" bestFit="1" customWidth="1"/>
    <col min="5" max="5" width="15.33203125" style="51" customWidth="1"/>
    <col min="6" max="6" width="12.88671875" style="51" customWidth="1"/>
    <col min="7" max="7" width="12.33203125" style="51" bestFit="1" customWidth="1"/>
    <col min="8" max="8" width="13.6640625" style="51" bestFit="1" customWidth="1"/>
    <col min="9" max="9" width="19.88671875" style="2" customWidth="1"/>
    <col min="10" max="16384" width="9.109375" style="2"/>
  </cols>
  <sheetData>
    <row r="1" spans="1:9" ht="16.2">
      <c r="A1" s="390" t="s">
        <v>4</v>
      </c>
      <c r="D1" s="191" t="s">
        <v>175</v>
      </c>
      <c r="E1" s="192"/>
      <c r="F1" s="192"/>
      <c r="G1" s="193"/>
      <c r="H1" s="194" t="s">
        <v>176</v>
      </c>
    </row>
    <row r="2" spans="1:9">
      <c r="D2" s="150" t="s">
        <v>177</v>
      </c>
      <c r="E2" s="151"/>
      <c r="F2" s="151"/>
      <c r="G2" s="152"/>
      <c r="H2" s="262">
        <f>'6-Opbouw uurtarief productie'!E47</f>
        <v>0</v>
      </c>
    </row>
    <row r="3" spans="1:9" ht="18.600000000000001">
      <c r="A3" s="190" t="str">
        <f>'2-Kosten per locatie'!A3</f>
        <v>Naam opdrachtgever</v>
      </c>
      <c r="B3" s="153" t="str">
        <f>'2-Kosten per locatie'!B3</f>
        <v>DOK Delft</v>
      </c>
      <c r="D3" s="150" t="s">
        <v>178</v>
      </c>
      <c r="E3" s="151"/>
      <c r="F3" s="151"/>
      <c r="G3" s="152"/>
      <c r="H3" s="262">
        <f>'6-Opbouw uurtarief productie'!E51</f>
        <v>0</v>
      </c>
    </row>
    <row r="4" spans="1:9" ht="18.600000000000001">
      <c r="A4" s="190" t="str">
        <f>'2-Kosten per locatie'!A4</f>
        <v>Calculatie onderdeel</v>
      </c>
      <c r="B4" s="39" t="str">
        <f ca="1">MID(CELL("bestandsnaam",$C$9),SEARCH("]",CELL("bestandsnaam",$C$9),1)+1,256)</f>
        <v>8-Additionele kosten</v>
      </c>
      <c r="D4" s="150" t="s">
        <v>179</v>
      </c>
      <c r="E4" s="151"/>
      <c r="F4" s="151"/>
      <c r="G4" s="152"/>
      <c r="H4" s="262">
        <f>'6-Opbouw uurtarief productie'!E53</f>
        <v>0</v>
      </c>
    </row>
    <row r="5" spans="1:9" ht="18.600000000000001">
      <c r="A5" s="190" t="str">
        <f>'2-Kosten per locatie'!A5</f>
        <v>Gebouw/plaats</v>
      </c>
      <c r="B5" s="153" t="str">
        <f>'2-Kosten per locatie'!B5</f>
        <v>Delft</v>
      </c>
      <c r="D5" s="150" t="s">
        <v>180</v>
      </c>
      <c r="E5" s="151"/>
      <c r="F5" s="151"/>
      <c r="G5" s="152"/>
      <c r="H5" s="262">
        <v>0</v>
      </c>
    </row>
    <row r="6" spans="1:9" ht="18.600000000000001">
      <c r="A6" s="190" t="str">
        <f>'2-Kosten per locatie'!A6</f>
        <v>Referentie nummer</v>
      </c>
      <c r="B6" s="153" t="str">
        <f>'2-Kosten per locatie'!B6</f>
        <v>Invoer</v>
      </c>
      <c r="D6" s="150" t="s">
        <v>180</v>
      </c>
      <c r="E6" s="151"/>
      <c r="F6" s="151"/>
      <c r="G6" s="152"/>
      <c r="H6" s="262">
        <v>0</v>
      </c>
    </row>
    <row r="7" spans="1:9" ht="15" customHeight="1">
      <c r="A7" s="190" t="str">
        <f>'2-Kosten per locatie'!A7</f>
        <v>Naam dienstverlener</v>
      </c>
      <c r="B7" s="153" t="str">
        <f>'2-Kosten per locatie'!B7</f>
        <v>Voorcalculatie</v>
      </c>
      <c r="D7" s="150" t="s">
        <v>180</v>
      </c>
      <c r="E7" s="151"/>
      <c r="F7" s="151"/>
      <c r="G7" s="152"/>
      <c r="H7" s="262">
        <v>0</v>
      </c>
      <c r="I7" s="23"/>
    </row>
    <row r="8" spans="1:9" ht="18.600000000000001">
      <c r="A8" s="190" t="str">
        <f>'2-Kosten per locatie'!A8</f>
        <v>Prijspeil</v>
      </c>
      <c r="B8" s="263">
        <f>'2-Kosten per locatie'!B8</f>
        <v>45839</v>
      </c>
      <c r="D8" s="150" t="s">
        <v>180</v>
      </c>
      <c r="E8" s="151"/>
      <c r="F8" s="151"/>
      <c r="G8" s="152"/>
      <c r="H8" s="262">
        <v>0</v>
      </c>
      <c r="I8" s="23"/>
    </row>
    <row r="10" spans="1:9" ht="32.4">
      <c r="A10" s="391" t="s">
        <v>21</v>
      </c>
      <c r="B10" s="391" t="s">
        <v>181</v>
      </c>
      <c r="C10" s="391" t="s">
        <v>182</v>
      </c>
      <c r="D10" s="391" t="s">
        <v>183</v>
      </c>
      <c r="E10" s="391" t="s">
        <v>184</v>
      </c>
      <c r="F10" s="391" t="s">
        <v>185</v>
      </c>
      <c r="G10" s="391" t="s">
        <v>186</v>
      </c>
      <c r="H10" s="391" t="s">
        <v>187</v>
      </c>
    </row>
    <row r="11" spans="1:9" ht="26.4">
      <c r="A11" s="442" t="s">
        <v>239</v>
      </c>
      <c r="B11" s="450" t="s">
        <v>353</v>
      </c>
      <c r="C11" s="392">
        <v>1</v>
      </c>
      <c r="D11" s="392">
        <v>255</v>
      </c>
      <c r="E11" s="451"/>
      <c r="F11" s="393">
        <f>E11*D11</f>
        <v>0</v>
      </c>
      <c r="G11" s="394">
        <f>H2</f>
        <v>0</v>
      </c>
      <c r="H11" s="209">
        <f>G11*F11</f>
        <v>0</v>
      </c>
    </row>
    <row r="12" spans="1:9" ht="26.4">
      <c r="A12" s="442" t="s">
        <v>239</v>
      </c>
      <c r="B12" s="450" t="s">
        <v>352</v>
      </c>
      <c r="C12" s="392">
        <v>1</v>
      </c>
      <c r="D12" s="392">
        <v>200</v>
      </c>
      <c r="E12" s="451"/>
      <c r="F12" s="393">
        <f t="shared" ref="F12" si="0">E12*D12</f>
        <v>0</v>
      </c>
      <c r="G12" s="394">
        <f>H2</f>
        <v>0</v>
      </c>
      <c r="H12" s="209">
        <f t="shared" ref="H12:H13" si="1">G12*F12</f>
        <v>0</v>
      </c>
    </row>
    <row r="13" spans="1:9" ht="26.4">
      <c r="A13" s="266" t="s">
        <v>309</v>
      </c>
      <c r="B13" s="450" t="s">
        <v>351</v>
      </c>
      <c r="C13" s="392">
        <v>1</v>
      </c>
      <c r="D13" s="392">
        <v>255</v>
      </c>
      <c r="E13" s="451"/>
      <c r="F13" s="393">
        <f t="shared" ref="F13" si="2">E13*D13</f>
        <v>0</v>
      </c>
      <c r="G13" s="394">
        <f>H2</f>
        <v>0</v>
      </c>
      <c r="H13" s="209">
        <f t="shared" si="1"/>
        <v>0</v>
      </c>
    </row>
    <row r="14" spans="1:9">
      <c r="H14" s="225"/>
    </row>
    <row r="15" spans="1:9" s="13" customFormat="1">
      <c r="A15" s="319" t="s">
        <v>40</v>
      </c>
      <c r="B15" s="330"/>
      <c r="C15" s="330"/>
      <c r="D15" s="330"/>
      <c r="E15" s="330"/>
      <c r="F15" s="395">
        <f>SUM(F11:F13)</f>
        <v>0</v>
      </c>
      <c r="G15" s="330"/>
      <c r="H15" s="258">
        <f>SUM(H11:H14)</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70"/>
  <sheetViews>
    <sheetView showGridLines="0" showZeros="0" zoomScaleNormal="100" zoomScaleSheetLayoutView="75" zoomScalePageLayoutView="50" workbookViewId="0">
      <pane ySplit="10" topLeftCell="A57" activePane="bottomLeft" state="frozen"/>
      <selection activeCell="B1" sqref="B1"/>
      <selection pane="bottomLeft" activeCell="K15" sqref="K15"/>
    </sheetView>
  </sheetViews>
  <sheetFormatPr defaultColWidth="11.44140625" defaultRowHeight="13.2"/>
  <cols>
    <col min="1" max="1" width="39" style="51" customWidth="1"/>
    <col min="2" max="2" width="20.33203125" style="51" customWidth="1"/>
    <col min="3" max="6" width="17.5546875" style="51" customWidth="1"/>
    <col min="7" max="16384" width="11.44140625" style="2"/>
  </cols>
  <sheetData>
    <row r="1" spans="1:6" ht="16.2">
      <c r="A1" s="396" t="s">
        <v>4</v>
      </c>
      <c r="B1" s="154"/>
      <c r="C1" s="154"/>
      <c r="D1" s="155"/>
    </row>
    <row r="2" spans="1:6" ht="16.2">
      <c r="A2" s="178"/>
    </row>
    <row r="3" spans="1:6" ht="18.600000000000001">
      <c r="A3" s="174" t="str">
        <f>'2-Kosten per locatie'!A3</f>
        <v>Naam opdrachtgever</v>
      </c>
      <c r="B3" s="39" t="str">
        <f>'2-Kosten per locatie'!B3</f>
        <v>DOK Delft</v>
      </c>
      <c r="C3" s="156"/>
      <c r="D3" s="156"/>
    </row>
    <row r="4" spans="1:6" ht="18.600000000000001">
      <c r="A4" s="174" t="str">
        <f>'2-Kosten per locatie'!A4</f>
        <v>Calculatie onderdeel</v>
      </c>
      <c r="B4" s="39" t="str">
        <f ca="1">MID(CELL("bestandsnaam",$C$9),SEARCH("]",CELL("bestandsnaam",$C$9),1)+1,256)</f>
        <v>9-Afroepprijs</v>
      </c>
      <c r="C4" s="157"/>
      <c r="D4" s="158"/>
    </row>
    <row r="5" spans="1:6" ht="18.600000000000001">
      <c r="A5" s="174" t="str">
        <f>'2-Kosten per locatie'!A5</f>
        <v>Gebouw/plaats</v>
      </c>
      <c r="B5" s="39" t="str">
        <f>'2-Kosten per locatie'!B5</f>
        <v>Delft</v>
      </c>
      <c r="C5" s="157"/>
      <c r="D5" s="158"/>
    </row>
    <row r="6" spans="1:6" ht="18.600000000000001">
      <c r="A6" s="174" t="str">
        <f>'2-Kosten per locatie'!A6</f>
        <v>Referentie nummer</v>
      </c>
      <c r="B6" s="39" t="str">
        <f>'2-Kosten per locatie'!B6</f>
        <v>Invoer</v>
      </c>
      <c r="C6" s="157"/>
      <c r="D6" s="158"/>
    </row>
    <row r="7" spans="1:6" ht="18.600000000000001">
      <c r="A7" s="174" t="str">
        <f>'2-Kosten per locatie'!A7</f>
        <v>Naam dienstverlener</v>
      </c>
      <c r="B7" s="39" t="str">
        <f>'2-Kosten per locatie'!B7</f>
        <v>Voorcalculatie</v>
      </c>
      <c r="C7" s="157"/>
      <c r="D7" s="158"/>
    </row>
    <row r="8" spans="1:6" ht="18.600000000000001">
      <c r="A8" s="174" t="str">
        <f>'2-Kosten per locatie'!A8</f>
        <v>Prijspeil</v>
      </c>
      <c r="B8" s="233">
        <f>'2-Kosten per locatie'!B8</f>
        <v>45839</v>
      </c>
      <c r="C8" s="157"/>
      <c r="D8" s="158"/>
    </row>
    <row r="9" spans="1:6" ht="15.6">
      <c r="A9" s="159"/>
      <c r="B9" s="160"/>
      <c r="C9" s="157"/>
      <c r="D9" s="158"/>
    </row>
    <row r="10" spans="1:6">
      <c r="A10" s="161"/>
      <c r="B10" s="162"/>
      <c r="C10" s="162"/>
      <c r="D10" s="162"/>
    </row>
    <row r="11" spans="1:6" ht="18.600000000000001">
      <c r="A11" s="397" t="s">
        <v>188</v>
      </c>
      <c r="B11" s="398"/>
      <c r="C11" s="398"/>
      <c r="D11" s="399"/>
      <c r="E11" s="399"/>
      <c r="F11" s="400"/>
    </row>
    <row r="13" spans="1:6">
      <c r="A13" s="401"/>
      <c r="B13" s="402"/>
      <c r="C13" s="485" t="s">
        <v>189</v>
      </c>
      <c r="D13" s="486"/>
      <c r="E13" s="486"/>
      <c r="F13" s="487"/>
    </row>
    <row r="14" spans="1:6">
      <c r="A14" s="403" t="s">
        <v>190</v>
      </c>
      <c r="B14" s="403" t="s">
        <v>191</v>
      </c>
      <c r="C14" s="404" t="s">
        <v>192</v>
      </c>
      <c r="D14" s="392" t="s">
        <v>193</v>
      </c>
      <c r="E14" s="392" t="s">
        <v>194</v>
      </c>
      <c r="F14" s="392" t="s">
        <v>195</v>
      </c>
    </row>
    <row r="15" spans="1:6">
      <c r="A15" s="405" t="s">
        <v>196</v>
      </c>
      <c r="B15" s="405" t="s">
        <v>197</v>
      </c>
      <c r="C15" s="406">
        <v>0</v>
      </c>
      <c r="D15" s="406">
        <v>0</v>
      </c>
      <c r="E15" s="406">
        <v>0</v>
      </c>
      <c r="F15" s="406">
        <v>0</v>
      </c>
    </row>
    <row r="16" spans="1:6">
      <c r="A16" s="405" t="s">
        <v>198</v>
      </c>
      <c r="B16" s="405" t="s">
        <v>197</v>
      </c>
      <c r="C16" s="406">
        <v>0</v>
      </c>
      <c r="D16" s="406">
        <v>0</v>
      </c>
      <c r="E16" s="406">
        <v>0</v>
      </c>
      <c r="F16" s="406">
        <v>0</v>
      </c>
    </row>
    <row r="17" spans="1:6">
      <c r="A17" s="405" t="s">
        <v>199</v>
      </c>
      <c r="B17" s="405" t="s">
        <v>200</v>
      </c>
      <c r="C17" s="406">
        <v>0</v>
      </c>
      <c r="D17" s="406">
        <v>0</v>
      </c>
      <c r="E17" s="406">
        <v>0</v>
      </c>
      <c r="F17" s="406">
        <v>0</v>
      </c>
    </row>
    <row r="18" spans="1:6">
      <c r="A18" s="403" t="s">
        <v>201</v>
      </c>
      <c r="B18" s="407"/>
      <c r="C18" s="406">
        <v>0</v>
      </c>
      <c r="D18" s="406">
        <v>0</v>
      </c>
      <c r="E18" s="406">
        <v>0</v>
      </c>
      <c r="F18" s="406">
        <v>0</v>
      </c>
    </row>
    <row r="19" spans="1:6">
      <c r="A19" s="403" t="s">
        <v>202</v>
      </c>
      <c r="B19" s="407"/>
      <c r="C19" s="406">
        <v>0</v>
      </c>
      <c r="D19" s="406">
        <v>0</v>
      </c>
      <c r="E19" s="406">
        <v>0</v>
      </c>
      <c r="F19" s="406">
        <v>0</v>
      </c>
    </row>
    <row r="20" spans="1:6">
      <c r="A20" s="163"/>
      <c r="B20" s="163"/>
      <c r="C20" s="163"/>
      <c r="D20" s="154"/>
    </row>
    <row r="21" spans="1:6" ht="18.600000000000001">
      <c r="A21" s="397" t="s">
        <v>203</v>
      </c>
      <c r="B21" s="408"/>
      <c r="C21" s="408"/>
      <c r="D21" s="408"/>
      <c r="E21" s="408"/>
      <c r="F21" s="409"/>
    </row>
    <row r="22" spans="1:6">
      <c r="A22" s="164"/>
      <c r="B22" s="163"/>
      <c r="C22" s="163"/>
      <c r="D22" s="154"/>
      <c r="E22" s="485" t="s">
        <v>204</v>
      </c>
      <c r="F22" s="487"/>
    </row>
    <row r="23" spans="1:6">
      <c r="A23" s="403" t="s">
        <v>205</v>
      </c>
      <c r="B23" s="410" t="s">
        <v>191</v>
      </c>
      <c r="C23" s="411"/>
      <c r="D23" s="412"/>
      <c r="E23" s="413" t="s">
        <v>206</v>
      </c>
      <c r="F23" s="413" t="s">
        <v>207</v>
      </c>
    </row>
    <row r="24" spans="1:6">
      <c r="A24" s="405" t="s">
        <v>208</v>
      </c>
      <c r="B24" s="407" t="s">
        <v>209</v>
      </c>
      <c r="C24" s="173"/>
      <c r="D24" s="173"/>
      <c r="E24" s="406">
        <v>0</v>
      </c>
      <c r="F24" s="406">
        <v>0</v>
      </c>
    </row>
    <row r="25" spans="1:6">
      <c r="A25" s="405" t="s">
        <v>210</v>
      </c>
      <c r="B25" s="407" t="s">
        <v>209</v>
      </c>
      <c r="C25" s="414"/>
      <c r="D25" s="414"/>
      <c r="E25" s="406">
        <v>0</v>
      </c>
      <c r="F25" s="406">
        <v>0</v>
      </c>
    </row>
    <row r="26" spans="1:6">
      <c r="A26" s="405" t="s">
        <v>211</v>
      </c>
      <c r="B26" s="407" t="s">
        <v>209</v>
      </c>
      <c r="C26" s="414"/>
      <c r="D26" s="414"/>
      <c r="E26" s="406">
        <v>0</v>
      </c>
      <c r="F26" s="406">
        <v>0</v>
      </c>
    </row>
    <row r="27" spans="1:6">
      <c r="A27" s="405" t="s">
        <v>212</v>
      </c>
      <c r="B27" s="407" t="s">
        <v>209</v>
      </c>
      <c r="C27" s="415"/>
      <c r="D27" s="414"/>
      <c r="E27" s="406">
        <v>0</v>
      </c>
      <c r="F27" s="406">
        <v>0</v>
      </c>
    </row>
    <row r="28" spans="1:6">
      <c r="A28" s="405" t="s">
        <v>213</v>
      </c>
      <c r="B28" s="407" t="s">
        <v>209</v>
      </c>
      <c r="C28" s="415"/>
      <c r="D28" s="414"/>
      <c r="E28" s="406">
        <v>0</v>
      </c>
      <c r="F28" s="406">
        <v>0</v>
      </c>
    </row>
    <row r="29" spans="1:6">
      <c r="A29" s="165"/>
      <c r="B29" s="166"/>
      <c r="C29" s="166"/>
      <c r="D29" s="165"/>
    </row>
    <row r="30" spans="1:6" ht="18.600000000000001">
      <c r="A30" s="397" t="s">
        <v>214</v>
      </c>
      <c r="B30" s="408"/>
      <c r="C30" s="408"/>
      <c r="D30" s="408"/>
      <c r="E30" s="408"/>
      <c r="F30" s="409"/>
    </row>
    <row r="31" spans="1:6">
      <c r="A31" s="416"/>
      <c r="B31" s="416"/>
      <c r="C31" s="416"/>
      <c r="D31" s="416"/>
    </row>
    <row r="32" spans="1:6" ht="26.4">
      <c r="A32" s="417" t="s">
        <v>215</v>
      </c>
      <c r="B32" s="418" t="s">
        <v>191</v>
      </c>
      <c r="C32" s="411"/>
      <c r="D32" s="412"/>
      <c r="E32" s="419" t="s">
        <v>216</v>
      </c>
      <c r="F32" s="420" t="s">
        <v>217</v>
      </c>
    </row>
    <row r="33" spans="1:6">
      <c r="A33" s="405" t="s">
        <v>218</v>
      </c>
      <c r="B33" s="407" t="s">
        <v>209</v>
      </c>
      <c r="C33" s="173"/>
      <c r="D33" s="173"/>
      <c r="E33" s="406">
        <v>0</v>
      </c>
      <c r="F33" s="406">
        <v>0</v>
      </c>
    </row>
    <row r="34" spans="1:6">
      <c r="A34" s="405" t="s">
        <v>219</v>
      </c>
      <c r="B34" s="407" t="s">
        <v>209</v>
      </c>
      <c r="C34" s="414"/>
      <c r="D34" s="414"/>
      <c r="E34" s="406">
        <v>0</v>
      </c>
      <c r="F34" s="406">
        <v>0</v>
      </c>
    </row>
    <row r="35" spans="1:6">
      <c r="A35" s="405" t="s">
        <v>220</v>
      </c>
      <c r="B35" s="407" t="s">
        <v>209</v>
      </c>
      <c r="C35" s="415"/>
      <c r="D35" s="414"/>
      <c r="E35" s="406">
        <v>0</v>
      </c>
      <c r="F35" s="406">
        <v>0</v>
      </c>
    </row>
    <row r="36" spans="1:6">
      <c r="A36" s="405" t="s">
        <v>221</v>
      </c>
      <c r="B36" s="407" t="s">
        <v>209</v>
      </c>
      <c r="C36" s="415"/>
      <c r="D36" s="414"/>
      <c r="E36" s="406">
        <v>0</v>
      </c>
      <c r="F36" s="406">
        <v>0</v>
      </c>
    </row>
    <row r="37" spans="1:6">
      <c r="A37" s="405" t="s">
        <v>222</v>
      </c>
      <c r="B37" s="407" t="s">
        <v>209</v>
      </c>
      <c r="C37" s="415"/>
      <c r="D37" s="414"/>
      <c r="E37" s="406">
        <v>0</v>
      </c>
      <c r="F37" s="406">
        <v>0</v>
      </c>
    </row>
    <row r="39" spans="1:6" ht="18.600000000000001">
      <c r="A39" s="397" t="s">
        <v>223</v>
      </c>
      <c r="B39" s="408"/>
      <c r="C39" s="408"/>
      <c r="D39" s="408"/>
      <c r="E39" s="408"/>
      <c r="F39" s="409"/>
    </row>
    <row r="40" spans="1:6">
      <c r="A40" s="164"/>
      <c r="B40" s="163"/>
      <c r="C40" s="163"/>
      <c r="D40" s="154"/>
    </row>
    <row r="41" spans="1:6">
      <c r="A41" s="403" t="s">
        <v>190</v>
      </c>
      <c r="B41" s="401" t="s">
        <v>191</v>
      </c>
      <c r="C41" s="416"/>
      <c r="D41" s="416"/>
      <c r="E41" s="416"/>
      <c r="F41" s="421" t="s">
        <v>224</v>
      </c>
    </row>
    <row r="42" spans="1:6">
      <c r="A42" s="405" t="s">
        <v>225</v>
      </c>
      <c r="B42" s="167" t="s">
        <v>177</v>
      </c>
      <c r="C42" s="167"/>
      <c r="D42" s="167"/>
      <c r="E42" s="167"/>
      <c r="F42" s="406">
        <v>0</v>
      </c>
    </row>
    <row r="43" spans="1:6">
      <c r="A43" s="405" t="s">
        <v>225</v>
      </c>
      <c r="B43" s="167" t="s">
        <v>178</v>
      </c>
      <c r="C43" s="167"/>
      <c r="D43" s="167"/>
      <c r="E43" s="167"/>
      <c r="F43" s="406">
        <v>0</v>
      </c>
    </row>
    <row r="44" spans="1:6">
      <c r="A44" s="405" t="s">
        <v>225</v>
      </c>
      <c r="B44" s="167" t="s">
        <v>179</v>
      </c>
      <c r="C44" s="167"/>
      <c r="D44" s="167"/>
      <c r="E44" s="167"/>
      <c r="F44" s="406">
        <v>0</v>
      </c>
    </row>
    <row r="45" spans="1:6">
      <c r="A45" s="405" t="s">
        <v>226</v>
      </c>
      <c r="B45" s="167" t="s">
        <v>177</v>
      </c>
      <c r="C45" s="167"/>
      <c r="D45" s="167"/>
      <c r="E45" s="167"/>
      <c r="F45" s="406">
        <v>0</v>
      </c>
    </row>
    <row r="46" spans="1:6">
      <c r="A46" s="163"/>
      <c r="B46" s="154"/>
      <c r="C46" s="154"/>
      <c r="D46" s="163"/>
    </row>
    <row r="47" spans="1:6" s="12" customFormat="1" ht="18.600000000000001">
      <c r="A47" s="422" t="s">
        <v>227</v>
      </c>
      <c r="B47" s="423"/>
      <c r="C47" s="423"/>
      <c r="D47" s="408"/>
      <c r="E47" s="409"/>
      <c r="F47" s="32"/>
    </row>
    <row r="48" spans="1:6" s="12" customFormat="1" ht="27" customHeight="1">
      <c r="A48" s="417" t="s">
        <v>190</v>
      </c>
      <c r="B48" s="488" t="s">
        <v>191</v>
      </c>
      <c r="C48" s="489"/>
      <c r="D48" s="490"/>
      <c r="E48" s="424" t="s">
        <v>204</v>
      </c>
      <c r="F48" s="32"/>
    </row>
    <row r="49" spans="1:6" s="12" customFormat="1">
      <c r="A49" s="405" t="s">
        <v>228</v>
      </c>
      <c r="B49" s="482" t="s">
        <v>229</v>
      </c>
      <c r="C49" s="483"/>
      <c r="D49" s="484"/>
      <c r="E49" s="406">
        <v>0</v>
      </c>
      <c r="F49" s="32"/>
    </row>
    <row r="50" spans="1:6" s="12" customFormat="1">
      <c r="A50" s="405" t="s">
        <v>230</v>
      </c>
      <c r="B50" s="482" t="s">
        <v>229</v>
      </c>
      <c r="C50" s="483"/>
      <c r="D50" s="484"/>
      <c r="E50" s="406">
        <v>0</v>
      </c>
      <c r="F50" s="32"/>
    </row>
    <row r="51" spans="1:6" s="12" customFormat="1">
      <c r="A51" s="425" t="s">
        <v>231</v>
      </c>
      <c r="B51" s="482" t="s">
        <v>229</v>
      </c>
      <c r="C51" s="483"/>
      <c r="D51" s="484"/>
      <c r="E51" s="406">
        <v>0</v>
      </c>
      <c r="F51" s="32"/>
    </row>
    <row r="52" spans="1:6" s="12" customFormat="1">
      <c r="A52" s="425" t="s">
        <v>231</v>
      </c>
      <c r="B52" s="482" t="s">
        <v>229</v>
      </c>
      <c r="C52" s="483"/>
      <c r="D52" s="484"/>
      <c r="E52" s="406">
        <v>0</v>
      </c>
      <c r="F52" s="32"/>
    </row>
    <row r="53" spans="1:6" s="12" customFormat="1">
      <c r="A53" s="425" t="s">
        <v>231</v>
      </c>
      <c r="B53" s="482" t="s">
        <v>229</v>
      </c>
      <c r="C53" s="483"/>
      <c r="D53" s="484"/>
      <c r="E53" s="406">
        <v>0</v>
      </c>
      <c r="F53" s="32"/>
    </row>
    <row r="54" spans="1:6" s="12" customFormat="1">
      <c r="A54" s="32"/>
      <c r="B54" s="32"/>
      <c r="C54" s="32"/>
      <c r="D54" s="32"/>
      <c r="E54" s="32"/>
      <c r="F54" s="32"/>
    </row>
    <row r="55" spans="1:6" s="12" customFormat="1" ht="18.600000000000001">
      <c r="A55" s="422" t="s">
        <v>232</v>
      </c>
      <c r="B55" s="409"/>
      <c r="C55" s="32"/>
      <c r="D55" s="32"/>
      <c r="E55" s="32"/>
      <c r="F55" s="32"/>
    </row>
    <row r="56" spans="1:6" s="12" customFormat="1">
      <c r="A56" s="403" t="s">
        <v>233</v>
      </c>
      <c r="B56" s="424" t="s">
        <v>224</v>
      </c>
      <c r="C56" s="32"/>
      <c r="D56" s="32"/>
      <c r="E56" s="32"/>
      <c r="F56" s="32"/>
    </row>
    <row r="57" spans="1:6" s="12" customFormat="1">
      <c r="A57" s="405" t="s">
        <v>234</v>
      </c>
      <c r="B57" s="406">
        <v>0</v>
      </c>
      <c r="C57" s="32"/>
      <c r="D57" s="32"/>
      <c r="E57" s="32"/>
      <c r="F57" s="32"/>
    </row>
    <row r="58" spans="1:6" s="12" customFormat="1">
      <c r="A58" s="405" t="s">
        <v>235</v>
      </c>
      <c r="B58" s="406">
        <v>0</v>
      </c>
      <c r="C58" s="32"/>
      <c r="D58" s="32"/>
      <c r="E58" s="32"/>
      <c r="F58" s="32"/>
    </row>
    <row r="59" spans="1:6" s="12" customFormat="1">
      <c r="A59" s="163"/>
      <c r="B59" s="163"/>
      <c r="C59" s="32"/>
      <c r="D59" s="32"/>
      <c r="E59" s="32"/>
      <c r="F59" s="32"/>
    </row>
    <row r="60" spans="1:6" ht="15.6">
      <c r="A60" s="195" t="s">
        <v>236</v>
      </c>
      <c r="B60" s="154"/>
      <c r="C60" s="154"/>
      <c r="D60" s="163"/>
    </row>
    <row r="61" spans="1:6">
      <c r="A61" s="163" t="s">
        <v>237</v>
      </c>
    </row>
    <row r="62" spans="1:6">
      <c r="A62" s="163" t="s">
        <v>238</v>
      </c>
      <c r="B62" s="154"/>
      <c r="C62" s="154"/>
      <c r="D62" s="163"/>
    </row>
    <row r="63" spans="1:6" ht="12.75" customHeight="1">
      <c r="A63" s="163"/>
      <c r="B63" s="154"/>
      <c r="C63" s="154"/>
      <c r="D63" s="163"/>
    </row>
    <row r="64" spans="1:6">
      <c r="A64" s="163"/>
      <c r="B64" s="154"/>
      <c r="C64" s="154"/>
      <c r="D64" s="163"/>
    </row>
    <row r="65" spans="1:4">
      <c r="A65" s="163"/>
      <c r="B65" s="154"/>
      <c r="C65" s="154"/>
      <c r="D65" s="163"/>
    </row>
    <row r="67" spans="1:4">
      <c r="A67" s="168"/>
      <c r="B67" s="154"/>
      <c r="C67" s="154"/>
      <c r="D67" s="154"/>
    </row>
    <row r="68" spans="1:4">
      <c r="A68" s="168"/>
    </row>
    <row r="69" spans="1:4">
      <c r="A69" s="168"/>
    </row>
    <row r="70" spans="1:4">
      <c r="A70" s="168"/>
    </row>
  </sheetData>
  <mergeCells count="8">
    <mergeCell ref="B51:D51"/>
    <mergeCell ref="B52:D52"/>
    <mergeCell ref="B53:D53"/>
    <mergeCell ref="C13:F13"/>
    <mergeCell ref="E22:F22"/>
    <mergeCell ref="B48:D48"/>
    <mergeCell ref="B49:D49"/>
    <mergeCell ref="B50:D50"/>
  </mergeCells>
  <phoneticPr fontId="11"/>
  <conditionalFormatting sqref="B57:B58">
    <cfRule type="cellIs" dxfId="3" priority="1" stopIfTrue="1" operator="equal">
      <formula>"nvt"</formula>
    </cfRule>
  </conditionalFormatting>
  <conditionalFormatting sqref="E49:E53">
    <cfRule type="cellIs" dxfId="2" priority="2" stopIfTrue="1" operator="equal">
      <formula>"nvt"</formula>
    </cfRule>
  </conditionalFormatting>
  <conditionalFormatting sqref="E24:F37">
    <cfRule type="cellIs" dxfId="1" priority="3" stopIfTrue="1" operator="equal">
      <formula>"nvt"</formula>
    </cfRule>
  </conditionalFormatting>
  <conditionalFormatting sqref="F42:F4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AC3E4837-CE50-4A32-A54A-9639DA900BA8}">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customXml/itemProps3.xml><?xml version="1.0" encoding="utf-8"?>
<ds:datastoreItem xmlns:ds="http://schemas.openxmlformats.org/officeDocument/2006/customXml" ds:itemID="{EE18F1A0-50C9-4265-BA27-4917AC7B21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9</vt:i4>
      </vt:variant>
      <vt:variant>
        <vt:lpstr>Benoemde bereiken</vt:lpstr>
      </vt:variant>
      <vt:variant>
        <vt:i4>15</vt:i4>
      </vt:variant>
    </vt:vector>
  </HeadingPairs>
  <TitlesOfParts>
    <vt:vector size="24"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Steven Wichhart</cp:lastModifiedBy>
  <cp:revision/>
  <dcterms:created xsi:type="dcterms:W3CDTF">1999-10-05T12:28:40Z</dcterms:created>
  <dcterms:modified xsi:type="dcterms:W3CDTF">2024-11-11T06:08:24Z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