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enlo.lan\Private$\home\lshtvr01\Mijn Documenten\Projecten\86315 Renovatie Stadhuis\Bouwteam renovatie\"/>
    </mc:Choice>
  </mc:AlternateContent>
  <xr:revisionPtr revIDLastSave="0" documentId="13_ncr:1_{F7BED38D-DDA4-4EFD-8041-D400B60EC801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Totaalscores" sheetId="7" r:id="rId1"/>
    <sheet name="Leverancier 1" sheetId="4" r:id="rId2"/>
    <sheet name="Leverancier 2" sheetId="9" r:id="rId3"/>
    <sheet name="Leverancier 3" sheetId="10" r:id="rId4"/>
    <sheet name="Leverancier 4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4" l="1"/>
  <c r="R23" i="4"/>
  <c r="R24" i="4"/>
  <c r="R25" i="4"/>
  <c r="R45" i="9"/>
  <c r="R23" i="9"/>
  <c r="R24" i="9"/>
  <c r="R25" i="9"/>
  <c r="R46" i="10"/>
  <c r="R23" i="10"/>
  <c r="R24" i="10"/>
  <c r="R25" i="10"/>
  <c r="D7" i="10"/>
  <c r="C7" i="10"/>
  <c r="D6" i="10"/>
  <c r="C6" i="10"/>
  <c r="D5" i="10"/>
  <c r="C5" i="10"/>
  <c r="D4" i="10"/>
  <c r="C4" i="10"/>
  <c r="R23" i="11"/>
  <c r="R24" i="11"/>
  <c r="R25" i="11"/>
  <c r="R46" i="11"/>
  <c r="C32" i="7"/>
  <c r="R45" i="11" l="1"/>
  <c r="R33" i="11"/>
  <c r="R26" i="11"/>
  <c r="R45" i="10"/>
  <c r="R39" i="10"/>
  <c r="R33" i="10"/>
  <c r="R26" i="10"/>
  <c r="R46" i="9"/>
  <c r="R33" i="9"/>
  <c r="R26" i="9"/>
  <c r="R45" i="4"/>
  <c r="R39" i="4"/>
  <c r="R33" i="4"/>
  <c r="R26" i="4"/>
  <c r="R48" i="11"/>
  <c r="R47" i="11"/>
  <c r="R44" i="11"/>
  <c r="B43" i="11"/>
  <c r="B42" i="11"/>
  <c r="R40" i="11"/>
  <c r="R39" i="11"/>
  <c r="R38" i="11"/>
  <c r="B37" i="11"/>
  <c r="B36" i="11"/>
  <c r="R34" i="11"/>
  <c r="R32" i="11"/>
  <c r="B31" i="11"/>
  <c r="B30" i="11"/>
  <c r="R28" i="11"/>
  <c r="R27" i="11"/>
  <c r="R22" i="11"/>
  <c r="B21" i="11"/>
  <c r="B20" i="11"/>
  <c r="D7" i="11"/>
  <c r="C7" i="11"/>
  <c r="D6" i="11"/>
  <c r="C6" i="11"/>
  <c r="D5" i="11"/>
  <c r="C5" i="11"/>
  <c r="D4" i="11"/>
  <c r="C4" i="11"/>
  <c r="B1" i="11"/>
  <c r="R48" i="4"/>
  <c r="R47" i="4"/>
  <c r="R44" i="4"/>
  <c r="B43" i="4"/>
  <c r="B42" i="4"/>
  <c r="R40" i="4"/>
  <c r="R38" i="4"/>
  <c r="B37" i="4"/>
  <c r="B36" i="4"/>
  <c r="R34" i="4"/>
  <c r="R32" i="4"/>
  <c r="B31" i="4"/>
  <c r="B30" i="4"/>
  <c r="R28" i="4"/>
  <c r="R27" i="4"/>
  <c r="R22" i="4"/>
  <c r="B21" i="4"/>
  <c r="B20" i="4"/>
  <c r="D7" i="4"/>
  <c r="C7" i="4"/>
  <c r="D6" i="4"/>
  <c r="C6" i="4"/>
  <c r="D5" i="4"/>
  <c r="C5" i="4"/>
  <c r="D4" i="4"/>
  <c r="C4" i="4"/>
  <c r="B1" i="4"/>
  <c r="R48" i="9"/>
  <c r="R47" i="9"/>
  <c r="R44" i="9"/>
  <c r="B43" i="9"/>
  <c r="B42" i="9"/>
  <c r="R40" i="9"/>
  <c r="R39" i="9"/>
  <c r="R38" i="9"/>
  <c r="B37" i="9"/>
  <c r="B36" i="9"/>
  <c r="R34" i="9"/>
  <c r="R32" i="9"/>
  <c r="B31" i="9"/>
  <c r="B30" i="9"/>
  <c r="R28" i="9"/>
  <c r="R27" i="9"/>
  <c r="R22" i="9"/>
  <c r="B21" i="9"/>
  <c r="B20" i="9"/>
  <c r="D7" i="9"/>
  <c r="C7" i="9"/>
  <c r="D6" i="9"/>
  <c r="C6" i="9"/>
  <c r="D5" i="9"/>
  <c r="C5" i="9"/>
  <c r="D4" i="9"/>
  <c r="C4" i="9"/>
  <c r="B1" i="9"/>
  <c r="B42" i="10"/>
  <c r="B36" i="10"/>
  <c r="B30" i="10"/>
  <c r="R48" i="10"/>
  <c r="R47" i="10"/>
  <c r="R44" i="10"/>
  <c r="B43" i="10"/>
  <c r="R34" i="10"/>
  <c r="R32" i="10"/>
  <c r="B31" i="10"/>
  <c r="C15" i="7"/>
  <c r="C36" i="11" s="1"/>
  <c r="C13" i="7"/>
  <c r="C30" i="9" s="1"/>
  <c r="C33" i="7"/>
  <c r="C30" i="4" l="1"/>
  <c r="C30" i="10"/>
  <c r="C36" i="4"/>
  <c r="C36" i="9"/>
  <c r="C30" i="11"/>
  <c r="C36" i="10"/>
  <c r="R49" i="11"/>
  <c r="N18" i="7" s="1"/>
  <c r="O18" i="7" s="1"/>
  <c r="R41" i="11"/>
  <c r="N16" i="7" s="1"/>
  <c r="O16" i="7" s="1"/>
  <c r="R35" i="11"/>
  <c r="N14" i="7" s="1"/>
  <c r="O14" i="7" s="1"/>
  <c r="R29" i="11"/>
  <c r="N12" i="7" s="1"/>
  <c r="O12" i="7" s="1"/>
  <c r="R49" i="10"/>
  <c r="K18" i="7" s="1"/>
  <c r="L18" i="7" s="1"/>
  <c r="R35" i="10"/>
  <c r="K14" i="7" s="1"/>
  <c r="L14" i="7" s="1"/>
  <c r="R49" i="9"/>
  <c r="H18" i="7" s="1"/>
  <c r="R41" i="9"/>
  <c r="H16" i="7" s="1"/>
  <c r="I16" i="7" s="1"/>
  <c r="R35" i="9"/>
  <c r="H14" i="7" s="1"/>
  <c r="I14" i="7" s="1"/>
  <c r="R29" i="9"/>
  <c r="H12" i="7" s="1"/>
  <c r="R49" i="4"/>
  <c r="E18" i="7" s="1"/>
  <c r="R41" i="4"/>
  <c r="E16" i="7" s="1"/>
  <c r="F16" i="7" s="1"/>
  <c r="R35" i="4"/>
  <c r="E14" i="7" s="1"/>
  <c r="F14" i="7" s="1"/>
  <c r="R29" i="4"/>
  <c r="E12" i="7" s="1"/>
  <c r="R40" i="10"/>
  <c r="R38" i="10"/>
  <c r="B37" i="10"/>
  <c r="R28" i="10"/>
  <c r="R27" i="10"/>
  <c r="R22" i="10"/>
  <c r="B21" i="10"/>
  <c r="B20" i="10"/>
  <c r="B1" i="10"/>
  <c r="C17" i="7"/>
  <c r="C11" i="7"/>
  <c r="O19" i="7" l="1"/>
  <c r="C42" i="9"/>
  <c r="C42" i="4"/>
  <c r="C42" i="11"/>
  <c r="C42" i="10"/>
  <c r="C20" i="11"/>
  <c r="C20" i="4"/>
  <c r="C20" i="9"/>
  <c r="R41" i="10"/>
  <c r="K16" i="7" s="1"/>
  <c r="L16" i="7" s="1"/>
  <c r="R29" i="10"/>
  <c r="I18" i="7"/>
  <c r="I12" i="7"/>
  <c r="C20" i="10"/>
  <c r="F12" i="7"/>
  <c r="F18" i="7"/>
  <c r="I19" i="7" l="1"/>
  <c r="F19" i="7"/>
  <c r="K12" i="7"/>
  <c r="L12" i="7" s="1"/>
  <c r="L19" i="7" s="1"/>
  <c r="C31" i="7" l="1"/>
  <c r="N23" i="7" s="1"/>
  <c r="H23" i="7" l="1"/>
  <c r="K23" i="7"/>
  <c r="E23" i="7"/>
  <c r="C34" i="7" l="1"/>
  <c r="N24" i="7" s="1"/>
  <c r="N25" i="7" s="1"/>
  <c r="E24" i="7" l="1"/>
  <c r="E25" i="7" s="1"/>
  <c r="K24" i="7"/>
  <c r="K25" i="7" s="1"/>
  <c r="H24" i="7"/>
  <c r="H25" i="7" s="1"/>
  <c r="E26" i="7" l="1"/>
  <c r="N26" i="7"/>
  <c r="H26" i="7"/>
  <c r="K26" i="7"/>
</calcChain>
</file>

<file path=xl/sharedStrings.xml><?xml version="1.0" encoding="utf-8"?>
<sst xmlns="http://schemas.openxmlformats.org/spreadsheetml/2006/main" count="375" uniqueCount="44">
  <si>
    <t>Kwaliteit</t>
  </si>
  <si>
    <t>Bepaal middels dropdown menu je score</t>
  </si>
  <si>
    <t>Vul hier je motivering in</t>
  </si>
  <si>
    <t>legenda</t>
  </si>
  <si>
    <t>Beoordeling</t>
  </si>
  <si>
    <t>Waardering</t>
  </si>
  <si>
    <t>Toelichting</t>
  </si>
  <si>
    <t>Sub-aubgunningscriterium</t>
  </si>
  <si>
    <t>Weging</t>
  </si>
  <si>
    <t>Aspect</t>
  </si>
  <si>
    <t>Consensus</t>
  </si>
  <si>
    <t>Score</t>
  </si>
  <si>
    <t>Totale inschrijfsom</t>
  </si>
  <si>
    <t>Prijs</t>
  </si>
  <si>
    <t>Totaal K</t>
  </si>
  <si>
    <t>Qbest</t>
  </si>
  <si>
    <t>Pbest</t>
  </si>
  <si>
    <t>N</t>
  </si>
  <si>
    <t>Ubest</t>
  </si>
  <si>
    <t>U</t>
  </si>
  <si>
    <t>Best Buy</t>
  </si>
  <si>
    <t>Te duur</t>
  </si>
  <si>
    <t>Rangorde</t>
  </si>
  <si>
    <t>Sub-subgunningscriterium</t>
  </si>
  <si>
    <t>Beoordelingsmethodiek</t>
  </si>
  <si>
    <t>Beschrijving is onduidelijk en is verre van compleet.</t>
  </si>
  <si>
    <t>Beschrijving is minimaal, onvoldoende op essentiële onderdelen, onvoldoende concreet of opdracht specifiek.</t>
  </si>
  <si>
    <t>Beschrijving is duidelijk, compleet en opdracht specifiek maar biedt geen toegevoegde meerwaarde voor aanbesteder.</t>
  </si>
  <si>
    <t>5.3.1.</t>
  </si>
  <si>
    <t>5.3.2.</t>
  </si>
  <si>
    <t>5.3.3.</t>
  </si>
  <si>
    <t>5.3.4.</t>
  </si>
  <si>
    <t>5.2</t>
  </si>
  <si>
    <t>Beoordelingsmatrix 'Renovatie stadhuis'- 86315</t>
  </si>
  <si>
    <t>Leverancier 2</t>
  </si>
  <si>
    <t>Leverancier 1</t>
  </si>
  <si>
    <t>Leverancier 3</t>
  </si>
  <si>
    <t>Leverancier 4</t>
  </si>
  <si>
    <t>Bouwteam</t>
  </si>
  <si>
    <t>Planning</t>
  </si>
  <si>
    <t>Risicomanagement</t>
  </si>
  <si>
    <t>Duurzaamheid</t>
  </si>
  <si>
    <t>De inschrijver geeft geen beschrijving.</t>
  </si>
  <si>
    <t xml:space="preserve"> Beschrijving is duidelijk, compleet, opdracht specifiek en biedt voorts meerwaarde (onderscheidend vermogen aanwezig) voor de aanbesteder.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</si>
</sst>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00000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44546A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theme="4" tint="0.79998168889431442"/>
        <bgColor rgb="FFDEEAF6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295">
    <xf numFmtId="0" fontId="0" fillId="0" borderId="0" xfId="0"/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4" fillId="0" borderId="4" xfId="0" applyFont="1" applyBorder="1"/>
    <xf numFmtId="0" fontId="4" fillId="0" borderId="7" xfId="0" applyFont="1" applyBorder="1"/>
    <xf numFmtId="0" fontId="5" fillId="0" borderId="8" xfId="0" applyFont="1" applyBorder="1"/>
    <xf numFmtId="0" fontId="4" fillId="0" borderId="9" xfId="0" applyFont="1" applyBorder="1"/>
    <xf numFmtId="0" fontId="5" fillId="0" borderId="0" xfId="0" applyFont="1"/>
    <xf numFmtId="0" fontId="1" fillId="0" borderId="0" xfId="0" applyFont="1"/>
    <xf numFmtId="0" fontId="0" fillId="2" borderId="2" xfId="0" applyFill="1" applyBorder="1"/>
    <xf numFmtId="0" fontId="5" fillId="0" borderId="4" xfId="0" applyFont="1" applyBorder="1"/>
    <xf numFmtId="0" fontId="0" fillId="3" borderId="7" xfId="0" applyFill="1" applyBorder="1"/>
    <xf numFmtId="0" fontId="5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0" fillId="0" borderId="12" xfId="0" applyBorder="1"/>
    <xf numFmtId="0" fontId="2" fillId="0" borderId="0" xfId="0" applyFont="1"/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17" xfId="0" applyBorder="1"/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0" xfId="0" applyFont="1"/>
    <xf numFmtId="0" fontId="0" fillId="0" borderId="1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1" xfId="0" applyFont="1" applyBorder="1"/>
    <xf numFmtId="0" fontId="4" fillId="0" borderId="6" xfId="0" applyFont="1" applyBorder="1"/>
    <xf numFmtId="9" fontId="0" fillId="4" borderId="4" xfId="1" applyFont="1" applyFill="1" applyBorder="1" applyAlignment="1" applyProtection="1">
      <alignment horizontal="center" vertical="center" wrapText="1"/>
    </xf>
    <xf numFmtId="9" fontId="0" fillId="4" borderId="6" xfId="1" applyFont="1" applyFill="1" applyBorder="1" applyAlignment="1" applyProtection="1">
      <alignment horizontal="center" vertical="center" wrapText="1"/>
    </xf>
    <xf numFmtId="9" fontId="0" fillId="4" borderId="9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10" fontId="0" fillId="0" borderId="11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0" fontId="0" fillId="6" borderId="2" xfId="0" applyNumberForma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0" fontId="0" fillId="6" borderId="5" xfId="0" applyNumberForma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2" xfId="0" applyBorder="1"/>
    <xf numFmtId="0" fontId="0" fillId="0" borderId="7" xfId="0" applyBorder="1"/>
    <xf numFmtId="0" fontId="7" fillId="0" borderId="0" xfId="0" applyFont="1" applyAlignment="1">
      <alignment horizontal="left" vertical="top" wrapText="1"/>
    </xf>
    <xf numFmtId="10" fontId="0" fillId="0" borderId="0" xfId="0" applyNumberFormat="1" applyAlignment="1">
      <alignment horizontal="center" vertical="center" wrapText="1"/>
    </xf>
    <xf numFmtId="2" fontId="0" fillId="0" borderId="0" xfId="1" applyNumberFormat="1" applyFont="1" applyFill="1" applyBorder="1" applyAlignment="1" applyProtection="1">
      <alignment horizontal="center" vertical="center" wrapText="1"/>
    </xf>
    <xf numFmtId="10" fontId="0" fillId="0" borderId="2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4" fillId="0" borderId="14" xfId="0" applyFont="1" applyBorder="1"/>
    <xf numFmtId="10" fontId="0" fillId="6" borderId="14" xfId="0" applyNumberForma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0" fontId="0" fillId="4" borderId="4" xfId="1" applyNumberFormat="1" applyFont="1" applyFill="1" applyBorder="1" applyAlignment="1" applyProtection="1">
      <alignment horizontal="center" vertical="center" wrapText="1"/>
    </xf>
    <xf numFmtId="10" fontId="0" fillId="4" borderId="6" xfId="1" applyNumberFormat="1" applyFont="1" applyFill="1" applyBorder="1" applyAlignment="1" applyProtection="1">
      <alignment horizontal="center" vertical="center" wrapText="1"/>
    </xf>
    <xf numFmtId="10" fontId="0" fillId="0" borderId="33" xfId="1" applyNumberFormat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9" fontId="0" fillId="0" borderId="4" xfId="1" applyFont="1" applyBorder="1" applyProtection="1"/>
    <xf numFmtId="44" fontId="0" fillId="0" borderId="6" xfId="2" applyFont="1" applyBorder="1" applyProtection="1"/>
    <xf numFmtId="164" fontId="0" fillId="0" borderId="6" xfId="0" applyNumberFormat="1" applyBorder="1"/>
    <xf numFmtId="2" fontId="0" fillId="0" borderId="9" xfId="0" applyNumberFormat="1" applyBorder="1"/>
    <xf numFmtId="0" fontId="5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5" xfId="0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9" fontId="0" fillId="0" borderId="4" xfId="1" applyFont="1" applyBorder="1" applyProtection="1">
      <protection locked="0"/>
    </xf>
    <xf numFmtId="0" fontId="0" fillId="0" borderId="5" xfId="0" applyBorder="1" applyProtection="1">
      <protection locked="0"/>
    </xf>
    <xf numFmtId="9" fontId="0" fillId="0" borderId="6" xfId="1" applyFont="1" applyBorder="1" applyProtection="1">
      <protection locked="0"/>
    </xf>
    <xf numFmtId="0" fontId="0" fillId="0" borderId="7" xfId="0" applyBorder="1" applyProtection="1">
      <protection locked="0"/>
    </xf>
    <xf numFmtId="9" fontId="0" fillId="0" borderId="9" xfId="1" applyFont="1" applyBorder="1" applyProtection="1">
      <protection locked="0"/>
    </xf>
    <xf numFmtId="0" fontId="4" fillId="0" borderId="14" xfId="0" applyFont="1" applyBorder="1" applyAlignment="1">
      <alignment vertical="top" wrapText="1"/>
    </xf>
    <xf numFmtId="0" fontId="0" fillId="3" borderId="16" xfId="0" applyFill="1" applyBorder="1" applyAlignment="1" applyProtection="1">
      <alignment vertical="top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11" fillId="0" borderId="49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7" borderId="43" xfId="3" applyFont="1" applyFill="1" applyBorder="1" applyAlignment="1">
      <alignment horizontal="center" vertical="center" wrapText="1"/>
    </xf>
    <xf numFmtId="0" fontId="10" fillId="8" borderId="42" xfId="3" applyFont="1" applyFill="1" applyBorder="1" applyAlignment="1">
      <alignment vertical="top" wrapText="1"/>
    </xf>
    <xf numFmtId="0" fontId="10" fillId="8" borderId="51" xfId="3" applyFont="1" applyFill="1" applyBorder="1" applyAlignment="1">
      <alignment vertical="top" wrapText="1"/>
    </xf>
    <xf numFmtId="0" fontId="10" fillId="7" borderId="46" xfId="3" applyFont="1" applyFill="1" applyBorder="1" applyAlignment="1">
      <alignment horizontal="center" vertical="center" wrapText="1"/>
    </xf>
    <xf numFmtId="0" fontId="10" fillId="8" borderId="45" xfId="3" applyFont="1" applyFill="1" applyBorder="1" applyAlignment="1">
      <alignment vertical="top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10" fillId="8" borderId="55" xfId="3" applyFont="1" applyFill="1" applyBorder="1" applyAlignment="1">
      <alignment vertical="top" wrapText="1"/>
    </xf>
    <xf numFmtId="0" fontId="11" fillId="0" borderId="49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7" borderId="43" xfId="3" applyFont="1" applyFill="1" applyBorder="1" applyAlignment="1">
      <alignment horizontal="center" vertical="center" wrapText="1"/>
    </xf>
    <xf numFmtId="0" fontId="10" fillId="8" borderId="42" xfId="3" applyFont="1" applyFill="1" applyBorder="1" applyAlignment="1">
      <alignment vertical="top" wrapText="1"/>
    </xf>
    <xf numFmtId="0" fontId="10" fillId="7" borderId="52" xfId="3" applyFont="1" applyFill="1" applyBorder="1" applyAlignment="1">
      <alignment horizontal="center" vertical="center" wrapText="1"/>
    </xf>
    <xf numFmtId="0" fontId="10" fillId="8" borderId="51" xfId="3" applyFont="1" applyFill="1" applyBorder="1" applyAlignment="1">
      <alignment vertical="top" wrapText="1"/>
    </xf>
    <xf numFmtId="0" fontId="10" fillId="7" borderId="46" xfId="3" applyFont="1" applyFill="1" applyBorder="1" applyAlignment="1">
      <alignment horizontal="center" vertical="center" wrapText="1"/>
    </xf>
    <xf numFmtId="0" fontId="10" fillId="8" borderId="45" xfId="3" applyFont="1" applyFill="1" applyBorder="1" applyAlignment="1">
      <alignment vertical="top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10" fillId="8" borderId="55" xfId="3" applyFont="1" applyFill="1" applyBorder="1" applyAlignment="1">
      <alignment vertical="top" wrapText="1"/>
    </xf>
    <xf numFmtId="0" fontId="11" fillId="0" borderId="49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8" borderId="42" xfId="3" applyFont="1" applyFill="1" applyBorder="1" applyAlignment="1">
      <alignment vertical="top" wrapText="1"/>
    </xf>
    <xf numFmtId="0" fontId="10" fillId="7" borderId="41" xfId="3" applyFont="1" applyFill="1" applyBorder="1" applyAlignment="1">
      <alignment horizontal="center" vertical="center" wrapText="1"/>
    </xf>
    <xf numFmtId="0" fontId="10" fillId="8" borderId="51" xfId="3" applyFont="1" applyFill="1" applyBorder="1" applyAlignment="1">
      <alignment vertical="top" wrapText="1"/>
    </xf>
    <xf numFmtId="0" fontId="10" fillId="8" borderId="45" xfId="3" applyFont="1" applyFill="1" applyBorder="1" applyAlignment="1">
      <alignment vertical="top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10" fillId="8" borderId="55" xfId="3" applyFont="1" applyFill="1" applyBorder="1" applyAlignment="1">
      <alignment vertical="top" wrapText="1"/>
    </xf>
    <xf numFmtId="0" fontId="11" fillId="0" borderId="49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8" borderId="42" xfId="3" applyFont="1" applyFill="1" applyBorder="1" applyAlignment="1">
      <alignment vertical="top" wrapText="1"/>
    </xf>
    <xf numFmtId="0" fontId="10" fillId="8" borderId="51" xfId="3" applyFont="1" applyFill="1" applyBorder="1" applyAlignment="1">
      <alignment vertical="top" wrapText="1"/>
    </xf>
    <xf numFmtId="0" fontId="10" fillId="8" borderId="45" xfId="3" applyFont="1" applyFill="1" applyBorder="1" applyAlignment="1">
      <alignment vertical="top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wrapText="1"/>
    </xf>
    <xf numFmtId="0" fontId="10" fillId="8" borderId="55" xfId="3" applyFont="1" applyFill="1" applyBorder="1" applyAlignment="1">
      <alignment vertical="top" wrapText="1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3" borderId="32" xfId="0" applyFill="1" applyBorder="1" applyAlignment="1" applyProtection="1">
      <alignment vertical="top" wrapText="1"/>
      <protection locked="0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top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56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0" fontId="0" fillId="6" borderId="7" xfId="0" applyNumberFormat="1" applyFill="1" applyBorder="1" applyAlignment="1">
      <alignment horizontal="center" vertical="center" wrapText="1"/>
    </xf>
    <xf numFmtId="10" fontId="0" fillId="4" borderId="9" xfId="1" applyNumberFormat="1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4" fontId="2" fillId="4" borderId="10" xfId="2" applyFont="1" applyFill="1" applyBorder="1" applyAlignment="1" applyProtection="1">
      <alignment horizontal="center"/>
      <protection locked="0"/>
    </xf>
    <xf numFmtId="44" fontId="2" fillId="4" borderId="11" xfId="2" applyFont="1" applyFill="1" applyBorder="1" applyAlignment="1" applyProtection="1">
      <alignment horizontal="center"/>
      <protection locked="0"/>
    </xf>
    <xf numFmtId="44" fontId="2" fillId="4" borderId="10" xfId="2" applyFont="1" applyFill="1" applyBorder="1" applyAlignment="1" applyProtection="1">
      <protection locked="0"/>
    </xf>
    <xf numFmtId="44" fontId="2" fillId="4" borderId="11" xfId="2" applyFont="1" applyFill="1" applyBorder="1" applyAlignment="1" applyProtection="1">
      <protection locked="0"/>
    </xf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2" fontId="2" fillId="0" borderId="39" xfId="0" applyNumberFormat="1" applyFont="1" applyBorder="1" applyAlignment="1">
      <alignment horizontal="center"/>
    </xf>
    <xf numFmtId="2" fontId="2" fillId="0" borderId="40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20" xfId="0" applyFont="1" applyBorder="1" applyAlignment="1" applyProtection="1">
      <alignment vertical="top" wrapText="1"/>
      <protection locked="0"/>
    </xf>
    <xf numFmtId="0" fontId="7" fillId="0" borderId="11" xfId="0" applyFont="1" applyBorder="1" applyAlignment="1">
      <alignment horizontal="left" vertical="top" wrapText="1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4" fillId="0" borderId="30" xfId="0" applyFont="1" applyBorder="1" applyAlignment="1" applyProtection="1">
      <alignment vertical="top" wrapText="1"/>
      <protection locked="0"/>
    </xf>
    <xf numFmtId="0" fontId="11" fillId="0" borderId="47" xfId="3" applyFont="1" applyBorder="1" applyAlignment="1">
      <alignment horizontal="center"/>
    </xf>
    <xf numFmtId="0" fontId="12" fillId="0" borderId="48" xfId="3" applyFont="1" applyBorder="1"/>
    <xf numFmtId="0" fontId="10" fillId="8" borderId="57" xfId="3" applyFont="1" applyFill="1" applyBorder="1" applyAlignment="1">
      <alignment vertical="top" wrapText="1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10" fillId="9" borderId="41" xfId="3" applyFont="1" applyFill="1" applyBorder="1" applyAlignment="1">
      <alignment horizontal="center" vertical="center" wrapText="1"/>
    </xf>
    <xf numFmtId="0" fontId="10" fillId="9" borderId="50" xfId="3" applyFont="1" applyFill="1" applyBorder="1" applyAlignment="1">
      <alignment horizontal="center" vertical="center" wrapText="1"/>
    </xf>
    <xf numFmtId="0" fontId="10" fillId="9" borderId="44" xfId="3" applyFont="1" applyFill="1" applyBorder="1" applyAlignment="1">
      <alignment horizontal="center" vertical="center" wrapText="1"/>
    </xf>
    <xf numFmtId="0" fontId="10" fillId="9" borderId="53" xfId="3" applyFont="1" applyFill="1" applyBorder="1" applyAlignment="1">
      <alignment horizontal="center" vertical="center" wrapText="1"/>
    </xf>
    <xf numFmtId="0" fontId="10" fillId="7" borderId="59" xfId="3" applyFont="1" applyFill="1" applyBorder="1" applyAlignment="1">
      <alignment horizontal="center" vertical="center" wrapText="1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10" fillId="7" borderId="60" xfId="3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10" fillId="9" borderId="43" xfId="3" applyFont="1" applyFill="1" applyBorder="1" applyAlignment="1">
      <alignment horizontal="center" vertical="center" wrapText="1"/>
    </xf>
    <xf numFmtId="0" fontId="10" fillId="9" borderId="54" xfId="3" applyFont="1" applyFill="1" applyBorder="1" applyAlignment="1">
      <alignment horizontal="center" vertical="center" wrapText="1"/>
    </xf>
    <xf numFmtId="0" fontId="10" fillId="9" borderId="46" xfId="3" applyFont="1" applyFill="1" applyBorder="1" applyAlignment="1">
      <alignment horizontal="center" vertical="center" wrapText="1"/>
    </xf>
    <xf numFmtId="0" fontId="10" fillId="9" borderId="52" xfId="3" applyFont="1" applyFill="1" applyBorder="1" applyAlignment="1">
      <alignment horizontal="center" vertical="center" wrapText="1"/>
    </xf>
    <xf numFmtId="0" fontId="10" fillId="9" borderId="60" xfId="3" applyFont="1" applyFill="1" applyBorder="1" applyAlignment="1">
      <alignment horizontal="center" vertical="center" wrapText="1"/>
    </xf>
  </cellXfs>
  <cellStyles count="5">
    <cellStyle name="Procent" xfId="1" builtinId="5"/>
    <cellStyle name="Standaard" xfId="0" builtinId="0"/>
    <cellStyle name="Standaard 2" xfId="3" xr:uid="{59293361-5C4D-45BE-AD4A-3ED2439FCAFD}"/>
    <cellStyle name="Valuta" xfId="2" builtinId="4"/>
    <cellStyle name="Valuta 2" xfId="4" xr:uid="{E846CCF4-3954-4951-8A82-B8AA7C99B61D}"/>
  </cellStyles>
  <dxfs count="3">
    <dxf>
      <font>
        <color theme="1"/>
      </font>
      <fill>
        <patternFill>
          <bgColor theme="9" tint="-0.499984740745262"/>
        </patternFill>
      </fill>
    </dxf>
    <dxf>
      <font>
        <color theme="1"/>
      </font>
      <fill>
        <patternFill>
          <bgColor theme="9" tint="-0.499984740745262"/>
        </patternFill>
      </fill>
    </dxf>
    <dxf>
      <font>
        <color theme="1"/>
      </font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9F68-438A-4368-87AD-FCBE6180AAAB}">
  <sheetPr>
    <pageSetUpPr fitToPage="1"/>
  </sheetPr>
  <dimension ref="B1:O34"/>
  <sheetViews>
    <sheetView showGridLines="0" tabSelected="1" zoomScaleNormal="100" workbookViewId="0"/>
  </sheetViews>
  <sheetFormatPr defaultColWidth="9.140625" defaultRowHeight="15" x14ac:dyDescent="0.25"/>
  <cols>
    <col min="1" max="1" width="2.85546875" customWidth="1"/>
    <col min="2" max="2" width="13.7109375" customWidth="1"/>
    <col min="3" max="3" width="34.28515625" bestFit="1" customWidth="1"/>
    <col min="4" max="4" width="34.28515625" customWidth="1"/>
    <col min="5" max="6" width="15.7109375" customWidth="1"/>
    <col min="7" max="7" width="2.7109375" customWidth="1"/>
    <col min="8" max="9" width="15.7109375" customWidth="1"/>
    <col min="10" max="10" width="2.7109375" customWidth="1"/>
    <col min="11" max="12" width="15.7109375" customWidth="1"/>
    <col min="13" max="13" width="2.7109375" customWidth="1"/>
    <col min="14" max="15" width="15.7109375" customWidth="1"/>
    <col min="16" max="16" width="2.7109375" customWidth="1"/>
    <col min="19" max="19" width="9.28515625" customWidth="1"/>
  </cols>
  <sheetData>
    <row r="1" spans="2:15" ht="15.75" x14ac:dyDescent="0.25">
      <c r="B1" s="75" t="s">
        <v>33</v>
      </c>
    </row>
    <row r="2" spans="2:15" ht="16.5" thickBot="1" x14ac:dyDescent="0.3">
      <c r="B2" s="1"/>
    </row>
    <row r="3" spans="2:15" ht="16.5" thickBot="1" x14ac:dyDescent="0.3">
      <c r="B3" s="1"/>
      <c r="C3" s="20" t="s">
        <v>23</v>
      </c>
      <c r="D3" s="20" t="s">
        <v>8</v>
      </c>
      <c r="H3" s="43" t="s">
        <v>13</v>
      </c>
      <c r="I3" s="73">
        <v>30</v>
      </c>
    </row>
    <row r="4" spans="2:15" ht="15.75" customHeight="1" thickBot="1" x14ac:dyDescent="0.3">
      <c r="B4" s="2" t="s">
        <v>0</v>
      </c>
      <c r="C4" s="67" t="s">
        <v>38</v>
      </c>
      <c r="D4" s="68">
        <v>40</v>
      </c>
      <c r="H4" s="44" t="s">
        <v>0</v>
      </c>
      <c r="I4" s="74">
        <v>70</v>
      </c>
    </row>
    <row r="5" spans="2:15" ht="15.75" customHeight="1" x14ac:dyDescent="0.25">
      <c r="B5" s="54" t="s">
        <v>0</v>
      </c>
      <c r="C5" s="69" t="s">
        <v>39</v>
      </c>
      <c r="D5" s="70">
        <v>15</v>
      </c>
    </row>
    <row r="6" spans="2:15" ht="15.75" customHeight="1" x14ac:dyDescent="0.25">
      <c r="B6" s="54" t="s">
        <v>0</v>
      </c>
      <c r="C6" s="69" t="s">
        <v>40</v>
      </c>
      <c r="D6" s="70">
        <v>20</v>
      </c>
    </row>
    <row r="7" spans="2:15" ht="15.75" customHeight="1" thickBot="1" x14ac:dyDescent="0.3">
      <c r="B7" s="5" t="s">
        <v>0</v>
      </c>
      <c r="C7" s="71" t="s">
        <v>41</v>
      </c>
      <c r="D7" s="72">
        <v>25</v>
      </c>
    </row>
    <row r="8" spans="2:15" x14ac:dyDescent="0.25">
      <c r="B8" s="24"/>
      <c r="C8" s="8"/>
      <c r="D8" s="24"/>
    </row>
    <row r="9" spans="2:15" ht="15.75" thickBot="1" x14ac:dyDescent="0.3">
      <c r="C9" s="8"/>
    </row>
    <row r="10" spans="2:15" ht="15.75" thickBot="1" x14ac:dyDescent="0.3">
      <c r="C10" s="8"/>
      <c r="E10" s="238" t="s">
        <v>35</v>
      </c>
      <c r="F10" s="239"/>
      <c r="H10" s="238" t="s">
        <v>34</v>
      </c>
      <c r="I10" s="239"/>
      <c r="K10" s="238" t="s">
        <v>36</v>
      </c>
      <c r="L10" s="239"/>
      <c r="N10" s="238" t="s">
        <v>37</v>
      </c>
      <c r="O10" s="239"/>
    </row>
    <row r="11" spans="2:15" ht="15.75" thickBot="1" x14ac:dyDescent="0.3">
      <c r="B11" s="14" t="s">
        <v>28</v>
      </c>
      <c r="C11" s="15" t="str">
        <f>C4</f>
        <v>Bouwteam</v>
      </c>
      <c r="D11" s="16"/>
      <c r="E11" s="18" t="s">
        <v>4</v>
      </c>
      <c r="F11" s="18" t="s">
        <v>5</v>
      </c>
      <c r="H11" s="18" t="s">
        <v>4</v>
      </c>
      <c r="I11" s="18" t="s">
        <v>5</v>
      </c>
      <c r="K11" s="18" t="s">
        <v>4</v>
      </c>
      <c r="L11" s="18" t="s">
        <v>5</v>
      </c>
      <c r="N11" s="18" t="s">
        <v>4</v>
      </c>
      <c r="O11" s="18" t="s">
        <v>5</v>
      </c>
    </row>
    <row r="12" spans="2:15" ht="48" customHeight="1" thickBot="1" x14ac:dyDescent="0.3">
      <c r="B12" s="240"/>
      <c r="C12" s="241"/>
      <c r="D12" s="241"/>
      <c r="E12" s="37">
        <f>'Leverancier 1'!R29</f>
        <v>0.61428571428571421</v>
      </c>
      <c r="F12" s="57">
        <f>E12*($D$4/100)</f>
        <v>0.24571428571428569</v>
      </c>
      <c r="H12" s="37">
        <f>'Leverancier 2'!R29</f>
        <v>0.82857142857142863</v>
      </c>
      <c r="I12" s="57">
        <f>H12*($D$4/100)</f>
        <v>0.33142857142857146</v>
      </c>
      <c r="K12" s="37">
        <f>'Leverancier 3'!R29</f>
        <v>0.39999999999999997</v>
      </c>
      <c r="L12" s="57">
        <f>K12*($D$4/100)</f>
        <v>0.16</v>
      </c>
      <c r="N12" s="37">
        <f>'Leverancier 4'!R29</f>
        <v>0.7857142857142857</v>
      </c>
      <c r="O12" s="57">
        <f>N12*($D$4/100)</f>
        <v>0.31428571428571428</v>
      </c>
    </row>
    <row r="13" spans="2:15" ht="15.75" thickBot="1" x14ac:dyDescent="0.3">
      <c r="B13" s="14" t="s">
        <v>29</v>
      </c>
      <c r="C13" s="15" t="str">
        <f>C5</f>
        <v>Planning</v>
      </c>
      <c r="D13" s="16"/>
      <c r="E13" s="38" t="s">
        <v>4</v>
      </c>
      <c r="F13" s="222" t="s">
        <v>5</v>
      </c>
      <c r="H13" s="223" t="s">
        <v>4</v>
      </c>
      <c r="I13" s="222" t="s">
        <v>5</v>
      </c>
      <c r="K13" s="38" t="s">
        <v>4</v>
      </c>
      <c r="L13" s="222" t="s">
        <v>5</v>
      </c>
      <c r="N13" s="38" t="s">
        <v>4</v>
      </c>
      <c r="O13" s="222" t="s">
        <v>5</v>
      </c>
    </row>
    <row r="14" spans="2:15" ht="48" customHeight="1" thickBot="1" x14ac:dyDescent="0.3">
      <c r="B14" s="41"/>
      <c r="C14" s="42"/>
      <c r="D14" s="42"/>
      <c r="E14" s="55">
        <f>'Leverancier 1'!R35</f>
        <v>0.6</v>
      </c>
      <c r="F14" s="58">
        <f>E14*($D$5/100)</f>
        <v>0.09</v>
      </c>
      <c r="H14" s="40">
        <f>'Leverancier 2'!R35</f>
        <v>0.6</v>
      </c>
      <c r="I14" s="58">
        <f>H14*($D$5/100)</f>
        <v>0.09</v>
      </c>
      <c r="K14" s="55">
        <f>'Leverancier 3'!R35</f>
        <v>0.6</v>
      </c>
      <c r="L14" s="58">
        <f>K14*($D$5/100)</f>
        <v>0.09</v>
      </c>
      <c r="N14" s="55">
        <f>'Leverancier 4'!R35</f>
        <v>0.5</v>
      </c>
      <c r="O14" s="58">
        <f>N14*($D$5/100)</f>
        <v>7.4999999999999997E-2</v>
      </c>
    </row>
    <row r="15" spans="2:15" ht="15.75" thickBot="1" x14ac:dyDescent="0.3">
      <c r="B15" s="14" t="s">
        <v>30</v>
      </c>
      <c r="C15" s="15" t="str">
        <f>C6</f>
        <v>Risicomanagement</v>
      </c>
      <c r="D15" s="16"/>
      <c r="E15" s="38" t="s">
        <v>4</v>
      </c>
      <c r="F15" s="222" t="s">
        <v>5</v>
      </c>
      <c r="H15" s="223" t="s">
        <v>4</v>
      </c>
      <c r="I15" s="222" t="s">
        <v>5</v>
      </c>
      <c r="K15" s="38" t="s">
        <v>4</v>
      </c>
      <c r="L15" s="222" t="s">
        <v>5</v>
      </c>
      <c r="N15" s="38" t="s">
        <v>4</v>
      </c>
      <c r="O15" s="222" t="s">
        <v>5</v>
      </c>
    </row>
    <row r="16" spans="2:15" ht="48" customHeight="1" thickBot="1" x14ac:dyDescent="0.3">
      <c r="B16" s="41"/>
      <c r="C16" s="42"/>
      <c r="D16" s="42"/>
      <c r="E16" s="55">
        <f>'Leverancier 1'!R41</f>
        <v>0.69999999999999984</v>
      </c>
      <c r="F16" s="58">
        <f>E16*($D$6/100)</f>
        <v>0.13999999999999999</v>
      </c>
      <c r="H16" s="40">
        <f>'Leverancier 2'!R41</f>
        <v>0.9</v>
      </c>
      <c r="I16" s="58">
        <f>H16*($D$6/100)</f>
        <v>0.18000000000000002</v>
      </c>
      <c r="K16" s="55">
        <f>'Leverancier 3'!R41</f>
        <v>0.6</v>
      </c>
      <c r="L16" s="58">
        <f>K16*($D$6/100)</f>
        <v>0.12</v>
      </c>
      <c r="N16" s="55">
        <f>'Leverancier 4'!R41</f>
        <v>0.6</v>
      </c>
      <c r="O16" s="58">
        <f>N16*($D$6/100)</f>
        <v>0.12</v>
      </c>
    </row>
    <row r="17" spans="2:15" ht="15.75" customHeight="1" thickBot="1" x14ac:dyDescent="0.3">
      <c r="B17" s="14" t="s">
        <v>31</v>
      </c>
      <c r="C17" s="15" t="str">
        <f>C7</f>
        <v>Duurzaamheid</v>
      </c>
      <c r="D17" s="16"/>
      <c r="E17" s="38" t="s">
        <v>4</v>
      </c>
      <c r="F17" s="39" t="s">
        <v>5</v>
      </c>
      <c r="H17" s="223" t="s">
        <v>4</v>
      </c>
      <c r="I17" s="39" t="s">
        <v>5</v>
      </c>
      <c r="K17" s="38" t="s">
        <v>4</v>
      </c>
      <c r="L17" s="222" t="s">
        <v>5</v>
      </c>
      <c r="N17" s="38" t="s">
        <v>4</v>
      </c>
      <c r="O17" s="222" t="s">
        <v>5</v>
      </c>
    </row>
    <row r="18" spans="2:15" ht="48" customHeight="1" thickBot="1" x14ac:dyDescent="0.3">
      <c r="B18" s="240"/>
      <c r="C18" s="241"/>
      <c r="D18" s="241"/>
      <c r="E18" s="40">
        <f>'Leverancier 1'!R49</f>
        <v>0.46000000000000008</v>
      </c>
      <c r="F18" s="58">
        <f>E18*($D$7/100)</f>
        <v>0.11500000000000002</v>
      </c>
      <c r="H18" s="224">
        <f>'Leverancier 2'!R49</f>
        <v>0.88000000000000012</v>
      </c>
      <c r="I18" s="58">
        <f>H18*($D$7/100)</f>
        <v>0.22000000000000003</v>
      </c>
      <c r="K18" s="40">
        <f>'Leverancier 3'!R49</f>
        <v>0.45999999999999996</v>
      </c>
      <c r="L18" s="225">
        <f>K18*($D$7/100)</f>
        <v>0.11499999999999999</v>
      </c>
      <c r="N18" s="40">
        <f>'Leverancier 4'!R49</f>
        <v>0.76</v>
      </c>
      <c r="O18" s="225">
        <f>N18*($D$7/100)</f>
        <v>0.19</v>
      </c>
    </row>
    <row r="19" spans="2:15" ht="30" customHeight="1" thickBot="1" x14ac:dyDescent="0.3">
      <c r="B19" s="45"/>
      <c r="C19" s="45"/>
      <c r="D19" s="45"/>
      <c r="E19" s="48" t="s">
        <v>14</v>
      </c>
      <c r="F19" s="59">
        <f>SUM(F12:F18)</f>
        <v>0.59071428571428564</v>
      </c>
      <c r="H19" s="48" t="s">
        <v>14</v>
      </c>
      <c r="I19" s="59">
        <f>SUM(I12:I18)</f>
        <v>0.82142857142857162</v>
      </c>
      <c r="K19" s="48" t="s">
        <v>14</v>
      </c>
      <c r="L19" s="59">
        <f>SUM(L12:L18)</f>
        <v>0.48499999999999999</v>
      </c>
      <c r="N19" s="48" t="s">
        <v>14</v>
      </c>
      <c r="O19" s="59">
        <f>SUM(O12:O18)</f>
        <v>0.69928571428571429</v>
      </c>
    </row>
    <row r="20" spans="2:15" ht="15.75" thickBot="1" x14ac:dyDescent="0.3">
      <c r="B20" s="45"/>
      <c r="C20" s="45"/>
      <c r="D20" s="45"/>
      <c r="E20" s="46"/>
      <c r="F20" s="47"/>
      <c r="H20" s="46"/>
      <c r="I20" s="47"/>
      <c r="K20" s="46"/>
      <c r="L20" s="47"/>
      <c r="N20" s="46"/>
      <c r="O20" s="47"/>
    </row>
    <row r="21" spans="2:15" ht="15.75" thickBot="1" x14ac:dyDescent="0.3">
      <c r="B21" s="14" t="s">
        <v>32</v>
      </c>
      <c r="C21" s="15" t="s">
        <v>12</v>
      </c>
      <c r="D21" s="16"/>
      <c r="E21" s="232">
        <v>255000</v>
      </c>
      <c r="F21" s="233"/>
      <c r="H21" s="232">
        <v>297519.83</v>
      </c>
      <c r="I21" s="233"/>
      <c r="K21" s="234">
        <v>316000</v>
      </c>
      <c r="L21" s="235"/>
      <c r="N21" s="234">
        <v>297102</v>
      </c>
      <c r="O21" s="235"/>
    </row>
    <row r="22" spans="2:15" ht="15.75" thickBot="1" x14ac:dyDescent="0.3">
      <c r="B22" s="17"/>
      <c r="C22" s="17"/>
      <c r="E22" s="36"/>
      <c r="F22" s="36"/>
      <c r="H22" s="36"/>
      <c r="I22" s="36"/>
      <c r="K22" s="36"/>
      <c r="L22" s="36"/>
      <c r="N22" s="36"/>
      <c r="O22" s="36"/>
    </row>
    <row r="23" spans="2:15" x14ac:dyDescent="0.25">
      <c r="B23" s="17"/>
      <c r="C23" s="17"/>
      <c r="D23" s="51" t="s">
        <v>19</v>
      </c>
      <c r="E23" s="236">
        <f>((1-($C$31-F19)*$C$33)/E21)*$C$32</f>
        <v>0.461666666666666</v>
      </c>
      <c r="F23" s="237"/>
      <c r="G23" s="50"/>
      <c r="H23" s="236">
        <f>((1-($C$31-I19)*$C$33)/H21)*$C$32</f>
        <v>0.85708572769754532</v>
      </c>
      <c r="I23" s="237"/>
      <c r="J23" s="50"/>
      <c r="K23" s="236">
        <f>((1-($C$31-L19)*$C$33)/K21)*$C$32</f>
        <v>0.17349683544303759</v>
      </c>
      <c r="L23" s="237"/>
      <c r="N23" s="242">
        <f>((1-($C$31-O19)*$C$33)/N21)*$C$32</f>
        <v>0.61367813074297672</v>
      </c>
      <c r="O23" s="243"/>
    </row>
    <row r="24" spans="2:15" x14ac:dyDescent="0.25">
      <c r="B24" s="17"/>
      <c r="C24" s="17"/>
      <c r="D24" s="52" t="s">
        <v>20</v>
      </c>
      <c r="E24" s="226">
        <f>(E23/$C$34)*E21</f>
        <v>137354.98818333316</v>
      </c>
      <c r="F24" s="227"/>
      <c r="G24" s="50"/>
      <c r="H24" s="226">
        <f>(H23/$C$34)*H21</f>
        <v>297519.83</v>
      </c>
      <c r="I24" s="227"/>
      <c r="J24" s="50"/>
      <c r="K24" s="226">
        <f>(K23/$C$34)*K21</f>
        <v>63966.763449999868</v>
      </c>
      <c r="L24" s="227"/>
      <c r="N24" s="244">
        <f>(N23/$C$34)*N21</f>
        <v>212726.67844999989</v>
      </c>
      <c r="O24" s="245"/>
    </row>
    <row r="25" spans="2:15" ht="15.75" thickBot="1" x14ac:dyDescent="0.3">
      <c r="B25" s="17"/>
      <c r="C25" s="17"/>
      <c r="D25" s="52" t="s">
        <v>21</v>
      </c>
      <c r="E25" s="228">
        <f>E21-E24</f>
        <v>117645.01181666684</v>
      </c>
      <c r="F25" s="229"/>
      <c r="G25" s="50"/>
      <c r="H25" s="228">
        <f>H21-H24</f>
        <v>0</v>
      </c>
      <c r="I25" s="229"/>
      <c r="J25" s="50"/>
      <c r="K25" s="228">
        <f>K21-K24</f>
        <v>252033.23655000015</v>
      </c>
      <c r="L25" s="229"/>
      <c r="N25" s="246">
        <f>N21-N24</f>
        <v>84375.32155000011</v>
      </c>
      <c r="O25" s="247"/>
    </row>
    <row r="26" spans="2:15" ht="15.75" thickBot="1" x14ac:dyDescent="0.3">
      <c r="B26" s="17"/>
      <c r="C26" s="17"/>
      <c r="D26" s="53" t="s">
        <v>22</v>
      </c>
      <c r="E26" s="230">
        <f>RANK(E25,$E$25:$P$25,1)</f>
        <v>3</v>
      </c>
      <c r="F26" s="231"/>
      <c r="H26" s="230">
        <f>RANK(H25,$E$25:$P$25,1)</f>
        <v>1</v>
      </c>
      <c r="I26" s="231"/>
      <c r="K26" s="230">
        <f>RANK(K25,$E$25:$P$25,1)</f>
        <v>4</v>
      </c>
      <c r="L26" s="231"/>
      <c r="N26" s="238">
        <f>RANK(N25,$E$25:$P$25,1)</f>
        <v>2</v>
      </c>
      <c r="O26" s="239"/>
    </row>
    <row r="27" spans="2:15" x14ac:dyDescent="0.25">
      <c r="B27" s="17"/>
      <c r="C27" s="17"/>
      <c r="E27" s="36"/>
      <c r="F27" s="36"/>
      <c r="H27" s="36"/>
      <c r="I27" s="36"/>
      <c r="K27" s="36"/>
      <c r="L27" s="36"/>
    </row>
    <row r="28" spans="2:15" x14ac:dyDescent="0.25">
      <c r="B28" s="17"/>
      <c r="C28" s="17"/>
      <c r="E28" s="36"/>
      <c r="F28" s="36"/>
      <c r="H28" s="36"/>
      <c r="I28" s="36"/>
      <c r="K28" s="36"/>
      <c r="L28" s="36"/>
    </row>
    <row r="29" spans="2:15" x14ac:dyDescent="0.25">
      <c r="B29" s="17"/>
      <c r="C29" s="17"/>
      <c r="E29" s="36"/>
      <c r="F29" s="36"/>
      <c r="H29" s="36"/>
      <c r="I29" s="36"/>
      <c r="K29" s="36"/>
      <c r="L29" s="36"/>
    </row>
    <row r="30" spans="2:15" ht="15.75" thickBot="1" x14ac:dyDescent="0.3">
      <c r="F30" s="49"/>
      <c r="I30" s="49"/>
      <c r="L30" s="49"/>
    </row>
    <row r="31" spans="2:15" x14ac:dyDescent="0.25">
      <c r="B31" s="60" t="s">
        <v>15</v>
      </c>
      <c r="C31" s="63">
        <f>MAX(F19:P19)</f>
        <v>0.82142857142857162</v>
      </c>
    </row>
    <row r="32" spans="2:15" x14ac:dyDescent="0.25">
      <c r="B32" s="61" t="s">
        <v>16</v>
      </c>
      <c r="C32" s="64">
        <f>MIN(E21:P21)</f>
        <v>255000</v>
      </c>
    </row>
    <row r="33" spans="2:3" x14ac:dyDescent="0.25">
      <c r="B33" s="61" t="s">
        <v>17</v>
      </c>
      <c r="C33" s="65">
        <f>I4/I3</f>
        <v>2.3333333333333335</v>
      </c>
    </row>
    <row r="34" spans="2:3" ht="15.75" thickBot="1" x14ac:dyDescent="0.3">
      <c r="B34" s="62" t="s">
        <v>18</v>
      </c>
      <c r="C34" s="66">
        <f>MAX(E23:P23)</f>
        <v>0.85708572769754532</v>
      </c>
    </row>
  </sheetData>
  <sheetProtection algorithmName="SHA-512" hashValue="UQB8XgBf4KcEtACBIBOQsoDnpTzWuTg0zPtQ1AXhQcjujaI23FU1+7xUF5Vzho7BAUq4OzahKMcgvD9gu+nY8Q==" saltValue="uOz9k2tOm8OP4lIJYfejXg==" spinCount="100000" sheet="1" objects="1" scenarios="1"/>
  <mergeCells count="26">
    <mergeCell ref="N26:O26"/>
    <mergeCell ref="N10:O10"/>
    <mergeCell ref="N21:O21"/>
    <mergeCell ref="N23:O23"/>
    <mergeCell ref="N24:O24"/>
    <mergeCell ref="N25:O25"/>
    <mergeCell ref="K10:L10"/>
    <mergeCell ref="B18:D18"/>
    <mergeCell ref="E10:F10"/>
    <mergeCell ref="H10:I10"/>
    <mergeCell ref="B12:D12"/>
    <mergeCell ref="E21:F21"/>
    <mergeCell ref="H21:I21"/>
    <mergeCell ref="K21:L21"/>
    <mergeCell ref="E23:F23"/>
    <mergeCell ref="K23:L23"/>
    <mergeCell ref="H23:I23"/>
    <mergeCell ref="K24:L24"/>
    <mergeCell ref="K25:L25"/>
    <mergeCell ref="K26:L26"/>
    <mergeCell ref="E24:F24"/>
    <mergeCell ref="E25:F25"/>
    <mergeCell ref="E26:F26"/>
    <mergeCell ref="H24:I24"/>
    <mergeCell ref="H25:I25"/>
    <mergeCell ref="H26:I26"/>
  </mergeCells>
  <conditionalFormatting sqref="F30">
    <cfRule type="cellIs" dxfId="2" priority="7" stopIfTrue="1" operator="equal">
      <formula>1</formula>
    </cfRule>
  </conditionalFormatting>
  <conditionalFormatting sqref="I30">
    <cfRule type="cellIs" dxfId="1" priority="2" stopIfTrue="1" operator="equal">
      <formula>1</formula>
    </cfRule>
  </conditionalFormatting>
  <conditionalFormatting sqref="L30">
    <cfRule type="cellIs" dxfId="0" priority="1" stopIfTrue="1" operator="equal">
      <formula>1</formula>
    </cfRule>
  </conditionalFormatting>
  <pageMargins left="0.7" right="0.7" top="0.75" bottom="0.75" header="0.3" footer="0.3"/>
  <pageSetup paperSize="8" scale="59" orientation="landscape" r:id="rId1"/>
  <ignoredErrors>
    <ignoredError sqref="E17 H17 K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55"/>
  <sheetViews>
    <sheetView showGridLines="0" zoomScale="70" zoomScaleNormal="70" workbookViewId="0"/>
  </sheetViews>
  <sheetFormatPr defaultColWidth="9.140625" defaultRowHeight="15" x14ac:dyDescent="0.25"/>
  <cols>
    <col min="1" max="1" width="2.85546875" customWidth="1"/>
    <col min="2" max="2" width="13.7109375" customWidth="1"/>
    <col min="3" max="3" width="34.28515625" bestFit="1" customWidth="1"/>
    <col min="4" max="4" width="34.28515625" customWidth="1"/>
    <col min="5" max="5" width="12.7109375" customWidth="1"/>
    <col min="6" max="6" width="60.7109375" customWidth="1"/>
    <col min="7" max="7" width="2.28515625" customWidth="1"/>
    <col min="8" max="8" width="12.7109375" customWidth="1"/>
    <col min="9" max="9" width="60.7109375" customWidth="1"/>
    <col min="10" max="10" width="2.28515625" customWidth="1"/>
    <col min="11" max="11" width="12.7109375" customWidth="1"/>
    <col min="12" max="12" width="60.7109375" customWidth="1"/>
    <col min="13" max="13" width="2.28515625" customWidth="1"/>
    <col min="14" max="14" width="12.7109375" customWidth="1"/>
    <col min="15" max="15" width="60.7109375" customWidth="1"/>
    <col min="16" max="16" width="3.140625" customWidth="1"/>
    <col min="17" max="18" width="12.85546875" customWidth="1"/>
  </cols>
  <sheetData>
    <row r="1" spans="2:15" ht="15.75" x14ac:dyDescent="0.25">
      <c r="B1" s="1" t="str">
        <f>Totaalscores!B1</f>
        <v>Beoordelingsmatrix 'Renovatie stadhuis'- 86315</v>
      </c>
    </row>
    <row r="2" spans="2:15" ht="16.5" thickBot="1" x14ac:dyDescent="0.3">
      <c r="B2" s="1"/>
    </row>
    <row r="3" spans="2:15" ht="16.5" thickBot="1" x14ac:dyDescent="0.3">
      <c r="B3" s="1"/>
      <c r="C3" s="20" t="s">
        <v>7</v>
      </c>
      <c r="D3" s="20" t="s">
        <v>8</v>
      </c>
    </row>
    <row r="4" spans="2:15" ht="15.75" customHeight="1" x14ac:dyDescent="0.25">
      <c r="B4" s="2" t="s">
        <v>0</v>
      </c>
      <c r="C4" s="3" t="str">
        <f>Totaalscores!C4</f>
        <v>Bouwteam</v>
      </c>
      <c r="D4" s="4">
        <f>Totaalscores!D4</f>
        <v>40</v>
      </c>
    </row>
    <row r="5" spans="2:15" ht="15.75" customHeight="1" x14ac:dyDescent="0.25">
      <c r="B5" s="54" t="s">
        <v>0</v>
      </c>
      <c r="C5" s="28" t="str">
        <f>Totaalscores!C5</f>
        <v>Planning</v>
      </c>
      <c r="D5" s="29">
        <f>Totaalscores!D5</f>
        <v>15</v>
      </c>
    </row>
    <row r="6" spans="2:15" x14ac:dyDescent="0.25">
      <c r="B6" s="54" t="s">
        <v>0</v>
      </c>
      <c r="C6" s="28" t="str">
        <f>Totaalscores!C6</f>
        <v>Risicomanagement</v>
      </c>
      <c r="D6" s="29">
        <f>Totaalscores!D6</f>
        <v>20</v>
      </c>
    </row>
    <row r="7" spans="2:15" ht="15.75" thickBot="1" x14ac:dyDescent="0.3">
      <c r="B7" s="5" t="s">
        <v>0</v>
      </c>
      <c r="C7" s="6" t="str">
        <f>Totaalscores!C7</f>
        <v>Duurzaamheid</v>
      </c>
      <c r="D7" s="7">
        <f>Totaalscores!D7</f>
        <v>25</v>
      </c>
    </row>
    <row r="8" spans="2:15" ht="15.75" thickBot="1" x14ac:dyDescent="0.3">
      <c r="B8" s="24"/>
      <c r="C8" s="8"/>
      <c r="D8" s="24"/>
    </row>
    <row r="9" spans="2:15" ht="16.5" thickBot="1" x14ac:dyDescent="0.3">
      <c r="B9" s="257" t="s">
        <v>24</v>
      </c>
      <c r="C9" s="258"/>
      <c r="D9" s="258"/>
      <c r="E9" s="258"/>
      <c r="F9" s="259"/>
      <c r="H9" s="260"/>
      <c r="I9" s="260"/>
      <c r="J9" s="260"/>
      <c r="K9" s="260"/>
      <c r="L9" s="260"/>
      <c r="M9" s="260"/>
      <c r="N9" s="260"/>
      <c r="O9" s="260"/>
    </row>
    <row r="10" spans="2:15" ht="15" customHeight="1" x14ac:dyDescent="0.25">
      <c r="B10" s="25">
        <v>0</v>
      </c>
      <c r="C10" s="269" t="s">
        <v>42</v>
      </c>
      <c r="D10" s="269"/>
      <c r="E10" s="269"/>
      <c r="F10" s="270"/>
      <c r="H10" s="56"/>
      <c r="I10" s="263"/>
      <c r="J10" s="263"/>
      <c r="K10" s="263"/>
      <c r="L10" s="263"/>
      <c r="M10" s="263"/>
      <c r="N10" s="263"/>
      <c r="O10" s="263"/>
    </row>
    <row r="11" spans="2:15" ht="15" customHeight="1" x14ac:dyDescent="0.25">
      <c r="B11" s="26">
        <v>1</v>
      </c>
      <c r="C11" s="261" t="s">
        <v>25</v>
      </c>
      <c r="D11" s="261"/>
      <c r="E11" s="261"/>
      <c r="F11" s="262"/>
      <c r="H11" s="56"/>
      <c r="I11" s="263"/>
      <c r="J11" s="263"/>
      <c r="K11" s="263"/>
      <c r="L11" s="263"/>
      <c r="M11" s="263"/>
      <c r="N11" s="263"/>
      <c r="O11" s="263"/>
    </row>
    <row r="12" spans="2:15" ht="15" customHeight="1" x14ac:dyDescent="0.25">
      <c r="B12" s="26">
        <v>4</v>
      </c>
      <c r="C12" s="266" t="s">
        <v>26</v>
      </c>
      <c r="D12" s="267"/>
      <c r="E12" s="267"/>
      <c r="F12" s="268"/>
      <c r="H12" s="56"/>
      <c r="I12" s="263"/>
      <c r="J12" s="263"/>
      <c r="K12" s="263"/>
      <c r="L12" s="263"/>
      <c r="M12" s="263"/>
      <c r="N12" s="263"/>
      <c r="O12" s="263"/>
    </row>
    <row r="13" spans="2:15" ht="15" customHeight="1" x14ac:dyDescent="0.25">
      <c r="B13" s="26">
        <v>7</v>
      </c>
      <c r="C13" s="261" t="s">
        <v>27</v>
      </c>
      <c r="D13" s="261"/>
      <c r="E13" s="261"/>
      <c r="F13" s="262"/>
      <c r="H13" s="56"/>
      <c r="I13" s="263"/>
      <c r="J13" s="263"/>
      <c r="K13" s="263"/>
      <c r="L13" s="263"/>
      <c r="M13" s="263"/>
      <c r="N13" s="263"/>
      <c r="O13" s="263"/>
    </row>
    <row r="14" spans="2:15" ht="15.75" customHeight="1" thickBot="1" x14ac:dyDescent="0.3">
      <c r="B14" s="27">
        <v>10</v>
      </c>
      <c r="C14" s="264" t="s">
        <v>43</v>
      </c>
      <c r="D14" s="264"/>
      <c r="E14" s="264"/>
      <c r="F14" s="265"/>
      <c r="H14" s="56"/>
      <c r="I14" s="263"/>
      <c r="J14" s="263"/>
      <c r="K14" s="263"/>
      <c r="L14" s="263"/>
      <c r="M14" s="263"/>
      <c r="N14" s="263"/>
      <c r="O14" s="263"/>
    </row>
    <row r="16" spans="2:15" ht="15.75" thickBot="1" x14ac:dyDescent="0.3">
      <c r="B16" s="9" t="s">
        <v>3</v>
      </c>
    </row>
    <row r="17" spans="2:18" x14ac:dyDescent="0.25">
      <c r="B17" s="10"/>
      <c r="C17" s="11" t="s">
        <v>1</v>
      </c>
    </row>
    <row r="18" spans="2:18" ht="15.75" thickBot="1" x14ac:dyDescent="0.3">
      <c r="B18" s="12"/>
      <c r="C18" s="13" t="s">
        <v>2</v>
      </c>
    </row>
    <row r="19" spans="2:18" ht="15.75" thickBot="1" x14ac:dyDescent="0.3">
      <c r="C19" s="8"/>
    </row>
    <row r="20" spans="2:18" ht="15.75" thickBot="1" x14ac:dyDescent="0.3">
      <c r="B20" s="14" t="str">
        <f>Totaalscores!B11</f>
        <v>5.3.1.</v>
      </c>
      <c r="C20" s="15" t="str">
        <f>Totaalscores!C11</f>
        <v>Bouwteam</v>
      </c>
      <c r="D20" s="16"/>
      <c r="E20" s="238"/>
      <c r="F20" s="239"/>
      <c r="H20" s="238"/>
      <c r="I20" s="239"/>
      <c r="K20" s="238"/>
      <c r="L20" s="239"/>
      <c r="N20" s="238"/>
      <c r="O20" s="239"/>
      <c r="P20" s="36"/>
    </row>
    <row r="21" spans="2:18" ht="20.100000000000001" customHeight="1" thickBot="1" x14ac:dyDescent="0.3">
      <c r="B21" s="240">
        <f>Totaalscores!B12</f>
        <v>0</v>
      </c>
      <c r="C21" s="241"/>
      <c r="D21" s="254"/>
      <c r="E21" s="18" t="s">
        <v>4</v>
      </c>
      <c r="F21" s="18" t="s">
        <v>6</v>
      </c>
      <c r="H21" s="18" t="s">
        <v>4</v>
      </c>
      <c r="I21" s="18" t="s">
        <v>6</v>
      </c>
      <c r="K21" s="18" t="s">
        <v>4</v>
      </c>
      <c r="L21" s="18" t="s">
        <v>6</v>
      </c>
      <c r="N21" s="18" t="s">
        <v>4</v>
      </c>
      <c r="O21" s="18" t="s">
        <v>6</v>
      </c>
      <c r="P21" s="36"/>
      <c r="Q21" s="18" t="s">
        <v>10</v>
      </c>
      <c r="R21" s="18" t="s">
        <v>5</v>
      </c>
    </row>
    <row r="22" spans="2:18" x14ac:dyDescent="0.25">
      <c r="B22" s="21" t="s">
        <v>9</v>
      </c>
      <c r="C22" s="255"/>
      <c r="D22" s="256"/>
      <c r="E22" s="211">
        <v>4</v>
      </c>
      <c r="F22" s="165"/>
      <c r="G22" s="76"/>
      <c r="H22" s="211">
        <v>7</v>
      </c>
      <c r="I22" s="180"/>
      <c r="J22" s="76"/>
      <c r="K22" s="211">
        <v>7</v>
      </c>
      <c r="L22" s="133"/>
      <c r="M22" s="76"/>
      <c r="N22" s="290">
        <v>10</v>
      </c>
      <c r="O22" s="93"/>
      <c r="P22" s="77"/>
      <c r="Q22" s="78">
        <v>4</v>
      </c>
      <c r="R22" s="30">
        <f>VLOOKUP(Q22,$B$51:$C$55,2,FALSE)</f>
        <v>0.4</v>
      </c>
    </row>
    <row r="23" spans="2:18" x14ac:dyDescent="0.25">
      <c r="B23" s="87" t="s">
        <v>9</v>
      </c>
      <c r="C23" s="250"/>
      <c r="D23" s="251"/>
      <c r="E23" s="287">
        <v>7</v>
      </c>
      <c r="F23" s="88"/>
      <c r="G23" s="76"/>
      <c r="H23" s="287">
        <v>7</v>
      </c>
      <c r="I23" s="88"/>
      <c r="J23" s="76"/>
      <c r="K23" s="287">
        <v>7</v>
      </c>
      <c r="L23" s="88"/>
      <c r="M23" s="76"/>
      <c r="N23" s="294">
        <v>7</v>
      </c>
      <c r="O23" s="277"/>
      <c r="P23" s="77"/>
      <c r="Q23" s="278">
        <v>7</v>
      </c>
      <c r="R23" s="31">
        <f>VLOOKUP(Q23,$B$51:$C$55,2,FALSE)</f>
        <v>0.7</v>
      </c>
    </row>
    <row r="24" spans="2:18" x14ac:dyDescent="0.25">
      <c r="B24" s="87" t="s">
        <v>9</v>
      </c>
      <c r="C24" s="250"/>
      <c r="D24" s="251"/>
      <c r="E24" s="287">
        <v>7</v>
      </c>
      <c r="F24" s="88"/>
      <c r="G24" s="76"/>
      <c r="H24" s="287">
        <v>7</v>
      </c>
      <c r="I24" s="88"/>
      <c r="J24" s="76"/>
      <c r="K24" s="287">
        <v>7</v>
      </c>
      <c r="L24" s="88"/>
      <c r="M24" s="76"/>
      <c r="N24" s="294">
        <v>7</v>
      </c>
      <c r="O24" s="277"/>
      <c r="P24" s="77"/>
      <c r="Q24" s="278">
        <v>7</v>
      </c>
      <c r="R24" s="31">
        <f>VLOOKUP(Q24,$B$51:$C$55,2,FALSE)</f>
        <v>0.7</v>
      </c>
    </row>
    <row r="25" spans="2:18" x14ac:dyDescent="0.25">
      <c r="B25" s="87" t="s">
        <v>9</v>
      </c>
      <c r="C25" s="279"/>
      <c r="D25" s="289"/>
      <c r="E25" s="287">
        <v>7</v>
      </c>
      <c r="F25" s="88"/>
      <c r="G25" s="76"/>
      <c r="H25" s="287">
        <v>7</v>
      </c>
      <c r="I25" s="88"/>
      <c r="J25" s="76"/>
      <c r="K25" s="287">
        <v>7</v>
      </c>
      <c r="L25" s="88"/>
      <c r="M25" s="76"/>
      <c r="N25" s="294">
        <v>7</v>
      </c>
      <c r="O25" s="277"/>
      <c r="P25" s="77"/>
      <c r="Q25" s="278">
        <v>7</v>
      </c>
      <c r="R25" s="31">
        <f>VLOOKUP(Q25,$B$51:$C$55,2,FALSE)</f>
        <v>0.7</v>
      </c>
    </row>
    <row r="26" spans="2:18" x14ac:dyDescent="0.25">
      <c r="B26" s="22" t="s">
        <v>9</v>
      </c>
      <c r="C26" s="248"/>
      <c r="D26" s="249"/>
      <c r="E26" s="214">
        <v>4</v>
      </c>
      <c r="F26" s="168"/>
      <c r="G26" s="76"/>
      <c r="H26" s="214">
        <v>10</v>
      </c>
      <c r="I26" s="182"/>
      <c r="J26" s="76"/>
      <c r="K26" s="214">
        <v>7</v>
      </c>
      <c r="L26" s="135"/>
      <c r="M26" s="76"/>
      <c r="N26" s="293">
        <v>10</v>
      </c>
      <c r="O26" s="94"/>
      <c r="P26" s="77"/>
      <c r="Q26" s="79">
        <v>4</v>
      </c>
      <c r="R26" s="31">
        <f>VLOOKUP(Q26,$B$51:$C$55,2,FALSE)</f>
        <v>0.4</v>
      </c>
    </row>
    <row r="27" spans="2:18" x14ac:dyDescent="0.25">
      <c r="B27" s="22" t="s">
        <v>9</v>
      </c>
      <c r="C27" s="248"/>
      <c r="D27" s="249"/>
      <c r="E27" s="214">
        <v>7</v>
      </c>
      <c r="F27" s="168"/>
      <c r="G27" s="76"/>
      <c r="H27" s="214">
        <v>10</v>
      </c>
      <c r="I27" s="182"/>
      <c r="J27" s="76"/>
      <c r="K27" s="214">
        <v>7</v>
      </c>
      <c r="L27" s="135"/>
      <c r="M27" s="76"/>
      <c r="N27" s="293">
        <v>10</v>
      </c>
      <c r="O27" s="94"/>
      <c r="P27" s="77"/>
      <c r="Q27" s="79">
        <v>7</v>
      </c>
      <c r="R27" s="31">
        <f>VLOOKUP(Q27,$B$51:$C$55,2,FALSE)</f>
        <v>0.7</v>
      </c>
    </row>
    <row r="28" spans="2:18" ht="15.75" thickBot="1" x14ac:dyDescent="0.3">
      <c r="B28" s="23" t="s">
        <v>9</v>
      </c>
      <c r="C28" s="252"/>
      <c r="D28" s="253"/>
      <c r="E28" s="217">
        <v>4</v>
      </c>
      <c r="F28" s="171"/>
      <c r="G28" s="76"/>
      <c r="H28" s="183">
        <v>7</v>
      </c>
      <c r="I28" s="184"/>
      <c r="J28" s="76"/>
      <c r="K28" s="217">
        <v>4</v>
      </c>
      <c r="L28" s="137"/>
      <c r="M28" s="76"/>
      <c r="N28" s="292">
        <v>7</v>
      </c>
      <c r="O28" s="96"/>
      <c r="P28" s="77"/>
      <c r="Q28" s="80">
        <v>7</v>
      </c>
      <c r="R28" s="32">
        <f>VLOOKUP(Q28,$B$51:$C$55,2,FALSE)</f>
        <v>0.7</v>
      </c>
    </row>
    <row r="29" spans="2:18" ht="15.75" customHeight="1" thickBot="1" x14ac:dyDescent="0.3">
      <c r="B29" s="19"/>
      <c r="C29" s="19"/>
      <c r="D29" s="19"/>
      <c r="E29" s="161"/>
      <c r="F29" s="162"/>
      <c r="H29" s="176"/>
      <c r="I29" s="177"/>
      <c r="K29" s="129"/>
      <c r="L29" s="130"/>
      <c r="N29" s="97"/>
      <c r="O29" s="98"/>
      <c r="P29" s="33"/>
      <c r="Q29" s="34" t="s">
        <v>11</v>
      </c>
      <c r="R29" s="35">
        <f>SUM(R22:R28)/COUNT(R22:R28)</f>
        <v>0.61428571428571421</v>
      </c>
    </row>
    <row r="30" spans="2:18" ht="15.75" thickBot="1" x14ac:dyDescent="0.3">
      <c r="B30" s="14" t="str">
        <f>Totaalscores!B13</f>
        <v>5.3.2.</v>
      </c>
      <c r="C30" s="15" t="str">
        <f>Totaalscores!C13</f>
        <v>Planning</v>
      </c>
      <c r="D30" s="16"/>
      <c r="E30" s="238"/>
      <c r="F30" s="239"/>
      <c r="H30" s="238"/>
      <c r="I30" s="239"/>
      <c r="K30" s="238"/>
      <c r="L30" s="239"/>
      <c r="N30" s="275"/>
      <c r="O30" s="276"/>
      <c r="P30" s="36"/>
    </row>
    <row r="31" spans="2:18" ht="20.100000000000001" customHeight="1" thickBot="1" x14ac:dyDescent="0.3">
      <c r="B31" s="240">
        <f>Totaalscores!B18</f>
        <v>0</v>
      </c>
      <c r="C31" s="241"/>
      <c r="D31" s="254"/>
      <c r="E31" s="160" t="s">
        <v>4</v>
      </c>
      <c r="F31" s="160" t="s">
        <v>6</v>
      </c>
      <c r="H31" s="175" t="s">
        <v>4</v>
      </c>
      <c r="I31" s="175" t="s">
        <v>6</v>
      </c>
      <c r="K31" s="128" t="s">
        <v>4</v>
      </c>
      <c r="L31" s="128" t="s">
        <v>6</v>
      </c>
      <c r="N31" s="90" t="s">
        <v>4</v>
      </c>
      <c r="O31" s="90" t="s">
        <v>6</v>
      </c>
      <c r="P31" s="36"/>
      <c r="Q31" s="18" t="s">
        <v>10</v>
      </c>
      <c r="R31" s="18" t="s">
        <v>5</v>
      </c>
    </row>
    <row r="32" spans="2:18" x14ac:dyDescent="0.25">
      <c r="B32" s="21" t="s">
        <v>9</v>
      </c>
      <c r="C32" s="255"/>
      <c r="D32" s="256"/>
      <c r="E32" s="164">
        <v>7</v>
      </c>
      <c r="F32" s="165"/>
      <c r="G32" s="76"/>
      <c r="H32" s="211">
        <v>10</v>
      </c>
      <c r="I32" s="180"/>
      <c r="J32" s="76"/>
      <c r="K32" s="211">
        <v>7</v>
      </c>
      <c r="L32" s="133"/>
      <c r="M32" s="76"/>
      <c r="N32" s="290">
        <v>10</v>
      </c>
      <c r="O32" s="93"/>
      <c r="P32" s="77"/>
      <c r="Q32" s="78">
        <v>7</v>
      </c>
      <c r="R32" s="30">
        <f>VLOOKUP(Q32,$B$51:$C$55,2,FALSE)</f>
        <v>0.7</v>
      </c>
    </row>
    <row r="33" spans="2:18" x14ac:dyDescent="0.25">
      <c r="B33" s="22" t="s">
        <v>9</v>
      </c>
      <c r="C33" s="250"/>
      <c r="D33" s="251"/>
      <c r="E33" s="173">
        <v>4</v>
      </c>
      <c r="F33" s="174"/>
      <c r="G33" s="76"/>
      <c r="H33" s="185">
        <v>4</v>
      </c>
      <c r="I33" s="186"/>
      <c r="J33" s="76"/>
      <c r="K33" s="220">
        <v>1</v>
      </c>
      <c r="L33" s="138"/>
      <c r="M33" s="76"/>
      <c r="N33" s="291">
        <v>4</v>
      </c>
      <c r="O33" s="99"/>
      <c r="P33" s="77"/>
      <c r="Q33" s="79">
        <v>4</v>
      </c>
      <c r="R33" s="31">
        <f>VLOOKUP(Q33,$B$51:$C$55,2,FALSE)</f>
        <v>0.4</v>
      </c>
    </row>
    <row r="34" spans="2:18" ht="15.75" thickBot="1" x14ac:dyDescent="0.3">
      <c r="B34" s="23" t="s">
        <v>9</v>
      </c>
      <c r="C34" s="252"/>
      <c r="D34" s="253"/>
      <c r="E34" s="170">
        <v>7</v>
      </c>
      <c r="F34" s="171"/>
      <c r="G34" s="76"/>
      <c r="H34" s="183">
        <v>7</v>
      </c>
      <c r="I34" s="184"/>
      <c r="J34" s="76"/>
      <c r="K34" s="217">
        <v>4</v>
      </c>
      <c r="L34" s="137"/>
      <c r="M34" s="76"/>
      <c r="N34" s="292">
        <v>10</v>
      </c>
      <c r="O34" s="96"/>
      <c r="P34" s="77"/>
      <c r="Q34" s="80">
        <v>7</v>
      </c>
      <c r="R34" s="32">
        <f>VLOOKUP(Q34,$B$51:$C$55,2,FALSE)</f>
        <v>0.7</v>
      </c>
    </row>
    <row r="35" spans="2:18" ht="15.75" thickBot="1" x14ac:dyDescent="0.3">
      <c r="B35" s="19"/>
      <c r="C35" s="19"/>
      <c r="D35" s="19"/>
      <c r="E35" s="161"/>
      <c r="F35" s="162"/>
      <c r="H35" s="176"/>
      <c r="I35" s="177"/>
      <c r="K35" s="129"/>
      <c r="L35" s="130"/>
      <c r="N35" s="97"/>
      <c r="O35" s="98"/>
      <c r="P35" s="33"/>
      <c r="Q35" s="34" t="s">
        <v>11</v>
      </c>
      <c r="R35" s="35">
        <f>SUM(R32:R34)/COUNT(R32:R34)</f>
        <v>0.6</v>
      </c>
    </row>
    <row r="36" spans="2:18" ht="15.75" thickBot="1" x14ac:dyDescent="0.3">
      <c r="B36" s="14" t="str">
        <f>Totaalscores!B15</f>
        <v>5.3.3.</v>
      </c>
      <c r="C36" s="15" t="str">
        <f>Totaalscores!C15</f>
        <v>Risicomanagement</v>
      </c>
      <c r="D36" s="16"/>
      <c r="E36" s="238"/>
      <c r="F36" s="239"/>
      <c r="H36" s="238"/>
      <c r="I36" s="239"/>
      <c r="K36" s="238"/>
      <c r="L36" s="239"/>
      <c r="N36" s="275"/>
      <c r="O36" s="276"/>
      <c r="P36" s="36"/>
    </row>
    <row r="37" spans="2:18" ht="20.100000000000001" customHeight="1" thickBot="1" x14ac:dyDescent="0.3">
      <c r="B37" s="271">
        <f>Totaalscores!B18</f>
        <v>0</v>
      </c>
      <c r="C37" s="272"/>
      <c r="D37" s="273"/>
      <c r="E37" s="160" t="s">
        <v>4</v>
      </c>
      <c r="F37" s="160" t="s">
        <v>6</v>
      </c>
      <c r="H37" s="175" t="s">
        <v>4</v>
      </c>
      <c r="I37" s="175" t="s">
        <v>6</v>
      </c>
      <c r="K37" s="128" t="s">
        <v>4</v>
      </c>
      <c r="L37" s="128" t="s">
        <v>6</v>
      </c>
      <c r="N37" s="90" t="s">
        <v>4</v>
      </c>
      <c r="O37" s="90" t="s">
        <v>6</v>
      </c>
      <c r="P37" s="36"/>
      <c r="Q37" s="18" t="s">
        <v>10</v>
      </c>
      <c r="R37" s="18" t="s">
        <v>5</v>
      </c>
    </row>
    <row r="38" spans="2:18" x14ac:dyDescent="0.25">
      <c r="B38" s="21" t="s">
        <v>9</v>
      </c>
      <c r="C38" s="255"/>
      <c r="D38" s="256"/>
      <c r="E38" s="164">
        <v>7</v>
      </c>
      <c r="F38" s="165"/>
      <c r="G38" s="76"/>
      <c r="H38" s="179">
        <v>10</v>
      </c>
      <c r="I38" s="180"/>
      <c r="J38" s="76"/>
      <c r="K38" s="132">
        <v>7</v>
      </c>
      <c r="L38" s="133"/>
      <c r="M38" s="76"/>
      <c r="N38" s="92">
        <v>10</v>
      </c>
      <c r="O38" s="93"/>
      <c r="P38" s="77"/>
      <c r="Q38" s="78">
        <v>7</v>
      </c>
      <c r="R38" s="30">
        <f>VLOOKUP(Q38,$B$51:$C$55,2,FALSE)</f>
        <v>0.7</v>
      </c>
    </row>
    <row r="39" spans="2:18" x14ac:dyDescent="0.25">
      <c r="B39" s="22" t="s">
        <v>9</v>
      </c>
      <c r="C39" s="249"/>
      <c r="D39" s="274"/>
      <c r="E39" s="167">
        <v>7</v>
      </c>
      <c r="F39" s="168"/>
      <c r="G39" s="76"/>
      <c r="H39" s="181">
        <v>7</v>
      </c>
      <c r="I39" s="182"/>
      <c r="J39" s="76"/>
      <c r="K39" s="134">
        <v>7</v>
      </c>
      <c r="L39" s="135"/>
      <c r="M39" s="76"/>
      <c r="N39" s="293">
        <v>10</v>
      </c>
      <c r="O39" s="94"/>
      <c r="P39" s="77"/>
      <c r="Q39" s="79">
        <v>7</v>
      </c>
      <c r="R39" s="31">
        <f>VLOOKUP(Q39,$B$51:$C$55,2,FALSE)</f>
        <v>0.7</v>
      </c>
    </row>
    <row r="40" spans="2:18" ht="15.75" thickBot="1" x14ac:dyDescent="0.3">
      <c r="B40" s="23" t="s">
        <v>9</v>
      </c>
      <c r="C40" s="252"/>
      <c r="D40" s="253"/>
      <c r="E40" s="170">
        <v>7</v>
      </c>
      <c r="F40" s="171"/>
      <c r="G40" s="76"/>
      <c r="H40" s="217">
        <v>10</v>
      </c>
      <c r="I40" s="184"/>
      <c r="J40" s="76"/>
      <c r="K40" s="136">
        <v>7</v>
      </c>
      <c r="L40" s="137"/>
      <c r="M40" s="76"/>
      <c r="N40" s="95">
        <v>7</v>
      </c>
      <c r="O40" s="96"/>
      <c r="P40" s="77"/>
      <c r="Q40" s="80">
        <v>7</v>
      </c>
      <c r="R40" s="32">
        <f>VLOOKUP(Q40,$B$51:$C$55,2,FALSE)</f>
        <v>0.7</v>
      </c>
    </row>
    <row r="41" spans="2:18" ht="15.75" thickBot="1" x14ac:dyDescent="0.3">
      <c r="B41" s="17"/>
      <c r="C41" s="17"/>
      <c r="E41" s="163"/>
      <c r="F41" s="163"/>
      <c r="H41" s="178"/>
      <c r="I41" s="178"/>
      <c r="K41" s="131"/>
      <c r="L41" s="131"/>
      <c r="N41" s="91"/>
      <c r="O41" s="91"/>
      <c r="P41" s="36"/>
      <c r="Q41" s="34" t="s">
        <v>11</v>
      </c>
      <c r="R41" s="35">
        <f>SUM(R38:R40)/COUNT(R38:R40)</f>
        <v>0.69999999999999984</v>
      </c>
    </row>
    <row r="42" spans="2:18" ht="15.75" thickBot="1" x14ac:dyDescent="0.3">
      <c r="B42" s="14" t="str">
        <f>Totaalscores!B17</f>
        <v>5.3.4.</v>
      </c>
      <c r="C42" s="15" t="str">
        <f>Totaalscores!C17</f>
        <v>Duurzaamheid</v>
      </c>
      <c r="D42" s="16"/>
      <c r="E42" s="238"/>
      <c r="F42" s="239"/>
      <c r="H42" s="238"/>
      <c r="I42" s="239"/>
      <c r="K42" s="238"/>
      <c r="L42" s="239"/>
      <c r="N42" s="275"/>
      <c r="O42" s="276"/>
      <c r="P42" s="36"/>
    </row>
    <row r="43" spans="2:18" ht="20.100000000000001" customHeight="1" thickBot="1" x14ac:dyDescent="0.3">
      <c r="B43" s="271">
        <f>Totaalscores!B22</f>
        <v>0</v>
      </c>
      <c r="C43" s="272"/>
      <c r="D43" s="273"/>
      <c r="E43" s="160" t="s">
        <v>4</v>
      </c>
      <c r="F43" s="160" t="s">
        <v>6</v>
      </c>
      <c r="H43" s="175" t="s">
        <v>4</v>
      </c>
      <c r="I43" s="175" t="s">
        <v>6</v>
      </c>
      <c r="K43" s="128" t="s">
        <v>4</v>
      </c>
      <c r="L43" s="128" t="s">
        <v>6</v>
      </c>
      <c r="N43" s="90" t="s">
        <v>4</v>
      </c>
      <c r="O43" s="90" t="s">
        <v>6</v>
      </c>
      <c r="P43" s="36"/>
      <c r="Q43" s="18" t="s">
        <v>10</v>
      </c>
      <c r="R43" s="18" t="s">
        <v>5</v>
      </c>
    </row>
    <row r="44" spans="2:18" x14ac:dyDescent="0.25">
      <c r="B44" s="21" t="s">
        <v>9</v>
      </c>
      <c r="C44" s="255"/>
      <c r="D44" s="256"/>
      <c r="E44" s="211">
        <v>7</v>
      </c>
      <c r="F44" s="165"/>
      <c r="G44" s="76"/>
      <c r="H44" s="179">
        <v>7</v>
      </c>
      <c r="I44" s="180"/>
      <c r="J44" s="76"/>
      <c r="K44" s="211">
        <v>4</v>
      </c>
      <c r="L44" s="133"/>
      <c r="M44" s="76"/>
      <c r="N44" s="290">
        <v>10</v>
      </c>
      <c r="O44" s="93"/>
      <c r="P44" s="77"/>
      <c r="Q44" s="78">
        <v>7</v>
      </c>
      <c r="R44" s="30">
        <f>VLOOKUP(Q44,$B$51:$C$55,2,FALSE)</f>
        <v>0.7</v>
      </c>
    </row>
    <row r="45" spans="2:18" x14ac:dyDescent="0.25">
      <c r="B45" s="22" t="s">
        <v>9</v>
      </c>
      <c r="C45" s="248"/>
      <c r="D45" s="249"/>
      <c r="E45" s="214">
        <v>4</v>
      </c>
      <c r="F45" s="168"/>
      <c r="G45" s="76"/>
      <c r="H45" s="181">
        <v>7</v>
      </c>
      <c r="I45" s="182"/>
      <c r="J45" s="76"/>
      <c r="K45" s="214">
        <v>4</v>
      </c>
      <c r="L45" s="135"/>
      <c r="M45" s="76"/>
      <c r="N45" s="293">
        <v>7</v>
      </c>
      <c r="O45" s="94"/>
      <c r="P45" s="77"/>
      <c r="Q45" s="79">
        <v>4</v>
      </c>
      <c r="R45" s="31">
        <f>VLOOKUP(Q45,$B$51:$C$55,2,FALSE)</f>
        <v>0.4</v>
      </c>
    </row>
    <row r="46" spans="2:18" x14ac:dyDescent="0.25">
      <c r="B46" s="22" t="s">
        <v>9</v>
      </c>
      <c r="C46" s="250"/>
      <c r="D46" s="251"/>
      <c r="E46" s="214">
        <v>4</v>
      </c>
      <c r="F46" s="215"/>
      <c r="G46" s="76"/>
      <c r="H46" s="214">
        <v>4</v>
      </c>
      <c r="I46" s="215"/>
      <c r="J46" s="76"/>
      <c r="K46" s="214">
        <v>4</v>
      </c>
      <c r="L46" s="215"/>
      <c r="M46" s="76"/>
      <c r="N46" s="293">
        <v>4</v>
      </c>
      <c r="O46" s="123"/>
      <c r="P46" s="77"/>
      <c r="Q46" s="79">
        <v>4</v>
      </c>
      <c r="R46" s="31">
        <f>VLOOKUP(Q46,$B$51:$C$55,2,FALSE)</f>
        <v>0.4</v>
      </c>
    </row>
    <row r="47" spans="2:18" x14ac:dyDescent="0.25">
      <c r="B47" s="22" t="s">
        <v>9</v>
      </c>
      <c r="C47" s="248"/>
      <c r="D47" s="249"/>
      <c r="E47" s="214">
        <v>4</v>
      </c>
      <c r="F47" s="168"/>
      <c r="G47" s="76"/>
      <c r="H47" s="181">
        <v>7</v>
      </c>
      <c r="I47" s="182"/>
      <c r="J47" s="76"/>
      <c r="K47" s="214">
        <v>7</v>
      </c>
      <c r="L47" s="135"/>
      <c r="M47" s="76"/>
      <c r="N47" s="293">
        <v>7</v>
      </c>
      <c r="O47" s="94"/>
      <c r="P47" s="77"/>
      <c r="Q47" s="79">
        <v>7</v>
      </c>
      <c r="R47" s="31">
        <f>VLOOKUP(Q47,$B$51:$C$55,2,FALSE)</f>
        <v>0.7</v>
      </c>
    </row>
    <row r="48" spans="2:18" ht="15.75" thickBot="1" x14ac:dyDescent="0.3">
      <c r="B48" s="23" t="s">
        <v>9</v>
      </c>
      <c r="C48" s="252"/>
      <c r="D48" s="253"/>
      <c r="E48" s="217">
        <v>1</v>
      </c>
      <c r="F48" s="171"/>
      <c r="G48" s="76"/>
      <c r="H48" s="183">
        <v>7</v>
      </c>
      <c r="I48" s="184"/>
      <c r="J48" s="76"/>
      <c r="K48" s="217">
        <v>4</v>
      </c>
      <c r="L48" s="137"/>
      <c r="M48" s="76"/>
      <c r="N48" s="292">
        <v>4</v>
      </c>
      <c r="O48" s="96"/>
      <c r="P48" s="77"/>
      <c r="Q48" s="80">
        <v>1</v>
      </c>
      <c r="R48" s="32">
        <f>VLOOKUP(Q48,$B$51:$C$55,2,FALSE)</f>
        <v>0.1</v>
      </c>
    </row>
    <row r="49" spans="2:18" ht="15" customHeight="1" thickBot="1" x14ac:dyDescent="0.3">
      <c r="B49" s="17"/>
      <c r="C49" s="17"/>
      <c r="E49" s="36"/>
      <c r="F49" s="36"/>
      <c r="G49" s="210"/>
      <c r="H49" s="210"/>
      <c r="I49" s="36"/>
      <c r="K49" s="210"/>
      <c r="L49" s="36"/>
      <c r="N49" s="210"/>
      <c r="O49" s="36"/>
      <c r="P49" s="36"/>
      <c r="Q49" s="34" t="s">
        <v>11</v>
      </c>
      <c r="R49" s="35">
        <f>SUM(R44:R48)/COUNT(R44:R48)</f>
        <v>0.46000000000000008</v>
      </c>
    </row>
    <row r="50" spans="2:18" ht="15.75" thickBot="1" x14ac:dyDescent="0.3"/>
    <row r="51" spans="2:18" x14ac:dyDescent="0.25">
      <c r="B51" s="81">
        <v>0</v>
      </c>
      <c r="C51" s="82">
        <v>0</v>
      </c>
    </row>
    <row r="52" spans="2:18" x14ac:dyDescent="0.25">
      <c r="B52" s="83">
        <v>1</v>
      </c>
      <c r="C52" s="84">
        <v>0.1</v>
      </c>
    </row>
    <row r="53" spans="2:18" x14ac:dyDescent="0.25">
      <c r="B53" s="83">
        <v>4</v>
      </c>
      <c r="C53" s="84">
        <v>0.4</v>
      </c>
    </row>
    <row r="54" spans="2:18" x14ac:dyDescent="0.25">
      <c r="B54" s="83">
        <v>7</v>
      </c>
      <c r="C54" s="84">
        <v>0.7</v>
      </c>
    </row>
    <row r="55" spans="2:18" ht="15.75" thickBot="1" x14ac:dyDescent="0.3">
      <c r="B55" s="85">
        <v>10</v>
      </c>
      <c r="C55" s="86">
        <v>1</v>
      </c>
    </row>
  </sheetData>
  <sheetProtection algorithmName="SHA-512" hashValue="EIU0LU32fC8MtYMBH+G1MzM0/Fr/SU1svz/iyF3kJIPOWzssCooAkQVltKh6iJYz8xF/Z81TejprZb65zmRNIA==" saltValue="axgF7EwRc3VxzXBWOegp7g==" spinCount="100000" sheet="1" objects="1" scenarios="1"/>
  <mergeCells count="50">
    <mergeCell ref="N36:O36"/>
    <mergeCell ref="N42:O42"/>
    <mergeCell ref="N30:O30"/>
    <mergeCell ref="B43:D43"/>
    <mergeCell ref="C34:D34"/>
    <mergeCell ref="C32:D32"/>
    <mergeCell ref="K36:L36"/>
    <mergeCell ref="K42:L42"/>
    <mergeCell ref="H30:I30"/>
    <mergeCell ref="H36:I36"/>
    <mergeCell ref="H42:I42"/>
    <mergeCell ref="C46:D46"/>
    <mergeCell ref="C44:D44"/>
    <mergeCell ref="C47:D47"/>
    <mergeCell ref="C48:D48"/>
    <mergeCell ref="C45:D45"/>
    <mergeCell ref="B37:D37"/>
    <mergeCell ref="E42:F42"/>
    <mergeCell ref="C40:D40"/>
    <mergeCell ref="C38:D38"/>
    <mergeCell ref="C39:D39"/>
    <mergeCell ref="E36:F36"/>
    <mergeCell ref="B9:F9"/>
    <mergeCell ref="H9:O9"/>
    <mergeCell ref="C13:F13"/>
    <mergeCell ref="I13:O13"/>
    <mergeCell ref="C14:F14"/>
    <mergeCell ref="I14:O14"/>
    <mergeCell ref="C11:F11"/>
    <mergeCell ref="C12:F12"/>
    <mergeCell ref="C10:F10"/>
    <mergeCell ref="I10:O10"/>
    <mergeCell ref="I11:O11"/>
    <mergeCell ref="I12:O12"/>
    <mergeCell ref="E20:F20"/>
    <mergeCell ref="H20:I20"/>
    <mergeCell ref="B21:D21"/>
    <mergeCell ref="C27:D27"/>
    <mergeCell ref="C22:D22"/>
    <mergeCell ref="N20:O20"/>
    <mergeCell ref="K20:L20"/>
    <mergeCell ref="C23:D23"/>
    <mergeCell ref="C24:D24"/>
    <mergeCell ref="C25:D25"/>
    <mergeCell ref="C26:D26"/>
    <mergeCell ref="C33:D33"/>
    <mergeCell ref="C28:D28"/>
    <mergeCell ref="E30:F30"/>
    <mergeCell ref="B31:D31"/>
    <mergeCell ref="K30:L30"/>
  </mergeCells>
  <dataValidations count="1">
    <dataValidation type="list" allowBlank="1" showInputMessage="1" showErrorMessage="1" sqref="H44:H48 K22:K28 K32:K34 K38:K40 K44:K48 N22:N28 N32:N34 N38:N40 N44:N48 Q32:Q34 H22:H28 Q22:Q28 E44:E48 E32:E34 E38:E40 H32:H34 H38:H40 Q38:Q40 Q44:Q48 E22:E28" xr:uid="{9915C0BB-E9CB-4885-893D-C8C388165E32}">
      <formula1>$B$51:$B$55</formula1>
    </dataValidation>
  </dataValidations>
  <pageMargins left="0.7" right="0.7" top="0.75" bottom="0.75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60F1-0C40-4541-8285-DB8D0CD34720}">
  <sheetPr>
    <pageSetUpPr fitToPage="1"/>
  </sheetPr>
  <dimension ref="B1:R55"/>
  <sheetViews>
    <sheetView showGridLines="0" zoomScale="70" zoomScaleNormal="70" workbookViewId="0">
      <pane ySplit="20" topLeftCell="A21" activePane="bottomLeft" state="frozen"/>
      <selection pane="bottomLeft" activeCell="B9" sqref="B9:F14"/>
    </sheetView>
  </sheetViews>
  <sheetFormatPr defaultColWidth="9.140625" defaultRowHeight="15" x14ac:dyDescent="0.25"/>
  <cols>
    <col min="1" max="1" width="2.85546875" customWidth="1"/>
    <col min="2" max="2" width="13.7109375" customWidth="1"/>
    <col min="3" max="3" width="34.28515625" bestFit="1" customWidth="1"/>
    <col min="4" max="4" width="34.28515625" customWidth="1"/>
    <col min="5" max="5" width="12.7109375" customWidth="1"/>
    <col min="6" max="6" width="60.7109375" customWidth="1"/>
    <col min="7" max="7" width="2.28515625" customWidth="1"/>
    <col min="8" max="8" width="12.7109375" customWidth="1"/>
    <col min="9" max="9" width="60.7109375" customWidth="1"/>
    <col min="10" max="10" width="2.28515625" customWidth="1"/>
    <col min="11" max="11" width="12.7109375" customWidth="1"/>
    <col min="12" max="12" width="60.7109375" customWidth="1"/>
    <col min="13" max="13" width="2.28515625" customWidth="1"/>
    <col min="14" max="14" width="12.7109375" customWidth="1"/>
    <col min="15" max="15" width="60.7109375" customWidth="1"/>
    <col min="16" max="16" width="3.140625" customWidth="1"/>
    <col min="17" max="18" width="12.85546875" customWidth="1"/>
  </cols>
  <sheetData>
    <row r="1" spans="2:15" ht="15.75" x14ac:dyDescent="0.25">
      <c r="B1" s="1" t="str">
        <f>Totaalscores!B1</f>
        <v>Beoordelingsmatrix 'Renovatie stadhuis'- 86315</v>
      </c>
    </row>
    <row r="2" spans="2:15" ht="16.5" thickBot="1" x14ac:dyDescent="0.3">
      <c r="B2" s="1"/>
    </row>
    <row r="3" spans="2:15" ht="16.5" thickBot="1" x14ac:dyDescent="0.3">
      <c r="B3" s="1"/>
      <c r="C3" s="20" t="s">
        <v>7</v>
      </c>
      <c r="D3" s="20" t="s">
        <v>8</v>
      </c>
    </row>
    <row r="4" spans="2:15" ht="15.75" customHeight="1" x14ac:dyDescent="0.25">
      <c r="B4" s="2" t="s">
        <v>0</v>
      </c>
      <c r="C4" s="3" t="str">
        <f>Totaalscores!C4</f>
        <v>Bouwteam</v>
      </c>
      <c r="D4" s="4">
        <f>Totaalscores!D4</f>
        <v>40</v>
      </c>
    </row>
    <row r="5" spans="2:15" ht="15.75" customHeight="1" x14ac:dyDescent="0.25">
      <c r="B5" s="54" t="s">
        <v>0</v>
      </c>
      <c r="C5" s="28" t="str">
        <f>Totaalscores!C5</f>
        <v>Planning</v>
      </c>
      <c r="D5" s="29">
        <f>Totaalscores!D5</f>
        <v>15</v>
      </c>
    </row>
    <row r="6" spans="2:15" x14ac:dyDescent="0.25">
      <c r="B6" s="54" t="s">
        <v>0</v>
      </c>
      <c r="C6" s="28" t="str">
        <f>Totaalscores!C6</f>
        <v>Risicomanagement</v>
      </c>
      <c r="D6" s="29">
        <f>Totaalscores!D6</f>
        <v>20</v>
      </c>
    </row>
    <row r="7" spans="2:15" ht="15.75" thickBot="1" x14ac:dyDescent="0.3">
      <c r="B7" s="5" t="s">
        <v>0</v>
      </c>
      <c r="C7" s="6" t="str">
        <f>Totaalscores!C7</f>
        <v>Duurzaamheid</v>
      </c>
      <c r="D7" s="7">
        <f>Totaalscores!D7</f>
        <v>25</v>
      </c>
    </row>
    <row r="8" spans="2:15" ht="15.75" thickBot="1" x14ac:dyDescent="0.3">
      <c r="B8" s="24"/>
      <c r="C8" s="8"/>
      <c r="D8" s="24"/>
    </row>
    <row r="9" spans="2:15" ht="16.5" thickBot="1" x14ac:dyDescent="0.3">
      <c r="B9" s="257" t="s">
        <v>24</v>
      </c>
      <c r="C9" s="258"/>
      <c r="D9" s="258"/>
      <c r="E9" s="258"/>
      <c r="F9" s="259"/>
      <c r="H9" s="260"/>
      <c r="I9" s="260"/>
      <c r="J9" s="260"/>
      <c r="K9" s="260"/>
      <c r="L9" s="260"/>
      <c r="M9" s="260"/>
      <c r="N9" s="260"/>
      <c r="O9" s="260"/>
    </row>
    <row r="10" spans="2:15" ht="15" customHeight="1" x14ac:dyDescent="0.25">
      <c r="B10" s="25">
        <v>0</v>
      </c>
      <c r="C10" s="269" t="s">
        <v>42</v>
      </c>
      <c r="D10" s="269"/>
      <c r="E10" s="269"/>
      <c r="F10" s="270"/>
      <c r="H10" s="56"/>
      <c r="I10" s="263"/>
      <c r="J10" s="263"/>
      <c r="K10" s="263"/>
      <c r="L10" s="263"/>
      <c r="M10" s="263"/>
      <c r="N10" s="263"/>
      <c r="O10" s="263"/>
    </row>
    <row r="11" spans="2:15" ht="15" customHeight="1" x14ac:dyDescent="0.25">
      <c r="B11" s="26">
        <v>1</v>
      </c>
      <c r="C11" s="261" t="s">
        <v>25</v>
      </c>
      <c r="D11" s="261"/>
      <c r="E11" s="261"/>
      <c r="F11" s="262"/>
      <c r="H11" s="56"/>
      <c r="I11" s="263"/>
      <c r="J11" s="263"/>
      <c r="K11" s="263"/>
      <c r="L11" s="263"/>
      <c r="M11" s="263"/>
      <c r="N11" s="263"/>
      <c r="O11" s="263"/>
    </row>
    <row r="12" spans="2:15" ht="15" customHeight="1" x14ac:dyDescent="0.25">
      <c r="B12" s="26">
        <v>4</v>
      </c>
      <c r="C12" s="266" t="s">
        <v>26</v>
      </c>
      <c r="D12" s="267"/>
      <c r="E12" s="267"/>
      <c r="F12" s="268"/>
      <c r="H12" s="56"/>
      <c r="I12" s="263"/>
      <c r="J12" s="263"/>
      <c r="K12" s="263"/>
      <c r="L12" s="263"/>
      <c r="M12" s="263"/>
      <c r="N12" s="263"/>
      <c r="O12" s="263"/>
    </row>
    <row r="13" spans="2:15" ht="15" customHeight="1" x14ac:dyDescent="0.25">
      <c r="B13" s="26">
        <v>7</v>
      </c>
      <c r="C13" s="261" t="s">
        <v>27</v>
      </c>
      <c r="D13" s="261"/>
      <c r="E13" s="261"/>
      <c r="F13" s="262"/>
      <c r="H13" s="56"/>
      <c r="I13" s="263"/>
      <c r="J13" s="263"/>
      <c r="K13" s="263"/>
      <c r="L13" s="263"/>
      <c r="M13" s="263"/>
      <c r="N13" s="263"/>
      <c r="O13" s="263"/>
    </row>
    <row r="14" spans="2:15" ht="15.75" customHeight="1" thickBot="1" x14ac:dyDescent="0.3">
      <c r="B14" s="27">
        <v>10</v>
      </c>
      <c r="C14" s="264" t="s">
        <v>43</v>
      </c>
      <c r="D14" s="264"/>
      <c r="E14" s="264"/>
      <c r="F14" s="265"/>
      <c r="H14" s="56"/>
      <c r="I14" s="263"/>
      <c r="J14" s="263"/>
      <c r="K14" s="263"/>
      <c r="L14" s="263"/>
      <c r="M14" s="263"/>
      <c r="N14" s="263"/>
      <c r="O14" s="263"/>
    </row>
    <row r="16" spans="2:15" ht="15.75" thickBot="1" x14ac:dyDescent="0.3">
      <c r="B16" s="9" t="s">
        <v>3</v>
      </c>
    </row>
    <row r="17" spans="2:18" x14ac:dyDescent="0.25">
      <c r="B17" s="10"/>
      <c r="C17" s="11" t="s">
        <v>1</v>
      </c>
    </row>
    <row r="18" spans="2:18" ht="15.75" thickBot="1" x14ac:dyDescent="0.3">
      <c r="B18" s="12"/>
      <c r="C18" s="13" t="s">
        <v>2</v>
      </c>
    </row>
    <row r="19" spans="2:18" ht="15.75" thickBot="1" x14ac:dyDescent="0.3">
      <c r="C19" s="8"/>
    </row>
    <row r="20" spans="2:18" ht="15.75" thickBot="1" x14ac:dyDescent="0.3">
      <c r="B20" s="14" t="str">
        <f>Totaalscores!B11</f>
        <v>5.3.1.</v>
      </c>
      <c r="C20" s="15" t="str">
        <f>Totaalscores!C11</f>
        <v>Bouwteam</v>
      </c>
      <c r="D20" s="16"/>
      <c r="E20" s="238"/>
      <c r="F20" s="239"/>
      <c r="H20" s="238"/>
      <c r="I20" s="239"/>
      <c r="K20" s="238"/>
      <c r="L20" s="239"/>
      <c r="N20" s="238"/>
      <c r="O20" s="239"/>
      <c r="P20" s="36"/>
    </row>
    <row r="21" spans="2:18" ht="20.100000000000001" customHeight="1" thickBot="1" x14ac:dyDescent="0.3">
      <c r="B21" s="240">
        <f>Totaalscores!B12</f>
        <v>0</v>
      </c>
      <c r="C21" s="241"/>
      <c r="D21" s="254"/>
      <c r="E21" s="18" t="s">
        <v>4</v>
      </c>
      <c r="F21" s="18" t="s">
        <v>6</v>
      </c>
      <c r="H21" s="18" t="s">
        <v>4</v>
      </c>
      <c r="I21" s="18" t="s">
        <v>6</v>
      </c>
      <c r="K21" s="18" t="s">
        <v>4</v>
      </c>
      <c r="L21" s="18" t="s">
        <v>6</v>
      </c>
      <c r="N21" s="18" t="s">
        <v>4</v>
      </c>
      <c r="O21" s="18" t="s">
        <v>6</v>
      </c>
      <c r="P21" s="36"/>
      <c r="Q21" s="18" t="s">
        <v>10</v>
      </c>
      <c r="R21" s="18" t="s">
        <v>5</v>
      </c>
    </row>
    <row r="22" spans="2:18" x14ac:dyDescent="0.25">
      <c r="B22" s="21" t="s">
        <v>9</v>
      </c>
      <c r="C22" s="255"/>
      <c r="D22" s="256"/>
      <c r="E22" s="164">
        <v>7</v>
      </c>
      <c r="F22" s="165"/>
      <c r="G22" s="76"/>
      <c r="H22" s="211">
        <v>7</v>
      </c>
      <c r="I22" s="192"/>
      <c r="J22" s="76"/>
      <c r="K22" s="143">
        <v>7</v>
      </c>
      <c r="L22" s="144"/>
      <c r="M22" s="76"/>
      <c r="N22" s="102">
        <v>7</v>
      </c>
      <c r="O22" s="103"/>
      <c r="P22" s="77"/>
      <c r="Q22" s="78">
        <v>7</v>
      </c>
      <c r="R22" s="30">
        <f>VLOOKUP(Q22,$B$51:$C$55,2,FALSE)</f>
        <v>0.7</v>
      </c>
    </row>
    <row r="23" spans="2:18" x14ac:dyDescent="0.25">
      <c r="B23" s="87" t="s">
        <v>9</v>
      </c>
      <c r="C23" s="250"/>
      <c r="D23" s="251"/>
      <c r="E23" s="287">
        <v>10</v>
      </c>
      <c r="F23" s="88"/>
      <c r="G23" s="76"/>
      <c r="H23" s="287">
        <v>7</v>
      </c>
      <c r="I23" s="88"/>
      <c r="J23" s="76"/>
      <c r="K23" s="287">
        <v>10</v>
      </c>
      <c r="L23" s="88"/>
      <c r="M23" s="76"/>
      <c r="N23" s="288">
        <v>10</v>
      </c>
      <c r="O23" s="277"/>
      <c r="P23" s="77"/>
      <c r="Q23" s="278">
        <v>10</v>
      </c>
      <c r="R23" s="31">
        <f>VLOOKUP(Q23,$B$51:$C$55,2,FALSE)</f>
        <v>1</v>
      </c>
    </row>
    <row r="24" spans="2:18" x14ac:dyDescent="0.25">
      <c r="B24" s="87" t="s">
        <v>9</v>
      </c>
      <c r="C24" s="250"/>
      <c r="D24" s="251"/>
      <c r="E24" s="287">
        <v>7</v>
      </c>
      <c r="F24" s="88"/>
      <c r="G24" s="76"/>
      <c r="H24" s="287">
        <v>10</v>
      </c>
      <c r="I24" s="88"/>
      <c r="J24" s="76"/>
      <c r="K24" s="287">
        <v>10</v>
      </c>
      <c r="L24" s="88"/>
      <c r="M24" s="76"/>
      <c r="N24" s="288">
        <v>10</v>
      </c>
      <c r="O24" s="277"/>
      <c r="P24" s="77"/>
      <c r="Q24" s="278">
        <v>10</v>
      </c>
      <c r="R24" s="31">
        <f>VLOOKUP(Q24,$B$51:$C$55,2,FALSE)</f>
        <v>1</v>
      </c>
    </row>
    <row r="25" spans="2:18" x14ac:dyDescent="0.25">
      <c r="B25" s="87" t="s">
        <v>9</v>
      </c>
      <c r="C25" s="279"/>
      <c r="D25" s="289"/>
      <c r="E25" s="287">
        <v>7</v>
      </c>
      <c r="F25" s="88"/>
      <c r="G25" s="76"/>
      <c r="H25" s="287">
        <v>7</v>
      </c>
      <c r="I25" s="88"/>
      <c r="J25" s="76"/>
      <c r="K25" s="287">
        <v>10</v>
      </c>
      <c r="L25" s="88"/>
      <c r="M25" s="76"/>
      <c r="N25" s="288">
        <v>10</v>
      </c>
      <c r="O25" s="277"/>
      <c r="P25" s="77"/>
      <c r="Q25" s="278">
        <v>10</v>
      </c>
      <c r="R25" s="31">
        <f>VLOOKUP(Q25,$B$51:$C$55,2,FALSE)</f>
        <v>1</v>
      </c>
    </row>
    <row r="26" spans="2:18" x14ac:dyDescent="0.25">
      <c r="B26" s="22" t="s">
        <v>9</v>
      </c>
      <c r="C26" s="248"/>
      <c r="D26" s="249"/>
      <c r="E26" s="167">
        <v>7</v>
      </c>
      <c r="F26" s="168"/>
      <c r="G26" s="76"/>
      <c r="H26" s="214">
        <v>7</v>
      </c>
      <c r="I26" s="193"/>
      <c r="J26" s="76"/>
      <c r="K26" s="214">
        <v>4</v>
      </c>
      <c r="L26" s="145"/>
      <c r="M26" s="76"/>
      <c r="N26" s="104">
        <v>7</v>
      </c>
      <c r="O26" s="105"/>
      <c r="P26" s="77"/>
      <c r="Q26" s="79">
        <v>7</v>
      </c>
      <c r="R26" s="31">
        <f>VLOOKUP(Q26,$B$51:$C$55,2,FALSE)</f>
        <v>0.7</v>
      </c>
    </row>
    <row r="27" spans="2:18" x14ac:dyDescent="0.25">
      <c r="B27" s="22" t="s">
        <v>9</v>
      </c>
      <c r="C27" s="248"/>
      <c r="D27" s="249"/>
      <c r="E27" s="167">
        <v>7</v>
      </c>
      <c r="F27" s="168"/>
      <c r="G27" s="76"/>
      <c r="H27" s="214">
        <v>10</v>
      </c>
      <c r="I27" s="193"/>
      <c r="J27" s="76"/>
      <c r="K27" s="214">
        <v>4</v>
      </c>
      <c r="L27" s="145"/>
      <c r="M27" s="76"/>
      <c r="N27" s="104">
        <v>7</v>
      </c>
      <c r="O27" s="105"/>
      <c r="P27" s="77"/>
      <c r="Q27" s="79">
        <v>7</v>
      </c>
      <c r="R27" s="31">
        <f>VLOOKUP(Q27,$B$51:$C$55,2,FALSE)</f>
        <v>0.7</v>
      </c>
    </row>
    <row r="28" spans="2:18" ht="15.75" thickBot="1" x14ac:dyDescent="0.3">
      <c r="B28" s="23" t="s">
        <v>9</v>
      </c>
      <c r="C28" s="252"/>
      <c r="D28" s="253"/>
      <c r="E28" s="170">
        <v>7</v>
      </c>
      <c r="F28" s="171"/>
      <c r="G28" s="76"/>
      <c r="H28" s="194">
        <v>7</v>
      </c>
      <c r="I28" s="195"/>
      <c r="J28" s="76"/>
      <c r="K28" s="217">
        <v>7</v>
      </c>
      <c r="L28" s="146"/>
      <c r="M28" s="76"/>
      <c r="N28" s="106">
        <v>7</v>
      </c>
      <c r="O28" s="107"/>
      <c r="P28" s="77"/>
      <c r="Q28" s="80">
        <v>7</v>
      </c>
      <c r="R28" s="32">
        <f>VLOOKUP(Q28,$B$51:$C$55,2,FALSE)</f>
        <v>0.7</v>
      </c>
    </row>
    <row r="29" spans="2:18" ht="15.75" customHeight="1" thickBot="1" x14ac:dyDescent="0.3">
      <c r="B29" s="19"/>
      <c r="C29" s="19"/>
      <c r="D29" s="19"/>
      <c r="E29" s="161"/>
      <c r="F29" s="162"/>
      <c r="H29" s="188"/>
      <c r="I29" s="189"/>
      <c r="K29" s="140"/>
      <c r="L29" s="141"/>
      <c r="N29" s="108"/>
      <c r="O29" s="109"/>
      <c r="P29" s="33"/>
      <c r="Q29" s="34" t="s">
        <v>11</v>
      </c>
      <c r="R29" s="35">
        <f>SUM(R22:R28)/COUNT(R22:R28)</f>
        <v>0.82857142857142863</v>
      </c>
    </row>
    <row r="30" spans="2:18" ht="15.75" thickBot="1" x14ac:dyDescent="0.3">
      <c r="B30" s="14" t="str">
        <f>Totaalscores!B13</f>
        <v>5.3.2.</v>
      </c>
      <c r="C30" s="15" t="str">
        <f>Totaalscores!C13</f>
        <v>Planning</v>
      </c>
      <c r="D30" s="16"/>
      <c r="E30" s="238"/>
      <c r="F30" s="239"/>
      <c r="H30" s="238"/>
      <c r="I30" s="239"/>
      <c r="K30" s="238"/>
      <c r="L30" s="239"/>
      <c r="N30" s="275"/>
      <c r="O30" s="276"/>
      <c r="P30" s="36"/>
    </row>
    <row r="31" spans="2:18" ht="20.100000000000001" customHeight="1" thickBot="1" x14ac:dyDescent="0.3">
      <c r="B31" s="240">
        <f>Totaalscores!B18</f>
        <v>0</v>
      </c>
      <c r="C31" s="241"/>
      <c r="D31" s="254"/>
      <c r="E31" s="160" t="s">
        <v>4</v>
      </c>
      <c r="F31" s="160" t="s">
        <v>6</v>
      </c>
      <c r="H31" s="187" t="s">
        <v>4</v>
      </c>
      <c r="I31" s="187" t="s">
        <v>6</v>
      </c>
      <c r="K31" s="139" t="s">
        <v>4</v>
      </c>
      <c r="L31" s="139" t="s">
        <v>6</v>
      </c>
      <c r="N31" s="100" t="s">
        <v>4</v>
      </c>
      <c r="O31" s="100" t="s">
        <v>6</v>
      </c>
      <c r="P31" s="36"/>
      <c r="Q31" s="18" t="s">
        <v>10</v>
      </c>
      <c r="R31" s="18" t="s">
        <v>5</v>
      </c>
    </row>
    <row r="32" spans="2:18" x14ac:dyDescent="0.25">
      <c r="B32" s="21" t="s">
        <v>9</v>
      </c>
      <c r="C32" s="255"/>
      <c r="D32" s="256"/>
      <c r="E32" s="211">
        <v>4</v>
      </c>
      <c r="F32" s="165"/>
      <c r="G32" s="76"/>
      <c r="H32" s="191">
        <v>7</v>
      </c>
      <c r="I32" s="192"/>
      <c r="J32" s="76"/>
      <c r="K32" s="143">
        <v>7</v>
      </c>
      <c r="L32" s="144"/>
      <c r="M32" s="76"/>
      <c r="N32" s="290">
        <v>7</v>
      </c>
      <c r="O32" s="103"/>
      <c r="P32" s="77"/>
      <c r="Q32" s="78">
        <v>4</v>
      </c>
      <c r="R32" s="30">
        <f>VLOOKUP(Q32,$B$51:$C$55,2,FALSE)</f>
        <v>0.4</v>
      </c>
    </row>
    <row r="33" spans="2:18" x14ac:dyDescent="0.25">
      <c r="B33" s="22" t="s">
        <v>9</v>
      </c>
      <c r="C33" s="250"/>
      <c r="D33" s="251"/>
      <c r="E33" s="220">
        <v>10</v>
      </c>
      <c r="F33" s="174"/>
      <c r="G33" s="76"/>
      <c r="H33" s="196">
        <v>7</v>
      </c>
      <c r="I33" s="197"/>
      <c r="J33" s="76"/>
      <c r="K33" s="147">
        <v>7</v>
      </c>
      <c r="L33" s="148"/>
      <c r="M33" s="76"/>
      <c r="N33" s="291">
        <v>10</v>
      </c>
      <c r="O33" s="110"/>
      <c r="P33" s="77"/>
      <c r="Q33" s="79">
        <v>7</v>
      </c>
      <c r="R33" s="31">
        <f>VLOOKUP(Q33,$B$51:$C$55,2,FALSE)</f>
        <v>0.7</v>
      </c>
    </row>
    <row r="34" spans="2:18" ht="15.75" thickBot="1" x14ac:dyDescent="0.3">
      <c r="B34" s="23" t="s">
        <v>9</v>
      </c>
      <c r="C34" s="252"/>
      <c r="D34" s="253"/>
      <c r="E34" s="217">
        <v>7</v>
      </c>
      <c r="F34" s="171"/>
      <c r="G34" s="76"/>
      <c r="H34" s="194">
        <v>7</v>
      </c>
      <c r="I34" s="195"/>
      <c r="J34" s="76"/>
      <c r="K34" s="217">
        <v>4</v>
      </c>
      <c r="L34" s="146"/>
      <c r="M34" s="76"/>
      <c r="N34" s="292">
        <v>10</v>
      </c>
      <c r="O34" s="107"/>
      <c r="P34" s="77"/>
      <c r="Q34" s="80">
        <v>7</v>
      </c>
      <c r="R34" s="32">
        <f>VLOOKUP(Q34,$B$51:$C$55,2,FALSE)</f>
        <v>0.7</v>
      </c>
    </row>
    <row r="35" spans="2:18" ht="15.75" thickBot="1" x14ac:dyDescent="0.3">
      <c r="B35" s="19"/>
      <c r="C35" s="19"/>
      <c r="D35" s="19"/>
      <c r="E35" s="161"/>
      <c r="F35" s="162"/>
      <c r="H35" s="188"/>
      <c r="I35" s="189"/>
      <c r="K35" s="140"/>
      <c r="L35" s="141"/>
      <c r="N35" s="108"/>
      <c r="O35" s="109"/>
      <c r="P35" s="33"/>
      <c r="Q35" s="34" t="s">
        <v>11</v>
      </c>
      <c r="R35" s="35">
        <f>SUM(R32:R34)/COUNT(R32:R34)</f>
        <v>0.6</v>
      </c>
    </row>
    <row r="36" spans="2:18" ht="15.75" thickBot="1" x14ac:dyDescent="0.3">
      <c r="B36" s="14" t="str">
        <f>Totaalscores!B15</f>
        <v>5.3.3.</v>
      </c>
      <c r="C36" s="15" t="str">
        <f>Totaalscores!C15</f>
        <v>Risicomanagement</v>
      </c>
      <c r="D36" s="16"/>
      <c r="E36" s="238"/>
      <c r="F36" s="239"/>
      <c r="H36" s="238"/>
      <c r="I36" s="239"/>
      <c r="K36" s="238"/>
      <c r="L36" s="239"/>
      <c r="N36" s="275"/>
      <c r="O36" s="276"/>
      <c r="P36" s="36"/>
    </row>
    <row r="37" spans="2:18" ht="20.100000000000001" customHeight="1" thickBot="1" x14ac:dyDescent="0.3">
      <c r="B37" s="271">
        <f>Totaalscores!B18</f>
        <v>0</v>
      </c>
      <c r="C37" s="272"/>
      <c r="D37" s="273"/>
      <c r="E37" s="160" t="s">
        <v>4</v>
      </c>
      <c r="F37" s="160" t="s">
        <v>6</v>
      </c>
      <c r="H37" s="187" t="s">
        <v>4</v>
      </c>
      <c r="I37" s="187" t="s">
        <v>6</v>
      </c>
      <c r="K37" s="139" t="s">
        <v>4</v>
      </c>
      <c r="L37" s="139" t="s">
        <v>6</v>
      </c>
      <c r="N37" s="100" t="s">
        <v>4</v>
      </c>
      <c r="O37" s="100" t="s">
        <v>6</v>
      </c>
      <c r="P37" s="36"/>
      <c r="Q37" s="18" t="s">
        <v>10</v>
      </c>
      <c r="R37" s="18" t="s">
        <v>5</v>
      </c>
    </row>
    <row r="38" spans="2:18" x14ac:dyDescent="0.25">
      <c r="B38" s="21" t="s">
        <v>9</v>
      </c>
      <c r="C38" s="255"/>
      <c r="D38" s="256"/>
      <c r="E38" s="211">
        <v>7</v>
      </c>
      <c r="F38" s="165"/>
      <c r="G38" s="76"/>
      <c r="H38" s="211">
        <v>7</v>
      </c>
      <c r="I38" s="192"/>
      <c r="J38" s="76"/>
      <c r="K38" s="211">
        <v>10</v>
      </c>
      <c r="L38" s="144"/>
      <c r="M38" s="76"/>
      <c r="N38" s="290">
        <v>10</v>
      </c>
      <c r="O38" s="103"/>
      <c r="P38" s="77"/>
      <c r="Q38" s="78">
        <v>10</v>
      </c>
      <c r="R38" s="30">
        <f>VLOOKUP(Q38,$B$51:$C$55,2,FALSE)</f>
        <v>1</v>
      </c>
    </row>
    <row r="39" spans="2:18" x14ac:dyDescent="0.25">
      <c r="B39" s="22" t="s">
        <v>9</v>
      </c>
      <c r="C39" s="249"/>
      <c r="D39" s="274"/>
      <c r="E39" s="214">
        <v>10</v>
      </c>
      <c r="F39" s="168"/>
      <c r="G39" s="76"/>
      <c r="H39" s="214">
        <v>10</v>
      </c>
      <c r="I39" s="193"/>
      <c r="J39" s="76"/>
      <c r="K39" s="214">
        <v>4</v>
      </c>
      <c r="L39" s="145"/>
      <c r="M39" s="76"/>
      <c r="N39" s="293">
        <v>10</v>
      </c>
      <c r="O39" s="105"/>
      <c r="P39" s="77"/>
      <c r="Q39" s="79">
        <v>10</v>
      </c>
      <c r="R39" s="31">
        <f>VLOOKUP(Q39,$B$51:$C$55,2,FALSE)</f>
        <v>1</v>
      </c>
    </row>
    <row r="40" spans="2:18" ht="15.75" thickBot="1" x14ac:dyDescent="0.3">
      <c r="B40" s="23" t="s">
        <v>9</v>
      </c>
      <c r="C40" s="252"/>
      <c r="D40" s="253"/>
      <c r="E40" s="217">
        <v>7</v>
      </c>
      <c r="F40" s="171"/>
      <c r="G40" s="76"/>
      <c r="H40" s="194">
        <v>7</v>
      </c>
      <c r="I40" s="195"/>
      <c r="J40" s="76"/>
      <c r="K40" s="217">
        <v>4</v>
      </c>
      <c r="L40" s="146"/>
      <c r="M40" s="76"/>
      <c r="N40" s="292">
        <v>10</v>
      </c>
      <c r="O40" s="107"/>
      <c r="P40" s="77"/>
      <c r="Q40" s="80">
        <v>7</v>
      </c>
      <c r="R40" s="32">
        <f>VLOOKUP(Q40,$B$51:$C$55,2,FALSE)</f>
        <v>0.7</v>
      </c>
    </row>
    <row r="41" spans="2:18" ht="15.75" thickBot="1" x14ac:dyDescent="0.3">
      <c r="B41" s="17"/>
      <c r="C41" s="17"/>
      <c r="E41" s="163"/>
      <c r="F41" s="163"/>
      <c r="H41" s="190"/>
      <c r="I41" s="190"/>
      <c r="K41" s="142"/>
      <c r="L41" s="142"/>
      <c r="N41" s="101"/>
      <c r="O41" s="101"/>
      <c r="P41" s="36"/>
      <c r="Q41" s="34" t="s">
        <v>11</v>
      </c>
      <c r="R41" s="35">
        <f>SUM(R38:R40)/COUNT(R38:R40)</f>
        <v>0.9</v>
      </c>
    </row>
    <row r="42" spans="2:18" ht="15.75" thickBot="1" x14ac:dyDescent="0.3">
      <c r="B42" s="14" t="str">
        <f>Totaalscores!B17</f>
        <v>5.3.4.</v>
      </c>
      <c r="C42" s="15" t="str">
        <f>Totaalscores!C17</f>
        <v>Duurzaamheid</v>
      </c>
      <c r="D42" s="16"/>
      <c r="E42" s="238"/>
      <c r="F42" s="239"/>
      <c r="H42" s="238"/>
      <c r="I42" s="239"/>
      <c r="K42" s="238"/>
      <c r="L42" s="239"/>
      <c r="N42" s="275"/>
      <c r="O42" s="276"/>
      <c r="P42" s="36"/>
    </row>
    <row r="43" spans="2:18" ht="20.100000000000001" customHeight="1" thickBot="1" x14ac:dyDescent="0.3">
      <c r="B43" s="271">
        <f>Totaalscores!B22</f>
        <v>0</v>
      </c>
      <c r="C43" s="272"/>
      <c r="D43" s="273"/>
      <c r="E43" s="160" t="s">
        <v>4</v>
      </c>
      <c r="F43" s="160" t="s">
        <v>6</v>
      </c>
      <c r="H43" s="187" t="s">
        <v>4</v>
      </c>
      <c r="I43" s="187" t="s">
        <v>6</v>
      </c>
      <c r="K43" s="139" t="s">
        <v>4</v>
      </c>
      <c r="L43" s="139" t="s">
        <v>6</v>
      </c>
      <c r="N43" s="100" t="s">
        <v>4</v>
      </c>
      <c r="O43" s="100" t="s">
        <v>6</v>
      </c>
      <c r="P43" s="36"/>
      <c r="Q43" s="18" t="s">
        <v>10</v>
      </c>
      <c r="R43" s="18" t="s">
        <v>5</v>
      </c>
    </row>
    <row r="44" spans="2:18" x14ac:dyDescent="0.25">
      <c r="B44" s="21" t="s">
        <v>9</v>
      </c>
      <c r="C44" s="255"/>
      <c r="D44" s="256"/>
      <c r="E44" s="211">
        <v>10</v>
      </c>
      <c r="F44" s="165"/>
      <c r="G44" s="76"/>
      <c r="H44" s="211">
        <v>4</v>
      </c>
      <c r="I44" s="192"/>
      <c r="J44" s="76"/>
      <c r="K44" s="211">
        <v>10</v>
      </c>
      <c r="L44" s="144"/>
      <c r="M44" s="76"/>
      <c r="N44" s="102">
        <v>7</v>
      </c>
      <c r="O44" s="103"/>
      <c r="P44" s="77"/>
      <c r="Q44" s="78">
        <v>10</v>
      </c>
      <c r="R44" s="30">
        <f>VLOOKUP(Q44,$B$51:$C$55,2,FALSE)</f>
        <v>1</v>
      </c>
    </row>
    <row r="45" spans="2:18" x14ac:dyDescent="0.25">
      <c r="B45" s="87" t="s">
        <v>9</v>
      </c>
      <c r="C45" s="250"/>
      <c r="D45" s="251"/>
      <c r="E45" s="287">
        <v>10</v>
      </c>
      <c r="F45" s="88"/>
      <c r="G45" s="76"/>
      <c r="H45" s="287">
        <v>10</v>
      </c>
      <c r="I45" s="88"/>
      <c r="J45" s="76"/>
      <c r="K45" s="287">
        <v>10</v>
      </c>
      <c r="L45" s="88"/>
      <c r="M45" s="76"/>
      <c r="N45" s="288">
        <v>10</v>
      </c>
      <c r="O45" s="277"/>
      <c r="P45" s="77"/>
      <c r="Q45" s="278">
        <v>10</v>
      </c>
      <c r="R45" s="31">
        <f>VLOOKUP(Q45,$B$51:$C$55,2,FALSE)</f>
        <v>1</v>
      </c>
    </row>
    <row r="46" spans="2:18" x14ac:dyDescent="0.25">
      <c r="B46" s="22" t="s">
        <v>9</v>
      </c>
      <c r="C46" s="248"/>
      <c r="D46" s="249"/>
      <c r="E46" s="214">
        <v>7</v>
      </c>
      <c r="F46" s="168"/>
      <c r="G46" s="76"/>
      <c r="H46" s="214">
        <v>7</v>
      </c>
      <c r="I46" s="193"/>
      <c r="J46" s="76"/>
      <c r="K46" s="214">
        <v>10</v>
      </c>
      <c r="L46" s="145"/>
      <c r="M46" s="76"/>
      <c r="N46" s="104">
        <v>7</v>
      </c>
      <c r="O46" s="105"/>
      <c r="P46" s="77"/>
      <c r="Q46" s="79">
        <v>7</v>
      </c>
      <c r="R46" s="31">
        <f>VLOOKUP(Q46,$B$51:$C$55,2,FALSE)</f>
        <v>0.7</v>
      </c>
    </row>
    <row r="47" spans="2:18" x14ac:dyDescent="0.25">
      <c r="B47" s="22" t="s">
        <v>9</v>
      </c>
      <c r="C47" s="248"/>
      <c r="D47" s="249"/>
      <c r="E47" s="214">
        <v>7</v>
      </c>
      <c r="F47" s="168"/>
      <c r="G47" s="76"/>
      <c r="H47" s="214">
        <v>7</v>
      </c>
      <c r="I47" s="193"/>
      <c r="J47" s="76"/>
      <c r="K47" s="214">
        <v>10</v>
      </c>
      <c r="L47" s="145"/>
      <c r="M47" s="76"/>
      <c r="N47" s="104">
        <v>7</v>
      </c>
      <c r="O47" s="105"/>
      <c r="P47" s="77"/>
      <c r="Q47" s="79">
        <v>7</v>
      </c>
      <c r="R47" s="31">
        <f>VLOOKUP(Q47,$B$51:$C$55,2,FALSE)</f>
        <v>0.7</v>
      </c>
    </row>
    <row r="48" spans="2:18" ht="15.75" thickBot="1" x14ac:dyDescent="0.3">
      <c r="B48" s="23" t="s">
        <v>9</v>
      </c>
      <c r="C48" s="252"/>
      <c r="D48" s="253"/>
      <c r="E48" s="217">
        <v>7</v>
      </c>
      <c r="F48" s="171"/>
      <c r="G48" s="76"/>
      <c r="H48" s="194">
        <v>7</v>
      </c>
      <c r="I48" s="195"/>
      <c r="J48" s="76"/>
      <c r="K48" s="217">
        <v>10</v>
      </c>
      <c r="L48" s="146"/>
      <c r="M48" s="76"/>
      <c r="N48" s="292">
        <v>10</v>
      </c>
      <c r="O48" s="107"/>
      <c r="P48" s="77"/>
      <c r="Q48" s="80">
        <v>10</v>
      </c>
      <c r="R48" s="32">
        <f>VLOOKUP(Q48,$B$51:$C$55,2,FALSE)</f>
        <v>1</v>
      </c>
    </row>
    <row r="49" spans="2:18" ht="15" customHeight="1" thickBot="1" x14ac:dyDescent="0.3">
      <c r="B49" s="17"/>
      <c r="C49" s="17"/>
      <c r="E49" s="36"/>
      <c r="F49" s="36"/>
      <c r="H49" s="210"/>
      <c r="I49" s="36"/>
      <c r="K49" s="210"/>
      <c r="L49" s="36"/>
      <c r="N49" s="210"/>
      <c r="O49" s="36"/>
      <c r="P49" s="36"/>
      <c r="Q49" s="34" t="s">
        <v>11</v>
      </c>
      <c r="R49" s="35">
        <f>SUM(R44:R48)/COUNT(R44:R48)</f>
        <v>0.88000000000000012</v>
      </c>
    </row>
    <row r="50" spans="2:18" ht="15.75" thickBot="1" x14ac:dyDescent="0.3"/>
    <row r="51" spans="2:18" x14ac:dyDescent="0.25">
      <c r="B51" s="81">
        <v>0</v>
      </c>
      <c r="C51" s="82">
        <v>0</v>
      </c>
    </row>
    <row r="52" spans="2:18" x14ac:dyDescent="0.25">
      <c r="B52" s="83">
        <v>1</v>
      </c>
      <c r="C52" s="84">
        <v>0.1</v>
      </c>
    </row>
    <row r="53" spans="2:18" x14ac:dyDescent="0.25">
      <c r="B53" s="83">
        <v>4</v>
      </c>
      <c r="C53" s="84">
        <v>0.4</v>
      </c>
    </row>
    <row r="54" spans="2:18" x14ac:dyDescent="0.25">
      <c r="B54" s="83">
        <v>7</v>
      </c>
      <c r="C54" s="84">
        <v>0.7</v>
      </c>
    </row>
    <row r="55" spans="2:18" ht="15.75" thickBot="1" x14ac:dyDescent="0.3">
      <c r="B55" s="85">
        <v>10</v>
      </c>
      <c r="C55" s="86">
        <v>1</v>
      </c>
    </row>
  </sheetData>
  <sheetProtection algorithmName="SHA-512" hashValue="Ug26M05TX/p+On1yaR7kCb/o9br/ViC+0DdbO9ZlNoVj1o21PtFcqNjNH66KcqYOE5yKVgCEBa29og/fgWs80w==" saltValue="TPuLqCvoAQdzMOrQ1yuW/w==" spinCount="100000" sheet="1" objects="1" scenarios="1"/>
  <mergeCells count="50">
    <mergeCell ref="N36:O36"/>
    <mergeCell ref="N42:O42"/>
    <mergeCell ref="N30:O30"/>
    <mergeCell ref="N20:O20"/>
    <mergeCell ref="K20:L20"/>
    <mergeCell ref="K30:L30"/>
    <mergeCell ref="K36:L36"/>
    <mergeCell ref="K42:L42"/>
    <mergeCell ref="C47:D47"/>
    <mergeCell ref="B43:D43"/>
    <mergeCell ref="C44:D44"/>
    <mergeCell ref="E20:F20"/>
    <mergeCell ref="H20:I20"/>
    <mergeCell ref="H30:I30"/>
    <mergeCell ref="H36:I36"/>
    <mergeCell ref="H42:I42"/>
    <mergeCell ref="C23:D23"/>
    <mergeCell ref="C24:D24"/>
    <mergeCell ref="C25:D25"/>
    <mergeCell ref="C48:D48"/>
    <mergeCell ref="C46:D46"/>
    <mergeCell ref="B37:D37"/>
    <mergeCell ref="E42:F42"/>
    <mergeCell ref="C38:D38"/>
    <mergeCell ref="C39:D39"/>
    <mergeCell ref="C40:D40"/>
    <mergeCell ref="C45:D45"/>
    <mergeCell ref="B21:D21"/>
    <mergeCell ref="E36:F36"/>
    <mergeCell ref="C22:D22"/>
    <mergeCell ref="C27:D27"/>
    <mergeCell ref="C28:D28"/>
    <mergeCell ref="E30:F30"/>
    <mergeCell ref="C26:D26"/>
    <mergeCell ref="B31:D31"/>
    <mergeCell ref="C34:D34"/>
    <mergeCell ref="C32:D32"/>
    <mergeCell ref="C33:D33"/>
    <mergeCell ref="B9:F9"/>
    <mergeCell ref="H9:O9"/>
    <mergeCell ref="C10:F10"/>
    <mergeCell ref="I10:O10"/>
    <mergeCell ref="C11:F11"/>
    <mergeCell ref="I11:O11"/>
    <mergeCell ref="C12:F12"/>
    <mergeCell ref="I12:O12"/>
    <mergeCell ref="C13:F13"/>
    <mergeCell ref="I13:O13"/>
    <mergeCell ref="C14:F14"/>
    <mergeCell ref="I14:O14"/>
  </mergeCells>
  <dataValidations count="1">
    <dataValidation type="list" allowBlank="1" showInputMessage="1" showErrorMessage="1" sqref="H44:H48 K32:K34 K22:K28 K38:K40 K44:K48 N32:N34 N22:N28 N38:N40 N44:N48 Q32:Q34 E44:E48 Q22:Q28 E38:E40 H22:H28 E32:E34 H32:H34 H38:H40 Q38:Q40 Q44:Q48 E22:E28" xr:uid="{B3E020F1-EC45-4837-8408-F5D65ABCDD6C}">
      <formula1>$B$51:$B$55</formula1>
    </dataValidation>
  </dataValidations>
  <pageMargins left="0.7" right="0.7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CE33-65A9-48AC-820E-BC515DB00D6B}">
  <sheetPr>
    <pageSetUpPr fitToPage="1"/>
  </sheetPr>
  <dimension ref="B1:R55"/>
  <sheetViews>
    <sheetView showGridLines="0" zoomScale="70" zoomScaleNormal="70" workbookViewId="0"/>
  </sheetViews>
  <sheetFormatPr defaultColWidth="9.140625" defaultRowHeight="15" x14ac:dyDescent="0.25"/>
  <cols>
    <col min="1" max="1" width="2.85546875" customWidth="1"/>
    <col min="2" max="2" width="13.7109375" customWidth="1"/>
    <col min="3" max="3" width="34.28515625" bestFit="1" customWidth="1"/>
    <col min="4" max="4" width="34.28515625" customWidth="1"/>
    <col min="5" max="5" width="12.7109375" customWidth="1"/>
    <col min="6" max="6" width="60.7109375" customWidth="1"/>
    <col min="7" max="7" width="2.28515625" customWidth="1"/>
    <col min="8" max="8" width="12.7109375" customWidth="1"/>
    <col min="9" max="9" width="60.7109375" customWidth="1"/>
    <col min="10" max="10" width="2.28515625" customWidth="1"/>
    <col min="11" max="11" width="12.7109375" customWidth="1"/>
    <col min="12" max="12" width="60.7109375" customWidth="1"/>
    <col min="13" max="13" width="2.28515625" customWidth="1"/>
    <col min="14" max="14" width="12.7109375" customWidth="1"/>
    <col min="15" max="15" width="60.7109375" customWidth="1"/>
    <col min="16" max="16" width="3.140625" customWidth="1"/>
    <col min="17" max="18" width="12.85546875" customWidth="1"/>
  </cols>
  <sheetData>
    <row r="1" spans="2:15" ht="15.75" x14ac:dyDescent="0.25">
      <c r="B1" s="1" t="str">
        <f>Totaalscores!B1</f>
        <v>Beoordelingsmatrix 'Renovatie stadhuis'- 86315</v>
      </c>
    </row>
    <row r="2" spans="2:15" ht="16.5" thickBot="1" x14ac:dyDescent="0.3">
      <c r="B2" s="1"/>
    </row>
    <row r="3" spans="2:15" ht="16.5" thickBot="1" x14ac:dyDescent="0.3">
      <c r="B3" s="1"/>
      <c r="C3" s="20" t="s">
        <v>7</v>
      </c>
      <c r="D3" s="20" t="s">
        <v>8</v>
      </c>
    </row>
    <row r="4" spans="2:15" ht="15.75" customHeight="1" x14ac:dyDescent="0.25">
      <c r="B4" s="2" t="s">
        <v>0</v>
      </c>
      <c r="C4" s="3" t="str">
        <f>Totaalscores!C4</f>
        <v>Bouwteam</v>
      </c>
      <c r="D4" s="4">
        <f>Totaalscores!D4</f>
        <v>40</v>
      </c>
    </row>
    <row r="5" spans="2:15" ht="15.75" customHeight="1" x14ac:dyDescent="0.25">
      <c r="B5" s="54" t="s">
        <v>0</v>
      </c>
      <c r="C5" s="28" t="str">
        <f>Totaalscores!C5</f>
        <v>Planning</v>
      </c>
      <c r="D5" s="29">
        <f>Totaalscores!D5</f>
        <v>15</v>
      </c>
    </row>
    <row r="6" spans="2:15" ht="15.75" customHeight="1" x14ac:dyDescent="0.25">
      <c r="B6" s="54" t="s">
        <v>0</v>
      </c>
      <c r="C6" s="28" t="str">
        <f>Totaalscores!C6</f>
        <v>Risicomanagement</v>
      </c>
      <c r="D6" s="29">
        <f>Totaalscores!D6</f>
        <v>20</v>
      </c>
    </row>
    <row r="7" spans="2:15" ht="15.75" customHeight="1" thickBot="1" x14ac:dyDescent="0.3">
      <c r="B7" s="5" t="s">
        <v>0</v>
      </c>
      <c r="C7" s="6" t="str">
        <f>Totaalscores!C7</f>
        <v>Duurzaamheid</v>
      </c>
      <c r="D7" s="7">
        <f>Totaalscores!D7</f>
        <v>25</v>
      </c>
    </row>
    <row r="8" spans="2:15" ht="15.75" thickBot="1" x14ac:dyDescent="0.3">
      <c r="B8" s="24"/>
      <c r="C8" s="8"/>
      <c r="D8" s="24"/>
    </row>
    <row r="9" spans="2:15" ht="16.5" thickBot="1" x14ac:dyDescent="0.3">
      <c r="B9" s="257" t="s">
        <v>24</v>
      </c>
      <c r="C9" s="258"/>
      <c r="D9" s="258"/>
      <c r="E9" s="258"/>
      <c r="F9" s="259"/>
      <c r="H9" s="260"/>
      <c r="I9" s="260"/>
      <c r="J9" s="260"/>
      <c r="K9" s="260"/>
      <c r="L9" s="260"/>
      <c r="M9" s="260"/>
      <c r="N9" s="260"/>
      <c r="O9" s="260"/>
    </row>
    <row r="10" spans="2:15" ht="15" customHeight="1" x14ac:dyDescent="0.25">
      <c r="B10" s="25">
        <v>0</v>
      </c>
      <c r="C10" s="269" t="s">
        <v>42</v>
      </c>
      <c r="D10" s="269"/>
      <c r="E10" s="269"/>
      <c r="F10" s="270"/>
      <c r="H10" s="56"/>
      <c r="I10" s="263"/>
      <c r="J10" s="263"/>
      <c r="K10" s="263"/>
      <c r="L10" s="263"/>
      <c r="M10" s="263"/>
      <c r="N10" s="263"/>
      <c r="O10" s="263"/>
    </row>
    <row r="11" spans="2:15" ht="15" customHeight="1" x14ac:dyDescent="0.25">
      <c r="B11" s="26">
        <v>1</v>
      </c>
      <c r="C11" s="261" t="s">
        <v>25</v>
      </c>
      <c r="D11" s="261"/>
      <c r="E11" s="261"/>
      <c r="F11" s="262"/>
      <c r="H11" s="56"/>
      <c r="I11" s="263"/>
      <c r="J11" s="263"/>
      <c r="K11" s="263"/>
      <c r="L11" s="263"/>
      <c r="M11" s="263"/>
      <c r="N11" s="263"/>
      <c r="O11" s="263"/>
    </row>
    <row r="12" spans="2:15" ht="15" customHeight="1" x14ac:dyDescent="0.25">
      <c r="B12" s="26">
        <v>4</v>
      </c>
      <c r="C12" s="266" t="s">
        <v>26</v>
      </c>
      <c r="D12" s="267"/>
      <c r="E12" s="267"/>
      <c r="F12" s="268"/>
      <c r="H12" s="56"/>
      <c r="I12" s="263"/>
      <c r="J12" s="263"/>
      <c r="K12" s="263"/>
      <c r="L12" s="263"/>
      <c r="M12" s="263"/>
      <c r="N12" s="263"/>
      <c r="O12" s="263"/>
    </row>
    <row r="13" spans="2:15" ht="15" customHeight="1" x14ac:dyDescent="0.25">
      <c r="B13" s="26">
        <v>7</v>
      </c>
      <c r="C13" s="261" t="s">
        <v>27</v>
      </c>
      <c r="D13" s="261"/>
      <c r="E13" s="261"/>
      <c r="F13" s="262"/>
      <c r="H13" s="56"/>
      <c r="I13" s="263"/>
      <c r="J13" s="263"/>
      <c r="K13" s="263"/>
      <c r="L13" s="263"/>
      <c r="M13" s="263"/>
      <c r="N13" s="263"/>
      <c r="O13" s="263"/>
    </row>
    <row r="14" spans="2:15" ht="15.75" customHeight="1" thickBot="1" x14ac:dyDescent="0.3">
      <c r="B14" s="27">
        <v>10</v>
      </c>
      <c r="C14" s="264" t="s">
        <v>43</v>
      </c>
      <c r="D14" s="264"/>
      <c r="E14" s="264"/>
      <c r="F14" s="265"/>
      <c r="H14" s="56"/>
      <c r="I14" s="263"/>
      <c r="J14" s="263"/>
      <c r="K14" s="263"/>
      <c r="L14" s="263"/>
      <c r="M14" s="263"/>
      <c r="N14" s="263"/>
      <c r="O14" s="263"/>
    </row>
    <row r="16" spans="2:15" ht="15.75" thickBot="1" x14ac:dyDescent="0.3">
      <c r="B16" s="9" t="s">
        <v>3</v>
      </c>
    </row>
    <row r="17" spans="2:18" x14ac:dyDescent="0.25">
      <c r="B17" s="10"/>
      <c r="C17" s="11" t="s">
        <v>1</v>
      </c>
    </row>
    <row r="18" spans="2:18" ht="15.75" thickBot="1" x14ac:dyDescent="0.3">
      <c r="B18" s="12"/>
      <c r="C18" s="13" t="s">
        <v>2</v>
      </c>
    </row>
    <row r="19" spans="2:18" ht="15.75" thickBot="1" x14ac:dyDescent="0.3">
      <c r="C19" s="8"/>
    </row>
    <row r="20" spans="2:18" ht="15.75" thickBot="1" x14ac:dyDescent="0.3">
      <c r="B20" s="14" t="str">
        <f>Totaalscores!B11</f>
        <v>5.3.1.</v>
      </c>
      <c r="C20" s="15" t="str">
        <f>Totaalscores!C11</f>
        <v>Bouwteam</v>
      </c>
      <c r="D20" s="16"/>
      <c r="E20" s="238"/>
      <c r="F20" s="239"/>
      <c r="H20" s="238"/>
      <c r="I20" s="239"/>
      <c r="K20" s="238"/>
      <c r="L20" s="239"/>
      <c r="N20" s="238"/>
      <c r="O20" s="239"/>
      <c r="P20" s="36"/>
    </row>
    <row r="21" spans="2:18" ht="20.100000000000001" customHeight="1" thickBot="1" x14ac:dyDescent="0.3">
      <c r="B21" s="240">
        <f>Totaalscores!B12</f>
        <v>0</v>
      </c>
      <c r="C21" s="241"/>
      <c r="D21" s="254"/>
      <c r="E21" s="18" t="s">
        <v>4</v>
      </c>
      <c r="F21" s="18" t="s">
        <v>6</v>
      </c>
      <c r="H21" s="18" t="s">
        <v>4</v>
      </c>
      <c r="I21" s="18" t="s">
        <v>6</v>
      </c>
      <c r="K21" s="18" t="s">
        <v>4</v>
      </c>
      <c r="L21" s="18" t="s">
        <v>6</v>
      </c>
      <c r="N21" s="18" t="s">
        <v>4</v>
      </c>
      <c r="O21" s="18" t="s">
        <v>6</v>
      </c>
      <c r="P21" s="36"/>
      <c r="Q21" s="18" t="s">
        <v>10</v>
      </c>
      <c r="R21" s="18" t="s">
        <v>5</v>
      </c>
    </row>
    <row r="22" spans="2:18" x14ac:dyDescent="0.25">
      <c r="B22" s="21" t="s">
        <v>9</v>
      </c>
      <c r="C22" s="255"/>
      <c r="D22" s="256"/>
      <c r="E22" s="166">
        <v>4</v>
      </c>
      <c r="F22" s="165"/>
      <c r="G22" s="76"/>
      <c r="H22" s="203">
        <v>4</v>
      </c>
      <c r="I22" s="202"/>
      <c r="J22" s="76"/>
      <c r="K22" s="154">
        <v>7</v>
      </c>
      <c r="L22" s="153"/>
      <c r="M22" s="76"/>
      <c r="N22" s="114">
        <v>7</v>
      </c>
      <c r="O22" s="113"/>
      <c r="P22" s="77"/>
      <c r="Q22" s="78">
        <v>4</v>
      </c>
      <c r="R22" s="30">
        <f>VLOOKUP(Q22,$B$51:$C$55,2,FALSE)</f>
        <v>0.4</v>
      </c>
    </row>
    <row r="23" spans="2:18" x14ac:dyDescent="0.25">
      <c r="B23" s="87" t="s">
        <v>9</v>
      </c>
      <c r="C23" s="250"/>
      <c r="D23" s="281"/>
      <c r="E23" s="89">
        <v>4</v>
      </c>
      <c r="F23" s="88"/>
      <c r="G23" s="76"/>
      <c r="H23" s="89">
        <v>4</v>
      </c>
      <c r="I23" s="88"/>
      <c r="J23" s="76"/>
      <c r="K23" s="89">
        <v>4</v>
      </c>
      <c r="L23" s="88"/>
      <c r="M23" s="76"/>
      <c r="N23" s="286">
        <v>7</v>
      </c>
      <c r="O23" s="277"/>
      <c r="P23" s="77"/>
      <c r="Q23" s="278">
        <v>4</v>
      </c>
      <c r="R23" s="31">
        <f>VLOOKUP(Q23,$B$51:$C$55,2,FALSE)</f>
        <v>0.4</v>
      </c>
    </row>
    <row r="24" spans="2:18" x14ac:dyDescent="0.25">
      <c r="B24" s="87" t="s">
        <v>9</v>
      </c>
      <c r="C24" s="250"/>
      <c r="D24" s="281"/>
      <c r="E24" s="89">
        <v>4</v>
      </c>
      <c r="F24" s="88"/>
      <c r="G24" s="76"/>
      <c r="H24" s="89">
        <v>4</v>
      </c>
      <c r="I24" s="88"/>
      <c r="J24" s="76"/>
      <c r="K24" s="89">
        <v>7</v>
      </c>
      <c r="L24" s="88"/>
      <c r="M24" s="76"/>
      <c r="N24" s="286">
        <v>4</v>
      </c>
      <c r="O24" s="277"/>
      <c r="P24" s="77"/>
      <c r="Q24" s="278">
        <v>4</v>
      </c>
      <c r="R24" s="31">
        <f>VLOOKUP(Q24,$B$51:$C$55,2,FALSE)</f>
        <v>0.4</v>
      </c>
    </row>
    <row r="25" spans="2:18" x14ac:dyDescent="0.25">
      <c r="B25" s="87" t="s">
        <v>9</v>
      </c>
      <c r="C25" s="250"/>
      <c r="D25" s="281"/>
      <c r="E25" s="89">
        <v>4</v>
      </c>
      <c r="F25" s="88"/>
      <c r="G25" s="76"/>
      <c r="H25" s="89">
        <v>4</v>
      </c>
      <c r="I25" s="88"/>
      <c r="J25" s="76"/>
      <c r="K25" s="89">
        <v>4</v>
      </c>
      <c r="L25" s="88"/>
      <c r="M25" s="76"/>
      <c r="N25" s="286">
        <v>7</v>
      </c>
      <c r="O25" s="277"/>
      <c r="P25" s="77"/>
      <c r="Q25" s="278">
        <v>4</v>
      </c>
      <c r="R25" s="31">
        <f>VLOOKUP(Q25,$B$51:$C$55,2,FALSE)</f>
        <v>0.4</v>
      </c>
    </row>
    <row r="26" spans="2:18" x14ac:dyDescent="0.25">
      <c r="B26" s="22" t="s">
        <v>9</v>
      </c>
      <c r="C26" s="248"/>
      <c r="D26" s="249"/>
      <c r="E26" s="169">
        <v>7</v>
      </c>
      <c r="F26" s="168"/>
      <c r="G26" s="76"/>
      <c r="H26" s="216">
        <v>7</v>
      </c>
      <c r="I26" s="204"/>
      <c r="J26" s="76"/>
      <c r="K26" s="216">
        <v>7</v>
      </c>
      <c r="L26" s="155"/>
      <c r="M26" s="76"/>
      <c r="N26" s="283">
        <v>7</v>
      </c>
      <c r="O26" s="115"/>
      <c r="P26" s="77"/>
      <c r="Q26" s="79">
        <v>4</v>
      </c>
      <c r="R26" s="31">
        <f>VLOOKUP(Q26,$B$51:$C$55,2,FALSE)</f>
        <v>0.4</v>
      </c>
    </row>
    <row r="27" spans="2:18" x14ac:dyDescent="0.25">
      <c r="B27" s="22" t="s">
        <v>9</v>
      </c>
      <c r="C27" s="248"/>
      <c r="D27" s="249"/>
      <c r="E27" s="169">
        <v>4</v>
      </c>
      <c r="F27" s="168"/>
      <c r="G27" s="76"/>
      <c r="H27" s="216">
        <v>1</v>
      </c>
      <c r="I27" s="204"/>
      <c r="J27" s="76"/>
      <c r="K27" s="216">
        <v>1</v>
      </c>
      <c r="L27" s="155"/>
      <c r="M27" s="76"/>
      <c r="N27" s="283">
        <v>4</v>
      </c>
      <c r="O27" s="115"/>
      <c r="P27" s="77"/>
      <c r="Q27" s="79">
        <v>4</v>
      </c>
      <c r="R27" s="31">
        <f>VLOOKUP(Q27,$B$51:$C$55,2,FALSE)</f>
        <v>0.4</v>
      </c>
    </row>
    <row r="28" spans="2:18" ht="15.75" thickBot="1" x14ac:dyDescent="0.3">
      <c r="B28" s="23" t="s">
        <v>9</v>
      </c>
      <c r="C28" s="252"/>
      <c r="D28" s="253"/>
      <c r="E28" s="172">
        <v>7</v>
      </c>
      <c r="F28" s="171"/>
      <c r="G28" s="76"/>
      <c r="H28" s="219">
        <v>4</v>
      </c>
      <c r="I28" s="205"/>
      <c r="J28" s="76"/>
      <c r="K28" s="219">
        <v>4</v>
      </c>
      <c r="L28" s="157"/>
      <c r="M28" s="76"/>
      <c r="N28" s="284">
        <v>7</v>
      </c>
      <c r="O28" s="116"/>
      <c r="P28" s="77"/>
      <c r="Q28" s="80">
        <v>4</v>
      </c>
      <c r="R28" s="32">
        <f>VLOOKUP(Q28,$B$51:$C$55,2,FALSE)</f>
        <v>0.4</v>
      </c>
    </row>
    <row r="29" spans="2:18" ht="15.75" thickBot="1" x14ac:dyDescent="0.3">
      <c r="B29" s="19"/>
      <c r="C29" s="19"/>
      <c r="D29" s="19"/>
      <c r="E29" s="161"/>
      <c r="F29" s="162"/>
      <c r="H29" s="199"/>
      <c r="I29" s="200"/>
      <c r="K29" s="150"/>
      <c r="L29" s="151"/>
      <c r="N29" s="117"/>
      <c r="O29" s="118"/>
      <c r="P29" s="33"/>
      <c r="Q29" s="34" t="s">
        <v>11</v>
      </c>
      <c r="R29" s="35">
        <f>SUM(R22:R28)/COUNT(R22:R28)</f>
        <v>0.39999999999999997</v>
      </c>
    </row>
    <row r="30" spans="2:18" ht="15.75" thickBot="1" x14ac:dyDescent="0.3">
      <c r="B30" s="14" t="str">
        <f>Totaalscores!B13</f>
        <v>5.3.2.</v>
      </c>
      <c r="C30" s="15" t="str">
        <f>Totaalscores!C13</f>
        <v>Planning</v>
      </c>
      <c r="D30" s="16"/>
      <c r="E30" s="238"/>
      <c r="F30" s="239"/>
      <c r="H30" s="238"/>
      <c r="I30" s="239"/>
      <c r="K30" s="238"/>
      <c r="L30" s="239"/>
      <c r="N30" s="275"/>
      <c r="O30" s="276"/>
      <c r="P30" s="36"/>
    </row>
    <row r="31" spans="2:18" ht="20.100000000000001" customHeight="1" thickBot="1" x14ac:dyDescent="0.3">
      <c r="B31" s="240">
        <f>Totaalscores!B18</f>
        <v>0</v>
      </c>
      <c r="C31" s="241"/>
      <c r="D31" s="254"/>
      <c r="E31" s="160" t="s">
        <v>4</v>
      </c>
      <c r="F31" s="160" t="s">
        <v>6</v>
      </c>
      <c r="H31" s="198" t="s">
        <v>4</v>
      </c>
      <c r="I31" s="198" t="s">
        <v>6</v>
      </c>
      <c r="K31" s="149" t="s">
        <v>4</v>
      </c>
      <c r="L31" s="149" t="s">
        <v>6</v>
      </c>
      <c r="N31" s="111" t="s">
        <v>4</v>
      </c>
      <c r="O31" s="111" t="s">
        <v>6</v>
      </c>
      <c r="P31" s="36"/>
      <c r="Q31" s="18" t="s">
        <v>10</v>
      </c>
      <c r="R31" s="18" t="s">
        <v>5</v>
      </c>
    </row>
    <row r="32" spans="2:18" x14ac:dyDescent="0.25">
      <c r="B32" s="21" t="s">
        <v>9</v>
      </c>
      <c r="C32" s="255"/>
      <c r="D32" s="256"/>
      <c r="E32" s="213">
        <v>1</v>
      </c>
      <c r="F32" s="165"/>
      <c r="G32" s="76"/>
      <c r="H32" s="213">
        <v>7</v>
      </c>
      <c r="I32" s="202"/>
      <c r="J32" s="76"/>
      <c r="K32" s="213">
        <v>7</v>
      </c>
      <c r="L32" s="153"/>
      <c r="M32" s="76"/>
      <c r="N32" s="282">
        <v>10</v>
      </c>
      <c r="O32" s="113"/>
      <c r="P32" s="77"/>
      <c r="Q32" s="78">
        <v>7</v>
      </c>
      <c r="R32" s="30">
        <f>VLOOKUP(Q32,$B$51:$C$55,2,FALSE)</f>
        <v>0.7</v>
      </c>
    </row>
    <row r="33" spans="2:18" x14ac:dyDescent="0.25">
      <c r="B33" s="22" t="s">
        <v>9</v>
      </c>
      <c r="C33" s="250"/>
      <c r="D33" s="251"/>
      <c r="E33" s="221">
        <v>7</v>
      </c>
      <c r="F33" s="174"/>
      <c r="G33" s="76"/>
      <c r="H33" s="221">
        <v>7</v>
      </c>
      <c r="I33" s="206"/>
      <c r="J33" s="76"/>
      <c r="K33" s="221">
        <v>10</v>
      </c>
      <c r="L33" s="159"/>
      <c r="M33" s="76"/>
      <c r="N33" s="285">
        <v>10</v>
      </c>
      <c r="O33" s="119"/>
      <c r="P33" s="77"/>
      <c r="Q33" s="79">
        <v>7</v>
      </c>
      <c r="R33" s="31">
        <f>VLOOKUP(Q33,$B$51:$C$55,2,FALSE)</f>
        <v>0.7</v>
      </c>
    </row>
    <row r="34" spans="2:18" ht="15.75" thickBot="1" x14ac:dyDescent="0.3">
      <c r="B34" s="23" t="s">
        <v>9</v>
      </c>
      <c r="C34" s="252"/>
      <c r="D34" s="253"/>
      <c r="E34" s="219">
        <v>4</v>
      </c>
      <c r="F34" s="171"/>
      <c r="G34" s="76"/>
      <c r="H34" s="219">
        <v>4</v>
      </c>
      <c r="I34" s="205"/>
      <c r="J34" s="76"/>
      <c r="K34" s="219">
        <v>4</v>
      </c>
      <c r="L34" s="157"/>
      <c r="M34" s="76"/>
      <c r="N34" s="284">
        <v>7</v>
      </c>
      <c r="O34" s="116"/>
      <c r="P34" s="77"/>
      <c r="Q34" s="80">
        <v>4</v>
      </c>
      <c r="R34" s="32">
        <f>VLOOKUP(Q34,$B$51:$C$55,2,FALSE)</f>
        <v>0.4</v>
      </c>
    </row>
    <row r="35" spans="2:18" ht="15.75" thickBot="1" x14ac:dyDescent="0.3">
      <c r="B35" s="19"/>
      <c r="C35" s="19"/>
      <c r="D35" s="19"/>
      <c r="E35" s="161"/>
      <c r="F35" s="162"/>
      <c r="H35" s="199"/>
      <c r="I35" s="200"/>
      <c r="K35" s="150"/>
      <c r="L35" s="151"/>
      <c r="N35" s="117"/>
      <c r="O35" s="118"/>
      <c r="P35" s="33"/>
      <c r="Q35" s="34" t="s">
        <v>11</v>
      </c>
      <c r="R35" s="35">
        <f>SUM(R32:R34)/COUNT(R32:R34)</f>
        <v>0.6</v>
      </c>
    </row>
    <row r="36" spans="2:18" ht="15.75" thickBot="1" x14ac:dyDescent="0.3">
      <c r="B36" s="14" t="str">
        <f>Totaalscores!B15</f>
        <v>5.3.3.</v>
      </c>
      <c r="C36" s="15" t="str">
        <f>Totaalscores!C15</f>
        <v>Risicomanagement</v>
      </c>
      <c r="D36" s="16"/>
      <c r="E36" s="238"/>
      <c r="F36" s="239"/>
      <c r="H36" s="238"/>
      <c r="I36" s="239"/>
      <c r="K36" s="238"/>
      <c r="L36" s="239"/>
      <c r="N36" s="275"/>
      <c r="O36" s="276"/>
      <c r="P36" s="36"/>
    </row>
    <row r="37" spans="2:18" ht="20.100000000000001" customHeight="1" thickBot="1" x14ac:dyDescent="0.3">
      <c r="B37" s="271">
        <f>Totaalscores!B18</f>
        <v>0</v>
      </c>
      <c r="C37" s="272"/>
      <c r="D37" s="273"/>
      <c r="E37" s="160" t="s">
        <v>4</v>
      </c>
      <c r="F37" s="160" t="s">
        <v>6</v>
      </c>
      <c r="H37" s="198" t="s">
        <v>4</v>
      </c>
      <c r="I37" s="198" t="s">
        <v>6</v>
      </c>
      <c r="K37" s="149" t="s">
        <v>4</v>
      </c>
      <c r="L37" s="149" t="s">
        <v>6</v>
      </c>
      <c r="N37" s="111" t="s">
        <v>4</v>
      </c>
      <c r="O37" s="111" t="s">
        <v>6</v>
      </c>
      <c r="P37" s="36"/>
      <c r="Q37" s="18" t="s">
        <v>10</v>
      </c>
      <c r="R37" s="18" t="s">
        <v>5</v>
      </c>
    </row>
    <row r="38" spans="2:18" x14ac:dyDescent="0.25">
      <c r="B38" s="21" t="s">
        <v>9</v>
      </c>
      <c r="C38" s="255"/>
      <c r="D38" s="256"/>
      <c r="E38" s="166">
        <v>7</v>
      </c>
      <c r="F38" s="165"/>
      <c r="G38" s="76"/>
      <c r="H38" s="213">
        <v>4</v>
      </c>
      <c r="I38" s="202"/>
      <c r="J38" s="76"/>
      <c r="K38" s="213">
        <v>7</v>
      </c>
      <c r="L38" s="153"/>
      <c r="M38" s="76"/>
      <c r="N38" s="282">
        <v>10</v>
      </c>
      <c r="O38" s="113"/>
      <c r="P38" s="77"/>
      <c r="Q38" s="78">
        <v>7</v>
      </c>
      <c r="R38" s="30">
        <f>VLOOKUP(Q38,$B$51:$C$55,2,FALSE)</f>
        <v>0.7</v>
      </c>
    </row>
    <row r="39" spans="2:18" x14ac:dyDescent="0.25">
      <c r="B39" s="22" t="s">
        <v>9</v>
      </c>
      <c r="C39" s="249"/>
      <c r="D39" s="274"/>
      <c r="E39" s="169">
        <v>7</v>
      </c>
      <c r="F39" s="168"/>
      <c r="G39" s="76"/>
      <c r="H39" s="216">
        <v>7</v>
      </c>
      <c r="I39" s="204"/>
      <c r="J39" s="76"/>
      <c r="K39" s="216">
        <v>10</v>
      </c>
      <c r="L39" s="155"/>
      <c r="M39" s="76"/>
      <c r="N39" s="283">
        <v>10</v>
      </c>
      <c r="O39" s="115"/>
      <c r="P39" s="77"/>
      <c r="Q39" s="79">
        <v>7</v>
      </c>
      <c r="R39" s="31">
        <f>VLOOKUP(Q39,$B$51:$C$55,2,FALSE)</f>
        <v>0.7</v>
      </c>
    </row>
    <row r="40" spans="2:18" ht="15.75" thickBot="1" x14ac:dyDescent="0.3">
      <c r="B40" s="23" t="s">
        <v>9</v>
      </c>
      <c r="C40" s="252"/>
      <c r="D40" s="253"/>
      <c r="E40" s="172">
        <v>7</v>
      </c>
      <c r="F40" s="171"/>
      <c r="G40" s="76"/>
      <c r="H40" s="219">
        <v>4</v>
      </c>
      <c r="I40" s="205"/>
      <c r="J40" s="76"/>
      <c r="K40" s="219">
        <v>4</v>
      </c>
      <c r="L40" s="157"/>
      <c r="M40" s="76"/>
      <c r="N40" s="284">
        <v>4</v>
      </c>
      <c r="O40" s="116"/>
      <c r="P40" s="77"/>
      <c r="Q40" s="80">
        <v>4</v>
      </c>
      <c r="R40" s="32">
        <f>VLOOKUP(Q40,$B$51:$C$55,2,FALSE)</f>
        <v>0.4</v>
      </c>
    </row>
    <row r="41" spans="2:18" ht="15.75" thickBot="1" x14ac:dyDescent="0.3">
      <c r="B41" s="17"/>
      <c r="C41" s="17"/>
      <c r="E41" s="163"/>
      <c r="F41" s="163"/>
      <c r="H41" s="201"/>
      <c r="I41" s="201"/>
      <c r="K41" s="152"/>
      <c r="L41" s="152"/>
      <c r="N41" s="112"/>
      <c r="O41" s="112"/>
      <c r="P41" s="36"/>
      <c r="Q41" s="34" t="s">
        <v>11</v>
      </c>
      <c r="R41" s="35">
        <f>SUM(R38:R40)/COUNT(R38:R40)</f>
        <v>0.6</v>
      </c>
    </row>
    <row r="42" spans="2:18" ht="15.75" thickBot="1" x14ac:dyDescent="0.3">
      <c r="B42" s="14" t="str">
        <f>Totaalscores!B17</f>
        <v>5.3.4.</v>
      </c>
      <c r="C42" s="15" t="str">
        <f>Totaalscores!C17</f>
        <v>Duurzaamheid</v>
      </c>
      <c r="D42" s="16"/>
      <c r="E42" s="238"/>
      <c r="F42" s="239"/>
      <c r="H42" s="238"/>
      <c r="I42" s="239"/>
      <c r="K42" s="238"/>
      <c r="L42" s="239"/>
      <c r="N42" s="275"/>
      <c r="O42" s="276"/>
      <c r="P42" s="36"/>
    </row>
    <row r="43" spans="2:18" ht="20.100000000000001" customHeight="1" thickBot="1" x14ac:dyDescent="0.3">
      <c r="B43" s="271">
        <f>Totaalscores!B22</f>
        <v>0</v>
      </c>
      <c r="C43" s="272"/>
      <c r="D43" s="273"/>
      <c r="E43" s="160" t="s">
        <v>4</v>
      </c>
      <c r="F43" s="160" t="s">
        <v>6</v>
      </c>
      <c r="H43" s="198" t="s">
        <v>4</v>
      </c>
      <c r="I43" s="198" t="s">
        <v>6</v>
      </c>
      <c r="K43" s="149" t="s">
        <v>4</v>
      </c>
      <c r="L43" s="149" t="s">
        <v>6</v>
      </c>
      <c r="N43" s="111" t="s">
        <v>4</v>
      </c>
      <c r="O43" s="111" t="s">
        <v>6</v>
      </c>
      <c r="P43" s="36"/>
      <c r="Q43" s="18" t="s">
        <v>10</v>
      </c>
      <c r="R43" s="18" t="s">
        <v>5</v>
      </c>
    </row>
    <row r="44" spans="2:18" x14ac:dyDescent="0.25">
      <c r="B44" s="21" t="s">
        <v>9</v>
      </c>
      <c r="C44" s="255"/>
      <c r="D44" s="256"/>
      <c r="E44" s="213">
        <v>4</v>
      </c>
      <c r="F44" s="165"/>
      <c r="G44" s="76"/>
      <c r="H44" s="213">
        <v>4</v>
      </c>
      <c r="I44" s="202"/>
      <c r="J44" s="76"/>
      <c r="K44" s="213">
        <v>4</v>
      </c>
      <c r="L44" s="153"/>
      <c r="M44" s="76"/>
      <c r="N44" s="282">
        <v>10</v>
      </c>
      <c r="O44" s="113"/>
      <c r="P44" s="77"/>
      <c r="Q44" s="78">
        <v>7</v>
      </c>
      <c r="R44" s="30">
        <f>VLOOKUP(Q44,$B$51:$C$55,2,FALSE)</f>
        <v>0.7</v>
      </c>
    </row>
    <row r="45" spans="2:18" x14ac:dyDescent="0.25">
      <c r="B45" s="22" t="s">
        <v>9</v>
      </c>
      <c r="C45" s="248"/>
      <c r="D45" s="249"/>
      <c r="E45" s="216">
        <v>4</v>
      </c>
      <c r="F45" s="168"/>
      <c r="G45" s="76"/>
      <c r="H45" s="216">
        <v>4</v>
      </c>
      <c r="I45" s="204"/>
      <c r="J45" s="76"/>
      <c r="K45" s="216">
        <v>4</v>
      </c>
      <c r="L45" s="155"/>
      <c r="M45" s="76"/>
      <c r="N45" s="283">
        <v>10</v>
      </c>
      <c r="O45" s="115"/>
      <c r="P45" s="77"/>
      <c r="Q45" s="79">
        <v>4</v>
      </c>
      <c r="R45" s="31">
        <f>VLOOKUP(Q45,$B$51:$C$55,2,FALSE)</f>
        <v>0.4</v>
      </c>
    </row>
    <row r="46" spans="2:18" x14ac:dyDescent="0.25">
      <c r="B46" s="22" t="s">
        <v>9</v>
      </c>
      <c r="C46" s="279"/>
      <c r="D46" s="280"/>
      <c r="E46" s="216">
        <v>4</v>
      </c>
      <c r="F46" s="215"/>
      <c r="G46" s="76"/>
      <c r="H46" s="216">
        <v>4</v>
      </c>
      <c r="I46" s="215"/>
      <c r="J46" s="76"/>
      <c r="K46" s="216">
        <v>4</v>
      </c>
      <c r="L46" s="215"/>
      <c r="M46" s="76"/>
      <c r="N46" s="283">
        <v>4</v>
      </c>
      <c r="O46" s="123"/>
      <c r="P46" s="77"/>
      <c r="Q46" s="79">
        <v>4</v>
      </c>
      <c r="R46" s="31">
        <f>VLOOKUP(Q46,$B$51:$C$55,2,FALSE)</f>
        <v>0.4</v>
      </c>
    </row>
    <row r="47" spans="2:18" x14ac:dyDescent="0.25">
      <c r="B47" s="22" t="s">
        <v>9</v>
      </c>
      <c r="C47" s="248"/>
      <c r="D47" s="249"/>
      <c r="E47" s="216">
        <v>4</v>
      </c>
      <c r="F47" s="168"/>
      <c r="G47" s="76"/>
      <c r="H47" s="216">
        <v>1</v>
      </c>
      <c r="I47" s="204"/>
      <c r="J47" s="76"/>
      <c r="K47" s="156">
        <v>4</v>
      </c>
      <c r="L47" s="155"/>
      <c r="M47" s="76"/>
      <c r="N47" s="283">
        <v>10</v>
      </c>
      <c r="O47" s="115"/>
      <c r="P47" s="77"/>
      <c r="Q47" s="79">
        <v>4</v>
      </c>
      <c r="R47" s="31">
        <f>VLOOKUP(Q47,$B$51:$C$55,2,FALSE)</f>
        <v>0.4</v>
      </c>
    </row>
    <row r="48" spans="2:18" ht="15.75" thickBot="1" x14ac:dyDescent="0.3">
      <c r="B48" s="23" t="s">
        <v>9</v>
      </c>
      <c r="C48" s="252"/>
      <c r="D48" s="253"/>
      <c r="E48" s="219">
        <v>1</v>
      </c>
      <c r="F48" s="171"/>
      <c r="G48" s="76"/>
      <c r="H48" s="219">
        <v>4</v>
      </c>
      <c r="I48" s="204"/>
      <c r="J48" s="76"/>
      <c r="K48" s="158">
        <v>4</v>
      </c>
      <c r="L48" s="157"/>
      <c r="M48" s="76"/>
      <c r="N48" s="284">
        <v>7</v>
      </c>
      <c r="O48" s="116"/>
      <c r="P48" s="77"/>
      <c r="Q48" s="80">
        <v>4</v>
      </c>
      <c r="R48" s="32">
        <f>VLOOKUP(Q48,$B$51:$C$55,2,FALSE)</f>
        <v>0.4</v>
      </c>
    </row>
    <row r="49" spans="2:18" ht="15.75" thickBot="1" x14ac:dyDescent="0.3">
      <c r="B49" s="17"/>
      <c r="C49" s="17"/>
      <c r="E49" s="36"/>
      <c r="F49" s="36"/>
      <c r="H49" s="210"/>
      <c r="I49" s="36"/>
      <c r="K49" s="210"/>
      <c r="L49" s="36"/>
      <c r="N49" s="210"/>
      <c r="O49" s="36"/>
      <c r="P49" s="36"/>
      <c r="Q49" s="34" t="s">
        <v>11</v>
      </c>
      <c r="R49" s="35">
        <f>SUM(R44:R48)/COUNT(R44:R48)</f>
        <v>0.45999999999999996</v>
      </c>
    </row>
    <row r="50" spans="2:18" ht="15.75" thickBot="1" x14ac:dyDescent="0.3"/>
    <row r="51" spans="2:18" x14ac:dyDescent="0.25">
      <c r="B51" s="81">
        <v>0</v>
      </c>
      <c r="C51" s="82">
        <v>0</v>
      </c>
    </row>
    <row r="52" spans="2:18" x14ac:dyDescent="0.25">
      <c r="B52" s="83">
        <v>1</v>
      </c>
      <c r="C52" s="84">
        <v>0.1</v>
      </c>
    </row>
    <row r="53" spans="2:18" x14ac:dyDescent="0.25">
      <c r="B53" s="83">
        <v>4</v>
      </c>
      <c r="C53" s="84">
        <v>0.4</v>
      </c>
    </row>
    <row r="54" spans="2:18" x14ac:dyDescent="0.25">
      <c r="B54" s="83">
        <v>7</v>
      </c>
      <c r="C54" s="84">
        <v>0.7</v>
      </c>
    </row>
    <row r="55" spans="2:18" ht="15.75" thickBot="1" x14ac:dyDescent="0.3">
      <c r="B55" s="85">
        <v>10</v>
      </c>
      <c r="C55" s="86">
        <v>1</v>
      </c>
    </row>
  </sheetData>
  <sheetProtection algorithmName="SHA-512" hashValue="s07RbJkM/+2OLMm8QX5EwiGMWqMqbqoxnKxK7lqpP73THDf8WMzwjExZX6tkx1CCfxNMRadToluQ5+bmVAGyhw==" saltValue="i29tZF/QuNqx3alQkZ+PSQ==" spinCount="100000" sheet="1" objects="1" scenarios="1"/>
  <mergeCells count="50">
    <mergeCell ref="C23:D23"/>
    <mergeCell ref="C24:D24"/>
    <mergeCell ref="C25:D25"/>
    <mergeCell ref="C46:D46"/>
    <mergeCell ref="B9:F9"/>
    <mergeCell ref="H9:O9"/>
    <mergeCell ref="C10:F10"/>
    <mergeCell ref="I10:O10"/>
    <mergeCell ref="C11:F11"/>
    <mergeCell ref="I11:O11"/>
    <mergeCell ref="E20:F20"/>
    <mergeCell ref="H20:I20"/>
    <mergeCell ref="B21:D21"/>
    <mergeCell ref="C22:D22"/>
    <mergeCell ref="N20:O20"/>
    <mergeCell ref="K20:L20"/>
    <mergeCell ref="C12:F12"/>
    <mergeCell ref="I12:O12"/>
    <mergeCell ref="C13:F13"/>
    <mergeCell ref="I13:O13"/>
    <mergeCell ref="C14:F14"/>
    <mergeCell ref="I14:O14"/>
    <mergeCell ref="E30:F30"/>
    <mergeCell ref="B31:D31"/>
    <mergeCell ref="C32:D32"/>
    <mergeCell ref="N30:O30"/>
    <mergeCell ref="K30:L30"/>
    <mergeCell ref="H30:I30"/>
    <mergeCell ref="E36:F36"/>
    <mergeCell ref="B37:D37"/>
    <mergeCell ref="C38:D38"/>
    <mergeCell ref="N36:O36"/>
    <mergeCell ref="K36:L36"/>
    <mergeCell ref="H36:I36"/>
    <mergeCell ref="B43:D43"/>
    <mergeCell ref="C44:D44"/>
    <mergeCell ref="C47:D47"/>
    <mergeCell ref="C48:D48"/>
    <mergeCell ref="E42:F42"/>
    <mergeCell ref="N42:O42"/>
    <mergeCell ref="K42:L42"/>
    <mergeCell ref="H42:I42"/>
    <mergeCell ref="C40:D40"/>
    <mergeCell ref="C45:D45"/>
    <mergeCell ref="C27:D27"/>
    <mergeCell ref="C26:D26"/>
    <mergeCell ref="C33:D33"/>
    <mergeCell ref="C39:D39"/>
    <mergeCell ref="C28:D28"/>
    <mergeCell ref="C34:D34"/>
  </mergeCells>
  <dataValidations count="1">
    <dataValidation type="list" allowBlank="1" showInputMessage="1" showErrorMessage="1" sqref="H44:H48 N44:N48 N32:N34 N22:N28 N38:N40 E44:E48 E38:E40 E32:E34 E22:E28 Q32:Q34 K44:K48 Q44:Q48 H32:H34 K32:K34 K22:K28 Q22:Q28 K38:K40 H22:H28 Q38:Q40 H38:H40" xr:uid="{A9A65399-20F5-4151-BFDD-6A7F73410188}">
      <formula1>$B$51:$B$55</formula1>
    </dataValidation>
  </dataValidations>
  <pageMargins left="0.7" right="0.7" top="0.75" bottom="0.75" header="0.3" footer="0.3"/>
  <pageSetup paperSize="8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B5E7-5773-41D0-B974-F8D1AF359147}">
  <sheetPr>
    <pageSetUpPr fitToPage="1"/>
  </sheetPr>
  <dimension ref="B1:R55"/>
  <sheetViews>
    <sheetView showGridLines="0" zoomScale="70" zoomScaleNormal="70" workbookViewId="0">
      <pane ySplit="20" topLeftCell="A21" activePane="bottomLeft" state="frozen"/>
      <selection activeCell="B1" sqref="B1"/>
      <selection pane="bottomLeft"/>
    </sheetView>
  </sheetViews>
  <sheetFormatPr defaultColWidth="9.140625" defaultRowHeight="15" x14ac:dyDescent="0.25"/>
  <cols>
    <col min="1" max="1" width="2.85546875" customWidth="1"/>
    <col min="2" max="2" width="13.7109375" customWidth="1"/>
    <col min="3" max="3" width="34.28515625" bestFit="1" customWidth="1"/>
    <col min="4" max="4" width="34.28515625" customWidth="1"/>
    <col min="5" max="5" width="12.7109375" customWidth="1"/>
    <col min="6" max="6" width="60.7109375" customWidth="1"/>
    <col min="7" max="7" width="2.28515625" customWidth="1"/>
    <col min="8" max="8" width="12.7109375" customWidth="1"/>
    <col min="9" max="9" width="60.7109375" customWidth="1"/>
    <col min="10" max="10" width="2.28515625" customWidth="1"/>
    <col min="11" max="11" width="12.7109375" customWidth="1"/>
    <col min="12" max="12" width="60.7109375" customWidth="1"/>
    <col min="13" max="13" width="2.28515625" customWidth="1"/>
    <col min="14" max="14" width="12.7109375" customWidth="1"/>
    <col min="15" max="15" width="60.7109375" customWidth="1"/>
    <col min="16" max="16" width="3.140625" customWidth="1"/>
    <col min="17" max="18" width="12.85546875" customWidth="1"/>
  </cols>
  <sheetData>
    <row r="1" spans="2:15" ht="15.75" x14ac:dyDescent="0.25">
      <c r="B1" s="1" t="str">
        <f>Totaalscores!B1</f>
        <v>Beoordelingsmatrix 'Renovatie stadhuis'- 86315</v>
      </c>
    </row>
    <row r="2" spans="2:15" ht="16.5" thickBot="1" x14ac:dyDescent="0.3">
      <c r="B2" s="1"/>
    </row>
    <row r="3" spans="2:15" ht="16.5" thickBot="1" x14ac:dyDescent="0.3">
      <c r="B3" s="1"/>
      <c r="C3" s="20" t="s">
        <v>7</v>
      </c>
      <c r="D3" s="20" t="s">
        <v>8</v>
      </c>
    </row>
    <row r="4" spans="2:15" ht="15.75" customHeight="1" x14ac:dyDescent="0.25">
      <c r="B4" s="2" t="s">
        <v>0</v>
      </c>
      <c r="C4" s="3" t="str">
        <f>Totaalscores!C4</f>
        <v>Bouwteam</v>
      </c>
      <c r="D4" s="4">
        <f>Totaalscores!D4</f>
        <v>40</v>
      </c>
    </row>
    <row r="5" spans="2:15" ht="15.75" customHeight="1" x14ac:dyDescent="0.25">
      <c r="B5" s="54" t="s">
        <v>0</v>
      </c>
      <c r="C5" s="28" t="str">
        <f>Totaalscores!C5</f>
        <v>Planning</v>
      </c>
      <c r="D5" s="29">
        <f>Totaalscores!D5</f>
        <v>15</v>
      </c>
    </row>
    <row r="6" spans="2:15" ht="15.75" customHeight="1" x14ac:dyDescent="0.25">
      <c r="B6" s="54" t="s">
        <v>0</v>
      </c>
      <c r="C6" s="28" t="str">
        <f>Totaalscores!C6</f>
        <v>Risicomanagement</v>
      </c>
      <c r="D6" s="29">
        <f>Totaalscores!D6</f>
        <v>20</v>
      </c>
    </row>
    <row r="7" spans="2:15" ht="15.75" customHeight="1" thickBot="1" x14ac:dyDescent="0.3">
      <c r="B7" s="5" t="s">
        <v>0</v>
      </c>
      <c r="C7" s="6" t="str">
        <f>Totaalscores!C7</f>
        <v>Duurzaamheid</v>
      </c>
      <c r="D7" s="7">
        <f>Totaalscores!D7</f>
        <v>25</v>
      </c>
    </row>
    <row r="8" spans="2:15" ht="15.75" thickBot="1" x14ac:dyDescent="0.3">
      <c r="B8" s="24"/>
      <c r="C8" s="8"/>
      <c r="D8" s="24"/>
    </row>
    <row r="9" spans="2:15" ht="16.5" thickBot="1" x14ac:dyDescent="0.3">
      <c r="B9" s="257" t="s">
        <v>24</v>
      </c>
      <c r="C9" s="258"/>
      <c r="D9" s="258"/>
      <c r="E9" s="258"/>
      <c r="F9" s="259"/>
      <c r="H9" s="260"/>
      <c r="I9" s="260"/>
      <c r="J9" s="260"/>
      <c r="K9" s="260"/>
      <c r="L9" s="260"/>
      <c r="M9" s="260"/>
      <c r="N9" s="260"/>
      <c r="O9" s="260"/>
    </row>
    <row r="10" spans="2:15" x14ac:dyDescent="0.25">
      <c r="B10" s="25">
        <v>0</v>
      </c>
      <c r="C10" s="269" t="s">
        <v>42</v>
      </c>
      <c r="D10" s="269"/>
      <c r="E10" s="269"/>
      <c r="F10" s="270"/>
      <c r="H10" s="56"/>
      <c r="I10" s="263"/>
      <c r="J10" s="263"/>
      <c r="K10" s="263"/>
      <c r="L10" s="263"/>
      <c r="M10" s="263"/>
      <c r="N10" s="263"/>
      <c r="O10" s="263"/>
    </row>
    <row r="11" spans="2:15" x14ac:dyDescent="0.25">
      <c r="B11" s="26">
        <v>1</v>
      </c>
      <c r="C11" s="261" t="s">
        <v>25</v>
      </c>
      <c r="D11" s="261"/>
      <c r="E11" s="261"/>
      <c r="F11" s="262"/>
      <c r="H11" s="56"/>
      <c r="I11" s="263"/>
      <c r="J11" s="263"/>
      <c r="K11" s="263"/>
      <c r="L11" s="263"/>
      <c r="M11" s="263"/>
      <c r="N11" s="263"/>
      <c r="O11" s="263"/>
    </row>
    <row r="12" spans="2:15" x14ac:dyDescent="0.25">
      <c r="B12" s="26">
        <v>4</v>
      </c>
      <c r="C12" s="266" t="s">
        <v>26</v>
      </c>
      <c r="D12" s="267"/>
      <c r="E12" s="267"/>
      <c r="F12" s="268"/>
      <c r="H12" s="56"/>
      <c r="I12" s="263"/>
      <c r="J12" s="263"/>
      <c r="K12" s="263"/>
      <c r="L12" s="263"/>
      <c r="M12" s="263"/>
      <c r="N12" s="263"/>
      <c r="O12" s="263"/>
    </row>
    <row r="13" spans="2:15" x14ac:dyDescent="0.25">
      <c r="B13" s="26">
        <v>7</v>
      </c>
      <c r="C13" s="261" t="s">
        <v>27</v>
      </c>
      <c r="D13" s="261"/>
      <c r="E13" s="261"/>
      <c r="F13" s="262"/>
      <c r="H13" s="56"/>
      <c r="I13" s="263"/>
      <c r="J13" s="263"/>
      <c r="K13" s="263"/>
      <c r="L13" s="263"/>
      <c r="M13" s="263"/>
      <c r="N13" s="263"/>
      <c r="O13" s="263"/>
    </row>
    <row r="14" spans="2:15" ht="15.75" thickBot="1" x14ac:dyDescent="0.3">
      <c r="B14" s="27">
        <v>10</v>
      </c>
      <c r="C14" s="264" t="s">
        <v>43</v>
      </c>
      <c r="D14" s="264"/>
      <c r="E14" s="264"/>
      <c r="F14" s="265"/>
      <c r="H14" s="56"/>
      <c r="I14" s="263"/>
      <c r="J14" s="263"/>
      <c r="K14" s="263"/>
      <c r="L14" s="263"/>
      <c r="M14" s="263"/>
      <c r="N14" s="263"/>
      <c r="O14" s="263"/>
    </row>
    <row r="16" spans="2:15" ht="15.75" thickBot="1" x14ac:dyDescent="0.3">
      <c r="B16" s="9" t="s">
        <v>3</v>
      </c>
    </row>
    <row r="17" spans="2:18" x14ac:dyDescent="0.25">
      <c r="B17" s="10"/>
      <c r="C17" s="11" t="s">
        <v>1</v>
      </c>
    </row>
    <row r="18" spans="2:18" ht="15.75" thickBot="1" x14ac:dyDescent="0.3">
      <c r="B18" s="12"/>
      <c r="C18" s="13" t="s">
        <v>2</v>
      </c>
    </row>
    <row r="19" spans="2:18" ht="15.75" thickBot="1" x14ac:dyDescent="0.3">
      <c r="C19" s="8"/>
    </row>
    <row r="20" spans="2:18" ht="15.75" thickBot="1" x14ac:dyDescent="0.3">
      <c r="B20" s="14" t="str">
        <f>Totaalscores!B11</f>
        <v>5.3.1.</v>
      </c>
      <c r="C20" s="15" t="str">
        <f>Totaalscores!C11</f>
        <v>Bouwteam</v>
      </c>
      <c r="D20" s="16"/>
      <c r="E20" s="238"/>
      <c r="F20" s="239"/>
      <c r="H20" s="238"/>
      <c r="I20" s="239"/>
      <c r="K20" s="238"/>
      <c r="L20" s="239"/>
      <c r="N20" s="238"/>
      <c r="O20" s="239"/>
      <c r="P20" s="36"/>
    </row>
    <row r="21" spans="2:18" ht="20.100000000000001" customHeight="1" thickBot="1" x14ac:dyDescent="0.3">
      <c r="B21" s="240">
        <f>Totaalscores!B12</f>
        <v>0</v>
      </c>
      <c r="C21" s="241"/>
      <c r="D21" s="254"/>
      <c r="E21" s="18" t="s">
        <v>4</v>
      </c>
      <c r="F21" s="18" t="s">
        <v>6</v>
      </c>
      <c r="H21" s="18" t="s">
        <v>4</v>
      </c>
      <c r="I21" s="18" t="s">
        <v>6</v>
      </c>
      <c r="K21" s="18" t="s">
        <v>4</v>
      </c>
      <c r="L21" s="18" t="s">
        <v>6</v>
      </c>
      <c r="N21" s="18" t="s">
        <v>4</v>
      </c>
      <c r="O21" s="18" t="s">
        <v>6</v>
      </c>
      <c r="P21" s="36"/>
      <c r="Q21" s="18" t="s">
        <v>10</v>
      </c>
      <c r="R21" s="18" t="s">
        <v>5</v>
      </c>
    </row>
    <row r="22" spans="2:18" x14ac:dyDescent="0.25">
      <c r="B22" s="21" t="s">
        <v>9</v>
      </c>
      <c r="C22" s="255"/>
      <c r="D22" s="256"/>
      <c r="E22" s="213">
        <v>10</v>
      </c>
      <c r="F22" s="165"/>
      <c r="G22" s="76"/>
      <c r="H22" s="213">
        <v>7</v>
      </c>
      <c r="I22" s="212"/>
      <c r="J22" s="76"/>
      <c r="K22" s="213">
        <v>10</v>
      </c>
      <c r="L22" s="165"/>
      <c r="M22" s="76"/>
      <c r="N22" s="213">
        <v>10</v>
      </c>
      <c r="O22" s="122"/>
      <c r="P22" s="77"/>
      <c r="Q22" s="78">
        <v>10</v>
      </c>
      <c r="R22" s="30">
        <f>VLOOKUP(Q22,$B$51:$C$55,2,FALSE)</f>
        <v>1</v>
      </c>
    </row>
    <row r="23" spans="2:18" x14ac:dyDescent="0.25">
      <c r="B23" s="87" t="s">
        <v>9</v>
      </c>
      <c r="C23" s="250"/>
      <c r="D23" s="281"/>
      <c r="E23" s="89">
        <v>7</v>
      </c>
      <c r="F23" s="88"/>
      <c r="G23" s="76"/>
      <c r="H23" s="89">
        <v>7</v>
      </c>
      <c r="I23" s="88"/>
      <c r="J23" s="76"/>
      <c r="K23" s="89">
        <v>4</v>
      </c>
      <c r="L23" s="88"/>
      <c r="M23" s="76"/>
      <c r="N23" s="89">
        <v>7</v>
      </c>
      <c r="O23" s="277"/>
      <c r="P23" s="77"/>
      <c r="Q23" s="278">
        <v>7</v>
      </c>
      <c r="R23" s="31">
        <f>VLOOKUP(Q23,$B$51:$C$55,2,FALSE)</f>
        <v>0.7</v>
      </c>
    </row>
    <row r="24" spans="2:18" x14ac:dyDescent="0.25">
      <c r="B24" s="87" t="s">
        <v>9</v>
      </c>
      <c r="C24" s="250"/>
      <c r="D24" s="281"/>
      <c r="E24" s="89">
        <v>7</v>
      </c>
      <c r="F24" s="88"/>
      <c r="G24" s="76"/>
      <c r="H24" s="89">
        <v>7</v>
      </c>
      <c r="I24" s="88"/>
      <c r="J24" s="76"/>
      <c r="K24" s="89">
        <v>7</v>
      </c>
      <c r="L24" s="88"/>
      <c r="M24" s="76"/>
      <c r="N24" s="89">
        <v>4</v>
      </c>
      <c r="O24" s="277"/>
      <c r="P24" s="77"/>
      <c r="Q24" s="278">
        <v>7</v>
      </c>
      <c r="R24" s="31">
        <f>VLOOKUP(Q24,$B$51:$C$55,2,FALSE)</f>
        <v>0.7</v>
      </c>
    </row>
    <row r="25" spans="2:18" x14ac:dyDescent="0.25">
      <c r="B25" s="87" t="s">
        <v>9</v>
      </c>
      <c r="C25" s="279"/>
      <c r="D25" s="280"/>
      <c r="E25" s="89">
        <v>7</v>
      </c>
      <c r="F25" s="88"/>
      <c r="G25" s="76"/>
      <c r="H25" s="89">
        <v>7</v>
      </c>
      <c r="I25" s="88"/>
      <c r="J25" s="76"/>
      <c r="K25" s="89">
        <v>4</v>
      </c>
      <c r="L25" s="88"/>
      <c r="M25" s="76"/>
      <c r="N25" s="89">
        <v>7</v>
      </c>
      <c r="O25" s="277"/>
      <c r="P25" s="77"/>
      <c r="Q25" s="278">
        <v>7</v>
      </c>
      <c r="R25" s="31">
        <f>VLOOKUP(Q25,$B$51:$C$55,2,FALSE)</f>
        <v>0.7</v>
      </c>
    </row>
    <row r="26" spans="2:18" x14ac:dyDescent="0.25">
      <c r="B26" s="22" t="s">
        <v>9</v>
      </c>
      <c r="C26" s="248"/>
      <c r="D26" s="249"/>
      <c r="E26" s="216">
        <v>7</v>
      </c>
      <c r="F26" s="168"/>
      <c r="G26" s="76"/>
      <c r="H26" s="216">
        <v>1</v>
      </c>
      <c r="I26" s="215"/>
      <c r="J26" s="76"/>
      <c r="K26" s="216">
        <v>7</v>
      </c>
      <c r="L26" s="168"/>
      <c r="M26" s="76"/>
      <c r="N26" s="216">
        <v>10</v>
      </c>
      <c r="O26" s="123"/>
      <c r="P26" s="77"/>
      <c r="Q26" s="79">
        <v>7</v>
      </c>
      <c r="R26" s="31">
        <f>VLOOKUP(Q26,$B$51:$C$55,2,FALSE)</f>
        <v>0.7</v>
      </c>
    </row>
    <row r="27" spans="2:18" x14ac:dyDescent="0.25">
      <c r="B27" s="22" t="s">
        <v>9</v>
      </c>
      <c r="C27" s="248"/>
      <c r="D27" s="249"/>
      <c r="E27" s="216">
        <v>10</v>
      </c>
      <c r="F27" s="168"/>
      <c r="G27" s="76"/>
      <c r="H27" s="216">
        <v>7</v>
      </c>
      <c r="I27" s="215"/>
      <c r="J27" s="76"/>
      <c r="K27" s="216">
        <v>4</v>
      </c>
      <c r="L27" s="168"/>
      <c r="M27" s="76"/>
      <c r="N27" s="216">
        <v>10</v>
      </c>
      <c r="O27" s="123"/>
      <c r="P27" s="77"/>
      <c r="Q27" s="79">
        <v>10</v>
      </c>
      <c r="R27" s="31">
        <f>VLOOKUP(Q27,$B$51:$C$55,2,FALSE)</f>
        <v>1</v>
      </c>
    </row>
    <row r="28" spans="2:18" ht="15.75" thickBot="1" x14ac:dyDescent="0.3">
      <c r="B28" s="23" t="s">
        <v>9</v>
      </c>
      <c r="C28" s="252"/>
      <c r="D28" s="253"/>
      <c r="E28" s="219">
        <v>10</v>
      </c>
      <c r="F28" s="171"/>
      <c r="G28" s="76"/>
      <c r="H28" s="219">
        <v>1</v>
      </c>
      <c r="I28" s="218"/>
      <c r="J28" s="76"/>
      <c r="K28" s="219">
        <v>4</v>
      </c>
      <c r="L28" s="171"/>
      <c r="M28" s="76"/>
      <c r="N28" s="219">
        <v>10</v>
      </c>
      <c r="O28" s="124"/>
      <c r="P28" s="77"/>
      <c r="Q28" s="80">
        <v>7</v>
      </c>
      <c r="R28" s="32">
        <f>VLOOKUP(Q28,$B$51:$C$55,2,FALSE)</f>
        <v>0.7</v>
      </c>
    </row>
    <row r="29" spans="2:18" ht="15.75" thickBot="1" x14ac:dyDescent="0.3">
      <c r="B29" s="19"/>
      <c r="C29" s="19"/>
      <c r="D29" s="19"/>
      <c r="E29" s="161"/>
      <c r="F29" s="162"/>
      <c r="H29" s="208"/>
      <c r="I29" s="209"/>
      <c r="K29" s="161"/>
      <c r="L29" s="162"/>
      <c r="N29" s="125"/>
      <c r="O29" s="126"/>
      <c r="P29" s="33"/>
      <c r="Q29" s="34" t="s">
        <v>11</v>
      </c>
      <c r="R29" s="35">
        <f>SUM(R22:R28)/COUNT(R22:R28)</f>
        <v>0.7857142857142857</v>
      </c>
    </row>
    <row r="30" spans="2:18" ht="15.75" thickBot="1" x14ac:dyDescent="0.3">
      <c r="B30" s="14" t="str">
        <f>Totaalscores!B13</f>
        <v>5.3.2.</v>
      </c>
      <c r="C30" s="15" t="str">
        <f>Totaalscores!C13</f>
        <v>Planning</v>
      </c>
      <c r="D30" s="16"/>
      <c r="E30" s="238"/>
      <c r="F30" s="239"/>
      <c r="H30" s="238"/>
      <c r="I30" s="239"/>
      <c r="K30" s="238"/>
      <c r="L30" s="239"/>
      <c r="N30" s="275"/>
      <c r="O30" s="276"/>
      <c r="P30" s="36"/>
    </row>
    <row r="31" spans="2:18" ht="20.100000000000001" customHeight="1" thickBot="1" x14ac:dyDescent="0.3">
      <c r="B31" s="240">
        <f>Totaalscores!B18</f>
        <v>0</v>
      </c>
      <c r="C31" s="241"/>
      <c r="D31" s="254"/>
      <c r="E31" s="160" t="s">
        <v>4</v>
      </c>
      <c r="F31" s="160" t="s">
        <v>6</v>
      </c>
      <c r="H31" s="207" t="s">
        <v>4</v>
      </c>
      <c r="I31" s="207" t="s">
        <v>6</v>
      </c>
      <c r="K31" s="160" t="s">
        <v>4</v>
      </c>
      <c r="L31" s="160" t="s">
        <v>6</v>
      </c>
      <c r="N31" s="120" t="s">
        <v>4</v>
      </c>
      <c r="O31" s="120" t="s">
        <v>6</v>
      </c>
      <c r="P31" s="36"/>
      <c r="Q31" s="18" t="s">
        <v>10</v>
      </c>
      <c r="R31" s="18" t="s">
        <v>5</v>
      </c>
    </row>
    <row r="32" spans="2:18" x14ac:dyDescent="0.25">
      <c r="B32" s="21" t="s">
        <v>9</v>
      </c>
      <c r="C32" s="255"/>
      <c r="D32" s="256"/>
      <c r="E32" s="213">
        <v>10</v>
      </c>
      <c r="F32" s="165"/>
      <c r="G32" s="76"/>
      <c r="H32" s="213">
        <v>4</v>
      </c>
      <c r="I32" s="212"/>
      <c r="J32" s="76"/>
      <c r="K32" s="213">
        <v>4</v>
      </c>
      <c r="L32" s="165"/>
      <c r="M32" s="76"/>
      <c r="N32" s="282">
        <v>7</v>
      </c>
      <c r="O32" s="122"/>
      <c r="P32" s="77"/>
      <c r="Q32" s="78">
        <v>4</v>
      </c>
      <c r="R32" s="30">
        <f>VLOOKUP(Q32,$B$51:$C$55,2,FALSE)</f>
        <v>0.4</v>
      </c>
    </row>
    <row r="33" spans="2:18" x14ac:dyDescent="0.25">
      <c r="B33" s="22" t="s">
        <v>9</v>
      </c>
      <c r="C33" s="250"/>
      <c r="D33" s="251"/>
      <c r="E33" s="221">
        <v>7</v>
      </c>
      <c r="F33" s="174"/>
      <c r="G33" s="76"/>
      <c r="H33" s="221">
        <v>7</v>
      </c>
      <c r="I33" s="215"/>
      <c r="J33" s="76"/>
      <c r="K33" s="221">
        <v>1</v>
      </c>
      <c r="L33" s="174"/>
      <c r="M33" s="76"/>
      <c r="N33" s="285">
        <v>10</v>
      </c>
      <c r="O33" s="127"/>
      <c r="P33" s="77"/>
      <c r="Q33" s="79">
        <v>4</v>
      </c>
      <c r="R33" s="31">
        <f>VLOOKUP(Q33,$B$51:$C$55,2,FALSE)</f>
        <v>0.4</v>
      </c>
    </row>
    <row r="34" spans="2:18" ht="15.75" thickBot="1" x14ac:dyDescent="0.3">
      <c r="B34" s="23" t="s">
        <v>9</v>
      </c>
      <c r="C34" s="252"/>
      <c r="D34" s="253"/>
      <c r="E34" s="219">
        <v>7</v>
      </c>
      <c r="F34" s="171"/>
      <c r="G34" s="76"/>
      <c r="H34" s="219">
        <v>4</v>
      </c>
      <c r="I34" s="218"/>
      <c r="J34" s="76"/>
      <c r="K34" s="219">
        <v>1</v>
      </c>
      <c r="L34" s="171"/>
      <c r="M34" s="76"/>
      <c r="N34" s="284">
        <v>7</v>
      </c>
      <c r="O34" s="124"/>
      <c r="P34" s="77"/>
      <c r="Q34" s="80">
        <v>7</v>
      </c>
      <c r="R34" s="32">
        <f>VLOOKUP(Q34,$B$51:$C$55,2,FALSE)</f>
        <v>0.7</v>
      </c>
    </row>
    <row r="35" spans="2:18" ht="15.75" thickBot="1" x14ac:dyDescent="0.3">
      <c r="B35" s="19"/>
      <c r="C35" s="19"/>
      <c r="D35" s="19"/>
      <c r="E35" s="161"/>
      <c r="F35" s="162"/>
      <c r="H35" s="208"/>
      <c r="I35" s="209"/>
      <c r="K35" s="161"/>
      <c r="L35" s="162"/>
      <c r="N35" s="125"/>
      <c r="O35" s="126"/>
      <c r="P35" s="33"/>
      <c r="Q35" s="34" t="s">
        <v>11</v>
      </c>
      <c r="R35" s="35">
        <f>SUM(R32:R34)/COUNT(R32:R34)</f>
        <v>0.5</v>
      </c>
    </row>
    <row r="36" spans="2:18" ht="15.75" thickBot="1" x14ac:dyDescent="0.3">
      <c r="B36" s="14" t="str">
        <f>Totaalscores!B15</f>
        <v>5.3.3.</v>
      </c>
      <c r="C36" s="15" t="str">
        <f>Totaalscores!C15</f>
        <v>Risicomanagement</v>
      </c>
      <c r="D36" s="16"/>
      <c r="E36" s="238"/>
      <c r="F36" s="239"/>
      <c r="H36" s="238"/>
      <c r="I36" s="239"/>
      <c r="K36" s="238"/>
      <c r="L36" s="239"/>
      <c r="N36" s="275"/>
      <c r="O36" s="276"/>
      <c r="P36" s="36"/>
    </row>
    <row r="37" spans="2:18" ht="20.100000000000001" customHeight="1" thickBot="1" x14ac:dyDescent="0.3">
      <c r="B37" s="271">
        <f>Totaalscores!B18</f>
        <v>0</v>
      </c>
      <c r="C37" s="272"/>
      <c r="D37" s="273"/>
      <c r="E37" s="160" t="s">
        <v>4</v>
      </c>
      <c r="F37" s="160" t="s">
        <v>6</v>
      </c>
      <c r="H37" s="207" t="s">
        <v>4</v>
      </c>
      <c r="I37" s="207" t="s">
        <v>6</v>
      </c>
      <c r="K37" s="160" t="s">
        <v>4</v>
      </c>
      <c r="L37" s="160" t="s">
        <v>6</v>
      </c>
      <c r="N37" s="120" t="s">
        <v>4</v>
      </c>
      <c r="O37" s="120" t="s">
        <v>6</v>
      </c>
      <c r="P37" s="36"/>
      <c r="Q37" s="18" t="s">
        <v>10</v>
      </c>
      <c r="R37" s="18" t="s">
        <v>5</v>
      </c>
    </row>
    <row r="38" spans="2:18" x14ac:dyDescent="0.25">
      <c r="B38" s="21" t="s">
        <v>9</v>
      </c>
      <c r="C38" s="255"/>
      <c r="D38" s="256"/>
      <c r="E38" s="166">
        <v>7</v>
      </c>
      <c r="F38" s="165"/>
      <c r="G38" s="76"/>
      <c r="H38" s="213">
        <v>4</v>
      </c>
      <c r="I38" s="212"/>
      <c r="J38" s="76"/>
      <c r="K38" s="213">
        <v>10</v>
      </c>
      <c r="L38" s="165"/>
      <c r="M38" s="76"/>
      <c r="N38" s="282">
        <v>10</v>
      </c>
      <c r="O38" s="122"/>
      <c r="P38" s="77"/>
      <c r="Q38" s="78">
        <v>7</v>
      </c>
      <c r="R38" s="30">
        <f>VLOOKUP(Q38,$B$51:$C$55,2,FALSE)</f>
        <v>0.7</v>
      </c>
    </row>
    <row r="39" spans="2:18" x14ac:dyDescent="0.25">
      <c r="B39" s="22" t="s">
        <v>9</v>
      </c>
      <c r="C39" s="249"/>
      <c r="D39" s="274"/>
      <c r="E39" s="169">
        <v>7</v>
      </c>
      <c r="F39" s="168"/>
      <c r="G39" s="76"/>
      <c r="H39" s="216">
        <v>7</v>
      </c>
      <c r="I39" s="215"/>
      <c r="J39" s="76"/>
      <c r="K39" s="216">
        <v>7</v>
      </c>
      <c r="L39" s="168"/>
      <c r="M39" s="76"/>
      <c r="N39" s="283">
        <v>10</v>
      </c>
      <c r="O39" s="123"/>
      <c r="P39" s="77"/>
      <c r="Q39" s="79">
        <v>4</v>
      </c>
      <c r="R39" s="31">
        <f>VLOOKUP(Q39,$B$51:$C$55,2,FALSE)</f>
        <v>0.4</v>
      </c>
    </row>
    <row r="40" spans="2:18" ht="15.75" thickBot="1" x14ac:dyDescent="0.3">
      <c r="B40" s="23" t="s">
        <v>9</v>
      </c>
      <c r="C40" s="252"/>
      <c r="D40" s="253"/>
      <c r="E40" s="172">
        <v>7</v>
      </c>
      <c r="F40" s="171"/>
      <c r="G40" s="76"/>
      <c r="H40" s="219">
        <v>7</v>
      </c>
      <c r="I40" s="218"/>
      <c r="J40" s="76"/>
      <c r="K40" s="219">
        <v>4</v>
      </c>
      <c r="L40" s="171"/>
      <c r="M40" s="76"/>
      <c r="N40" s="284">
        <v>7</v>
      </c>
      <c r="O40" s="124"/>
      <c r="P40" s="77"/>
      <c r="Q40" s="80">
        <v>7</v>
      </c>
      <c r="R40" s="32">
        <f>VLOOKUP(Q40,$B$51:$C$55,2,FALSE)</f>
        <v>0.7</v>
      </c>
    </row>
    <row r="41" spans="2:18" ht="15.75" thickBot="1" x14ac:dyDescent="0.3">
      <c r="B41" s="17"/>
      <c r="C41" s="17"/>
      <c r="E41" s="163"/>
      <c r="F41" s="163"/>
      <c r="H41" s="210"/>
      <c r="I41" s="210"/>
      <c r="K41" s="163"/>
      <c r="L41" s="163"/>
      <c r="N41" s="121"/>
      <c r="O41" s="121"/>
      <c r="P41" s="36"/>
      <c r="Q41" s="34" t="s">
        <v>11</v>
      </c>
      <c r="R41" s="35">
        <f>SUM(R38:R40)/COUNT(R38:R40)</f>
        <v>0.6</v>
      </c>
    </row>
    <row r="42" spans="2:18" ht="15.75" thickBot="1" x14ac:dyDescent="0.3">
      <c r="B42" s="14" t="str">
        <f>Totaalscores!B17</f>
        <v>5.3.4.</v>
      </c>
      <c r="C42" s="15" t="str">
        <f>Totaalscores!C17</f>
        <v>Duurzaamheid</v>
      </c>
      <c r="D42" s="16"/>
      <c r="E42" s="238"/>
      <c r="F42" s="239"/>
      <c r="H42" s="238"/>
      <c r="I42" s="239"/>
      <c r="K42" s="238"/>
      <c r="L42" s="239"/>
      <c r="N42" s="275"/>
      <c r="O42" s="276"/>
      <c r="P42" s="36"/>
    </row>
    <row r="43" spans="2:18" ht="20.100000000000001" customHeight="1" thickBot="1" x14ac:dyDescent="0.3">
      <c r="B43" s="271">
        <f>Totaalscores!B22</f>
        <v>0</v>
      </c>
      <c r="C43" s="272"/>
      <c r="D43" s="273"/>
      <c r="E43" s="160" t="s">
        <v>4</v>
      </c>
      <c r="F43" s="160" t="s">
        <v>6</v>
      </c>
      <c r="H43" s="207" t="s">
        <v>4</v>
      </c>
      <c r="I43" s="207" t="s">
        <v>6</v>
      </c>
      <c r="K43" s="160" t="s">
        <v>4</v>
      </c>
      <c r="L43" s="160" t="s">
        <v>6</v>
      </c>
      <c r="N43" s="120" t="s">
        <v>4</v>
      </c>
      <c r="O43" s="120" t="s">
        <v>6</v>
      </c>
      <c r="P43" s="36"/>
      <c r="Q43" s="18" t="s">
        <v>10</v>
      </c>
      <c r="R43" s="18" t="s">
        <v>5</v>
      </c>
    </row>
    <row r="44" spans="2:18" x14ac:dyDescent="0.25">
      <c r="B44" s="21" t="s">
        <v>9</v>
      </c>
      <c r="C44" s="255"/>
      <c r="D44" s="256"/>
      <c r="E44" s="213">
        <v>10</v>
      </c>
      <c r="F44" s="165"/>
      <c r="G44" s="76"/>
      <c r="H44" s="213">
        <v>7</v>
      </c>
      <c r="I44" s="212"/>
      <c r="J44" s="76"/>
      <c r="K44" s="166">
        <v>7</v>
      </c>
      <c r="L44" s="165"/>
      <c r="M44" s="76"/>
      <c r="N44" s="282">
        <v>10</v>
      </c>
      <c r="O44" s="122"/>
      <c r="P44" s="77"/>
      <c r="Q44" s="78">
        <v>10</v>
      </c>
      <c r="R44" s="30">
        <f>VLOOKUP(Q44,$B$51:$C$55,2,FALSE)</f>
        <v>1</v>
      </c>
    </row>
    <row r="45" spans="2:18" x14ac:dyDescent="0.25">
      <c r="B45" s="22" t="s">
        <v>9</v>
      </c>
      <c r="C45" s="248"/>
      <c r="D45" s="249"/>
      <c r="E45" s="216">
        <v>10</v>
      </c>
      <c r="F45" s="168"/>
      <c r="G45" s="76"/>
      <c r="H45" s="216">
        <v>7</v>
      </c>
      <c r="I45" s="215"/>
      <c r="J45" s="76"/>
      <c r="K45" s="169">
        <v>7</v>
      </c>
      <c r="L45" s="168"/>
      <c r="M45" s="76"/>
      <c r="N45" s="283">
        <v>7</v>
      </c>
      <c r="O45" s="123"/>
      <c r="P45" s="77"/>
      <c r="Q45" s="79">
        <v>7</v>
      </c>
      <c r="R45" s="31">
        <f>VLOOKUP(Q45,$B$51:$C$55,2,FALSE)</f>
        <v>0.7</v>
      </c>
    </row>
    <row r="46" spans="2:18" x14ac:dyDescent="0.25">
      <c r="B46" s="22" t="s">
        <v>9</v>
      </c>
      <c r="C46" s="250"/>
      <c r="D46" s="281"/>
      <c r="E46" s="216">
        <v>7</v>
      </c>
      <c r="F46" s="215"/>
      <c r="G46" s="76"/>
      <c r="H46" s="216">
        <v>7</v>
      </c>
      <c r="I46" s="215"/>
      <c r="J46" s="76"/>
      <c r="K46" s="216">
        <v>7</v>
      </c>
      <c r="L46" s="215"/>
      <c r="M46" s="76"/>
      <c r="N46" s="283">
        <v>7</v>
      </c>
      <c r="O46" s="123"/>
      <c r="P46" s="77"/>
      <c r="Q46" s="79">
        <v>7</v>
      </c>
      <c r="R46" s="31">
        <f>VLOOKUP(Q46,$B$51:$C$55,2,FALSE)</f>
        <v>0.7</v>
      </c>
    </row>
    <row r="47" spans="2:18" x14ac:dyDescent="0.25">
      <c r="B47" s="22" t="s">
        <v>9</v>
      </c>
      <c r="C47" s="248"/>
      <c r="D47" s="249"/>
      <c r="E47" s="216">
        <v>7</v>
      </c>
      <c r="F47" s="168"/>
      <c r="G47" s="76"/>
      <c r="H47" s="216">
        <v>7</v>
      </c>
      <c r="I47" s="215"/>
      <c r="J47" s="76"/>
      <c r="K47" s="169">
        <v>7</v>
      </c>
      <c r="L47" s="168"/>
      <c r="M47" s="76"/>
      <c r="N47" s="283">
        <v>7</v>
      </c>
      <c r="O47" s="123"/>
      <c r="P47" s="77"/>
      <c r="Q47" s="79">
        <v>7</v>
      </c>
      <c r="R47" s="31">
        <f>VLOOKUP(Q47,$B$51:$C$55,2,FALSE)</f>
        <v>0.7</v>
      </c>
    </row>
    <row r="48" spans="2:18" ht="15.75" thickBot="1" x14ac:dyDescent="0.3">
      <c r="B48" s="23" t="s">
        <v>9</v>
      </c>
      <c r="C48" s="252"/>
      <c r="D48" s="253"/>
      <c r="E48" s="219">
        <v>7</v>
      </c>
      <c r="F48" s="171"/>
      <c r="G48" s="76"/>
      <c r="H48" s="219">
        <v>7</v>
      </c>
      <c r="I48" s="218"/>
      <c r="J48" s="76"/>
      <c r="K48" s="172">
        <v>7</v>
      </c>
      <c r="L48" s="171"/>
      <c r="M48" s="76"/>
      <c r="N48" s="284">
        <v>4</v>
      </c>
      <c r="O48" s="124"/>
      <c r="P48" s="77"/>
      <c r="Q48" s="80">
        <v>7</v>
      </c>
      <c r="R48" s="32">
        <f>VLOOKUP(Q48,$B$51:$C$55,2,FALSE)</f>
        <v>0.7</v>
      </c>
    </row>
    <row r="49" spans="2:18" ht="15.75" thickBot="1" x14ac:dyDescent="0.3">
      <c r="B49" s="17"/>
      <c r="C49" s="17"/>
      <c r="E49" s="36"/>
      <c r="F49" s="36"/>
      <c r="H49" s="210"/>
      <c r="I49" s="36"/>
      <c r="K49" s="210"/>
      <c r="L49" s="36"/>
      <c r="N49" s="210"/>
      <c r="O49" s="36"/>
      <c r="P49" s="36"/>
      <c r="Q49" s="34" t="s">
        <v>11</v>
      </c>
      <c r="R49" s="35">
        <f>SUM(R44:R48)/COUNT(R44:R48)</f>
        <v>0.76</v>
      </c>
    </row>
    <row r="50" spans="2:18" ht="15.75" thickBot="1" x14ac:dyDescent="0.3"/>
    <row r="51" spans="2:18" x14ac:dyDescent="0.25">
      <c r="B51" s="81">
        <v>0</v>
      </c>
      <c r="C51" s="82">
        <v>0</v>
      </c>
    </row>
    <row r="52" spans="2:18" x14ac:dyDescent="0.25">
      <c r="B52" s="83">
        <v>1</v>
      </c>
      <c r="C52" s="84">
        <v>0.1</v>
      </c>
    </row>
    <row r="53" spans="2:18" x14ac:dyDescent="0.25">
      <c r="B53" s="83">
        <v>4</v>
      </c>
      <c r="C53" s="84">
        <v>0.4</v>
      </c>
    </row>
    <row r="54" spans="2:18" x14ac:dyDescent="0.25">
      <c r="B54" s="83">
        <v>7</v>
      </c>
      <c r="C54" s="84">
        <v>0.7</v>
      </c>
    </row>
    <row r="55" spans="2:18" ht="15.75" thickBot="1" x14ac:dyDescent="0.3">
      <c r="B55" s="85">
        <v>10</v>
      </c>
      <c r="C55" s="86">
        <v>1</v>
      </c>
    </row>
  </sheetData>
  <sheetProtection algorithmName="SHA-512" hashValue="KMc/NfmuxJwjYzxoqs8nf/Txpbl5Nau/Q9GHZ0RkK5Q7TxRjUJIyOOtKoG+jFhJYKC/fFM5msllS/BQ7Q7UKEA==" saltValue="20/24Ae729gkNbyoDYrB3g==" spinCount="100000" sheet="1" objects="1" scenarios="1"/>
  <mergeCells count="50">
    <mergeCell ref="C23:D23"/>
    <mergeCell ref="C24:D24"/>
    <mergeCell ref="C25:D25"/>
    <mergeCell ref="C46:D46"/>
    <mergeCell ref="C48:D48"/>
    <mergeCell ref="C34:D34"/>
    <mergeCell ref="E36:F36"/>
    <mergeCell ref="B37:D37"/>
    <mergeCell ref="C38:D38"/>
    <mergeCell ref="C39:D39"/>
    <mergeCell ref="C40:D40"/>
    <mergeCell ref="E42:F42"/>
    <mergeCell ref="C33:D33"/>
    <mergeCell ref="H36:I36"/>
    <mergeCell ref="C47:D47"/>
    <mergeCell ref="H30:I30"/>
    <mergeCell ref="H42:I42"/>
    <mergeCell ref="K30:L30"/>
    <mergeCell ref="K36:L36"/>
    <mergeCell ref="K42:L42"/>
    <mergeCell ref="E30:F30"/>
    <mergeCell ref="E20:F20"/>
    <mergeCell ref="H20:I20"/>
    <mergeCell ref="K20:L20"/>
    <mergeCell ref="N20:O20"/>
    <mergeCell ref="N30:O30"/>
    <mergeCell ref="C22:D22"/>
    <mergeCell ref="C45:D45"/>
    <mergeCell ref="B43:D43"/>
    <mergeCell ref="C44:D44"/>
    <mergeCell ref="C32:D32"/>
    <mergeCell ref="B31:D31"/>
    <mergeCell ref="C27:D27"/>
    <mergeCell ref="C26:D26"/>
    <mergeCell ref="C28:D28"/>
    <mergeCell ref="B21:D21"/>
    <mergeCell ref="N42:O42"/>
    <mergeCell ref="N36:O36"/>
    <mergeCell ref="B9:F9"/>
    <mergeCell ref="H9:O9"/>
    <mergeCell ref="C10:F10"/>
    <mergeCell ref="I10:O10"/>
    <mergeCell ref="C11:F11"/>
    <mergeCell ref="I11:O11"/>
    <mergeCell ref="C12:F12"/>
    <mergeCell ref="I12:O12"/>
    <mergeCell ref="C13:F13"/>
    <mergeCell ref="I13:O13"/>
    <mergeCell ref="C14:F14"/>
    <mergeCell ref="I14:O14"/>
  </mergeCells>
  <dataValidations count="1">
    <dataValidation type="list" allowBlank="1" showInputMessage="1" showErrorMessage="1" sqref="K32:K34 Q38:Q40 K22:K28 K38:K40 K44:K48 N32:N34 N22:N28 N38:N40 N44:N48 Q32:Q34 Q44:Q48 E44:E48 H44:H48 E32:E34 H32:H34 Q22:Q28 E22:E28 E38:E40 H22:H28 H38:H40" xr:uid="{C9A24684-A953-4CBF-AA95-6BBC3471E0D0}">
      <formula1>$B$51:$B$55</formula1>
    </dataValidation>
  </dataValidations>
  <pageMargins left="0.7" right="0.7" top="0.75" bottom="0.75" header="0.3" footer="0.3"/>
  <pageSetup paperSize="8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Totaalscores</vt:lpstr>
      <vt:lpstr>Leverancier 1</vt:lpstr>
      <vt:lpstr>Leverancier 2</vt:lpstr>
      <vt:lpstr>Leverancier 3</vt:lpstr>
      <vt:lpstr>Leverancier 4</vt:lpstr>
    </vt:vector>
  </TitlesOfParts>
  <Company>Gemeente Maastricht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ricardo.van.lieshout@maastricht.nl</dc:creator>
  <cp:lastModifiedBy>Lieshout van, Ricardo (RAS)</cp:lastModifiedBy>
  <cp:lastPrinted>2019-07-17T08:35:53Z</cp:lastPrinted>
  <dcterms:created xsi:type="dcterms:W3CDTF">2019-07-10T13:42:16Z</dcterms:created>
  <dcterms:modified xsi:type="dcterms:W3CDTF">2025-01-08T09:31:07Z</dcterms:modified>
</cp:coreProperties>
</file>