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4-005 eHerkenningsmiddelen 2024\04 - BESCHRIJVENDE DOCUMENTEN\Bijlage VII - Prijzenformulier\"/>
    </mc:Choice>
  </mc:AlternateContent>
  <xr:revisionPtr revIDLastSave="0" documentId="8_{C24F2B4C-C834-49CA-A10A-80D4223737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H middelen" sheetId="5" r:id="rId1"/>
    <sheet name="BPK-Grafiek" sheetId="8" r:id="rId2"/>
    <sheet name="DATA" sheetId="9" state="hidden" r:id="rId3"/>
  </sheets>
  <definedNames>
    <definedName name="A">#REF!</definedName>
    <definedName name="AanpassingScriptFAQ">#REF!</definedName>
    <definedName name="AanpassingScriptHIP">#REF!</definedName>
    <definedName name="AantalPercelenIngeschreven">#REF!</definedName>
    <definedName name="AltCPU2007Perceel1">#REF!</definedName>
    <definedName name="AltCPU2008Perceel1">#REF!</definedName>
    <definedName name="AltCPU2009Perceel1">#REF!</definedName>
    <definedName name="AltCPU2010Perceel1">#REF!</definedName>
    <definedName name="AltCPU2011Perceel1">#REF!</definedName>
    <definedName name="AltCPU2012Perceel1">#REF!</definedName>
    <definedName name="AltCPU2013Perceel1">#REF!</definedName>
    <definedName name="AltCPU2014Perceel1">#REF!</definedName>
    <definedName name="AltCPU2015Perceel1">#REF!</definedName>
    <definedName name="AltGBext2007Perceel1">#REF!</definedName>
    <definedName name="AltGBext2008Perceel1">#REF!</definedName>
    <definedName name="AltGBext2009Perceel1">#REF!</definedName>
    <definedName name="AltGBext2010Perceel1">#REF!</definedName>
    <definedName name="AltGBext2011Perceel1">#REF!</definedName>
    <definedName name="AltGBext2012Perceel1">#REF!</definedName>
    <definedName name="AltGBext2013Perceel1">#REF!</definedName>
    <definedName name="AltGBext2014Perceel1">#REF!</definedName>
    <definedName name="AltGBext2015Perceel1">#REF!</definedName>
    <definedName name="AltGBInt2007Perceel1">#REF!</definedName>
    <definedName name="AltGBInt2008Perceel1">#REF!</definedName>
    <definedName name="AltGBInt2009Perceel1">#REF!</definedName>
    <definedName name="AltGBInt2010Perceel1">#REF!</definedName>
    <definedName name="AltGBInt2011Perceel1">#REF!</definedName>
    <definedName name="AltGBInt2012Perceel1">#REF!</definedName>
    <definedName name="AltGBInt2013Perceel1">#REF!</definedName>
    <definedName name="AltGBInt2014Perceel1">#REF!</definedName>
    <definedName name="AltGBInt2015Perceel1">#REF!</definedName>
    <definedName name="AltMips2007Perceel1">#REF!</definedName>
    <definedName name="AltMips2008Perceel1">#REF!</definedName>
    <definedName name="AltMips2009Perceel1">#REF!</definedName>
    <definedName name="AltMips2010Perceel1">#REF!</definedName>
    <definedName name="AltMips2011Perceel1">#REF!</definedName>
    <definedName name="AltMips2012Perceel1">#REF!</definedName>
    <definedName name="AltMips2013Perceel1">#REF!</definedName>
    <definedName name="AltMips2014Perceel1">#REF!</definedName>
    <definedName name="AltMips2015Perceel1">#REF!</definedName>
    <definedName name="AnalytischeApplicatiesKorting">#REF!</definedName>
    <definedName name="AnalytischeApplicatiesPrijs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">#REF!</definedName>
    <definedName name="BedragenIn">#REF!</definedName>
    <definedName name="BM020Perceel1">#REF!</definedName>
    <definedName name="BM020Perceel2">#REF!</definedName>
    <definedName name="BM020Perceel3">#REF!</definedName>
    <definedName name="BM120140Perceel1">#REF!</definedName>
    <definedName name="BM120140Perceel2">#REF!</definedName>
    <definedName name="BM120140Perceel3">#REF!</definedName>
    <definedName name="BM140160Perceel1">#REF!</definedName>
    <definedName name="BM140160Perceel2">#REF!</definedName>
    <definedName name="BM140160Perceel3">#REF!</definedName>
    <definedName name="BM160180Perceel1">#REF!</definedName>
    <definedName name="BM160180Perceel2">#REF!</definedName>
    <definedName name="BM160180Perceel3">#REF!</definedName>
    <definedName name="BM180200Perceel1">#REF!</definedName>
    <definedName name="BM180200Perceel2">#REF!</definedName>
    <definedName name="BM180200Perceel3">#REF!</definedName>
    <definedName name="BM200plusPerceel1">#REF!</definedName>
    <definedName name="BM200plusPerceel2">#REF!</definedName>
    <definedName name="BM200plusPerceel3">#REF!</definedName>
    <definedName name="BM2040Perceel1">#REF!</definedName>
    <definedName name="BM2040Perceel2">#REF!</definedName>
    <definedName name="BM2040Perceel3">#REF!</definedName>
    <definedName name="BM4060Perceel1">#REF!</definedName>
    <definedName name="BM4060Perceel2">#REF!</definedName>
    <definedName name="BM4060Perceel3">#REF!</definedName>
    <definedName name="BM6080Perceel1">#REF!</definedName>
    <definedName name="BM6080Perceel2">#REF!</definedName>
    <definedName name="BM6080Perceel3">#REF!</definedName>
    <definedName name="bron">#REF!</definedName>
    <definedName name="BurstSeat">#REF!</definedName>
    <definedName name="CodeOfferte">#REF!</definedName>
    <definedName name="CompleetIngevuldAlternatiefPerceel1">#REF!</definedName>
    <definedName name="CompleetIngevuldAlternatiefPerceel2">#REF!</definedName>
    <definedName name="CompleetIngevuldAlternatiefPerceel3">#REF!</definedName>
    <definedName name="CompleetIngevuldOrgineelPerceel1">#REF!</definedName>
    <definedName name="CompleetIngevuldOrgineelPerceel2">#REF!</definedName>
    <definedName name="CompleetIngevuldOrgineelPerceel3">#REF!</definedName>
    <definedName name="CompleetIngevuldPerceel1">#REF!</definedName>
    <definedName name="CompleetIngevuldPerceel2">#REF!</definedName>
    <definedName name="CompleetIngevuldPerceel3">#REF!</definedName>
    <definedName name="ConnectorenOntwikkelstratenKorting">#REF!</definedName>
    <definedName name="ConnectorenOntwikkelstratenPrijs">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#REF!</definedName>
    <definedName name="CurrentRatioN">#REF!</definedName>
    <definedName name="CurrentRatioNmin1">#REF!</definedName>
    <definedName name="CurrentRatioNmin2">#REF!</definedName>
    <definedName name="DoorverbondenGesprekPerSeconde">#REF!</definedName>
    <definedName name="DVAlternatiefRol1Perceel1">#REF!</definedName>
    <definedName name="DVAlternatiefRol1Perceel2">#REF!</definedName>
    <definedName name="DVAlternatiefRol1Perceel3">#REF!</definedName>
    <definedName name="DVAlternatiefRol2Perceel1">#REF!</definedName>
    <definedName name="DVAlternatiefRol2Perceel2">#REF!</definedName>
    <definedName name="DVAlternatiefRol2Perceel3">#REF!</definedName>
    <definedName name="DVAlternatiefRol3Perceel1">#REF!</definedName>
    <definedName name="DVAlternatiefRol3Perceel2">#REF!</definedName>
    <definedName name="DVAlternatiefRol3Perceel3">#REF!</definedName>
    <definedName name="DVOrgineelRol1Perceel1">#REF!</definedName>
    <definedName name="DVOrgineelRol1Perceel2">#REF!</definedName>
    <definedName name="DVOrgineelRol1Perceel3">#REF!</definedName>
    <definedName name="DVOrgineelRol2Perceel1">#REF!</definedName>
    <definedName name="DVOrgineelRol2Perceel2">#REF!</definedName>
    <definedName name="DVOrgineelRol2Perceel3">#REF!</definedName>
    <definedName name="DVOrgineelRol3Perceel1">#REF!</definedName>
    <definedName name="DVOrgineelRol3Perceel2">#REF!</definedName>
    <definedName name="DVOrgineelRol3Perceel3">#REF!</definedName>
    <definedName name="DVRol1">#REF!</definedName>
    <definedName name="DVRol2">#REF!</definedName>
    <definedName name="DVRol3">#REF!</definedName>
    <definedName name="EigenVermogenN">#REF!</definedName>
    <definedName name="EigenVermogenNmin1">#REF!</definedName>
    <definedName name="EigenVermogenNmin2">#REF!</definedName>
    <definedName name="Exponent">#REF!</definedName>
    <definedName name="ExtraWerkstroom">#REF!</definedName>
    <definedName name="GeavanceerdeFunctionaliteit">#REF!</definedName>
    <definedName name="GeavanceerdeFunctionaliteitAnalytischeApplicaties">#REF!</definedName>
    <definedName name="GeavanceerdeFunctionaliteitCorporatePerformance">#REF!</definedName>
    <definedName name="GeavanceerdeFunctionaliteitDatamining">#REF!</definedName>
    <definedName name="GeavanceerdeFunctionaliteitStatistischeAnalyse">#REF!</definedName>
    <definedName name="Gebruikers">#REF!</definedName>
    <definedName name="GeenBedragenIngevuld">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nitiëleKostenInrichting">#REF!</definedName>
    <definedName name="InschrijvenPerceel1">#REF!</definedName>
    <definedName name="InschrijvenPerceel2">#REF!</definedName>
    <definedName name="InschrijvenPerceel3">#REF!</definedName>
    <definedName name="InschrijvenPerceel4">#REF!</definedName>
    <definedName name="JaarlijkseGroei">#REF!</definedName>
    <definedName name="JaNee">#REF!</definedName>
    <definedName name="KortingspercentageListprijsAlternatiefPerceel1">#REF!</definedName>
    <definedName name="KortingspercentageListprijsAlternatiefPerceel2">#REF!</definedName>
    <definedName name="KortingspercentageListprijsAlternatiefPerceel3">#REF!</definedName>
    <definedName name="KortingspercentageListprijsOrgineelPerceel1">#REF!</definedName>
    <definedName name="KortingspercentageListprijsOrgineelPerceel2">#REF!</definedName>
    <definedName name="KortingspercentageListprijsOrgineelPerceel3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AQ">#REF!</definedName>
    <definedName name="Leeg">#REF!</definedName>
    <definedName name="LiquideMiddelenN">#REF!</definedName>
    <definedName name="LiquideMiddelenNmin1">#REF!</definedName>
    <definedName name="LiquideMiddelenNmin2">#REF!</definedName>
    <definedName name="MaandelijkseFeeCallcenters">#REF!</definedName>
    <definedName name="MainframeToMidrange">#REF!</definedName>
    <definedName name="MigratieAlternatiefPerceel1">#REF!</definedName>
    <definedName name="MigratieAlternatiefPerceel2">#REF!</definedName>
    <definedName name="MigratieAlternatiefPerceel3">#REF!</definedName>
    <definedName name="MigratieOrgineelPerceel1">#REF!</definedName>
    <definedName name="MigratieOrgineelPerceel2">#REF!</definedName>
    <definedName name="MigratieOrgineelPerceel3">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RCPUHoog">#REF!</definedName>
    <definedName name="MRCPULaag">#REF!</definedName>
    <definedName name="MRCPUMiddel">#REF!</definedName>
    <definedName name="MRHoog">#REF!</definedName>
    <definedName name="MRInternHoog">#REF!</definedName>
    <definedName name="MRInternLaag">#REF!</definedName>
    <definedName name="MRInternMiddel">#REF!</definedName>
    <definedName name="MRLaag">#REF!</definedName>
    <definedName name="MRMiddel">#REF!</definedName>
    <definedName name="MRNaamHoog">#REF!</definedName>
    <definedName name="MRNaamLaag">#REF!</definedName>
    <definedName name="MRNaamMiddel">#REF!</definedName>
    <definedName name="Multiperceelfactor">#REF!</definedName>
    <definedName name="NaamAanbesteding">#REF!</definedName>
    <definedName name="NaamLeverancier">#REF!</definedName>
    <definedName name="NaamPerceel1">#REF!</definedName>
    <definedName name="NaamPerceel2">#REF!</definedName>
    <definedName name="NaamPerceel3">#REF!</definedName>
    <definedName name="NettoResultaatN">#REF!</definedName>
    <definedName name="NettoResultaatNmin1">#REF!</definedName>
    <definedName name="NettoResultaatNmin2">#REF!</definedName>
    <definedName name="NietCompleetIngevuld">#REF!</definedName>
    <definedName name="NietCompleetIngevuldeTemplate">#REF!</definedName>
    <definedName name="NOK">#REF!</definedName>
    <definedName name="NVT">#REF!</definedName>
    <definedName name="OHSAlternatiefPerceel1">#REF!</definedName>
    <definedName name="OHSAlternatiefPerceel2">#REF!</definedName>
    <definedName name="OHSAlternatiefPerceel3">#REF!</definedName>
    <definedName name="OHSOrgineelPerceel1">#REF!</definedName>
    <definedName name="OHSOrgineelPerceel2">#REF!</definedName>
    <definedName name="OHSOrgineelPerceel3">#REF!</definedName>
    <definedName name="OK">#REF!</definedName>
    <definedName name="OmzetGemiddeld">#REF!</definedName>
    <definedName name="OmzetN">#REF!</definedName>
    <definedName name="OmzetNmin1">#REF!</definedName>
    <definedName name="OmzetNmin2">#REF!</definedName>
    <definedName name="Omzetwaarde">#REF!</definedName>
    <definedName name="OpleidingADDPerceel2BF">#REF!</definedName>
    <definedName name="OpleidingADDPerceel2SA">#REF!</definedName>
    <definedName name="OpleidingAKostenPerceel2BF">#REF!</definedName>
    <definedName name="OpleidingAKostenPerceel2SA">#REF!</definedName>
    <definedName name="OpleidingBDDPerceel2BF">#REF!</definedName>
    <definedName name="OpleidingBDDPerceel2SA">#REF!</definedName>
    <definedName name="OpleidingBKostenPerceel2BF">#REF!</definedName>
    <definedName name="OpleidingBKostenPerceel2SA">#REF!</definedName>
    <definedName name="OpleidingCDDPerceel2BF">#REF!</definedName>
    <definedName name="OpleidingCDDPerceel2SA">#REF!</definedName>
    <definedName name="OpleidingCKostenPerceel2BF">#REF!</definedName>
    <definedName name="OpleidingCKostenPerceel2SA">#REF!</definedName>
    <definedName name="OpleidingDDDPerceel1BF">#REF!</definedName>
    <definedName name="OpleidingDDDPerceel2BF">#REF!</definedName>
    <definedName name="OpleidingDDDPerceel2SA">#REF!</definedName>
    <definedName name="OpleidingDDDPerceel3BF">#REF!</definedName>
    <definedName name="OpleidingDKostenPerceel1BF">#REF!</definedName>
    <definedName name="OpleidingDKostenPerceel2BF">#REF!</definedName>
    <definedName name="OpleidingDKostenPerceel2SA">#REF!</definedName>
    <definedName name="OpleidingDKostenPerceel3BF">#REF!</definedName>
    <definedName name="OpleidingEDDPerceel1BF">#REF!</definedName>
    <definedName name="OpleidingEDDPerceel2BF">#REF!</definedName>
    <definedName name="OpleidingEDDPerceel2SA">#REF!</definedName>
    <definedName name="OpleidingEDDPerceel3BF">#REF!</definedName>
    <definedName name="OpleidingEKostenPerceel1BF">#REF!</definedName>
    <definedName name="OpleidingEKostenPerceel2BF">#REF!</definedName>
    <definedName name="OpleidingEKostenPerceel2SA">#REF!</definedName>
    <definedName name="OpleidingEKostenPerceel3BF">#REF!</definedName>
    <definedName name="OpleidingFDDPerceel2BF">#REF!</definedName>
    <definedName name="OpleidingFDDPerceel2SA">#REF!</definedName>
    <definedName name="OpleidingFKostenPerceel2BF">#REF!</definedName>
    <definedName name="OpleidingFKostenPerceel2SA">#REF!</definedName>
    <definedName name="OpleidingGDDPerceel2BF">#REF!</definedName>
    <definedName name="OpleidingGDDPerceel2SA">#REF!</definedName>
    <definedName name="OpleidingGKostenPerceel2BF">#REF!</definedName>
    <definedName name="OpleidingGKostenPerceel2SA">#REF!</definedName>
    <definedName name="OpleidingZDDPerceel2BF">#REF!</definedName>
    <definedName name="OpleidingZDDPerceel2SA">#REF!</definedName>
    <definedName name="OpleidingZKostenPerceel2BF">#REF!</definedName>
    <definedName name="OpleidingZKostenPerceel2SA">#REF!</definedName>
    <definedName name="OrgCPU2007Perceel2">#REF!</definedName>
    <definedName name="OrgCPU2007Perceel3">#REF!</definedName>
    <definedName name="OrgCPU2008Perceel2">#REF!</definedName>
    <definedName name="OrgCPU2008Perceel3">#REF!</definedName>
    <definedName name="OrgCPU2009Perceel2">#REF!</definedName>
    <definedName name="OrgCPU2009Perceel3">#REF!</definedName>
    <definedName name="OrgCPU2010Perceel2">#REF!</definedName>
    <definedName name="OrgCPU2010Perceel3">#REF!</definedName>
    <definedName name="OrgCPU2011Perceel2">#REF!</definedName>
    <definedName name="OrgCPU2011Perceel3">#REF!</definedName>
    <definedName name="OrgCPU2012Perceel2">#REF!</definedName>
    <definedName name="OrgCPU2012Perceel3">#REF!</definedName>
    <definedName name="OrgCPU2013Perceel2">#REF!</definedName>
    <definedName name="OrgCPU2013Perceel3">#REF!</definedName>
    <definedName name="OrgCPU2014Perceel1">#REF!</definedName>
    <definedName name="OrgCPU2014Perceel2">#REF!</definedName>
    <definedName name="OrgCPU2014Perceel3">#REF!</definedName>
    <definedName name="OrgCPU2015Perceel2">#REF!</definedName>
    <definedName name="OrgCPU2015Perceel3">#REF!</definedName>
    <definedName name="OrgGBext2007Perceel2">#REF!</definedName>
    <definedName name="OrgGBext2007Perceel3">#REF!</definedName>
    <definedName name="OrgGBext2008Perceel2">#REF!</definedName>
    <definedName name="OrgGBext2008Perceel3">#REF!</definedName>
    <definedName name="OrgGBext2009Perceel2">#REF!</definedName>
    <definedName name="OrgGBext2009Perceel3">#REF!</definedName>
    <definedName name="OrgGBext2010Perceel2">#REF!</definedName>
    <definedName name="OrgGBext2010Perceel3">#REF!</definedName>
    <definedName name="OrgGBext2011Perceel2">#REF!</definedName>
    <definedName name="OrgGBext2011Perceel3">#REF!</definedName>
    <definedName name="OrgGBext2012Perceel2">#REF!</definedName>
    <definedName name="OrgGBext2012Perceel3">#REF!</definedName>
    <definedName name="OrgGBext2013Perceel2">#REF!</definedName>
    <definedName name="OrgGBext2013Perceel3">#REF!</definedName>
    <definedName name="OrgGBext2014Perceel1">#REF!</definedName>
    <definedName name="OrgGBext2014Perceel2">#REF!</definedName>
    <definedName name="OrgGBext2014Perceel3">#REF!</definedName>
    <definedName name="OrgGBext2015Perceel2">#REF!</definedName>
    <definedName name="OrgGBext2015Perceel3">#REF!</definedName>
    <definedName name="OrgGBInt2007Perceel2">#REF!</definedName>
    <definedName name="OrgGBInt2007Perceel3">#REF!</definedName>
    <definedName name="OrgGBInt2008Perceel2">#REF!</definedName>
    <definedName name="OrgGBInt2008Perceel3">#REF!</definedName>
    <definedName name="OrgGBInt2009Perceel2">#REF!</definedName>
    <definedName name="OrgGBInt2009Perceel3">#REF!</definedName>
    <definedName name="OrgGBInt2010Perceel2">#REF!</definedName>
    <definedName name="OrgGBInt2010Perceel3">#REF!</definedName>
    <definedName name="OrgGBInt2011Perceel2">#REF!</definedName>
    <definedName name="OrgGBInt2011Perceel3">#REF!</definedName>
    <definedName name="OrgGBInt2012Perceel2">#REF!</definedName>
    <definedName name="OrgGBInt2012Perceel3">#REF!</definedName>
    <definedName name="OrgGBInt2013Perceel2">#REF!</definedName>
    <definedName name="OrgGBInt2013Perceel3">#REF!</definedName>
    <definedName name="OrgGBInt2014Perceel1">#REF!</definedName>
    <definedName name="OrgGBInt2014Perceel2">#REF!</definedName>
    <definedName name="OrgGBInt2014Perceel3">#REF!</definedName>
    <definedName name="OrgGBInt2015Perceel2">#REF!</definedName>
    <definedName name="OrgGBInt2015Perceel3">#REF!</definedName>
    <definedName name="OrgMips2007Perceel1">#REF!</definedName>
    <definedName name="OrgMips2007Perceel2">#REF!</definedName>
    <definedName name="OrgMips2007Perceel3">#REF!</definedName>
    <definedName name="OrgMips2008Perceel1">#REF!</definedName>
    <definedName name="OrgMips2008Perceel2">#REF!</definedName>
    <definedName name="OrgMips2008Perceel3">#REF!</definedName>
    <definedName name="OrgMips2009Perceel1">#REF!</definedName>
    <definedName name="OrgMips2009Perceel2">#REF!</definedName>
    <definedName name="OrgMips2009Perceel3">#REF!</definedName>
    <definedName name="OrgMips2010Perceel1">#REF!</definedName>
    <definedName name="OrgMips2010Perceel2">#REF!</definedName>
    <definedName name="OrgMips2010Perceel3">#REF!</definedName>
    <definedName name="OrgMips2011Perceel1">#REF!</definedName>
    <definedName name="OrgMips2011Perceel2">#REF!</definedName>
    <definedName name="OrgMips2011Perceel3">#REF!</definedName>
    <definedName name="OrgMips2012Perceel1">#REF!</definedName>
    <definedName name="OrgMips2012Perceel2">#REF!</definedName>
    <definedName name="OrgMips2012Perceel3">#REF!</definedName>
    <definedName name="OrgMips2013Perceel1">#REF!</definedName>
    <definedName name="OrgMips2013Perceel2">#REF!</definedName>
    <definedName name="OrgMips2013Perceel3">#REF!</definedName>
    <definedName name="OrgMips2014Perceel1">#REF!</definedName>
    <definedName name="OrgMips2014Perceel2">#REF!</definedName>
    <definedName name="OrgMips2014Perceel3">#REF!</definedName>
    <definedName name="OrgMips2015Perceel1">#REF!</definedName>
    <definedName name="OrgMips2015Perceel2">#REF!</definedName>
    <definedName name="OrgMips2015Perceel3">#REF!</definedName>
    <definedName name="Perceelsom">#REF!</definedName>
    <definedName name="Platforms">#REF!</definedName>
    <definedName name="Pmax">#REF!</definedName>
    <definedName name="Pref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Qmax">#REF!</definedName>
    <definedName name="Qmin">#REF!</definedName>
    <definedName name="Qref">#REF!</definedName>
    <definedName name="Qwensen">#REF!</definedName>
    <definedName name="RentabiliteitGemiddeld">#REF!</definedName>
    <definedName name="RentabiliteitN">#REF!</definedName>
    <definedName name="RentabiliteitNmin1">#REF!</definedName>
    <definedName name="RentabiliteitNmin2">#REF!</definedName>
    <definedName name="SolvabiliteitGemiddeld">#REF!</definedName>
    <definedName name="SolvabiliteitN">#REF!</definedName>
    <definedName name="SolvabiliteitNmin1">#REF!</definedName>
    <definedName name="SolvabiliteitNmin2">#REF!</definedName>
    <definedName name="SOLVERWAARDE">#REF!</definedName>
    <definedName name="Staffel1">#REF!</definedName>
    <definedName name="Staffel2">#REF!</definedName>
    <definedName name="StarttariefPerCall">#REF!</definedName>
    <definedName name="StarttariefPerDoorverbondenCall">#REF!</definedName>
    <definedName name="TextminingToolsKorting">#REF!</definedName>
    <definedName name="TextminingToolsPrijs">#REF!</definedName>
    <definedName name="TotaalVermogenN">#REF!</definedName>
    <definedName name="TotaalVermogenNmin1">#REF!</definedName>
    <definedName name="TotaalVermogenNmin2">#REF!</definedName>
    <definedName name="TotaleWaarde">#REF!</definedName>
    <definedName name="TypeA">#REF!</definedName>
    <definedName name="TypeB">#REF!</definedName>
    <definedName name="TypeC">#REF!</definedName>
    <definedName name="TypeD">#REF!</definedName>
    <definedName name="TypeE">#REF!</definedName>
    <definedName name="TypeF">#REF!</definedName>
    <definedName name="TypeG">#REF!</definedName>
    <definedName name="TypeH">#REF!</definedName>
    <definedName name="TypeY">#REF!</definedName>
    <definedName name="TypeZ">#REF!</definedName>
    <definedName name="VasteActivaN">#REF!</definedName>
    <definedName name="VasteActivaNmin1">#REF!</definedName>
    <definedName name="VasteActivaNmin2">#REF!</definedName>
    <definedName name="Verplicht">#REF!</definedName>
    <definedName name="VlottendeActivaN">#REF!</definedName>
    <definedName name="VlottendeActivaNmin1">#REF!</definedName>
    <definedName name="VlottendeActivaNmin2">#REF!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#REF!</definedName>
    <definedName name="VoorzieningenNmin1">#REF!</definedName>
    <definedName name="VoorzieningenNmin2">#REF!</definedName>
    <definedName name="VreemdVermogenKortN">#REF!</definedName>
    <definedName name="VreemdVermogenKortNmin1">#REF!</definedName>
    <definedName name="VreemdVermogenKortNmin2">#REF!</definedName>
    <definedName name="VreemdVermogenLangN">#REF!</definedName>
    <definedName name="VreemdVermogenLangNmin1">#REF!</definedName>
    <definedName name="VreemdVermogenLangNmin2">#REF!</definedName>
    <definedName name="Waarden">#REF!</definedName>
    <definedName name="WeegfactorjaarN">#REF!</definedName>
    <definedName name="WeegfactorjaarNmin1">#REF!</definedName>
    <definedName name="WeegfactorjaarNmin2">#REF!</definedName>
    <definedName name="weegfactor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5" l="1"/>
  <c r="E24" i="5"/>
  <c r="G25" i="5"/>
  <c r="H24" i="5"/>
  <c r="J25" i="5"/>
  <c r="K24" i="5"/>
  <c r="L24" i="5"/>
  <c r="M25" i="5"/>
  <c r="N24" i="5"/>
  <c r="O24" i="5"/>
  <c r="P25" i="5"/>
  <c r="Q24" i="5"/>
  <c r="R24" i="5"/>
  <c r="S25" i="5"/>
  <c r="T24" i="5"/>
  <c r="U24" i="5"/>
  <c r="V25" i="5"/>
  <c r="W24" i="5"/>
  <c r="X24" i="5"/>
  <c r="Y25" i="5"/>
  <c r="Z24" i="5"/>
  <c r="AA16" i="5"/>
  <c r="AA24" i="5"/>
  <c r="AB25" i="5"/>
  <c r="AC24" i="5"/>
  <c r="AD24" i="5"/>
  <c r="AE25" i="5"/>
  <c r="AF24" i="5"/>
  <c r="AG24" i="5"/>
  <c r="AH25" i="5"/>
  <c r="C31" i="5"/>
  <c r="F9" i="8"/>
  <c r="F12" i="8"/>
  <c r="F14" i="8"/>
  <c r="D7" i="9"/>
  <c r="F7" i="9"/>
  <c r="C7" i="9"/>
  <c r="E7" i="9"/>
  <c r="F83" i="8"/>
  <c r="F19" i="8"/>
  <c r="F20" i="8"/>
  <c r="F21" i="8"/>
  <c r="G21" i="8"/>
  <c r="G20" i="8"/>
  <c r="G19" i="8"/>
  <c r="E16" i="8"/>
  <c r="F15" i="8"/>
  <c r="G12" i="8"/>
  <c r="G13" i="8"/>
  <c r="G14" i="8"/>
  <c r="AC16" i="5"/>
  <c r="AF16" i="5"/>
  <c r="N16" i="5"/>
  <c r="K16" i="5"/>
  <c r="H16" i="5"/>
  <c r="F24" i="5"/>
  <c r="I24" i="5"/>
  <c r="I16" i="5"/>
  <c r="AH16" i="5"/>
  <c r="AE16" i="5"/>
  <c r="AB16" i="5"/>
  <c r="Y16" i="5"/>
  <c r="V16" i="5"/>
  <c r="S16" i="5"/>
  <c r="P16" i="5"/>
  <c r="M16" i="5"/>
  <c r="J16" i="5"/>
  <c r="AL17" i="5"/>
  <c r="AK17" i="5"/>
  <c r="AJ17" i="5"/>
  <c r="AJ11" i="5"/>
  <c r="AL11" i="5"/>
  <c r="AJ7" i="5"/>
  <c r="AL7" i="5"/>
  <c r="AL15" i="5"/>
  <c r="AK15" i="5"/>
  <c r="AJ15" i="5"/>
</calcChain>
</file>

<file path=xl/sharedStrings.xml><?xml version="1.0" encoding="utf-8"?>
<sst xmlns="http://schemas.openxmlformats.org/spreadsheetml/2006/main" count="155" uniqueCount="101">
  <si>
    <t>EH3
SMS</t>
  </si>
  <si>
    <t>EH4
PKI-O</t>
  </si>
  <si>
    <t xml:space="preserve"> </t>
  </si>
  <si>
    <t>Dimensionering</t>
  </si>
  <si>
    <t>totaal</t>
  </si>
  <si>
    <t>Prijzenmodel</t>
  </si>
  <si>
    <t>TOTAAL</t>
  </si>
  <si>
    <t>Prijzen</t>
  </si>
  <si>
    <t>omzet</t>
  </si>
  <si>
    <t>Vergelijkingswaarde offerte</t>
  </si>
  <si>
    <t>indicatieve contractwaarde</t>
  </si>
  <si>
    <t>gebruikers</t>
  </si>
  <si>
    <t>prijzen exclusief BTW</t>
  </si>
  <si>
    <t>excl. BTW</t>
  </si>
  <si>
    <t>naam inschrijver:</t>
  </si>
  <si>
    <t xml:space="preserve"> Kenmerk: IUC24-005</t>
  </si>
  <si>
    <t>eHerkenningsmiddelen 2024</t>
  </si>
  <si>
    <t>Prijzen eH-middelen*</t>
  </si>
  <si>
    <t>2025-2034</t>
  </si>
  <si>
    <t>aanschaf eH-middelen 2025</t>
  </si>
  <si>
    <t>aanschaf eH-middelen 2026</t>
  </si>
  <si>
    <t>aanschaf eH-middelen 2027</t>
  </si>
  <si>
    <t>aanschaf eH-middelen 2028</t>
  </si>
  <si>
    <t>aanschaf eH-middelen 2029</t>
  </si>
  <si>
    <t>aanschaf eH-middelen 2030</t>
  </si>
  <si>
    <t>aanschaf eH-middelen 2031</t>
  </si>
  <si>
    <t>aanschaf eH-middelen 2032</t>
  </si>
  <si>
    <t>aanschaf eH-middelen 2033</t>
  </si>
  <si>
    <t>aanschaf eH-middelen 2034</t>
  </si>
  <si>
    <t>eH-middelen
1-11-2024</t>
  </si>
  <si>
    <t>EH4</t>
  </si>
  <si>
    <t>Uw jaarprijs per eH-middel</t>
  </si>
  <si>
    <t>Uw prijs eenmalige kosten koppeling EH4 PKIo</t>
  </si>
  <si>
    <t>periode vast contract</t>
  </si>
  <si>
    <t>Europese Aanbesteding</t>
  </si>
  <si>
    <t>eHerkenning 2024</t>
  </si>
  <si>
    <t>BPK-Grafiek</t>
  </si>
  <si>
    <t>Kenmerk: IUC24-005</t>
  </si>
  <si>
    <t>(Prijzen exclusief BTW)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</si>
  <si>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</si>
  <si>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</si>
  <si>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</si>
  <si>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</si>
  <si>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</si>
  <si>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</si>
  <si>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</si>
  <si>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</si>
  <si>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</si>
  <si>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</si>
  <si>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</si>
  <si>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</si>
  <si>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</si>
  <si>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</si>
  <si>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</si>
  <si>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</si>
  <si>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</si>
  <si>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</si>
  <si>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</si>
  <si>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</si>
  <si>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</si>
  <si>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</si>
  <si>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</si>
  <si>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</si>
  <si>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</si>
  <si>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</si>
  <si>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</si>
  <si>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</si>
  <si>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</si>
  <si>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</si>
  <si>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</si>
  <si>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</si>
  <si>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</si>
  <si>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</si>
  <si>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</si>
  <si>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</si>
  <si>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</si>
  <si>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</si>
  <si>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</si>
  <si>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</si>
  <si>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</si>
  <si>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</si>
  <si>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</si>
  <si>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</si>
  <si>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</si>
  <si>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</si>
  <si>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</si>
  <si>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</si>
  <si>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</si>
  <si>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</si>
  <si>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</si>
  <si>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</si>
  <si>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</si>
  <si>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</si>
  <si>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</si>
  <si>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</si>
  <si>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Kenmerk</t>
  </si>
  <si>
    <t>IUC24-005</t>
  </si>
  <si>
    <t>Qbonus</t>
  </si>
  <si>
    <t>Naam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</si>
  <si>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</si>
  <si>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*indexering is van toepassing, zie Bijlage A H7.4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</si>
</sst>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&quot;€&quot;\ #,##0.00_-"/>
    <numFmt numFmtId="165" formatCode="_(&quot;€&quot;* #,##0.00_);_(&quot;€&quot;* \(#,##0.00\);_(&quot;€&quot;* &quot;-&quot;??_);_(@_)"/>
    <numFmt numFmtId="166" formatCode="&quot;€&quot;#,##0.00_);\(&quot;€&quot;#,##0.00\)"/>
    <numFmt numFmtId="167" formatCode="0.0"/>
    <numFmt numFmtId="168" formatCode="_(* #,##0.00_);_(* \(#,##0.00\);_(* &quot;-&quot;??_);_(@_)"/>
    <numFmt numFmtId="169" formatCode="#,##0.0"/>
    <numFmt numFmtId="170" formatCode="0.000"/>
    <numFmt numFmtId="171" formatCode="_ &quot;€&quot;\ * #,##0_ ;_ &quot;€&quot;\ * \-#,##0_ ;_ &quot;€&quot;\ * &quot;-&quot;??_ ;_ @_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u/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b/>
      <sz val="8"/>
      <color indexed="10"/>
      <name val="Verdana"/>
      <family val="2"/>
    </font>
    <font>
      <b/>
      <sz val="10"/>
      <name val="Verdana"/>
      <family val="2"/>
    </font>
    <font>
      <sz val="6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  <font>
      <b/>
      <sz val="8"/>
      <name val="Verdana"/>
      <family val="2"/>
    </font>
    <font>
      <sz val="11"/>
      <color theme="0"/>
      <name val="Calibri"/>
      <family val="2"/>
      <scheme val="minor"/>
    </font>
    <font>
      <sz val="11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44" fontId="2" fillId="3" borderId="5" xfId="2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/>
    <xf numFmtId="164" fontId="2" fillId="0" borderId="0" xfId="0" applyNumberFormat="1" applyFont="1" applyAlignment="1" applyProtection="1"/>
    <xf numFmtId="0" fontId="3" fillId="2" borderId="0" xfId="0" applyFont="1" applyFill="1" applyAlignment="1" applyProtection="1">
      <alignment horizontal="right"/>
    </xf>
    <xf numFmtId="0" fontId="4" fillId="2" borderId="0" xfId="0" applyFont="1" applyFill="1" applyProtection="1"/>
    <xf numFmtId="0" fontId="5" fillId="2" borderId="0" xfId="0" applyFont="1" applyFill="1" applyAlignment="1" applyProtection="1"/>
    <xf numFmtId="0" fontId="6" fillId="2" borderId="0" xfId="0" applyFont="1" applyFill="1" applyAlignment="1" applyProtection="1"/>
    <xf numFmtId="0" fontId="7" fillId="2" borderId="0" xfId="0" applyFont="1" applyFill="1" applyAlignment="1" applyProtection="1"/>
    <xf numFmtId="0" fontId="3" fillId="2" borderId="0" xfId="0" applyFont="1" applyFill="1" applyAlignment="1" applyProtection="1"/>
    <xf numFmtId="0" fontId="7" fillId="2" borderId="0" xfId="0" applyFont="1" applyFill="1" applyProtection="1"/>
    <xf numFmtId="0" fontId="8" fillId="2" borderId="0" xfId="0" applyFont="1" applyFill="1" applyProtection="1"/>
    <xf numFmtId="44" fontId="2" fillId="0" borderId="0" xfId="2" applyFont="1" applyAlignment="1" applyProtection="1">
      <alignment horizontal="left"/>
    </xf>
    <xf numFmtId="1" fontId="9" fillId="0" borderId="11" xfId="0" applyNumberFormat="1" applyFont="1" applyFill="1" applyBorder="1" applyProtection="1"/>
    <xf numFmtId="1" fontId="2" fillId="0" borderId="11" xfId="0" applyNumberFormat="1" applyFont="1" applyFill="1" applyBorder="1" applyProtection="1"/>
    <xf numFmtId="1" fontId="2" fillId="0" borderId="11" xfId="0" applyNumberFormat="1" applyFont="1" applyFill="1" applyBorder="1" applyAlignment="1" applyProtection="1">
      <alignment horizontal="right"/>
    </xf>
    <xf numFmtId="1" fontId="10" fillId="0" borderId="11" xfId="0" applyNumberFormat="1" applyFont="1" applyFill="1" applyBorder="1" applyProtection="1"/>
    <xf numFmtId="1" fontId="9" fillId="0" borderId="0" xfId="0" applyNumberFormat="1" applyFont="1" applyFill="1" applyBorder="1" applyProtection="1"/>
    <xf numFmtId="1" fontId="2" fillId="0" borderId="0" xfId="0" applyNumberFormat="1" applyFont="1" applyFill="1" applyBorder="1" applyProtection="1"/>
    <xf numFmtId="1" fontId="2" fillId="0" borderId="0" xfId="0" applyNumberFormat="1" applyFont="1" applyFill="1" applyBorder="1" applyAlignment="1" applyProtection="1">
      <alignment horizontal="right"/>
    </xf>
    <xf numFmtId="0" fontId="11" fillId="0" borderId="0" xfId="0" applyFont="1" applyProtection="1"/>
    <xf numFmtId="0" fontId="6" fillId="2" borderId="6" xfId="0" applyFont="1" applyFill="1" applyBorder="1" applyAlignment="1" applyProtection="1">
      <alignment horizontal="left"/>
    </xf>
    <xf numFmtId="164" fontId="4" fillId="2" borderId="8" xfId="0" applyNumberFormat="1" applyFont="1" applyFill="1" applyBorder="1" applyAlignment="1" applyProtection="1">
      <alignment horizontal="right"/>
    </xf>
    <xf numFmtId="164" fontId="4" fillId="2" borderId="8" xfId="0" applyNumberFormat="1" applyFont="1" applyFill="1" applyBorder="1" applyProtection="1"/>
    <xf numFmtId="164" fontId="4" fillId="2" borderId="9" xfId="0" applyNumberFormat="1" applyFont="1" applyFill="1" applyBorder="1" applyAlignment="1" applyProtection="1">
      <alignment horizontal="right"/>
    </xf>
    <xf numFmtId="0" fontId="7" fillId="2" borderId="12" xfId="0" applyFont="1" applyFill="1" applyBorder="1" applyProtection="1"/>
    <xf numFmtId="0" fontId="7" fillId="2" borderId="12" xfId="0" applyFont="1" applyFill="1" applyBorder="1" applyAlignment="1" applyProtection="1">
      <alignment horizontal="right"/>
    </xf>
    <xf numFmtId="0" fontId="12" fillId="0" borderId="19" xfId="0" applyFont="1" applyFill="1" applyBorder="1" applyAlignment="1" applyProtection="1">
      <alignment vertical="center"/>
    </xf>
    <xf numFmtId="0" fontId="12" fillId="0" borderId="10" xfId="0" applyFont="1" applyFill="1" applyBorder="1" applyAlignment="1" applyProtection="1">
      <alignment vertical="center"/>
    </xf>
    <xf numFmtId="1" fontId="7" fillId="2" borderId="20" xfId="0" applyNumberFormat="1" applyFont="1" applyFill="1" applyBorder="1" applyAlignment="1" applyProtection="1"/>
    <xf numFmtId="1" fontId="7" fillId="2" borderId="1" xfId="0" applyNumberFormat="1" applyFont="1" applyFill="1" applyBorder="1" applyAlignment="1" applyProtection="1">
      <alignment horizontal="right"/>
    </xf>
    <xf numFmtId="0" fontId="7" fillId="2" borderId="1" xfId="0" applyNumberFormat="1" applyFont="1" applyFill="1" applyBorder="1" applyAlignment="1" applyProtection="1">
      <alignment horizontal="right"/>
    </xf>
    <xf numFmtId="1" fontId="2" fillId="0" borderId="0" xfId="0" applyNumberFormat="1" applyFont="1" applyFill="1" applyBorder="1" applyAlignment="1" applyProtection="1">
      <alignment horizontal="center" vertical="top"/>
    </xf>
    <xf numFmtId="0" fontId="7" fillId="2" borderId="12" xfId="0" applyFont="1" applyFill="1" applyBorder="1" applyAlignment="1" applyProtection="1">
      <alignment vertical="center"/>
    </xf>
    <xf numFmtId="0" fontId="9" fillId="0" borderId="22" xfId="0" applyFont="1" applyFill="1" applyBorder="1" applyAlignment="1" applyProtection="1">
      <alignment vertical="center"/>
    </xf>
    <xf numFmtId="0" fontId="2" fillId="0" borderId="22" xfId="0" applyFont="1" applyBorder="1" applyAlignment="1" applyProtection="1"/>
    <xf numFmtId="44" fontId="13" fillId="4" borderId="21" xfId="2" applyFont="1" applyFill="1" applyBorder="1" applyProtection="1"/>
    <xf numFmtId="1" fontId="7" fillId="2" borderId="0" xfId="0" applyNumberFormat="1" applyFont="1" applyFill="1" applyBorder="1" applyAlignment="1" applyProtection="1">
      <alignment horizontal="right"/>
    </xf>
    <xf numFmtId="1" fontId="7" fillId="2" borderId="14" xfId="0" applyNumberFormat="1" applyFont="1" applyFill="1" applyBorder="1" applyAlignment="1" applyProtection="1">
      <alignment horizontal="right"/>
    </xf>
    <xf numFmtId="1" fontId="14" fillId="2" borderId="0" xfId="0" applyNumberFormat="1" applyFont="1" applyFill="1" applyBorder="1" applyAlignment="1" applyProtection="1">
      <alignment horizontal="right"/>
    </xf>
    <xf numFmtId="0" fontId="7" fillId="2" borderId="7" xfId="0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>
      <alignment horizontal="right"/>
    </xf>
    <xf numFmtId="0" fontId="7" fillId="2" borderId="13" xfId="0" applyFont="1" applyFill="1" applyBorder="1" applyAlignment="1" applyProtection="1">
      <alignment horizontal="right"/>
    </xf>
    <xf numFmtId="44" fontId="2" fillId="3" borderId="4" xfId="2" applyFont="1" applyFill="1" applyBorder="1" applyAlignment="1" applyProtection="1">
      <alignment vertical="center"/>
      <protection locked="0"/>
    </xf>
    <xf numFmtId="1" fontId="7" fillId="2" borderId="16" xfId="0" applyNumberFormat="1" applyFont="1" applyFill="1" applyBorder="1" applyAlignment="1" applyProtection="1"/>
    <xf numFmtId="0" fontId="12" fillId="0" borderId="26" xfId="0" applyFont="1" applyFill="1" applyBorder="1" applyAlignment="1" applyProtection="1">
      <alignment vertical="center"/>
    </xf>
    <xf numFmtId="0" fontId="7" fillId="2" borderId="0" xfId="0" applyFont="1" applyFill="1" applyBorder="1" applyProtection="1"/>
    <xf numFmtId="0" fontId="9" fillId="0" borderId="29" xfId="0" applyFont="1" applyFill="1" applyBorder="1" applyAlignment="1" applyProtection="1">
      <alignment vertical="center"/>
    </xf>
    <xf numFmtId="0" fontId="2" fillId="0" borderId="30" xfId="0" applyFont="1" applyBorder="1" applyAlignment="1" applyProtection="1"/>
    <xf numFmtId="0" fontId="7" fillId="2" borderId="3" xfId="0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vertical="center"/>
    </xf>
    <xf numFmtId="0" fontId="7" fillId="2" borderId="18" xfId="0" applyFont="1" applyFill="1" applyBorder="1" applyProtection="1"/>
    <xf numFmtId="0" fontId="7" fillId="2" borderId="1" xfId="0" applyFont="1" applyFill="1" applyBorder="1" applyAlignment="1" applyProtection="1">
      <alignment vertical="center"/>
    </xf>
    <xf numFmtId="0" fontId="7" fillId="2" borderId="13" xfId="0" applyFont="1" applyFill="1" applyBorder="1" applyAlignment="1" applyProtection="1">
      <alignment vertical="center"/>
    </xf>
    <xf numFmtId="0" fontId="7" fillId="2" borderId="32" xfId="0" applyFont="1" applyFill="1" applyBorder="1" applyProtection="1"/>
    <xf numFmtId="0" fontId="7" fillId="2" borderId="11" xfId="0" applyFont="1" applyFill="1" applyBorder="1" applyProtection="1"/>
    <xf numFmtId="0" fontId="7" fillId="2" borderId="33" xfId="0" applyFont="1" applyFill="1" applyBorder="1" applyProtection="1"/>
    <xf numFmtId="0" fontId="7" fillId="2" borderId="15" xfId="0" applyFont="1" applyFill="1" applyBorder="1" applyAlignment="1" applyProtection="1">
      <alignment vertical="center"/>
    </xf>
    <xf numFmtId="0" fontId="7" fillId="2" borderId="24" xfId="0" applyFont="1" applyFill="1" applyBorder="1" applyAlignment="1" applyProtection="1">
      <alignment vertical="center"/>
    </xf>
    <xf numFmtId="0" fontId="7" fillId="2" borderId="34" xfId="0" applyFont="1" applyFill="1" applyBorder="1" applyProtection="1"/>
    <xf numFmtId="0" fontId="7" fillId="2" borderId="25" xfId="0" applyFont="1" applyFill="1" applyBorder="1" applyProtection="1"/>
    <xf numFmtId="0" fontId="7" fillId="2" borderId="27" xfId="0" applyFont="1" applyFill="1" applyBorder="1" applyProtection="1"/>
    <xf numFmtId="44" fontId="13" fillId="4" borderId="27" xfId="2" applyFont="1" applyFill="1" applyBorder="1" applyProtection="1"/>
    <xf numFmtId="44" fontId="13" fillId="4" borderId="26" xfId="2" applyFont="1" applyFill="1" applyBorder="1" applyProtection="1"/>
    <xf numFmtId="44" fontId="13" fillId="4" borderId="19" xfId="2" applyFont="1" applyFill="1" applyBorder="1" applyProtection="1"/>
    <xf numFmtId="44" fontId="13" fillId="4" borderId="10" xfId="2" applyFont="1" applyFill="1" applyBorder="1" applyProtection="1"/>
    <xf numFmtId="0" fontId="11" fillId="0" borderId="0" xfId="0" applyFont="1" applyAlignment="1" applyProtection="1">
      <alignment vertical="center"/>
    </xf>
    <xf numFmtId="1" fontId="7" fillId="2" borderId="16" xfId="0" applyNumberFormat="1" applyFont="1" applyFill="1" applyBorder="1" applyAlignment="1" applyProtection="1">
      <alignment vertical="center"/>
    </xf>
    <xf numFmtId="1" fontId="7" fillId="2" borderId="17" xfId="0" applyNumberFormat="1" applyFont="1" applyFill="1" applyBorder="1" applyAlignment="1" applyProtection="1">
      <alignment vertical="center"/>
    </xf>
    <xf numFmtId="1" fontId="7" fillId="2" borderId="15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2" borderId="35" xfId="0" applyFont="1" applyFill="1" applyBorder="1" applyAlignment="1" applyProtection="1">
      <alignment horizontal="right" vertical="center"/>
    </xf>
    <xf numFmtId="0" fontId="7" fillId="2" borderId="31" xfId="0" applyFont="1" applyFill="1" applyBorder="1" applyAlignment="1" applyProtection="1">
      <alignment horizontal="center" vertical="center"/>
    </xf>
    <xf numFmtId="1" fontId="2" fillId="0" borderId="36" xfId="0" applyNumberFormat="1" applyFont="1" applyFill="1" applyBorder="1" applyProtection="1"/>
    <xf numFmtId="1" fontId="2" fillId="5" borderId="0" xfId="0" applyNumberFormat="1" applyFont="1" applyFill="1" applyBorder="1" applyProtection="1"/>
    <xf numFmtId="1" fontId="2" fillId="5" borderId="11" xfId="0" applyNumberFormat="1" applyFont="1" applyFill="1" applyBorder="1" applyProtection="1"/>
    <xf numFmtId="1" fontId="2" fillId="5" borderId="36" xfId="0" applyNumberFormat="1" applyFont="1" applyFill="1" applyBorder="1" applyProtection="1"/>
    <xf numFmtId="0" fontId="16" fillId="0" borderId="24" xfId="0" applyFont="1" applyBorder="1" applyAlignment="1" applyProtection="1">
      <alignment horizontal="center" vertical="center" wrapText="1"/>
    </xf>
    <xf numFmtId="0" fontId="16" fillId="0" borderId="18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vertical="top" wrapText="1"/>
    </xf>
    <xf numFmtId="0" fontId="16" fillId="0" borderId="9" xfId="0" applyFont="1" applyBorder="1" applyAlignment="1" applyProtection="1">
      <alignment vertical="top" wrapText="1"/>
    </xf>
    <xf numFmtId="0" fontId="16" fillId="0" borderId="28" xfId="0" applyFont="1" applyBorder="1" applyAlignment="1" applyProtection="1">
      <alignment horizontal="center" vertical="top" wrapText="1"/>
    </xf>
    <xf numFmtId="0" fontId="16" fillId="0" borderId="23" xfId="0" applyFont="1" applyBorder="1" applyAlignment="1" applyProtection="1">
      <alignment horizontal="center" vertical="top" wrapText="1"/>
    </xf>
    <xf numFmtId="0" fontId="2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8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21" fillId="2" borderId="0" xfId="0" applyFont="1" applyFill="1" applyAlignment="1" applyProtection="1">
      <alignment vertical="center"/>
      <protection hidden="1"/>
    </xf>
    <xf numFmtId="1" fontId="9" fillId="0" borderId="11" xfId="0" applyNumberFormat="1" applyFont="1" applyBorder="1" applyProtection="1">
      <protection hidden="1"/>
    </xf>
    <xf numFmtId="1" fontId="2" fillId="0" borderId="11" xfId="0" applyNumberFormat="1" applyFont="1" applyBorder="1" applyAlignment="1" applyProtection="1">
      <alignment horizontal="right"/>
      <protection hidden="1"/>
    </xf>
    <xf numFmtId="1" fontId="2" fillId="0" borderId="11" xfId="0" applyNumberFormat="1" applyFont="1" applyBorder="1" applyProtection="1">
      <protection hidden="1"/>
    </xf>
    <xf numFmtId="1" fontId="10" fillId="0" borderId="11" xfId="0" applyNumberFormat="1" applyFont="1" applyBorder="1" applyProtection="1">
      <protection hidden="1"/>
    </xf>
    <xf numFmtId="165" fontId="2" fillId="0" borderId="0" xfId="3" applyFont="1" applyAlignment="1" applyProtection="1">
      <alignment horizontal="left"/>
      <protection hidden="1"/>
    </xf>
    <xf numFmtId="0" fontId="18" fillId="0" borderId="0" xfId="0" applyFont="1" applyAlignment="1" applyProtection="1">
      <alignment wrapText="1"/>
      <protection hidden="1"/>
    </xf>
    <xf numFmtId="166" fontId="22" fillId="4" borderId="5" xfId="3" quotePrefix="1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0" fillId="2" borderId="4" xfId="0" applyFont="1" applyFill="1" applyBorder="1" applyAlignment="1" applyProtection="1">
      <alignment horizontal="right" vertical="center" wrapText="1"/>
      <protection hidden="1"/>
    </xf>
    <xf numFmtId="3" fontId="22" fillId="6" borderId="5" xfId="0" quotePrefix="1" applyNumberFormat="1" applyFont="1" applyFill="1" applyBorder="1" applyAlignment="1" applyProtection="1">
      <alignment horizontal="right" vertical="center" wrapText="1"/>
      <protection hidden="1"/>
    </xf>
    <xf numFmtId="167" fontId="22" fillId="0" borderId="2" xfId="0" applyNumberFormat="1" applyFont="1" applyBorder="1" applyAlignment="1" applyProtection="1">
      <alignment horizontal="right" vertical="center"/>
      <protection hidden="1"/>
    </xf>
    <xf numFmtId="167" fontId="22" fillId="0" borderId="4" xfId="0" applyNumberFormat="1" applyFont="1" applyBorder="1" applyAlignment="1" applyProtection="1">
      <alignment horizontal="left" vertical="center"/>
      <protection hidden="1"/>
    </xf>
    <xf numFmtId="169" fontId="18" fillId="7" borderId="5" xfId="4" applyNumberFormat="1" applyFont="1" applyFill="1" applyBorder="1" applyAlignment="1" applyProtection="1">
      <alignment horizontal="right" vertical="center" wrapText="1"/>
      <protection locked="0"/>
    </xf>
    <xf numFmtId="0" fontId="18" fillId="0" borderId="2" xfId="0" applyFont="1" applyBorder="1" applyAlignment="1" applyProtection="1">
      <alignment horizontal="center" vertical="center"/>
      <protection hidden="1"/>
    </xf>
    <xf numFmtId="0" fontId="18" fillId="0" borderId="4" xfId="0" applyFont="1" applyBorder="1" applyAlignment="1" applyProtection="1">
      <alignment horizontal="right" vertical="center"/>
      <protection hidden="1"/>
    </xf>
    <xf numFmtId="3" fontId="18" fillId="0" borderId="5" xfId="0" applyNumberFormat="1" applyFont="1" applyBorder="1" applyAlignment="1" applyProtection="1">
      <alignment horizontal="right" vertical="center"/>
      <protection hidden="1"/>
    </xf>
    <xf numFmtId="170" fontId="24" fillId="0" borderId="5" xfId="0" applyNumberFormat="1" applyFont="1" applyBorder="1" applyAlignment="1" applyProtection="1">
      <alignment horizontal="right" vertical="center"/>
      <protection hidden="1"/>
    </xf>
    <xf numFmtId="0" fontId="23" fillId="0" borderId="2" xfId="0" applyFont="1" applyBorder="1" applyAlignment="1" applyProtection="1">
      <alignment horizontal="right" vertical="center"/>
      <protection hidden="1"/>
    </xf>
    <xf numFmtId="0" fontId="21" fillId="0" borderId="3" xfId="5" applyFont="1" applyBorder="1" applyAlignment="1" applyProtection="1">
      <alignment vertical="center"/>
      <protection hidden="1"/>
    </xf>
    <xf numFmtId="0" fontId="22" fillId="0" borderId="4" xfId="5" applyFont="1" applyBorder="1" applyAlignment="1" applyProtection="1">
      <alignment vertical="center"/>
      <protection hidden="1"/>
    </xf>
    <xf numFmtId="0" fontId="22" fillId="0" borderId="12" xfId="5" applyFont="1" applyBorder="1" applyAlignment="1" applyProtection="1">
      <alignment vertical="center"/>
      <protection hidden="1"/>
    </xf>
    <xf numFmtId="0" fontId="22" fillId="0" borderId="0" xfId="5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0" fontId="20" fillId="2" borderId="8" xfId="0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Protection="1">
      <protection hidden="1"/>
    </xf>
    <xf numFmtId="3" fontId="18" fillId="0" borderId="8" xfId="0" applyNumberFormat="1" applyFont="1" applyBorder="1" applyAlignment="1" applyProtection="1">
      <alignment horizontal="right" vertical="center"/>
      <protection hidden="1"/>
    </xf>
    <xf numFmtId="167" fontId="22" fillId="0" borderId="8" xfId="0" applyNumberFormat="1" applyFont="1" applyBorder="1" applyAlignment="1" applyProtection="1">
      <alignment horizontal="right" vertical="center"/>
      <protection hidden="1"/>
    </xf>
    <xf numFmtId="167" fontId="22" fillId="0" borderId="8" xfId="0" applyNumberFormat="1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0" fillId="2" borderId="12" xfId="0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right" vertical="center"/>
      <protection hidden="1"/>
    </xf>
    <xf numFmtId="0" fontId="22" fillId="0" borderId="2" xfId="6" applyNumberFormat="1" applyFont="1" applyBorder="1" applyAlignment="1" applyProtection="1">
      <alignment vertical="center"/>
      <protection hidden="1"/>
    </xf>
    <xf numFmtId="0" fontId="17" fillId="6" borderId="0" xfId="0" applyFont="1" applyFill="1" applyProtection="1">
      <protection hidden="1"/>
    </xf>
    <xf numFmtId="0" fontId="25" fillId="6" borderId="0" xfId="0" applyFont="1" applyFill="1" applyProtection="1">
      <protection hidden="1"/>
    </xf>
    <xf numFmtId="0" fontId="25" fillId="6" borderId="0" xfId="0" applyFont="1" applyFill="1" applyAlignment="1" applyProtection="1">
      <alignment wrapText="1"/>
      <protection hidden="1"/>
    </xf>
    <xf numFmtId="0" fontId="27" fillId="6" borderId="0" xfId="0" applyFont="1" applyFill="1" applyAlignment="1" applyProtection="1">
      <alignment horizontal="left" vertical="center"/>
      <protection hidden="1"/>
    </xf>
    <xf numFmtId="0" fontId="25" fillId="6" borderId="0" xfId="0" applyFont="1" applyFill="1" applyAlignment="1" applyProtection="1">
      <alignment horizontal="center" vertical="center"/>
      <protection hidden="1"/>
    </xf>
    <xf numFmtId="165" fontId="25" fillId="6" borderId="0" xfId="3" applyFont="1" applyFill="1" applyBorder="1" applyAlignment="1" applyProtection="1">
      <alignment horizontal="right" vertical="center" wrapText="1"/>
      <protection hidden="1"/>
    </xf>
    <xf numFmtId="167" fontId="25" fillId="6" borderId="0" xfId="0" applyNumberFormat="1" applyFont="1" applyFill="1" applyAlignment="1" applyProtection="1">
      <alignment horizontal="right" vertical="center" wrapText="1"/>
      <protection hidden="1"/>
    </xf>
    <xf numFmtId="170" fontId="28" fillId="6" borderId="0" xfId="0" applyNumberFormat="1" applyFont="1" applyFill="1" applyAlignment="1" applyProtection="1">
      <alignment horizontal="right" vertical="center"/>
      <protection hidden="1"/>
    </xf>
    <xf numFmtId="1" fontId="28" fillId="6" borderId="0" xfId="0" applyNumberFormat="1" applyFont="1" applyFill="1" applyAlignment="1" applyProtection="1">
      <alignment horizontal="right" vertical="center"/>
      <protection hidden="1"/>
    </xf>
    <xf numFmtId="0" fontId="29" fillId="6" borderId="0" xfId="0" applyFont="1" applyFill="1" applyAlignment="1" applyProtection="1">
      <alignment vertical="center"/>
      <protection hidden="1"/>
    </xf>
    <xf numFmtId="0" fontId="30" fillId="6" borderId="0" xfId="0" applyFont="1" applyFill="1" applyAlignment="1" applyProtection="1">
      <alignment vertical="center"/>
      <protection hidden="1"/>
    </xf>
    <xf numFmtId="0" fontId="25" fillId="6" borderId="0" xfId="0" applyFont="1" applyFill="1" applyAlignment="1" applyProtection="1">
      <alignment vertical="center"/>
      <protection hidden="1"/>
    </xf>
    <xf numFmtId="0" fontId="27" fillId="6" borderId="0" xfId="0" applyFont="1" applyFill="1" applyAlignment="1" applyProtection="1">
      <alignment horizontal="left" vertical="center"/>
      <protection locked="0"/>
    </xf>
    <xf numFmtId="0" fontId="27" fillId="6" borderId="0" xfId="0" applyFont="1" applyFill="1" applyAlignment="1" applyProtection="1">
      <alignment horizontal="right" vertical="center"/>
      <protection locked="0"/>
    </xf>
    <xf numFmtId="0" fontId="25" fillId="6" borderId="0" xfId="0" applyFont="1" applyFill="1" applyProtection="1">
      <protection locked="0"/>
    </xf>
    <xf numFmtId="0" fontId="28" fillId="6" borderId="0" xfId="0" applyFont="1" applyFill="1" applyAlignment="1" applyProtection="1">
      <alignment horizontal="center" vertical="center"/>
      <protection locked="0"/>
    </xf>
    <xf numFmtId="166" fontId="28" fillId="6" borderId="0" xfId="3" applyNumberFormat="1" applyFont="1" applyFill="1" applyBorder="1" applyAlignment="1" applyProtection="1">
      <alignment horizontal="right" vertical="center"/>
      <protection locked="0"/>
    </xf>
    <xf numFmtId="167" fontId="28" fillId="6" borderId="0" xfId="0" applyNumberFormat="1" applyFont="1" applyFill="1" applyAlignment="1" applyProtection="1">
      <alignment horizontal="right" vertical="center"/>
      <protection locked="0"/>
    </xf>
    <xf numFmtId="170" fontId="28" fillId="6" borderId="0" xfId="0" applyNumberFormat="1" applyFont="1" applyFill="1" applyAlignment="1" applyProtection="1">
      <alignment horizontal="right" vertical="center"/>
      <protection locked="0"/>
    </xf>
    <xf numFmtId="0" fontId="27" fillId="6" borderId="0" xfId="0" applyFont="1" applyFill="1" applyAlignment="1" applyProtection="1">
      <alignment vertical="center"/>
      <protection locked="0"/>
    </xf>
    <xf numFmtId="168" fontId="25" fillId="6" borderId="0" xfId="4" applyFont="1" applyFill="1" applyBorder="1" applyAlignment="1" applyProtection="1">
      <alignment vertical="center"/>
      <protection locked="0"/>
    </xf>
    <xf numFmtId="168" fontId="27" fillId="6" borderId="0" xfId="4" applyFont="1" applyFill="1" applyBorder="1" applyAlignment="1" applyProtection="1">
      <alignment vertical="center"/>
      <protection locked="0"/>
    </xf>
    <xf numFmtId="0" fontId="25" fillId="6" borderId="0" xfId="0" applyFont="1" applyFill="1" applyAlignment="1" applyProtection="1">
      <alignment vertical="center" wrapText="1"/>
      <protection locked="0"/>
    </xf>
    <xf numFmtId="0" fontId="25" fillId="6" borderId="0" xfId="0" applyFont="1" applyFill="1" applyAlignment="1" applyProtection="1">
      <alignment vertical="center"/>
      <protection locked="0"/>
    </xf>
    <xf numFmtId="0" fontId="25" fillId="6" borderId="0" xfId="0" applyFont="1" applyFill="1" applyAlignment="1" applyProtection="1">
      <alignment wrapText="1"/>
      <protection locked="0"/>
    </xf>
    <xf numFmtId="2" fontId="25" fillId="6" borderId="0" xfId="0" applyNumberFormat="1" applyFont="1" applyFill="1" applyProtection="1">
      <protection locked="0"/>
    </xf>
    <xf numFmtId="168" fontId="25" fillId="6" borderId="0" xfId="4" applyFont="1" applyFill="1" applyBorder="1" applyAlignment="1" applyProtection="1">
      <alignment horizontal="right"/>
      <protection locked="0"/>
    </xf>
    <xf numFmtId="0" fontId="17" fillId="6" borderId="0" xfId="0" applyFont="1" applyFill="1" applyProtection="1">
      <protection locked="0"/>
    </xf>
    <xf numFmtId="0" fontId="25" fillId="6" borderId="0" xfId="0" applyFont="1" applyFill="1" applyAlignment="1" applyProtection="1">
      <alignment horizontal="center" vertical="center"/>
      <protection locked="0"/>
    </xf>
    <xf numFmtId="171" fontId="25" fillId="6" borderId="0" xfId="3" applyNumberFormat="1" applyFont="1" applyFill="1" applyBorder="1" applyAlignment="1" applyProtection="1">
      <alignment horizontal="right" vertical="center"/>
      <protection locked="0"/>
    </xf>
    <xf numFmtId="1" fontId="25" fillId="6" borderId="0" xfId="0" applyNumberFormat="1" applyFont="1" applyFill="1" applyAlignment="1" applyProtection="1">
      <alignment horizontal="right" vertical="center"/>
      <protection locked="0"/>
    </xf>
    <xf numFmtId="165" fontId="25" fillId="6" borderId="0" xfId="3" applyFont="1" applyFill="1" applyBorder="1" applyAlignment="1" applyProtection="1">
      <alignment horizontal="center" vertical="center"/>
      <protection locked="0"/>
    </xf>
    <xf numFmtId="0" fontId="25" fillId="6" borderId="0" xfId="0" applyFont="1" applyFill="1" applyAlignment="1" applyProtection="1">
      <alignment horizontal="right" vertical="center"/>
      <protection locked="0"/>
    </xf>
    <xf numFmtId="1" fontId="25" fillId="6" borderId="0" xfId="4" applyNumberFormat="1" applyFont="1" applyFill="1" applyBorder="1" applyAlignment="1" applyProtection="1">
      <alignment horizontal="center" vertical="center"/>
      <protection locked="0"/>
    </xf>
    <xf numFmtId="1" fontId="25" fillId="6" borderId="0" xfId="0" applyNumberFormat="1" applyFont="1" applyFill="1" applyAlignment="1" applyProtection="1">
      <alignment horizontal="center" vertical="center"/>
      <protection locked="0"/>
    </xf>
    <xf numFmtId="165" fontId="25" fillId="6" borderId="0" xfId="3" applyFont="1" applyFill="1" applyBorder="1" applyAlignment="1" applyProtection="1">
      <alignment horizontal="right" vertical="center"/>
      <protection locked="0"/>
    </xf>
    <xf numFmtId="0" fontId="17" fillId="6" borderId="0" xfId="0" applyFont="1" applyFill="1" applyAlignment="1" applyProtection="1">
      <alignment horizontal="center" vertical="center"/>
      <protection locked="0"/>
    </xf>
    <xf numFmtId="0" fontId="25" fillId="6" borderId="0" xfId="0" quotePrefix="1" applyFont="1" applyFill="1" applyAlignment="1" applyProtection="1">
      <alignment vertical="center"/>
      <protection locked="0"/>
    </xf>
    <xf numFmtId="1" fontId="7" fillId="2" borderId="1" xfId="0" applyNumberFormat="1" applyFont="1" applyFill="1" applyBorder="1" applyAlignment="1" applyProtection="1">
      <alignment horizontal="center"/>
    </xf>
    <xf numFmtId="44" fontId="9" fillId="0" borderId="2" xfId="2" applyFont="1" applyFill="1" applyBorder="1" applyAlignment="1" applyProtection="1">
      <alignment horizontal="center"/>
    </xf>
    <xf numFmtId="44" fontId="9" fillId="0" borderId="3" xfId="2" applyFont="1" applyFill="1" applyBorder="1" applyAlignment="1" applyProtection="1">
      <alignment horizontal="center"/>
    </xf>
    <xf numFmtId="44" fontId="9" fillId="0" borderId="4" xfId="2" applyFont="1" applyFill="1" applyBorder="1" applyAlignment="1" applyProtection="1">
      <alignment horizontal="center"/>
    </xf>
    <xf numFmtId="1" fontId="7" fillId="2" borderId="15" xfId="0" applyNumberFormat="1" applyFont="1" applyFill="1" applyBorder="1" applyAlignment="1" applyProtection="1">
      <alignment horizontal="center" vertical="center" wrapText="1"/>
    </xf>
    <xf numFmtId="1" fontId="7" fillId="2" borderId="17" xfId="0" applyNumberFormat="1" applyFont="1" applyFill="1" applyBorder="1" applyAlignment="1" applyProtection="1">
      <alignment horizontal="center" vertical="center" wrapText="1"/>
    </xf>
    <xf numFmtId="44" fontId="2" fillId="3" borderId="2" xfId="2" applyFont="1" applyFill="1" applyBorder="1" applyAlignment="1" applyProtection="1">
      <alignment horizontal="center" vertical="center"/>
      <protection locked="0"/>
    </xf>
    <xf numFmtId="44" fontId="2" fillId="3" borderId="3" xfId="2" applyFont="1" applyFill="1" applyBorder="1" applyAlignment="1" applyProtection="1">
      <alignment horizontal="center" vertical="center"/>
      <protection locked="0"/>
    </xf>
    <xf numFmtId="44" fontId="2" fillId="3" borderId="4" xfId="2" applyFont="1" applyFill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horizontal="left" vertical="center" wrapText="1"/>
      <protection hidden="1"/>
    </xf>
    <xf numFmtId="0" fontId="20" fillId="2" borderId="4" xfId="0" applyFont="1" applyFill="1" applyBorder="1" applyAlignment="1" applyProtection="1">
      <alignment horizontal="left" vertical="center" wrapText="1"/>
      <protection hidden="1"/>
    </xf>
    <xf numFmtId="0" fontId="20" fillId="2" borderId="2" xfId="0" applyFont="1" applyFill="1" applyBorder="1" applyAlignment="1" applyProtection="1">
      <alignment horizontal="right" vertical="center" wrapText="1"/>
      <protection hidden="1"/>
    </xf>
    <xf numFmtId="0" fontId="20" fillId="2" borderId="4" xfId="0" applyFont="1" applyFill="1" applyBorder="1" applyAlignment="1" applyProtection="1">
      <alignment horizontal="right" vertical="center" wrapText="1"/>
      <protection hidden="1"/>
    </xf>
    <xf numFmtId="0" fontId="20" fillId="0" borderId="5" xfId="0" applyFont="1" applyBorder="1" applyAlignment="1" applyProtection="1">
      <alignment horizontal="right" vertical="center"/>
      <protection hidden="1"/>
    </xf>
    <xf numFmtId="0" fontId="20" fillId="0" borderId="8" xfId="0" applyFont="1" applyBorder="1" applyAlignment="1" applyProtection="1">
      <alignment horizontal="right" vertical="center"/>
      <protection hidden="1"/>
    </xf>
    <xf numFmtId="0" fontId="18" fillId="0" borderId="2" xfId="0" applyFont="1" applyBorder="1" applyAlignment="1" applyProtection="1">
      <alignment horizontal="right" vertical="center"/>
      <protection hidden="1"/>
    </xf>
    <xf numFmtId="0" fontId="18" fillId="0" borderId="4" xfId="0" applyFont="1" applyBorder="1" applyAlignment="1" applyProtection="1">
      <alignment horizontal="right" vertical="center"/>
      <protection hidden="1"/>
    </xf>
    <xf numFmtId="0" fontId="20" fillId="0" borderId="2" xfId="0" applyFont="1" applyBorder="1" applyAlignment="1" applyProtection="1">
      <alignment horizontal="right" vertical="center"/>
      <protection hidden="1"/>
    </xf>
    <xf numFmtId="0" fontId="20" fillId="0" borderId="4" xfId="0" applyFont="1" applyBorder="1" applyAlignment="1" applyProtection="1">
      <alignment horizontal="right" vertical="center"/>
      <protection hidden="1"/>
    </xf>
    <xf numFmtId="0" fontId="26" fillId="6" borderId="0" xfId="0" applyFont="1" applyFill="1" applyAlignment="1" applyProtection="1">
      <alignment vertical="center"/>
      <protection hidden="1"/>
    </xf>
    <xf numFmtId="0" fontId="30" fillId="6" borderId="0" xfId="0" applyFont="1" applyFill="1" applyAlignment="1" applyProtection="1">
      <alignment horizontal="left" vertical="top" wrapText="1"/>
      <protection hidden="1"/>
    </xf>
  </cellXfs>
  <cellStyles count="7">
    <cellStyle name="Komma 2" xfId="4" xr:uid="{FC18BBC1-FF84-47CA-AB88-7977A829C6FE}"/>
    <cellStyle name="Procent 2" xfId="6" xr:uid="{FF147950-658C-46DD-BD32-1B38B1ABAD95}"/>
    <cellStyle name="Standaard" xfId="0" builtinId="0"/>
    <cellStyle name="Standaard 2" xfId="1" xr:uid="{00000000-0005-0000-0000-000001000000}"/>
    <cellStyle name="Standaard 3" xfId="5" xr:uid="{441D371E-5682-4096-902E-823E8F59BB11}"/>
    <cellStyle name="Valuta" xfId="2" builtinId="4"/>
    <cellStyle name="Valuta 2" xfId="3" xr:uid="{5827FC6C-21FA-4492-B4B2-398C5B714321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1.2500000000000002</c:v>
                </c:pt>
                <c:pt idx="2">
                  <c:v>2.5000000000000004</c:v>
                </c:pt>
                <c:pt idx="3">
                  <c:v>5.0000000000000009</c:v>
                </c:pt>
                <c:pt idx="4">
                  <c:v>10.000000000000002</c:v>
                </c:pt>
                <c:pt idx="5">
                  <c:v>15</c:v>
                </c:pt>
                <c:pt idx="6">
                  <c:v>20.000000000000004</c:v>
                </c:pt>
                <c:pt idx="7">
                  <c:v>25</c:v>
                </c:pt>
                <c:pt idx="8">
                  <c:v>30</c:v>
                </c:pt>
                <c:pt idx="9">
                  <c:v>35</c:v>
                </c:pt>
                <c:pt idx="10">
                  <c:v>40.000000000000007</c:v>
                </c:pt>
                <c:pt idx="11">
                  <c:v>44.999999999999993</c:v>
                </c:pt>
                <c:pt idx="12">
                  <c:v>50</c:v>
                </c:pt>
                <c:pt idx="13">
                  <c:v>55.000000000000007</c:v>
                </c:pt>
                <c:pt idx="14">
                  <c:v>60</c:v>
                </c:pt>
                <c:pt idx="15">
                  <c:v>65</c:v>
                </c:pt>
                <c:pt idx="16">
                  <c:v>70</c:v>
                </c:pt>
                <c:pt idx="17">
                  <c:v>75</c:v>
                </c:pt>
                <c:pt idx="18">
                  <c:v>80.000000000000014</c:v>
                </c:pt>
                <c:pt idx="19">
                  <c:v>85.000000000000014</c:v>
                </c:pt>
                <c:pt idx="20">
                  <c:v>89.999999999999986</c:v>
                </c:pt>
                <c:pt idx="21">
                  <c:v>94.999999999999986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22552.24458204347</c:v>
                </c:pt>
                <c:pt idx="2">
                  <c:v>45104.489164086546</c:v>
                </c:pt>
                <c:pt idx="3">
                  <c:v>90208.978328173485</c:v>
                </c:pt>
                <c:pt idx="4">
                  <c:v>180417.95665634697</c:v>
                </c:pt>
                <c:pt idx="5">
                  <c:v>270626.93498452008</c:v>
                </c:pt>
                <c:pt idx="6">
                  <c:v>360835.91331269353</c:v>
                </c:pt>
                <c:pt idx="7">
                  <c:v>451044.89164086705</c:v>
                </c:pt>
                <c:pt idx="8">
                  <c:v>541253.86996904016</c:v>
                </c:pt>
                <c:pt idx="9">
                  <c:v>631462.84829721355</c:v>
                </c:pt>
                <c:pt idx="10">
                  <c:v>721671.82662538707</c:v>
                </c:pt>
                <c:pt idx="11">
                  <c:v>811880.80495356023</c:v>
                </c:pt>
                <c:pt idx="12">
                  <c:v>902089.78328173363</c:v>
                </c:pt>
                <c:pt idx="13">
                  <c:v>992298.76160990715</c:v>
                </c:pt>
                <c:pt idx="14">
                  <c:v>1082507.7399380803</c:v>
                </c:pt>
                <c:pt idx="15">
                  <c:v>1172716.7182662541</c:v>
                </c:pt>
                <c:pt idx="16">
                  <c:v>1262925.6965944271</c:v>
                </c:pt>
                <c:pt idx="17">
                  <c:v>1353134.6749226006</c:v>
                </c:pt>
                <c:pt idx="18">
                  <c:v>1443343.6532507741</c:v>
                </c:pt>
                <c:pt idx="19">
                  <c:v>1533552.6315789472</c:v>
                </c:pt>
                <c:pt idx="20">
                  <c:v>1623761.6099071207</c:v>
                </c:pt>
                <c:pt idx="21">
                  <c:v>1713970.5882352937</c:v>
                </c:pt>
                <c:pt idx="22">
                  <c:v>1804179.5665634673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84-4DD9-98DA-5533DEB97A1C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19.399399399399396</c:v>
                </c:pt>
                <c:pt idx="1">
                  <c:v>20.406906906906901</c:v>
                </c:pt>
                <c:pt idx="2">
                  <c:v>21.414414414414406</c:v>
                </c:pt>
                <c:pt idx="3">
                  <c:v>23.429429429429423</c:v>
                </c:pt>
                <c:pt idx="4">
                  <c:v>27.459459459459456</c:v>
                </c:pt>
                <c:pt idx="5">
                  <c:v>31.489489489489486</c:v>
                </c:pt>
                <c:pt idx="6">
                  <c:v>35.519519519519513</c:v>
                </c:pt>
                <c:pt idx="7">
                  <c:v>39.549549549549546</c:v>
                </c:pt>
                <c:pt idx="8">
                  <c:v>43.57957957957958</c:v>
                </c:pt>
                <c:pt idx="9">
                  <c:v>47.609609609609613</c:v>
                </c:pt>
                <c:pt idx="10">
                  <c:v>51.639639639639633</c:v>
                </c:pt>
                <c:pt idx="11">
                  <c:v>55.669669669669666</c:v>
                </c:pt>
                <c:pt idx="12">
                  <c:v>59.699699699699707</c:v>
                </c:pt>
                <c:pt idx="13">
                  <c:v>63.729729729729733</c:v>
                </c:pt>
                <c:pt idx="14">
                  <c:v>67.759759759759746</c:v>
                </c:pt>
                <c:pt idx="15">
                  <c:v>71.789789789789793</c:v>
                </c:pt>
                <c:pt idx="16">
                  <c:v>75.819819819819827</c:v>
                </c:pt>
                <c:pt idx="17">
                  <c:v>79.849849849849846</c:v>
                </c:pt>
                <c:pt idx="18">
                  <c:v>83.87987987987988</c:v>
                </c:pt>
                <c:pt idx="19">
                  <c:v>87.909909909909913</c:v>
                </c:pt>
                <c:pt idx="20">
                  <c:v>91.939939939939947</c:v>
                </c:pt>
                <c:pt idx="21">
                  <c:v>95.969969969969966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18177.244582043171</c:v>
                </c:pt>
                <c:pt idx="2">
                  <c:v>36354.489164086735</c:v>
                </c:pt>
                <c:pt idx="3">
                  <c:v>72708.978328173471</c:v>
                </c:pt>
                <c:pt idx="4">
                  <c:v>145417.95665634653</c:v>
                </c:pt>
                <c:pt idx="5">
                  <c:v>218126.93498452002</c:v>
                </c:pt>
                <c:pt idx="6">
                  <c:v>290835.91331269348</c:v>
                </c:pt>
                <c:pt idx="7">
                  <c:v>363544.89164086693</c:v>
                </c:pt>
                <c:pt idx="8">
                  <c:v>436253.86996904045</c:v>
                </c:pt>
                <c:pt idx="9">
                  <c:v>508962.8482972139</c:v>
                </c:pt>
                <c:pt idx="10">
                  <c:v>581671.82662538695</c:v>
                </c:pt>
                <c:pt idx="11">
                  <c:v>654380.80495356047</c:v>
                </c:pt>
                <c:pt idx="12">
                  <c:v>727089.78328173386</c:v>
                </c:pt>
                <c:pt idx="13">
                  <c:v>799798.76160990738</c:v>
                </c:pt>
                <c:pt idx="14">
                  <c:v>872507.73993808043</c:v>
                </c:pt>
                <c:pt idx="15">
                  <c:v>945216.71826625394</c:v>
                </c:pt>
                <c:pt idx="16">
                  <c:v>1017925.6965944273</c:v>
                </c:pt>
                <c:pt idx="17">
                  <c:v>1090634.6749226009</c:v>
                </c:pt>
                <c:pt idx="18">
                  <c:v>1163343.6532507744</c:v>
                </c:pt>
                <c:pt idx="19">
                  <c:v>1236052.6315789474</c:v>
                </c:pt>
                <c:pt idx="20">
                  <c:v>1308761.6099071209</c:v>
                </c:pt>
                <c:pt idx="21">
                  <c:v>1381470.588235294</c:v>
                </c:pt>
                <c:pt idx="22">
                  <c:v>1454179.5665634675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84-4DD9-98DA-5533DEB97A1C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38.798798798798792</c:v>
                </c:pt>
                <c:pt idx="1">
                  <c:v>39.563813813813809</c:v>
                </c:pt>
                <c:pt idx="2">
                  <c:v>40.328828828828819</c:v>
                </c:pt>
                <c:pt idx="3">
                  <c:v>41.858858858858845</c:v>
                </c:pt>
                <c:pt idx="4">
                  <c:v>44.918918918918905</c:v>
                </c:pt>
                <c:pt idx="5">
                  <c:v>47.978978978978965</c:v>
                </c:pt>
                <c:pt idx="6">
                  <c:v>51.039039039039039</c:v>
                </c:pt>
                <c:pt idx="7">
                  <c:v>54.099099099099092</c:v>
                </c:pt>
                <c:pt idx="8">
                  <c:v>57.159159159159159</c:v>
                </c:pt>
                <c:pt idx="9">
                  <c:v>60.219219219219212</c:v>
                </c:pt>
                <c:pt idx="10">
                  <c:v>63.279279279279265</c:v>
                </c:pt>
                <c:pt idx="11">
                  <c:v>66.339339339339332</c:v>
                </c:pt>
                <c:pt idx="12">
                  <c:v>69.399399399399385</c:v>
                </c:pt>
                <c:pt idx="13">
                  <c:v>72.459459459459453</c:v>
                </c:pt>
                <c:pt idx="14">
                  <c:v>75.519519519519505</c:v>
                </c:pt>
                <c:pt idx="15">
                  <c:v>78.579579579579573</c:v>
                </c:pt>
                <c:pt idx="16">
                  <c:v>81.63963963963964</c:v>
                </c:pt>
                <c:pt idx="17">
                  <c:v>84.699699699699678</c:v>
                </c:pt>
                <c:pt idx="18">
                  <c:v>87.75975975975976</c:v>
                </c:pt>
                <c:pt idx="19">
                  <c:v>90.819819819819799</c:v>
                </c:pt>
                <c:pt idx="20">
                  <c:v>93.87987987987988</c:v>
                </c:pt>
                <c:pt idx="21">
                  <c:v>96.939939939939947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13802.244582043266</c:v>
                </c:pt>
                <c:pt idx="2">
                  <c:v>27604.489164086532</c:v>
                </c:pt>
                <c:pt idx="3">
                  <c:v>55208.978328173063</c:v>
                </c:pt>
                <c:pt idx="4">
                  <c:v>110417.9566563469</c:v>
                </c:pt>
                <c:pt idx="5">
                  <c:v>165626.93498451996</c:v>
                </c:pt>
                <c:pt idx="6">
                  <c:v>220835.9133126938</c:v>
                </c:pt>
                <c:pt idx="7">
                  <c:v>276044.89164086687</c:v>
                </c:pt>
                <c:pt idx="8">
                  <c:v>331253.86996904033</c:v>
                </c:pt>
                <c:pt idx="9">
                  <c:v>386462.84829721379</c:v>
                </c:pt>
                <c:pt idx="10">
                  <c:v>441671.82662538684</c:v>
                </c:pt>
                <c:pt idx="11">
                  <c:v>496880.80495356029</c:v>
                </c:pt>
                <c:pt idx="12">
                  <c:v>552089.78328173375</c:v>
                </c:pt>
                <c:pt idx="13">
                  <c:v>607298.76160990715</c:v>
                </c:pt>
                <c:pt idx="14">
                  <c:v>662507.73993808066</c:v>
                </c:pt>
                <c:pt idx="15">
                  <c:v>717716.71826625371</c:v>
                </c:pt>
                <c:pt idx="16">
                  <c:v>772925.69659442757</c:v>
                </c:pt>
                <c:pt idx="17">
                  <c:v>828134.67492260062</c:v>
                </c:pt>
                <c:pt idx="18">
                  <c:v>883343.65325077449</c:v>
                </c:pt>
                <c:pt idx="19">
                  <c:v>938552.63157894753</c:v>
                </c:pt>
                <c:pt idx="20">
                  <c:v>993761.60990712093</c:v>
                </c:pt>
                <c:pt idx="21">
                  <c:v>1048970.5882352944</c:v>
                </c:pt>
                <c:pt idx="22">
                  <c:v>1104179.5665634675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84-4DD9-98DA-5533DEB97A1C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58.198198198198213</c:v>
                </c:pt>
                <c:pt idx="1">
                  <c:v>58.720720720720735</c:v>
                </c:pt>
                <c:pt idx="2">
                  <c:v>59.243243243243249</c:v>
                </c:pt>
                <c:pt idx="3">
                  <c:v>60.288288288288307</c:v>
                </c:pt>
                <c:pt idx="4">
                  <c:v>62.378378378378386</c:v>
                </c:pt>
                <c:pt idx="5">
                  <c:v>64.468468468468473</c:v>
                </c:pt>
                <c:pt idx="6">
                  <c:v>66.558558558558573</c:v>
                </c:pt>
                <c:pt idx="7">
                  <c:v>68.64864864864866</c:v>
                </c:pt>
                <c:pt idx="8">
                  <c:v>70.738738738738746</c:v>
                </c:pt>
                <c:pt idx="9">
                  <c:v>72.828828828828847</c:v>
                </c:pt>
                <c:pt idx="10">
                  <c:v>74.918918918918919</c:v>
                </c:pt>
                <c:pt idx="11">
                  <c:v>77.00900900900902</c:v>
                </c:pt>
                <c:pt idx="12">
                  <c:v>79.099099099099107</c:v>
                </c:pt>
                <c:pt idx="13">
                  <c:v>81.189189189189193</c:v>
                </c:pt>
                <c:pt idx="14">
                  <c:v>83.27927927927928</c:v>
                </c:pt>
                <c:pt idx="15">
                  <c:v>85.36936936936938</c:v>
                </c:pt>
                <c:pt idx="16">
                  <c:v>87.459459459459467</c:v>
                </c:pt>
                <c:pt idx="17">
                  <c:v>89.549549549549567</c:v>
                </c:pt>
                <c:pt idx="18">
                  <c:v>91.639639639639654</c:v>
                </c:pt>
                <c:pt idx="19">
                  <c:v>93.729729729729726</c:v>
                </c:pt>
                <c:pt idx="20">
                  <c:v>95.819819819819827</c:v>
                </c:pt>
                <c:pt idx="21">
                  <c:v>97.909909909909899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9427.2445820433586</c:v>
                </c:pt>
                <c:pt idx="2">
                  <c:v>18854.489164086717</c:v>
                </c:pt>
                <c:pt idx="3">
                  <c:v>37708.978328173434</c:v>
                </c:pt>
                <c:pt idx="4">
                  <c:v>75417.956656346869</c:v>
                </c:pt>
                <c:pt idx="5">
                  <c:v>113126.93498452031</c:v>
                </c:pt>
                <c:pt idx="6">
                  <c:v>150835.91331269374</c:v>
                </c:pt>
                <c:pt idx="7">
                  <c:v>188544.89164086679</c:v>
                </c:pt>
                <c:pt idx="8">
                  <c:v>226253.86996904024</c:v>
                </c:pt>
                <c:pt idx="9">
                  <c:v>263962.84829721367</c:v>
                </c:pt>
                <c:pt idx="10">
                  <c:v>301671.82662538672</c:v>
                </c:pt>
                <c:pt idx="11">
                  <c:v>339380.80495356052</c:v>
                </c:pt>
                <c:pt idx="12">
                  <c:v>377089.78328173357</c:v>
                </c:pt>
                <c:pt idx="13">
                  <c:v>414798.76160990703</c:v>
                </c:pt>
                <c:pt idx="14">
                  <c:v>452507.73993808049</c:v>
                </c:pt>
                <c:pt idx="15">
                  <c:v>490216.71826625388</c:v>
                </c:pt>
                <c:pt idx="16">
                  <c:v>527925.69659442734</c:v>
                </c:pt>
                <c:pt idx="17">
                  <c:v>565634.67492260074</c:v>
                </c:pt>
                <c:pt idx="18">
                  <c:v>603343.65325077425</c:v>
                </c:pt>
                <c:pt idx="19">
                  <c:v>641052.6315789473</c:v>
                </c:pt>
                <c:pt idx="20">
                  <c:v>678761.60990712105</c:v>
                </c:pt>
                <c:pt idx="21">
                  <c:v>716470.58823529375</c:v>
                </c:pt>
                <c:pt idx="22">
                  <c:v>754179.56656346715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84-4DD9-98DA-5533DEB97A1C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69.969969969969966</c:v>
                </c:pt>
                <c:pt idx="1">
                  <c:v>69.969969969969966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3500000.0000000009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84-4DD9-98DA-5533DEB97A1C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3500000.0000000009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84-4DD9-98DA-5533DEB97A1C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4-4DD9-98DA-5533DEB97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96.996996996996998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1750000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84-4DD9-98DA-5533DEB97A1C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B84-4DD9-98DA-5533DEB97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1804179.5665634673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B84-4DD9-98DA-5533DEB97A1C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84-4DD9-98DA-5533DEB97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69.969969969969966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B84-4DD9-98DA-5533DEB97A1C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233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84-4DD9-98DA-5533DEB97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69.969969969969966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B84-4DD9-98DA-5533DEB97A1C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333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84-4DD9-98DA-5533DEB97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B84-4DD9-98DA-5533DEB97A1C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3500000.0000000009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B84-4DD9-98DA-5533DEB97A1C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-3.0030030030030028</c:v>
                </c:pt>
                <c:pt idx="1">
                  <c:v>-3.0030030030030028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3500000.0000000009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B84-4DD9-98DA-5533DEB97A1C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B84-4DD9-98DA-5533DEB97A1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DB84-4DD9-98DA-5533DEB97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DB84-4DD9-98DA-5533DEB97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3500000.0000000009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175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427355</xdr:colOff>
      <xdr:row>2</xdr:row>
      <xdr:rowOff>247015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3771880" y="542290"/>
          <a:ext cx="1076325" cy="801902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3</xdr:row>
      <xdr:rowOff>193040</xdr:rowOff>
    </xdr:from>
    <xdr:ext cx="2304762" cy="580952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83590"/>
          <a:ext cx="2304762" cy="5809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6</xdr:row>
      <xdr:rowOff>56029</xdr:rowOff>
    </xdr:from>
    <xdr:to>
      <xdr:col>1</xdr:col>
      <xdr:colOff>6346265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9CFEEBC7-3459-43FF-BC81-2E5F9CE94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2370792</xdr:colOff>
      <xdr:row>15</xdr:row>
      <xdr:rowOff>142314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DF940F0-7511-4DD8-B63F-E63E7CFFF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3" y="2551206"/>
          <a:ext cx="1501589" cy="1893233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8E885257-E25A-4C50-AC1B-794BE9650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731560" y="1245721"/>
          <a:ext cx="2529854" cy="365934"/>
        </a:xfrm>
        <a:prstGeom prst="rect">
          <a:avLst/>
        </a:prstGeom>
      </xdr:spPr>
    </xdr:pic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Z153"/>
  <sheetViews>
    <sheetView showGridLines="0" tabSelected="1" zoomScaleNormal="100" workbookViewId="0">
      <selection activeCell="G42" sqref="G42"/>
    </sheetView>
  </sheetViews>
  <sheetFormatPr defaultColWidth="0" defaultRowHeight="0" customHeight="1" zeroHeight="1" x14ac:dyDescent="0.2"/>
  <cols>
    <col min="1" max="1" width="2.36328125" style="2" customWidth="1"/>
    <col min="2" max="2" width="37.81640625" style="2" customWidth="1"/>
    <col min="3" max="33" width="10.1796875" style="2" customWidth="1"/>
    <col min="34" max="34" width="10.1796875" style="3" customWidth="1"/>
    <col min="35" max="35" width="1.6328125" style="2" customWidth="1"/>
    <col min="36" max="36" width="19.54296875" style="2" hidden="1" customWidth="1"/>
    <col min="37" max="37" width="5.90625" style="2" hidden="1" customWidth="1"/>
    <col min="38" max="52" width="37.54296875" style="2" hidden="1" customWidth="1"/>
    <col min="53" max="16384" width="19.54296875" style="2" hidden="1"/>
  </cols>
  <sheetData>
    <row r="1" spans="1:38" ht="10" x14ac:dyDescent="0.2"/>
    <row r="2" spans="1:38" ht="13.5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8" ht="23" x14ac:dyDescent="0.45">
      <c r="B3" s="6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8" ht="17.5" x14ac:dyDescent="0.35">
      <c r="B4" s="7" t="s">
        <v>16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8" ht="13.5" x14ac:dyDescent="0.3">
      <c r="B5" s="8" t="s">
        <v>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8" ht="13.5" x14ac:dyDescent="0.3"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8" ht="13.5" x14ac:dyDescent="0.3"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3" t="e">
        <f>+#REF!</f>
        <v>#REF!</v>
      </c>
      <c r="AK7" s="2">
        <v>2</v>
      </c>
      <c r="AL7" s="12" t="e">
        <f>IF(AJ7&lt;=0,"xxxxx",AJ7)</f>
        <v>#REF!</v>
      </c>
    </row>
    <row r="8" spans="1:38" ht="13.5" x14ac:dyDescent="0.3"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3.5" x14ac:dyDescent="0.3">
      <c r="B9" s="4" t="s">
        <v>14</v>
      </c>
      <c r="C9" s="174"/>
      <c r="D9" s="175"/>
      <c r="E9" s="175"/>
      <c r="F9" s="17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3.5" x14ac:dyDescent="0.3"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ht="14.5" thickBot="1" x14ac:dyDescent="0.35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4"/>
      <c r="AH11" s="16"/>
      <c r="AJ11" s="3" t="e">
        <f>+AJ17</f>
        <v>#REF!</v>
      </c>
      <c r="AK11" s="2">
        <v>3</v>
      </c>
      <c r="AL11" s="12" t="e">
        <f>IF(AJ11&lt;=0,"xxxxx",AJ11)</f>
        <v>#REF!</v>
      </c>
    </row>
    <row r="12" spans="1:38" ht="13.5" x14ac:dyDescent="0.3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8"/>
      <c r="AH12" s="18"/>
      <c r="AJ12" s="3"/>
      <c r="AL12" s="12"/>
    </row>
    <row r="13" spans="1:38" ht="18" thickBot="1" x14ac:dyDescent="0.4">
      <c r="A13" s="20"/>
      <c r="B13" s="21" t="s">
        <v>3</v>
      </c>
      <c r="C13" s="22"/>
      <c r="D13" s="22"/>
      <c r="E13" s="22"/>
      <c r="F13" s="22"/>
      <c r="G13" s="23"/>
      <c r="H13" s="22"/>
      <c r="I13" s="22"/>
      <c r="J13" s="23"/>
      <c r="K13" s="22"/>
      <c r="L13" s="22"/>
      <c r="M13" s="23"/>
      <c r="N13" s="22"/>
      <c r="O13" s="22"/>
      <c r="P13" s="23"/>
      <c r="Q13" s="22"/>
      <c r="R13" s="22"/>
      <c r="S13" s="23"/>
      <c r="T13" s="22"/>
      <c r="U13" s="22"/>
      <c r="V13" s="23"/>
      <c r="W13" s="22"/>
      <c r="X13" s="22"/>
      <c r="Y13" s="23"/>
      <c r="Z13" s="22"/>
      <c r="AA13" s="22"/>
      <c r="AB13" s="23"/>
      <c r="AC13" s="22"/>
      <c r="AD13" s="22"/>
      <c r="AE13" s="23"/>
      <c r="AF13" s="23"/>
      <c r="AG13" s="22"/>
      <c r="AH13" s="24"/>
    </row>
    <row r="14" spans="1:38" s="70" customFormat="1" ht="29.5" customHeight="1" x14ac:dyDescent="0.35">
      <c r="A14" s="66"/>
      <c r="B14" s="33" t="s">
        <v>2</v>
      </c>
      <c r="C14" s="172" t="s">
        <v>29</v>
      </c>
      <c r="D14" s="173"/>
      <c r="E14" s="67" t="s">
        <v>19</v>
      </c>
      <c r="F14" s="67"/>
      <c r="G14" s="68"/>
      <c r="H14" s="69" t="s">
        <v>20</v>
      </c>
      <c r="I14" s="67"/>
      <c r="J14" s="68"/>
      <c r="K14" s="69" t="s">
        <v>21</v>
      </c>
      <c r="L14" s="67"/>
      <c r="M14" s="68"/>
      <c r="N14" s="69" t="s">
        <v>22</v>
      </c>
      <c r="O14" s="67"/>
      <c r="P14" s="68"/>
      <c r="Q14" s="69" t="s">
        <v>23</v>
      </c>
      <c r="R14" s="67"/>
      <c r="S14" s="68"/>
      <c r="T14" s="69" t="s">
        <v>24</v>
      </c>
      <c r="U14" s="67"/>
      <c r="V14" s="68"/>
      <c r="W14" s="69" t="s">
        <v>25</v>
      </c>
      <c r="X14" s="67"/>
      <c r="Y14" s="68"/>
      <c r="Z14" s="69" t="s">
        <v>26</v>
      </c>
      <c r="AA14" s="67"/>
      <c r="AB14" s="68"/>
      <c r="AC14" s="69" t="s">
        <v>27</v>
      </c>
      <c r="AD14" s="67"/>
      <c r="AE14" s="68"/>
      <c r="AF14" s="69" t="s">
        <v>28</v>
      </c>
      <c r="AG14" s="67"/>
      <c r="AH14" s="68"/>
    </row>
    <row r="15" spans="1:38" s="73" customFormat="1" ht="26.4" customHeight="1" thickBot="1" x14ac:dyDescent="0.4">
      <c r="A15" s="71"/>
      <c r="B15" s="75" t="s">
        <v>11</v>
      </c>
      <c r="C15" s="80" t="s">
        <v>0</v>
      </c>
      <c r="D15" s="81" t="s">
        <v>30</v>
      </c>
      <c r="E15" s="82" t="s">
        <v>0</v>
      </c>
      <c r="F15" s="82" t="s">
        <v>30</v>
      </c>
      <c r="G15" s="81" t="s">
        <v>6</v>
      </c>
      <c r="H15" s="82" t="s">
        <v>0</v>
      </c>
      <c r="I15" s="82" t="s">
        <v>30</v>
      </c>
      <c r="J15" s="81" t="s">
        <v>6</v>
      </c>
      <c r="K15" s="82" t="s">
        <v>0</v>
      </c>
      <c r="L15" s="82" t="s">
        <v>30</v>
      </c>
      <c r="M15" s="81" t="s">
        <v>6</v>
      </c>
      <c r="N15" s="82" t="s">
        <v>0</v>
      </c>
      <c r="O15" s="82" t="s">
        <v>30</v>
      </c>
      <c r="P15" s="81" t="s">
        <v>6</v>
      </c>
      <c r="Q15" s="82" t="s">
        <v>0</v>
      </c>
      <c r="R15" s="82" t="s">
        <v>30</v>
      </c>
      <c r="S15" s="81" t="s">
        <v>6</v>
      </c>
      <c r="T15" s="82" t="s">
        <v>0</v>
      </c>
      <c r="U15" s="82" t="s">
        <v>30</v>
      </c>
      <c r="V15" s="81" t="s">
        <v>6</v>
      </c>
      <c r="W15" s="82" t="s">
        <v>0</v>
      </c>
      <c r="X15" s="82" t="s">
        <v>30</v>
      </c>
      <c r="Y15" s="81" t="s">
        <v>6</v>
      </c>
      <c r="Z15" s="82" t="s">
        <v>0</v>
      </c>
      <c r="AA15" s="82" t="s">
        <v>30</v>
      </c>
      <c r="AB15" s="81" t="s">
        <v>6</v>
      </c>
      <c r="AC15" s="82" t="s">
        <v>0</v>
      </c>
      <c r="AD15" s="82" t="s">
        <v>30</v>
      </c>
      <c r="AE15" s="81" t="s">
        <v>6</v>
      </c>
      <c r="AF15" s="82" t="s">
        <v>0</v>
      </c>
      <c r="AG15" s="82" t="s">
        <v>30</v>
      </c>
      <c r="AH15" s="81" t="s">
        <v>6</v>
      </c>
      <c r="AI15" s="72"/>
      <c r="AJ15" s="72" t="e">
        <f>+#REF!</f>
        <v>#REF!</v>
      </c>
      <c r="AK15" s="73" t="e">
        <f>+#REF!</f>
        <v>#REF!</v>
      </c>
      <c r="AL15" s="73" t="e">
        <f>+#REF!</f>
        <v>#REF!</v>
      </c>
    </row>
    <row r="16" spans="1:38" ht="15" customHeight="1" thickBot="1" x14ac:dyDescent="0.25">
      <c r="A16" s="20"/>
      <c r="B16" s="74" t="s">
        <v>4</v>
      </c>
      <c r="C16" s="27">
        <v>3097</v>
      </c>
      <c r="D16" s="28">
        <v>17</v>
      </c>
      <c r="E16" s="27">
        <v>3500</v>
      </c>
      <c r="F16" s="45">
        <v>200</v>
      </c>
      <c r="G16" s="28">
        <f>SUM(E16:F16)</f>
        <v>3700</v>
      </c>
      <c r="H16" s="27">
        <f>ROUND(E16*1.1,0)</f>
        <v>3850</v>
      </c>
      <c r="I16" s="45">
        <f>ROUND(F16*1.1,-1)</f>
        <v>220</v>
      </c>
      <c r="J16" s="28">
        <f>SUM(H16:I16)</f>
        <v>4070</v>
      </c>
      <c r="K16" s="27">
        <f>ROUND(H16*1.1,0)</f>
        <v>4235</v>
      </c>
      <c r="L16" s="45">
        <v>242</v>
      </c>
      <c r="M16" s="28">
        <f>SUM(K16:L16)</f>
        <v>4477</v>
      </c>
      <c r="N16" s="27">
        <f>ROUND(K16*1.1,0)</f>
        <v>4659</v>
      </c>
      <c r="O16" s="45">
        <v>266</v>
      </c>
      <c r="P16" s="28">
        <f>SUM(N16:O16)</f>
        <v>4925</v>
      </c>
      <c r="Q16" s="27">
        <v>5124</v>
      </c>
      <c r="R16" s="45">
        <v>293</v>
      </c>
      <c r="S16" s="28">
        <f>SUM(Q16:R16)</f>
        <v>5417</v>
      </c>
      <c r="T16" s="27">
        <v>5637</v>
      </c>
      <c r="U16" s="45">
        <v>322</v>
      </c>
      <c r="V16" s="28">
        <f>SUM(T16:U16)</f>
        <v>5959</v>
      </c>
      <c r="W16" s="27">
        <v>6200</v>
      </c>
      <c r="X16" s="45">
        <v>354</v>
      </c>
      <c r="Y16" s="28">
        <f>SUM(W16:X16)</f>
        <v>6554</v>
      </c>
      <c r="Z16" s="27">
        <v>6821</v>
      </c>
      <c r="AA16" s="45">
        <f>ROUND(X16*1.1,-1)</f>
        <v>390</v>
      </c>
      <c r="AB16" s="28">
        <f>SUM(Z16:AA16)</f>
        <v>7211</v>
      </c>
      <c r="AC16" s="27">
        <f>ROUND(Z16*1.1,0)</f>
        <v>7503</v>
      </c>
      <c r="AD16" s="45">
        <v>429</v>
      </c>
      <c r="AE16" s="28">
        <f>SUM(AC16:AD16)</f>
        <v>7932</v>
      </c>
      <c r="AF16" s="27">
        <f>ROUND(AC16*1.1,0)</f>
        <v>8253</v>
      </c>
      <c r="AG16" s="45">
        <v>472</v>
      </c>
      <c r="AH16" s="28">
        <f>SUM(AF16:AG16)</f>
        <v>8725</v>
      </c>
      <c r="AJ16" s="3"/>
    </row>
    <row r="17" spans="1:38" ht="14.5" thickBot="1" x14ac:dyDescent="0.35">
      <c r="A17" s="20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5"/>
      <c r="AG17" s="14"/>
      <c r="AH17" s="16"/>
      <c r="AJ17" s="3" t="e">
        <f>+#REF!</f>
        <v>#REF!</v>
      </c>
      <c r="AK17" s="2" t="e">
        <f>+#REF!</f>
        <v>#REF!</v>
      </c>
      <c r="AL17" s="2" t="e">
        <f>+#REF!</f>
        <v>#REF!</v>
      </c>
    </row>
    <row r="18" spans="1:38" ht="13.5" x14ac:dyDescent="0.3">
      <c r="A18" s="20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/>
      <c r="AG18" s="18"/>
      <c r="AH18" s="18"/>
    </row>
    <row r="19" spans="1:38" ht="18" thickBot="1" x14ac:dyDescent="0.4">
      <c r="A19" s="20"/>
      <c r="B19" s="21" t="s">
        <v>7</v>
      </c>
      <c r="C19" s="22"/>
      <c r="D19" s="22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  <c r="U19" s="22"/>
      <c r="V19" s="23"/>
      <c r="W19" s="22"/>
      <c r="X19" s="22"/>
      <c r="Y19" s="23"/>
      <c r="Z19" s="22"/>
      <c r="AA19" s="22"/>
      <c r="AB19" s="23"/>
      <c r="AC19" s="22"/>
      <c r="AD19" s="22"/>
      <c r="AE19" s="23"/>
      <c r="AF19" s="23"/>
      <c r="AG19" s="22"/>
      <c r="AH19" s="24"/>
    </row>
    <row r="20" spans="1:38" ht="14.4" customHeight="1" x14ac:dyDescent="0.3">
      <c r="A20" s="20"/>
      <c r="B20" s="25" t="s">
        <v>2</v>
      </c>
      <c r="C20" s="46"/>
      <c r="D20" s="51"/>
      <c r="E20" s="44" t="s">
        <v>17</v>
      </c>
      <c r="F20" s="44"/>
      <c r="G20" s="29"/>
      <c r="H20" s="30"/>
      <c r="I20" s="30"/>
      <c r="J20" s="29"/>
      <c r="K20" s="30"/>
      <c r="L20" s="30"/>
      <c r="M20" s="29"/>
      <c r="N20" s="30"/>
      <c r="O20" s="30"/>
      <c r="P20" s="29"/>
      <c r="Q20" s="30"/>
      <c r="R20" s="30"/>
      <c r="S20" s="29"/>
      <c r="T20" s="30"/>
      <c r="U20" s="30"/>
      <c r="V20" s="29"/>
      <c r="W20" s="30"/>
      <c r="X20" s="30"/>
      <c r="Y20" s="29"/>
      <c r="Z20" s="30"/>
      <c r="AA20" s="30"/>
      <c r="AB20" s="29"/>
      <c r="AC20" s="30"/>
      <c r="AD20" s="30"/>
      <c r="AE20" s="29"/>
      <c r="AF20" s="31"/>
      <c r="AG20" s="31"/>
      <c r="AH20" s="29"/>
    </row>
    <row r="21" spans="1:38" ht="20.5" thickBot="1" x14ac:dyDescent="0.35">
      <c r="A21" s="20"/>
      <c r="B21" s="54"/>
      <c r="C21" s="55"/>
      <c r="D21" s="56"/>
      <c r="E21" s="83" t="s">
        <v>0</v>
      </c>
      <c r="F21" s="84" t="s">
        <v>1</v>
      </c>
      <c r="G21" s="85">
        <v>2025</v>
      </c>
      <c r="H21" s="32"/>
      <c r="I21" s="32"/>
      <c r="J21" s="86">
        <v>2026</v>
      </c>
      <c r="K21" s="32"/>
      <c r="L21" s="32"/>
      <c r="M21" s="86">
        <v>2027</v>
      </c>
      <c r="N21" s="32"/>
      <c r="O21" s="32"/>
      <c r="P21" s="86">
        <v>2028</v>
      </c>
      <c r="Q21" s="32"/>
      <c r="R21" s="32"/>
      <c r="S21" s="86">
        <v>2029</v>
      </c>
      <c r="T21" s="32"/>
      <c r="U21" s="32"/>
      <c r="V21" s="86">
        <v>2030</v>
      </c>
      <c r="W21" s="32"/>
      <c r="X21" s="32"/>
      <c r="Y21" s="86">
        <v>2031</v>
      </c>
      <c r="Z21" s="32"/>
      <c r="AA21" s="32"/>
      <c r="AB21" s="86">
        <v>2032</v>
      </c>
      <c r="AC21" s="32"/>
      <c r="AD21" s="32"/>
      <c r="AE21" s="86">
        <v>2033</v>
      </c>
      <c r="AF21" s="32"/>
      <c r="AG21" s="32"/>
      <c r="AH21" s="86">
        <v>2034</v>
      </c>
    </row>
    <row r="22" spans="1:38" ht="13.5" x14ac:dyDescent="0.2">
      <c r="A22" s="20"/>
      <c r="B22" s="57" t="s">
        <v>31</v>
      </c>
      <c r="C22" s="52"/>
      <c r="D22" s="53"/>
      <c r="E22" s="43"/>
      <c r="F22" s="1"/>
      <c r="G22" s="47"/>
      <c r="H22" s="18"/>
      <c r="I22" s="18"/>
      <c r="J22" s="34"/>
      <c r="K22" s="18"/>
      <c r="L22" s="18"/>
      <c r="M22" s="34"/>
      <c r="N22" s="18"/>
      <c r="O22" s="18"/>
      <c r="P22" s="34"/>
      <c r="Q22" s="18"/>
      <c r="R22" s="18"/>
      <c r="S22" s="34"/>
      <c r="T22" s="18"/>
      <c r="U22" s="18"/>
      <c r="V22" s="34"/>
      <c r="W22" s="18"/>
      <c r="X22" s="18"/>
      <c r="Y22" s="34"/>
      <c r="Z22" s="18"/>
      <c r="AA22" s="18"/>
      <c r="AB22" s="34"/>
      <c r="AC22" s="18"/>
      <c r="AD22" s="18"/>
      <c r="AE22" s="34"/>
      <c r="AF22" s="19"/>
      <c r="AG22" s="18"/>
      <c r="AH22" s="34"/>
    </row>
    <row r="23" spans="1:38" ht="13.5" x14ac:dyDescent="0.2">
      <c r="A23" s="20"/>
      <c r="B23" s="58" t="s">
        <v>32</v>
      </c>
      <c r="C23" s="49"/>
      <c r="D23" s="50"/>
      <c r="F23" s="1"/>
      <c r="G23" s="47"/>
      <c r="H23" s="18"/>
      <c r="I23" s="18"/>
      <c r="J23" s="34"/>
      <c r="K23" s="18"/>
      <c r="L23" s="18"/>
      <c r="M23" s="34"/>
      <c r="N23" s="18"/>
      <c r="O23" s="18"/>
      <c r="P23" s="34"/>
      <c r="Q23" s="18"/>
      <c r="R23" s="18"/>
      <c r="S23" s="34"/>
      <c r="T23" s="18"/>
      <c r="U23" s="18"/>
      <c r="V23" s="34"/>
      <c r="W23" s="18"/>
      <c r="X23" s="18"/>
      <c r="Y23" s="34"/>
      <c r="Z23" s="18"/>
      <c r="AA23" s="18"/>
      <c r="AB23" s="34"/>
      <c r="AC23" s="18"/>
      <c r="AD23" s="18"/>
      <c r="AE23" s="34"/>
      <c r="AF23" s="19"/>
      <c r="AG23" s="18"/>
      <c r="AH23" s="34"/>
    </row>
    <row r="24" spans="1:38" ht="14" thickBot="1" x14ac:dyDescent="0.35">
      <c r="A24" s="20"/>
      <c r="B24" s="59" t="s">
        <v>8</v>
      </c>
      <c r="C24" s="60"/>
      <c r="D24" s="61"/>
      <c r="E24" s="62">
        <f>$E$22*E16</f>
        <v>0</v>
      </c>
      <c r="F24" s="63">
        <f>$F$22*F16+$F$23*(F16-D16)</f>
        <v>0</v>
      </c>
      <c r="G24" s="48"/>
      <c r="H24" s="64">
        <f>$E$22*H16</f>
        <v>0</v>
      </c>
      <c r="I24" s="65">
        <f>$F$22*I16+$F$23*(I16-F16)</f>
        <v>0</v>
      </c>
      <c r="J24" s="35"/>
      <c r="K24" s="64">
        <f>$E$22*K16</f>
        <v>0</v>
      </c>
      <c r="L24" s="65">
        <f>$F$22*L16+$F$23*(L16-I16)</f>
        <v>0</v>
      </c>
      <c r="M24" s="35"/>
      <c r="N24" s="64">
        <f>$E$22*N16</f>
        <v>0</v>
      </c>
      <c r="O24" s="65">
        <f>$F$22*O16+$F$23*(O16-L16)</f>
        <v>0</v>
      </c>
      <c r="P24" s="35"/>
      <c r="Q24" s="64">
        <f>$E$22*Q16</f>
        <v>0</v>
      </c>
      <c r="R24" s="65">
        <f>$F$22*R16+$F$23*(R16-O16)</f>
        <v>0</v>
      </c>
      <c r="S24" s="35"/>
      <c r="T24" s="64">
        <f>$E$22*T16</f>
        <v>0</v>
      </c>
      <c r="U24" s="65">
        <f>$F$22*U16+$F$23*(U16-R16)</f>
        <v>0</v>
      </c>
      <c r="V24" s="35"/>
      <c r="W24" s="64">
        <f>$E$22*W16</f>
        <v>0</v>
      </c>
      <c r="X24" s="65">
        <f>$F$22*X16+$F$23*(X16-U16)</f>
        <v>0</v>
      </c>
      <c r="Y24" s="35"/>
      <c r="Z24" s="64">
        <f>$E$22*Z16</f>
        <v>0</v>
      </c>
      <c r="AA24" s="65">
        <f>$F$22*AA16+$F$23*(AA16-X16)</f>
        <v>0</v>
      </c>
      <c r="AB24" s="35"/>
      <c r="AC24" s="64">
        <f>$E$22*AC16</f>
        <v>0</v>
      </c>
      <c r="AD24" s="65">
        <f>$F$22*AD16+$F$23*(AD16-AA16)</f>
        <v>0</v>
      </c>
      <c r="AE24" s="35"/>
      <c r="AF24" s="64">
        <f>$E$22*AF16</f>
        <v>0</v>
      </c>
      <c r="AG24" s="65">
        <f>$F$22*AG16+$F$23*(AG16-AD16)</f>
        <v>0</v>
      </c>
      <c r="AH24" s="35"/>
    </row>
    <row r="25" spans="1:38" ht="10.5" thickBot="1" x14ac:dyDescent="0.25">
      <c r="A25" s="20"/>
      <c r="B25" s="18"/>
      <c r="C25" s="18"/>
      <c r="D25" s="18"/>
      <c r="E25" s="77"/>
      <c r="F25" s="77"/>
      <c r="G25" s="36">
        <f>SUM(E24:F24)</f>
        <v>0</v>
      </c>
      <c r="H25" s="79"/>
      <c r="I25" s="79"/>
      <c r="J25" s="36">
        <f>SUM(H24:I24)</f>
        <v>0</v>
      </c>
      <c r="K25" s="79"/>
      <c r="L25" s="79"/>
      <c r="M25" s="36">
        <f>SUM(K24:L24)</f>
        <v>0</v>
      </c>
      <c r="N25" s="76"/>
      <c r="O25" s="76"/>
      <c r="P25" s="36">
        <f>SUM(N24:O24)</f>
        <v>0</v>
      </c>
      <c r="Q25" s="76"/>
      <c r="R25" s="76"/>
      <c r="S25" s="36">
        <f>SUM(Q24:R24)</f>
        <v>0</v>
      </c>
      <c r="T25" s="76"/>
      <c r="U25" s="76"/>
      <c r="V25" s="36">
        <f>SUM(T24:U24)</f>
        <v>0</v>
      </c>
      <c r="W25" s="76"/>
      <c r="X25" s="76"/>
      <c r="Y25" s="36">
        <f>SUM(W24:X24)</f>
        <v>0</v>
      </c>
      <c r="Z25" s="76"/>
      <c r="AA25" s="76"/>
      <c r="AB25" s="36">
        <f>SUM(Z24:AA24)</f>
        <v>0</v>
      </c>
      <c r="AC25" s="76"/>
      <c r="AD25" s="76"/>
      <c r="AE25" s="36">
        <f>SUM(AC24:AD24)</f>
        <v>0</v>
      </c>
      <c r="AF25" s="76"/>
      <c r="AG25" s="76"/>
      <c r="AH25" s="36">
        <f>SUM(AF24:AG24)</f>
        <v>0</v>
      </c>
    </row>
    <row r="26" spans="1:38" ht="14.5" thickBot="1" x14ac:dyDescent="0.35">
      <c r="A26" s="20"/>
      <c r="B26" s="13" t="s">
        <v>100</v>
      </c>
      <c r="C26" s="14"/>
      <c r="D26" s="14"/>
      <c r="E26" s="78"/>
      <c r="F26" s="78"/>
      <c r="G26" s="78"/>
      <c r="H26" s="78" t="s">
        <v>33</v>
      </c>
      <c r="I26" s="78"/>
      <c r="J26" s="78"/>
      <c r="K26" s="78"/>
      <c r="L26" s="78"/>
      <c r="M26" s="78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5"/>
      <c r="AG26" s="14"/>
      <c r="AH26" s="16"/>
    </row>
    <row r="27" spans="1:38" ht="13.5" x14ac:dyDescent="0.3">
      <c r="A27" s="20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9"/>
      <c r="AG27" s="18"/>
      <c r="AH27" s="18"/>
    </row>
    <row r="28" spans="1:38" ht="10.25" customHeight="1" x14ac:dyDescent="0.2"/>
    <row r="29" spans="1:38" ht="17.5" x14ac:dyDescent="0.35">
      <c r="B29" s="21" t="s">
        <v>9</v>
      </c>
      <c r="C29" s="22"/>
      <c r="D29" s="22"/>
      <c r="E29" s="22"/>
      <c r="F29" s="22"/>
      <c r="G29" s="24"/>
    </row>
    <row r="30" spans="1:38" ht="10.25" customHeight="1" x14ac:dyDescent="0.3">
      <c r="B30" s="25" t="s">
        <v>2</v>
      </c>
      <c r="C30" s="168" t="s">
        <v>18</v>
      </c>
      <c r="D30" s="168"/>
      <c r="E30" s="168"/>
      <c r="F30" s="37"/>
      <c r="G30" s="38"/>
    </row>
    <row r="31" spans="1:38" ht="14.5" customHeight="1" x14ac:dyDescent="0.3">
      <c r="B31" s="26" t="s">
        <v>10</v>
      </c>
      <c r="C31" s="169">
        <f>SUM(G25:AH25)</f>
        <v>0</v>
      </c>
      <c r="D31" s="170"/>
      <c r="E31" s="171"/>
      <c r="F31" s="39" t="s">
        <v>13</v>
      </c>
      <c r="G31" s="38"/>
    </row>
    <row r="32" spans="1:38" ht="10.25" customHeight="1" x14ac:dyDescent="0.3">
      <c r="B32" s="40"/>
      <c r="C32" s="41"/>
      <c r="D32" s="41"/>
      <c r="E32" s="41"/>
      <c r="F32" s="41"/>
      <c r="G32" s="42"/>
    </row>
    <row r="33" ht="10.25" customHeight="1" x14ac:dyDescent="0.2"/>
    <row r="34" ht="10.25" customHeight="1" x14ac:dyDescent="0.2"/>
    <row r="35" ht="10.25" customHeight="1" x14ac:dyDescent="0.2"/>
    <row r="36" ht="10.25" customHeight="1" x14ac:dyDescent="0.2"/>
    <row r="37" ht="10.25" customHeight="1" x14ac:dyDescent="0.2"/>
    <row r="38" ht="10.25" customHeight="1" x14ac:dyDescent="0.2"/>
    <row r="39" ht="10.25" customHeight="1" x14ac:dyDescent="0.2"/>
    <row r="40" ht="10.25" customHeight="1" x14ac:dyDescent="0.2"/>
    <row r="41" ht="10.25" customHeight="1" x14ac:dyDescent="0.2"/>
    <row r="42" ht="10.25" customHeight="1" x14ac:dyDescent="0.2"/>
    <row r="43" ht="10.25" customHeight="1" x14ac:dyDescent="0.2"/>
    <row r="44" ht="10.25" customHeight="1" x14ac:dyDescent="0.2"/>
    <row r="45" ht="10.25" customHeight="1" x14ac:dyDescent="0.2"/>
    <row r="46" ht="10.25" customHeight="1" x14ac:dyDescent="0.2"/>
    <row r="47" ht="10.25" customHeight="1" x14ac:dyDescent="0.2"/>
    <row r="48" ht="10.25" customHeight="1" x14ac:dyDescent="0.2"/>
    <row r="49" ht="10.25" customHeight="1" x14ac:dyDescent="0.2"/>
    <row r="50" ht="10.25" customHeight="1" x14ac:dyDescent="0.2"/>
    <row r="51" ht="10.25" customHeight="1" x14ac:dyDescent="0.2"/>
    <row r="52" ht="10.25" customHeight="1" x14ac:dyDescent="0.2"/>
    <row r="53" ht="10.25" customHeight="1" x14ac:dyDescent="0.2"/>
    <row r="54" ht="10.25" customHeight="1" x14ac:dyDescent="0.2"/>
    <row r="55" ht="10.25" customHeight="1" x14ac:dyDescent="0.2"/>
    <row r="56" ht="10.25" customHeight="1" x14ac:dyDescent="0.2"/>
    <row r="57" ht="10.25" customHeight="1" x14ac:dyDescent="0.2"/>
    <row r="58" ht="10.25" customHeight="1" x14ac:dyDescent="0.2"/>
    <row r="59" ht="10.25" customHeight="1" x14ac:dyDescent="0.2"/>
    <row r="60" ht="10.25" customHeight="1" x14ac:dyDescent="0.2"/>
    <row r="61" ht="10.25" customHeight="1" x14ac:dyDescent="0.2"/>
    <row r="62" ht="10.25" customHeight="1" x14ac:dyDescent="0.2"/>
    <row r="63" ht="10.25" customHeight="1" x14ac:dyDescent="0.2"/>
    <row r="64" ht="10.25" customHeight="1" x14ac:dyDescent="0.2"/>
    <row r="65" ht="10.25" customHeight="1" x14ac:dyDescent="0.2"/>
    <row r="66" ht="10.25" customHeight="1" x14ac:dyDescent="0.2"/>
    <row r="67" ht="10.25" customHeight="1" x14ac:dyDescent="0.2"/>
    <row r="68" ht="10.25" customHeight="1" x14ac:dyDescent="0.2"/>
    <row r="69" ht="10.25" customHeight="1" x14ac:dyDescent="0.2"/>
    <row r="70" ht="10.25" customHeight="1" x14ac:dyDescent="0.2"/>
    <row r="71" ht="10.25" customHeight="1" x14ac:dyDescent="0.2"/>
    <row r="72" ht="10.25" customHeight="1" x14ac:dyDescent="0.2"/>
    <row r="73" ht="10.25" customHeight="1" x14ac:dyDescent="0.2"/>
    <row r="74" ht="10.25" customHeight="1" x14ac:dyDescent="0.2"/>
    <row r="75" ht="10.25" customHeight="1" x14ac:dyDescent="0.2"/>
    <row r="76" ht="10.25" customHeight="1" x14ac:dyDescent="0.2"/>
    <row r="77" ht="10.25" customHeight="1" x14ac:dyDescent="0.2"/>
    <row r="78" ht="10.25" customHeight="1" x14ac:dyDescent="0.2"/>
    <row r="79" ht="10.25" customHeight="1" x14ac:dyDescent="0.2"/>
    <row r="80" ht="10.25" customHeight="1" x14ac:dyDescent="0.2"/>
    <row r="81" ht="10.25" customHeight="1" x14ac:dyDescent="0.2"/>
    <row r="82" ht="10.25" customHeight="1" x14ac:dyDescent="0.2"/>
    <row r="83" ht="10.25" customHeight="1" x14ac:dyDescent="0.2"/>
    <row r="84" ht="10.25" customHeight="1" x14ac:dyDescent="0.2"/>
    <row r="85" ht="10.25" customHeight="1" x14ac:dyDescent="0.2"/>
    <row r="86" ht="10.25" customHeight="1" x14ac:dyDescent="0.2"/>
    <row r="87" ht="10.25" customHeight="1" x14ac:dyDescent="0.2"/>
    <row r="88" ht="10.25" customHeight="1" x14ac:dyDescent="0.2"/>
    <row r="89" ht="10.25" customHeight="1" x14ac:dyDescent="0.2"/>
    <row r="90" ht="10.25" customHeight="1" x14ac:dyDescent="0.2"/>
    <row r="91" ht="10.25" customHeight="1" x14ac:dyDescent="0.2"/>
    <row r="92" ht="10.25" customHeight="1" x14ac:dyDescent="0.2"/>
    <row r="93" ht="10.25" customHeight="1" x14ac:dyDescent="0.2"/>
    <row r="94" ht="10.25" customHeight="1" x14ac:dyDescent="0.2"/>
    <row r="95" ht="10.25" customHeight="1" x14ac:dyDescent="0.2"/>
    <row r="96" ht="10.25" customHeight="1" x14ac:dyDescent="0.2"/>
    <row r="97" ht="10.25" customHeight="1" x14ac:dyDescent="0.2"/>
    <row r="98" ht="10.25" customHeight="1" x14ac:dyDescent="0.2"/>
    <row r="99" ht="10.25" customHeight="1" x14ac:dyDescent="0.2"/>
    <row r="100" ht="10.25" customHeight="1" x14ac:dyDescent="0.2"/>
    <row r="101" ht="10.25" customHeight="1" x14ac:dyDescent="0.2"/>
    <row r="102" ht="10.25" customHeight="1" x14ac:dyDescent="0.2"/>
    <row r="103" ht="10.25" customHeight="1" x14ac:dyDescent="0.2"/>
    <row r="104" ht="10.25" customHeight="1" x14ac:dyDescent="0.2"/>
    <row r="105" ht="10.25" customHeight="1" x14ac:dyDescent="0.2"/>
    <row r="106" ht="10.25" customHeight="1" x14ac:dyDescent="0.2"/>
    <row r="107" ht="10.25" customHeight="1" x14ac:dyDescent="0.2"/>
    <row r="108" ht="10.25" customHeight="1" x14ac:dyDescent="0.2"/>
    <row r="109" ht="10.25" customHeight="1" x14ac:dyDescent="0.2"/>
    <row r="110" ht="10.25" customHeight="1" x14ac:dyDescent="0.2"/>
    <row r="111" ht="10.25" customHeight="1" x14ac:dyDescent="0.2"/>
    <row r="112" ht="10.25" customHeight="1" x14ac:dyDescent="0.2"/>
    <row r="113" ht="10.25" customHeight="1" x14ac:dyDescent="0.2"/>
    <row r="114" ht="10.25" customHeight="1" x14ac:dyDescent="0.2"/>
    <row r="115" ht="10.25" customHeight="1" x14ac:dyDescent="0.2"/>
    <row r="116" ht="10.25" customHeight="1" x14ac:dyDescent="0.2"/>
    <row r="117" ht="10.25" customHeight="1" x14ac:dyDescent="0.2"/>
    <row r="118" ht="10.25" customHeight="1" x14ac:dyDescent="0.2"/>
    <row r="119" ht="10.25" customHeight="1" x14ac:dyDescent="0.2"/>
    <row r="120" ht="10.25" customHeight="1" x14ac:dyDescent="0.2"/>
    <row r="121" ht="10.25" customHeight="1" x14ac:dyDescent="0.2"/>
    <row r="122" ht="10.25" customHeight="1" x14ac:dyDescent="0.2"/>
    <row r="123" ht="10.25" customHeight="1" x14ac:dyDescent="0.2"/>
    <row r="124" ht="10.25" customHeight="1" x14ac:dyDescent="0.2"/>
    <row r="125" ht="10.25" customHeight="1" x14ac:dyDescent="0.2"/>
    <row r="126" ht="10.25" customHeight="1" x14ac:dyDescent="0.2"/>
    <row r="127" ht="10.25" customHeight="1" x14ac:dyDescent="0.2"/>
    <row r="128" ht="10.25" customHeight="1" x14ac:dyDescent="0.2"/>
    <row r="129" ht="10.25" customHeight="1" x14ac:dyDescent="0.2"/>
    <row r="130" ht="10.25" customHeight="1" x14ac:dyDescent="0.2"/>
    <row r="131" ht="10.25" customHeight="1" x14ac:dyDescent="0.2"/>
    <row r="132" ht="10.25" customHeight="1" x14ac:dyDescent="0.2"/>
    <row r="133" ht="10.25" customHeight="1" x14ac:dyDescent="0.2"/>
    <row r="134" ht="10.25" customHeight="1" x14ac:dyDescent="0.2"/>
    <row r="135" ht="10.25" customHeight="1" x14ac:dyDescent="0.2"/>
    <row r="136" ht="10.25" customHeight="1" x14ac:dyDescent="0.2"/>
    <row r="137" ht="10.25" customHeight="1" x14ac:dyDescent="0.2"/>
    <row r="138" ht="10.25" customHeight="1" x14ac:dyDescent="0.2"/>
    <row r="139" ht="10.25" customHeight="1" x14ac:dyDescent="0.2"/>
    <row r="140" ht="10.25" customHeight="1" x14ac:dyDescent="0.2"/>
    <row r="141" ht="10.25" customHeight="1" x14ac:dyDescent="0.2"/>
    <row r="142" ht="10.25" customHeight="1" x14ac:dyDescent="0.2"/>
    <row r="143" ht="10.25" customHeight="1" x14ac:dyDescent="0.2"/>
    <row r="144" ht="10.25" customHeight="1" x14ac:dyDescent="0.2"/>
    <row r="145" ht="10.25" customHeight="1" x14ac:dyDescent="0.2"/>
    <row r="146" ht="10.25" customHeight="1" x14ac:dyDescent="0.2"/>
    <row r="147" ht="10.25" customHeight="1" x14ac:dyDescent="0.2"/>
    <row r="148" ht="10.25" customHeight="1" x14ac:dyDescent="0.2"/>
    <row r="149" ht="10.25" customHeight="1" x14ac:dyDescent="0.2"/>
    <row r="150" ht="10.25" customHeight="1" x14ac:dyDescent="0.2"/>
    <row r="151" ht="10.25" customHeight="1" x14ac:dyDescent="0.2"/>
    <row r="152" ht="10.25" customHeight="1" x14ac:dyDescent="0.2"/>
    <row r="153" ht="10.25" customHeight="1" x14ac:dyDescent="0.2"/>
  </sheetData>
  <sheetProtection algorithmName="SHA-512" hashValue="9T7rBBh3N6ekk6th6mQm258nU0lj/Gv3dweMZkajljGrldTKeNTi249Z0nxE1fHdNW91Mj7haGlPC3myv1Gvqg==" saltValue="qZGaJvuUGul695C0ewlBcA==" spinCount="100000" sheet="1" objects="1" scenarios="1"/>
  <dataConsolidate/>
  <mergeCells count="4">
    <mergeCell ref="C30:E30"/>
    <mergeCell ref="C31:E31"/>
    <mergeCell ref="C14:D14"/>
    <mergeCell ref="C9:F9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AF82-C9C6-4B52-A98F-4145CBF10E9C}">
  <sheetPr>
    <tabColor theme="0" tint="-0.499984740745262"/>
    <pageSetUpPr fitToPage="1"/>
  </sheetPr>
  <dimension ref="A1:P95"/>
  <sheetViews>
    <sheetView showGridLines="0" zoomScaleNormal="100" workbookViewId="0">
      <selection activeCell="F10" sqref="F10"/>
    </sheetView>
  </sheetViews>
  <sheetFormatPr defaultColWidth="0" defaultRowHeight="0" customHeight="1" zeroHeight="1" x14ac:dyDescent="0.35"/>
  <cols>
    <col min="1" max="1" width="3.7265625" style="125" customWidth="1"/>
    <col min="2" max="2" width="95.7265625" style="125" customWidth="1"/>
    <col min="3" max="3" width="1.7265625" style="125" customWidth="1"/>
    <col min="4" max="4" width="4" style="125" customWidth="1"/>
    <col min="5" max="5" width="54.54296875" style="125" customWidth="1"/>
    <col min="6" max="6" width="20.7265625" style="125" customWidth="1"/>
    <col min="7" max="7" width="11.26953125" style="125" customWidth="1"/>
    <col min="8" max="8" width="4.1796875" style="125" customWidth="1"/>
    <col min="9" max="9" width="3.7265625" style="125" customWidth="1"/>
    <col min="10" max="16384" width="9.1796875" style="125" hidden="1"/>
  </cols>
  <sheetData>
    <row r="1" spans="1:10" s="88" customFormat="1" ht="21" customHeight="1" x14ac:dyDescent="0.25">
      <c r="A1" s="87"/>
      <c r="B1" s="87"/>
      <c r="C1" s="87"/>
      <c r="D1" s="87"/>
      <c r="E1" s="87"/>
      <c r="F1" s="87"/>
      <c r="G1" s="87"/>
      <c r="H1" s="87"/>
    </row>
    <row r="2" spans="1:10" s="88" customFormat="1" ht="21" customHeight="1" x14ac:dyDescent="0.45">
      <c r="A2" s="87"/>
      <c r="B2" s="89" t="s">
        <v>34</v>
      </c>
      <c r="C2" s="90"/>
      <c r="D2" s="90"/>
      <c r="E2" s="90"/>
      <c r="F2" s="90"/>
      <c r="G2" s="91"/>
      <c r="H2" s="91"/>
    </row>
    <row r="3" spans="1:10" s="88" customFormat="1" ht="21" customHeight="1" x14ac:dyDescent="0.35">
      <c r="A3" s="87"/>
      <c r="B3" s="92" t="s">
        <v>35</v>
      </c>
      <c r="C3" s="90"/>
      <c r="D3" s="90"/>
      <c r="E3" s="90"/>
      <c r="F3" s="90"/>
      <c r="G3" s="91"/>
      <c r="H3" s="91"/>
    </row>
    <row r="4" spans="1:10" s="88" customFormat="1" ht="24.5" x14ac:dyDescent="0.45">
      <c r="A4" s="87"/>
      <c r="B4" s="93" t="s">
        <v>36</v>
      </c>
      <c r="C4" s="90"/>
      <c r="D4" s="90"/>
      <c r="E4" s="90"/>
      <c r="F4" s="90"/>
      <c r="G4" s="91"/>
      <c r="H4" s="91"/>
    </row>
    <row r="5" spans="1:10" s="88" customFormat="1" ht="21" customHeight="1" x14ac:dyDescent="0.3">
      <c r="A5" s="87"/>
      <c r="B5" s="94" t="s">
        <v>37</v>
      </c>
      <c r="C5" s="90"/>
      <c r="D5" s="90"/>
      <c r="E5" s="90"/>
      <c r="F5" s="90"/>
      <c r="G5" s="91"/>
      <c r="H5" s="91"/>
    </row>
    <row r="6" spans="1:10" s="88" customFormat="1" ht="21" customHeight="1" x14ac:dyDescent="0.3">
      <c r="A6" s="87"/>
      <c r="B6" s="95" t="s">
        <v>38</v>
      </c>
      <c r="C6" s="90"/>
      <c r="D6" s="90"/>
      <c r="E6" s="90"/>
      <c r="F6" s="90"/>
      <c r="G6" s="91"/>
      <c r="H6" s="91"/>
    </row>
    <row r="7" spans="1:10" s="87" customFormat="1" ht="15" customHeight="1" thickBot="1" x14ac:dyDescent="0.35">
      <c r="B7" s="96"/>
      <c r="C7" s="97"/>
      <c r="D7" s="97"/>
      <c r="E7" s="97"/>
      <c r="F7" s="98"/>
      <c r="G7" s="99"/>
      <c r="H7" s="99"/>
      <c r="J7" s="100"/>
    </row>
    <row r="8" spans="1:10" s="88" customFormat="1" ht="15" customHeight="1" x14ac:dyDescent="0.25">
      <c r="A8" s="87"/>
    </row>
    <row r="9" spans="1:10" s="88" customFormat="1" ht="28" customHeight="1" x14ac:dyDescent="0.25">
      <c r="A9" s="101"/>
      <c r="B9" s="101"/>
      <c r="D9" s="181" t="s">
        <v>39</v>
      </c>
      <c r="E9" s="181"/>
      <c r="F9" s="102">
        <f>'eH middelen'!C31</f>
        <v>0</v>
      </c>
    </row>
    <row r="10" spans="1:10" s="88" customFormat="1" ht="12.75" customHeight="1" x14ac:dyDescent="0.25">
      <c r="B10" s="101"/>
      <c r="C10" s="101"/>
    </row>
    <row r="11" spans="1:10" s="88" customFormat="1" ht="28" customHeight="1" x14ac:dyDescent="0.25">
      <c r="A11" s="103"/>
      <c r="B11" s="104"/>
      <c r="C11" s="104"/>
      <c r="D11" s="177" t="s">
        <v>40</v>
      </c>
      <c r="E11" s="178"/>
      <c r="F11" s="105" t="s">
        <v>41</v>
      </c>
      <c r="G11" s="179" t="s">
        <v>42</v>
      </c>
      <c r="H11" s="180"/>
    </row>
    <row r="12" spans="1:10" s="88" customFormat="1" ht="28" customHeight="1" x14ac:dyDescent="0.25">
      <c r="A12" s="103"/>
      <c r="B12" s="104"/>
      <c r="C12" s="104"/>
      <c r="D12" s="183" t="s">
        <v>43</v>
      </c>
      <c r="E12" s="184"/>
      <c r="F12" s="106">
        <f>+DATA!G41</f>
        <v>233</v>
      </c>
      <c r="G12" s="107">
        <f>+F12/DATA!$G$40*100</f>
        <v>69.969969969969966</v>
      </c>
      <c r="H12" s="108" t="s">
        <v>44</v>
      </c>
    </row>
    <row r="13" spans="1:10" s="88" customFormat="1" ht="28" customHeight="1" x14ac:dyDescent="0.25">
      <c r="A13" s="103"/>
      <c r="B13" s="104"/>
      <c r="C13" s="104"/>
      <c r="D13" s="183" t="s">
        <v>45</v>
      </c>
      <c r="E13" s="184"/>
      <c r="F13" s="109"/>
      <c r="G13" s="107">
        <f>+F13/DATA!$G$40*100</f>
        <v>0</v>
      </c>
      <c r="H13" s="108" t="s">
        <v>44</v>
      </c>
    </row>
    <row r="14" spans="1:10" s="88" customFormat="1" ht="28" customHeight="1" x14ac:dyDescent="0.25">
      <c r="A14" s="103"/>
      <c r="B14" s="103"/>
      <c r="C14" s="104"/>
      <c r="D14" s="110"/>
      <c r="E14" s="111" t="s">
        <v>46</v>
      </c>
      <c r="F14" s="112">
        <f>SUM(F12:F13)</f>
        <v>233</v>
      </c>
      <c r="G14" s="107">
        <f>SUM(G12:G13)</f>
        <v>69.969969969969966</v>
      </c>
      <c r="H14" s="108" t="s">
        <v>44</v>
      </c>
    </row>
    <row r="15" spans="1:10" s="88" customFormat="1" ht="28" customHeight="1" x14ac:dyDescent="0.25">
      <c r="A15" s="103"/>
      <c r="B15" s="103"/>
      <c r="C15" s="104"/>
      <c r="D15" s="185" t="s">
        <v>47</v>
      </c>
      <c r="E15" s="186"/>
      <c r="F15" s="113">
        <f>+DATA!E7</f>
        <v>0.63931888544891646</v>
      </c>
    </row>
    <row r="16" spans="1:10" s="88" customFormat="1" ht="28" customHeight="1" x14ac:dyDescent="0.25">
      <c r="A16" s="103"/>
      <c r="B16" s="104"/>
      <c r="C16" s="104"/>
      <c r="D16" s="114" t="s">
        <v>48</v>
      </c>
      <c r="E16" s="115" t="str">
        <f>"Eigen inschatting door Inschrijver. Waarde tussen 0 en "&amp;F20&amp;" punten."</f>
        <v>Eigen inschatting door Inschrijver. Waarde tussen 0 en 100 punten.</v>
      </c>
      <c r="F16" s="116"/>
      <c r="G16" s="117"/>
      <c r="H16" s="118"/>
    </row>
    <row r="17" spans="1:12" s="88" customFormat="1" ht="28" customHeight="1" x14ac:dyDescent="0.25">
      <c r="A17" s="103"/>
      <c r="B17" s="103"/>
      <c r="C17" s="104"/>
      <c r="D17" s="119"/>
      <c r="E17" s="118"/>
      <c r="F17" s="118"/>
      <c r="G17" s="118"/>
    </row>
    <row r="18" spans="1:12" s="88" customFormat="1" ht="28" customHeight="1" x14ac:dyDescent="0.25">
      <c r="A18" s="103"/>
      <c r="B18" s="103"/>
      <c r="C18" s="104"/>
      <c r="D18" s="177" t="s">
        <v>49</v>
      </c>
      <c r="E18" s="178"/>
      <c r="F18" s="120" t="s">
        <v>50</v>
      </c>
      <c r="G18" s="179" t="s">
        <v>42</v>
      </c>
      <c r="H18" s="180"/>
    </row>
    <row r="19" spans="1:12" s="88" customFormat="1" ht="28" customHeight="1" x14ac:dyDescent="0.25">
      <c r="A19" s="103"/>
      <c r="B19" s="103"/>
      <c r="C19" s="104"/>
      <c r="D19" s="181" t="s">
        <v>51</v>
      </c>
      <c r="E19" s="181"/>
      <c r="F19" s="112">
        <f>DATA!G41</f>
        <v>233</v>
      </c>
      <c r="G19" s="107">
        <f>+F19/DATA!$G$40*100</f>
        <v>69.969969969969966</v>
      </c>
      <c r="H19" s="108" t="s">
        <v>44</v>
      </c>
    </row>
    <row r="20" spans="1:12" s="88" customFormat="1" ht="28" customHeight="1" x14ac:dyDescent="0.25">
      <c r="A20" s="103"/>
      <c r="B20" s="103"/>
      <c r="C20" s="104"/>
      <c r="D20" s="181" t="s">
        <v>52</v>
      </c>
      <c r="E20" s="181"/>
      <c r="F20" s="112">
        <f>DATA!G42</f>
        <v>100</v>
      </c>
      <c r="G20" s="107">
        <f>+F20/DATA!$G$40*100</f>
        <v>30.03003003003003</v>
      </c>
      <c r="H20" s="108" t="s">
        <v>44</v>
      </c>
      <c r="J20" s="121"/>
      <c r="K20" s="121"/>
      <c r="L20" s="121"/>
    </row>
    <row r="21" spans="1:12" s="88" customFormat="1" ht="28" customHeight="1" x14ac:dyDescent="0.25">
      <c r="A21" s="103"/>
      <c r="B21" s="104"/>
      <c r="C21" s="104"/>
      <c r="D21" s="181" t="s">
        <v>53</v>
      </c>
      <c r="E21" s="181"/>
      <c r="F21" s="112">
        <f>SUM(F19:F20)</f>
        <v>333</v>
      </c>
      <c r="G21" s="107">
        <f>+F21/DATA!$G$40*100</f>
        <v>100</v>
      </c>
      <c r="H21" s="108" t="s">
        <v>44</v>
      </c>
    </row>
    <row r="22" spans="1:12" s="88" customFormat="1" ht="28" customHeight="1" x14ac:dyDescent="0.25">
      <c r="A22" s="103"/>
      <c r="B22" s="104"/>
      <c r="C22" s="104"/>
      <c r="D22" s="182"/>
      <c r="E22" s="182"/>
      <c r="F22" s="122"/>
      <c r="G22" s="123"/>
      <c r="H22" s="124"/>
    </row>
    <row r="23" spans="1:12" s="88" customFormat="1" ht="28" customHeight="1" x14ac:dyDescent="0.25">
      <c r="A23" s="103"/>
      <c r="B23" s="104"/>
      <c r="C23" s="104"/>
      <c r="D23" s="101"/>
      <c r="E23" s="101"/>
      <c r="F23" s="101"/>
      <c r="G23" s="101"/>
      <c r="H23" s="101"/>
    </row>
    <row r="24" spans="1:12" s="88" customFormat="1" ht="28" customHeight="1" x14ac:dyDescent="0.25">
      <c r="A24" s="103"/>
      <c r="B24" s="104"/>
      <c r="C24" s="104"/>
      <c r="D24" s="101"/>
      <c r="E24" s="101"/>
      <c r="F24" s="101"/>
      <c r="G24" s="101"/>
      <c r="H24" s="101"/>
    </row>
    <row r="25" spans="1:12" s="88" customFormat="1" ht="28" customHeight="1" x14ac:dyDescent="0.25">
      <c r="A25" s="103"/>
      <c r="B25" s="104"/>
      <c r="C25" s="104"/>
      <c r="D25" s="101"/>
      <c r="E25" s="101"/>
      <c r="F25" s="101"/>
      <c r="G25" s="101"/>
      <c r="H25" s="101"/>
    </row>
    <row r="26" spans="1:12" s="88" customFormat="1" ht="28" customHeight="1" x14ac:dyDescent="0.25">
      <c r="A26" s="103"/>
      <c r="B26" s="104"/>
      <c r="C26" s="104"/>
      <c r="D26" s="101"/>
      <c r="E26" s="101"/>
      <c r="F26" s="101"/>
      <c r="G26" s="101"/>
      <c r="H26" s="101"/>
    </row>
    <row r="27" spans="1:12" s="88" customFormat="1" ht="27.75" customHeight="1" x14ac:dyDescent="0.25">
      <c r="A27" s="87"/>
      <c r="B27" s="104"/>
      <c r="C27" s="104"/>
      <c r="D27" s="101"/>
      <c r="E27" s="101"/>
      <c r="F27" s="101"/>
      <c r="G27" s="101"/>
      <c r="H27" s="101"/>
    </row>
    <row r="28" spans="1:12" s="88" customFormat="1" ht="15" customHeight="1" thickBot="1" x14ac:dyDescent="0.35">
      <c r="A28" s="87"/>
      <c r="B28" s="96"/>
      <c r="C28" s="97"/>
      <c r="D28" s="97"/>
      <c r="E28" s="97"/>
      <c r="F28" s="98"/>
      <c r="G28" s="99"/>
      <c r="H28" s="99"/>
    </row>
    <row r="29" spans="1:12" s="88" customFormat="1" ht="15" customHeight="1" x14ac:dyDescent="0.25"/>
    <row r="30" spans="1:12" s="88" customFormat="1" ht="28" hidden="1" customHeight="1" x14ac:dyDescent="0.25">
      <c r="B30" s="101"/>
    </row>
    <row r="31" spans="1:12" s="88" customFormat="1" ht="28" hidden="1" customHeight="1" x14ac:dyDescent="0.25">
      <c r="B31" s="101"/>
    </row>
    <row r="32" spans="1:12" s="88" customFormat="1" ht="28" hidden="1" customHeight="1" x14ac:dyDescent="0.25">
      <c r="B32" s="101"/>
    </row>
    <row r="33" spans="2:16" s="88" customFormat="1" ht="28" hidden="1" customHeight="1" x14ac:dyDescent="0.25">
      <c r="B33" s="101"/>
    </row>
    <row r="34" spans="2:16" s="88" customFormat="1" ht="28" hidden="1" customHeight="1" x14ac:dyDescent="0.25">
      <c r="B34" s="101"/>
    </row>
    <row r="35" spans="2:16" s="88" customFormat="1" ht="28" hidden="1" customHeight="1" x14ac:dyDescent="0.25">
      <c r="B35" s="101"/>
      <c r="P35" s="88" t="s">
        <v>2</v>
      </c>
    </row>
    <row r="36" spans="2:16" s="88" customFormat="1" ht="28" hidden="1" customHeight="1" x14ac:dyDescent="0.25">
      <c r="B36" s="101"/>
    </row>
    <row r="37" spans="2:16" s="88" customFormat="1" ht="28" hidden="1" customHeight="1" x14ac:dyDescent="0.35">
      <c r="B37" s="101"/>
      <c r="G37" s="125"/>
    </row>
    <row r="38" spans="2:16" s="88" customFormat="1" ht="28" hidden="1" customHeight="1" x14ac:dyDescent="0.35">
      <c r="B38" s="101"/>
      <c r="G38" s="125"/>
    </row>
    <row r="39" spans="2:16" s="88" customFormat="1" ht="28" hidden="1" customHeight="1" x14ac:dyDescent="0.35">
      <c r="D39" s="125"/>
      <c r="E39" s="125"/>
      <c r="F39" s="125"/>
      <c r="G39" s="125"/>
    </row>
    <row r="40" spans="2:16" ht="15" hidden="1" customHeight="1" x14ac:dyDescent="0.35"/>
    <row r="41" spans="2:16" ht="15" hidden="1" customHeight="1" x14ac:dyDescent="0.35"/>
    <row r="42" spans="2:16" ht="15" hidden="1" customHeight="1" x14ac:dyDescent="0.35"/>
    <row r="43" spans="2:16" ht="15" hidden="1" customHeight="1" x14ac:dyDescent="0.35"/>
    <row r="44" spans="2:16" ht="15" hidden="1" customHeight="1" x14ac:dyDescent="0.35"/>
    <row r="45" spans="2:16" ht="15" hidden="1" customHeight="1" x14ac:dyDescent="0.35"/>
    <row r="46" spans="2:16" ht="15" hidden="1" customHeight="1" x14ac:dyDescent="0.35"/>
    <row r="47" spans="2:16" ht="15" hidden="1" customHeight="1" x14ac:dyDescent="0.35"/>
    <row r="48" spans="2:16" ht="15" hidden="1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spans="3:7" ht="15" hidden="1" customHeight="1" x14ac:dyDescent="0.35"/>
    <row r="82" spans="3:7" ht="15" hidden="1" customHeight="1" x14ac:dyDescent="0.35"/>
    <row r="83" spans="3:7" ht="15" hidden="1" customHeight="1" x14ac:dyDescent="0.35">
      <c r="C83" s="126" t="s">
        <v>46</v>
      </c>
      <c r="D83" s="127"/>
      <c r="E83" s="128">
        <v>1650</v>
      </c>
      <c r="F83" s="129" t="e">
        <f>+E83/_xlfn.SINGLE(Qmax)*100</f>
        <v>#REF!</v>
      </c>
      <c r="G83" s="108" t="s">
        <v>44</v>
      </c>
    </row>
    <row r="84" spans="3:7" ht="15" hidden="1" customHeight="1" x14ac:dyDescent="0.35"/>
    <row r="85" spans="3:7" ht="15" hidden="1" customHeight="1" x14ac:dyDescent="0.35"/>
    <row r="86" spans="3:7" ht="15" hidden="1" customHeight="1" x14ac:dyDescent="0.35"/>
    <row r="87" spans="3:7" ht="15" hidden="1" customHeight="1" x14ac:dyDescent="0.35"/>
    <row r="88" spans="3:7" ht="15" hidden="1" customHeight="1" x14ac:dyDescent="0.35"/>
    <row r="89" spans="3:7" ht="15" hidden="1" customHeight="1" x14ac:dyDescent="0.35"/>
    <row r="90" spans="3:7" ht="15" hidden="1" customHeight="1" x14ac:dyDescent="0.35"/>
    <row r="91" spans="3:7" ht="15" hidden="1" customHeight="1" x14ac:dyDescent="0.35"/>
    <row r="92" spans="3:7" ht="15" hidden="1" customHeight="1" x14ac:dyDescent="0.35"/>
    <row r="93" spans="3:7" ht="15" hidden="1" customHeight="1" x14ac:dyDescent="0.35"/>
    <row r="94" spans="3:7" ht="15" hidden="1" customHeight="1" x14ac:dyDescent="0.35"/>
    <row r="95" spans="3:7" ht="15" hidden="1" customHeight="1" x14ac:dyDescent="0.35"/>
  </sheetData>
  <sheetProtection algorithmName="SHA-512" hashValue="e1bCYy8FjKhkypuELhARhWf7EcDy+H5Btn80QpzJXsa7ceO64c6BE+qBJYaBF2PFOp2afdeWjs3YnE3XcmFIqw==" saltValue="YVPcPdI1qd4WmQKAJ5x8ng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DEDD6-F13F-4AAA-9226-672239BB5C30}">
  <dimension ref="A1:AE80"/>
  <sheetViews>
    <sheetView showGridLines="0" zoomScaleNormal="100" workbookViewId="0">
      <selection activeCell="D8" sqref="D8"/>
    </sheetView>
  </sheetViews>
  <sheetFormatPr defaultColWidth="0" defaultRowHeight="14.5" zeroHeight="1" x14ac:dyDescent="0.35"/>
  <cols>
    <col min="1" max="1" width="3.7265625" style="130" customWidth="1"/>
    <col min="2" max="27" width="21.7265625" style="130" customWidth="1"/>
    <col min="28" max="28" width="3.7265625" style="130" customWidth="1"/>
    <col min="29" max="31" width="21.7265625" style="130" hidden="1" customWidth="1"/>
    <col min="32" max="16384" width="9.1796875" style="130" hidden="1"/>
  </cols>
  <sheetData>
    <row r="1" spans="2:28" ht="21" customHeight="1" x14ac:dyDescent="0.35">
      <c r="AB1" s="131"/>
    </row>
    <row r="2" spans="2:28" s="131" customFormat="1" ht="21" customHeight="1" x14ac:dyDescent="0.25">
      <c r="B2" s="187" t="s">
        <v>54</v>
      </c>
      <c r="C2" s="187"/>
      <c r="D2" s="187"/>
      <c r="E2" s="187"/>
    </row>
    <row r="3" spans="2:28" s="131" customFormat="1" ht="21" customHeight="1" x14ac:dyDescent="0.25">
      <c r="B3" s="187"/>
      <c r="C3" s="187"/>
      <c r="D3" s="187"/>
      <c r="E3" s="187"/>
    </row>
    <row r="4" spans="2:28" s="131" customFormat="1" ht="21" customHeight="1" x14ac:dyDescent="0.25">
      <c r="B4" s="187"/>
      <c r="C4" s="187"/>
      <c r="D4" s="187"/>
      <c r="E4" s="187"/>
    </row>
    <row r="5" spans="2:28" s="131" customFormat="1" ht="21" customHeight="1" x14ac:dyDescent="0.25">
      <c r="B5" s="132"/>
    </row>
    <row r="6" spans="2:28" s="131" customFormat="1" ht="28" customHeight="1" x14ac:dyDescent="0.25">
      <c r="B6" s="133" t="s">
        <v>55</v>
      </c>
    </row>
    <row r="7" spans="2:28" s="131" customFormat="1" ht="28" customHeight="1" x14ac:dyDescent="0.25">
      <c r="B7" s="134" t="s">
        <v>56</v>
      </c>
      <c r="C7" s="135">
        <f>+'BPK-Grafiek'!$F$9</f>
        <v>0</v>
      </c>
      <c r="D7" s="136">
        <f>+'BPK-Grafiek'!$F$14</f>
        <v>233</v>
      </c>
      <c r="E7" s="137">
        <f>IFERROR((0.5*($C$7/$G$38)^$F$38+0.5*(2-$D$7/$H$38)^$F$38)^(1/$F$38),0)</f>
        <v>0.63931888544891646</v>
      </c>
      <c r="F7" s="138">
        <f>+D7/G40*100</f>
        <v>69.969969969969966</v>
      </c>
    </row>
    <row r="8" spans="2:28" s="131" customFormat="1" ht="28" customHeight="1" x14ac:dyDescent="0.25"/>
    <row r="9" spans="2:28" s="141" customFormat="1" ht="28" customHeight="1" x14ac:dyDescent="0.35">
      <c r="B9" s="139" t="s">
        <v>57</v>
      </c>
      <c r="C9" s="188" t="s">
        <v>99</v>
      </c>
      <c r="D9" s="188"/>
      <c r="E9" s="188"/>
      <c r="F9" s="188"/>
      <c r="G9" s="188"/>
      <c r="H9" s="188"/>
      <c r="I9" s="188"/>
      <c r="J9" s="188"/>
      <c r="K9" s="140"/>
      <c r="L9" s="140"/>
    </row>
    <row r="10" spans="2:28" s="141" customFormat="1" ht="28" customHeight="1" x14ac:dyDescent="0.35">
      <c r="C10" s="188"/>
      <c r="D10" s="188"/>
      <c r="E10" s="188"/>
      <c r="F10" s="188"/>
      <c r="G10" s="188"/>
      <c r="H10" s="188"/>
      <c r="I10" s="188"/>
      <c r="J10" s="188"/>
    </row>
    <row r="11" spans="2:28" s="131" customFormat="1" ht="28" customHeight="1" x14ac:dyDescent="0.25">
      <c r="B11" s="142" t="s">
        <v>58</v>
      </c>
      <c r="C11" s="143" t="s">
        <v>59</v>
      </c>
      <c r="D11" s="143" t="s">
        <v>60</v>
      </c>
      <c r="E11" s="143" t="s">
        <v>61</v>
      </c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</row>
    <row r="12" spans="2:28" s="131" customFormat="1" ht="28" customHeight="1" x14ac:dyDescent="0.25">
      <c r="B12" s="145" t="s">
        <v>62</v>
      </c>
      <c r="C12" s="146">
        <v>1750000</v>
      </c>
      <c r="D12" s="147">
        <v>323</v>
      </c>
      <c r="E12" s="148">
        <v>1</v>
      </c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</row>
    <row r="13" spans="2:28" s="131" customFormat="1" ht="28" customHeight="1" x14ac:dyDescent="0.25">
      <c r="B13" s="145" t="s">
        <v>63</v>
      </c>
      <c r="C13" s="146">
        <v>1804179.5665634673</v>
      </c>
      <c r="D13" s="147">
        <v>333</v>
      </c>
      <c r="E13" s="148">
        <v>1</v>
      </c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</row>
    <row r="14" spans="2:28" s="131" customFormat="1" ht="28" customHeight="1" x14ac:dyDescent="0.25">
      <c r="B14" s="145" t="s">
        <v>64</v>
      </c>
      <c r="C14" s="146">
        <v>0</v>
      </c>
      <c r="D14" s="147">
        <v>0</v>
      </c>
      <c r="E14" s="148">
        <v>1</v>
      </c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</row>
    <row r="15" spans="2:28" s="131" customFormat="1" ht="28" customHeight="1" x14ac:dyDescent="0.25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</row>
    <row r="16" spans="2:28" s="131" customFormat="1" ht="28" customHeight="1" x14ac:dyDescent="0.25">
      <c r="B16" s="149" t="s">
        <v>65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</row>
    <row r="17" spans="2:27" s="131" customFormat="1" ht="28" customHeight="1" x14ac:dyDescent="0.25">
      <c r="B17" s="144"/>
      <c r="C17" s="143" t="s">
        <v>66</v>
      </c>
      <c r="D17" s="150">
        <v>0</v>
      </c>
      <c r="E17" s="150">
        <v>1.2500000000000001E-2</v>
      </c>
      <c r="F17" s="150">
        <v>2.5000000000000001E-2</v>
      </c>
      <c r="G17" s="150">
        <v>0.05</v>
      </c>
      <c r="H17" s="150">
        <v>0.1</v>
      </c>
      <c r="I17" s="150">
        <v>0.15</v>
      </c>
      <c r="J17" s="150">
        <v>0.2</v>
      </c>
      <c r="K17" s="150">
        <v>0.25</v>
      </c>
      <c r="L17" s="150">
        <v>0.3</v>
      </c>
      <c r="M17" s="150">
        <v>0.35</v>
      </c>
      <c r="N17" s="150">
        <v>0.4</v>
      </c>
      <c r="O17" s="150">
        <v>0.45</v>
      </c>
      <c r="P17" s="150">
        <v>0.5</v>
      </c>
      <c r="Q17" s="150">
        <v>0.55000000000000004</v>
      </c>
      <c r="R17" s="150">
        <v>0.6</v>
      </c>
      <c r="S17" s="150">
        <v>0.65</v>
      </c>
      <c r="T17" s="150">
        <v>0.7</v>
      </c>
      <c r="U17" s="150">
        <v>0.75</v>
      </c>
      <c r="V17" s="150">
        <v>0.8</v>
      </c>
      <c r="W17" s="150">
        <v>0.85</v>
      </c>
      <c r="X17" s="150">
        <v>0.9</v>
      </c>
      <c r="Y17" s="150">
        <v>0.95</v>
      </c>
      <c r="Z17" s="150">
        <v>1</v>
      </c>
      <c r="AA17" s="151">
        <v>0</v>
      </c>
    </row>
    <row r="18" spans="2:27" s="131" customFormat="1" ht="28" customHeight="1" x14ac:dyDescent="0.25">
      <c r="B18" s="152" t="s">
        <v>67</v>
      </c>
      <c r="C18" s="150">
        <v>0</v>
      </c>
      <c r="D18" s="150">
        <v>0</v>
      </c>
      <c r="E18" s="150">
        <v>4.1625000000000005</v>
      </c>
      <c r="F18" s="150">
        <v>8.3250000000000011</v>
      </c>
      <c r="G18" s="150">
        <v>16.650000000000002</v>
      </c>
      <c r="H18" s="150">
        <v>33.300000000000004</v>
      </c>
      <c r="I18" s="150">
        <v>49.949999999999996</v>
      </c>
      <c r="J18" s="150">
        <v>66.600000000000009</v>
      </c>
      <c r="K18" s="150">
        <v>83.25</v>
      </c>
      <c r="L18" s="150">
        <v>99.899999999999991</v>
      </c>
      <c r="M18" s="150">
        <v>116.55</v>
      </c>
      <c r="N18" s="150">
        <v>133.20000000000002</v>
      </c>
      <c r="O18" s="150">
        <v>149.85</v>
      </c>
      <c r="P18" s="150">
        <v>166.5</v>
      </c>
      <c r="Q18" s="150">
        <v>183.15</v>
      </c>
      <c r="R18" s="150">
        <v>199.79999999999998</v>
      </c>
      <c r="S18" s="150">
        <v>216.45000000000002</v>
      </c>
      <c r="T18" s="150">
        <v>233.1</v>
      </c>
      <c r="U18" s="150">
        <v>249.75</v>
      </c>
      <c r="V18" s="150">
        <v>266.40000000000003</v>
      </c>
      <c r="W18" s="150">
        <v>283.05</v>
      </c>
      <c r="X18" s="150">
        <v>299.7</v>
      </c>
      <c r="Y18" s="150">
        <v>316.34999999999997</v>
      </c>
      <c r="Z18" s="150">
        <v>333</v>
      </c>
      <c r="AA18" s="150" t="s">
        <v>61</v>
      </c>
    </row>
    <row r="19" spans="2:27" s="131" customFormat="1" ht="28" customHeight="1" x14ac:dyDescent="0.25">
      <c r="B19" s="152" t="s">
        <v>68</v>
      </c>
      <c r="C19" s="150"/>
      <c r="D19" s="150">
        <v>0</v>
      </c>
      <c r="E19" s="150">
        <v>22552.24458204347</v>
      </c>
      <c r="F19" s="150">
        <v>45104.489164086546</v>
      </c>
      <c r="G19" s="150">
        <v>90208.978328173485</v>
      </c>
      <c r="H19" s="150">
        <v>180417.95665634697</v>
      </c>
      <c r="I19" s="150">
        <v>270626.93498452008</v>
      </c>
      <c r="J19" s="150">
        <v>360835.91331269353</v>
      </c>
      <c r="K19" s="150">
        <v>451044.89164086705</v>
      </c>
      <c r="L19" s="150">
        <v>541253.86996904016</v>
      </c>
      <c r="M19" s="150">
        <v>631462.84829721355</v>
      </c>
      <c r="N19" s="150">
        <v>721671.82662538707</v>
      </c>
      <c r="O19" s="150">
        <v>811880.80495356023</v>
      </c>
      <c r="P19" s="150">
        <v>902089.78328173363</v>
      </c>
      <c r="Q19" s="150">
        <v>992298.76160990715</v>
      </c>
      <c r="R19" s="150">
        <v>1082507.7399380803</v>
      </c>
      <c r="S19" s="150">
        <v>1172716.7182662541</v>
      </c>
      <c r="T19" s="150">
        <v>1262925.6965944271</v>
      </c>
      <c r="U19" s="150">
        <v>1353134.6749226006</v>
      </c>
      <c r="V19" s="150">
        <v>1443343.6532507741</v>
      </c>
      <c r="W19" s="150">
        <v>1533552.6315789472</v>
      </c>
      <c r="X19" s="150">
        <v>1623761.6099071207</v>
      </c>
      <c r="Y19" s="150">
        <v>1713970.5882352937</v>
      </c>
      <c r="Z19" s="150">
        <v>1804179.5665634673</v>
      </c>
      <c r="AA19" s="150">
        <v>1</v>
      </c>
    </row>
    <row r="20" spans="2:27" s="131" customFormat="1" ht="28" customHeight="1" x14ac:dyDescent="0.25">
      <c r="B20" s="153"/>
      <c r="C20" s="150"/>
      <c r="D20" s="150">
        <v>0</v>
      </c>
      <c r="E20" s="150">
        <v>1.2500000000000002</v>
      </c>
      <c r="F20" s="150">
        <v>2.5000000000000004</v>
      </c>
      <c r="G20" s="150">
        <v>5.0000000000000009</v>
      </c>
      <c r="H20" s="150">
        <v>10.000000000000002</v>
      </c>
      <c r="I20" s="150">
        <v>15</v>
      </c>
      <c r="J20" s="150">
        <v>20.000000000000004</v>
      </c>
      <c r="K20" s="150">
        <v>25</v>
      </c>
      <c r="L20" s="150">
        <v>30</v>
      </c>
      <c r="M20" s="150">
        <v>35</v>
      </c>
      <c r="N20" s="150">
        <v>40.000000000000007</v>
      </c>
      <c r="O20" s="150">
        <v>44.999999999999993</v>
      </c>
      <c r="P20" s="150">
        <v>50</v>
      </c>
      <c r="Q20" s="150">
        <v>55.000000000000007</v>
      </c>
      <c r="R20" s="150">
        <v>60</v>
      </c>
      <c r="S20" s="150">
        <v>65</v>
      </c>
      <c r="T20" s="150">
        <v>70</v>
      </c>
      <c r="U20" s="150">
        <v>75</v>
      </c>
      <c r="V20" s="150">
        <v>80.000000000000014</v>
      </c>
      <c r="W20" s="150">
        <v>85.000000000000014</v>
      </c>
      <c r="X20" s="150">
        <v>89.999999999999986</v>
      </c>
      <c r="Y20" s="150">
        <v>94.999999999999986</v>
      </c>
      <c r="Z20" s="150">
        <v>100</v>
      </c>
      <c r="AA20" s="150">
        <v>0</v>
      </c>
    </row>
    <row r="21" spans="2:27" s="131" customFormat="1" ht="28" customHeight="1" x14ac:dyDescent="0.25">
      <c r="B21" s="152" t="s">
        <v>69</v>
      </c>
      <c r="C21" s="150">
        <v>64.59999999999998</v>
      </c>
      <c r="D21" s="150">
        <v>64.59999999999998</v>
      </c>
      <c r="E21" s="150">
        <v>67.954999999999984</v>
      </c>
      <c r="F21" s="150">
        <v>71.309999999999974</v>
      </c>
      <c r="G21" s="150">
        <v>78.019999999999982</v>
      </c>
      <c r="H21" s="150">
        <v>91.439999999999984</v>
      </c>
      <c r="I21" s="150">
        <v>104.85999999999999</v>
      </c>
      <c r="J21" s="150">
        <v>118.27999999999999</v>
      </c>
      <c r="K21" s="150">
        <v>131.69999999999999</v>
      </c>
      <c r="L21" s="150">
        <v>145.12</v>
      </c>
      <c r="M21" s="150">
        <v>158.54</v>
      </c>
      <c r="N21" s="150">
        <v>171.95999999999998</v>
      </c>
      <c r="O21" s="150">
        <v>185.38</v>
      </c>
      <c r="P21" s="150">
        <v>198.8</v>
      </c>
      <c r="Q21" s="150">
        <v>212.22000000000003</v>
      </c>
      <c r="R21" s="150">
        <v>225.64</v>
      </c>
      <c r="S21" s="150">
        <v>239.06</v>
      </c>
      <c r="T21" s="150">
        <v>252.48000000000002</v>
      </c>
      <c r="U21" s="150">
        <v>265.89999999999998</v>
      </c>
      <c r="V21" s="150">
        <v>279.32</v>
      </c>
      <c r="W21" s="150">
        <v>292.74</v>
      </c>
      <c r="X21" s="150">
        <v>306.16000000000003</v>
      </c>
      <c r="Y21" s="150">
        <v>319.58</v>
      </c>
      <c r="Z21" s="150">
        <v>333</v>
      </c>
      <c r="AA21" s="150" t="s">
        <v>61</v>
      </c>
    </row>
    <row r="22" spans="2:27" s="131" customFormat="1" ht="28" customHeight="1" x14ac:dyDescent="0.25">
      <c r="B22" s="152" t="s">
        <v>70</v>
      </c>
      <c r="C22" s="150"/>
      <c r="D22" s="150">
        <v>0</v>
      </c>
      <c r="E22" s="150">
        <v>18177.244582043171</v>
      </c>
      <c r="F22" s="150">
        <v>36354.489164086735</v>
      </c>
      <c r="G22" s="150">
        <v>72708.978328173471</v>
      </c>
      <c r="H22" s="150">
        <v>145417.95665634653</v>
      </c>
      <c r="I22" s="150">
        <v>218126.93498452002</v>
      </c>
      <c r="J22" s="150">
        <v>290835.91331269348</v>
      </c>
      <c r="K22" s="150">
        <v>363544.89164086693</v>
      </c>
      <c r="L22" s="150">
        <v>436253.86996904045</v>
      </c>
      <c r="M22" s="150">
        <v>508962.8482972139</v>
      </c>
      <c r="N22" s="150">
        <v>581671.82662538695</v>
      </c>
      <c r="O22" s="150">
        <v>654380.80495356047</v>
      </c>
      <c r="P22" s="150">
        <v>727089.78328173386</v>
      </c>
      <c r="Q22" s="150">
        <v>799798.76160990738</v>
      </c>
      <c r="R22" s="150">
        <v>872507.73993808043</v>
      </c>
      <c r="S22" s="150">
        <v>945216.71826625394</v>
      </c>
      <c r="T22" s="150">
        <v>1017925.6965944273</v>
      </c>
      <c r="U22" s="150">
        <v>1090634.6749226009</v>
      </c>
      <c r="V22" s="150">
        <v>1163343.6532507744</v>
      </c>
      <c r="W22" s="150">
        <v>1236052.6315789474</v>
      </c>
      <c r="X22" s="150">
        <v>1308761.6099071209</v>
      </c>
      <c r="Y22" s="150">
        <v>1381470.588235294</v>
      </c>
      <c r="Z22" s="150">
        <v>1454179.5665634675</v>
      </c>
      <c r="AA22" s="150">
        <v>0.9</v>
      </c>
    </row>
    <row r="23" spans="2:27" s="131" customFormat="1" ht="28" customHeight="1" x14ac:dyDescent="0.25">
      <c r="B23" s="153"/>
      <c r="C23" s="150"/>
      <c r="D23" s="150">
        <v>19.399399399399396</v>
      </c>
      <c r="E23" s="150">
        <v>20.406906906906901</v>
      </c>
      <c r="F23" s="150">
        <v>21.414414414414406</v>
      </c>
      <c r="G23" s="150">
        <v>23.429429429429423</v>
      </c>
      <c r="H23" s="150">
        <v>27.459459459459456</v>
      </c>
      <c r="I23" s="150">
        <v>31.489489489489486</v>
      </c>
      <c r="J23" s="150">
        <v>35.519519519519513</v>
      </c>
      <c r="K23" s="150">
        <v>39.549549549549546</v>
      </c>
      <c r="L23" s="150">
        <v>43.57957957957958</v>
      </c>
      <c r="M23" s="150">
        <v>47.609609609609613</v>
      </c>
      <c r="N23" s="150">
        <v>51.639639639639633</v>
      </c>
      <c r="O23" s="150">
        <v>55.669669669669666</v>
      </c>
      <c r="P23" s="150">
        <v>59.699699699699707</v>
      </c>
      <c r="Q23" s="150">
        <v>63.729729729729733</v>
      </c>
      <c r="R23" s="150">
        <v>67.759759759759746</v>
      </c>
      <c r="S23" s="150">
        <v>71.789789789789793</v>
      </c>
      <c r="T23" s="150">
        <v>75.819819819819827</v>
      </c>
      <c r="U23" s="150">
        <v>79.849849849849846</v>
      </c>
      <c r="V23" s="150">
        <v>83.87987987987988</v>
      </c>
      <c r="W23" s="150">
        <v>87.909909909909913</v>
      </c>
      <c r="X23" s="150">
        <v>91.939939939939947</v>
      </c>
      <c r="Y23" s="150">
        <v>95.969969969969966</v>
      </c>
      <c r="Z23" s="150">
        <v>100</v>
      </c>
      <c r="AA23" s="150">
        <v>0</v>
      </c>
    </row>
    <row r="24" spans="2:27" s="131" customFormat="1" ht="28" customHeight="1" x14ac:dyDescent="0.25">
      <c r="B24" s="152" t="s">
        <v>71</v>
      </c>
      <c r="C24" s="150">
        <v>129.19999999999996</v>
      </c>
      <c r="D24" s="150">
        <v>129.19999999999996</v>
      </c>
      <c r="E24" s="150">
        <v>131.74749999999997</v>
      </c>
      <c r="F24" s="150">
        <v>134.29499999999996</v>
      </c>
      <c r="G24" s="150">
        <v>139.38999999999996</v>
      </c>
      <c r="H24" s="150">
        <v>149.57999999999996</v>
      </c>
      <c r="I24" s="150">
        <v>159.76999999999995</v>
      </c>
      <c r="J24" s="150">
        <v>169.95999999999998</v>
      </c>
      <c r="K24" s="150">
        <v>180.14999999999998</v>
      </c>
      <c r="L24" s="150">
        <v>190.33999999999997</v>
      </c>
      <c r="M24" s="150">
        <v>200.52999999999997</v>
      </c>
      <c r="N24" s="150">
        <v>210.71999999999997</v>
      </c>
      <c r="O24" s="150">
        <v>220.90999999999997</v>
      </c>
      <c r="P24" s="150">
        <v>231.09999999999997</v>
      </c>
      <c r="Q24" s="150">
        <v>241.29</v>
      </c>
      <c r="R24" s="150">
        <v>251.47999999999996</v>
      </c>
      <c r="S24" s="150">
        <v>261.66999999999996</v>
      </c>
      <c r="T24" s="150">
        <v>271.86</v>
      </c>
      <c r="U24" s="150">
        <v>282.04999999999995</v>
      </c>
      <c r="V24" s="150">
        <v>292.24</v>
      </c>
      <c r="W24" s="150">
        <v>302.42999999999995</v>
      </c>
      <c r="X24" s="150">
        <v>312.62</v>
      </c>
      <c r="Y24" s="150">
        <v>322.81</v>
      </c>
      <c r="Z24" s="150">
        <v>333</v>
      </c>
      <c r="AA24" s="150" t="s">
        <v>61</v>
      </c>
    </row>
    <row r="25" spans="2:27" s="131" customFormat="1" ht="28" customHeight="1" x14ac:dyDescent="0.25">
      <c r="B25" s="152" t="s">
        <v>72</v>
      </c>
      <c r="C25" s="150"/>
      <c r="D25" s="150">
        <v>0</v>
      </c>
      <c r="E25" s="150">
        <v>13802.244582043266</v>
      </c>
      <c r="F25" s="150">
        <v>27604.489164086532</v>
      </c>
      <c r="G25" s="150">
        <v>55208.978328173063</v>
      </c>
      <c r="H25" s="150">
        <v>110417.9566563469</v>
      </c>
      <c r="I25" s="150">
        <v>165626.93498451996</v>
      </c>
      <c r="J25" s="150">
        <v>220835.9133126938</v>
      </c>
      <c r="K25" s="150">
        <v>276044.89164086687</v>
      </c>
      <c r="L25" s="150">
        <v>331253.86996904033</v>
      </c>
      <c r="M25" s="150">
        <v>386462.84829721379</v>
      </c>
      <c r="N25" s="150">
        <v>441671.82662538684</v>
      </c>
      <c r="O25" s="150">
        <v>496880.80495356029</v>
      </c>
      <c r="P25" s="150">
        <v>552089.78328173375</v>
      </c>
      <c r="Q25" s="150">
        <v>607298.76160990715</v>
      </c>
      <c r="R25" s="150">
        <v>662507.73993808066</v>
      </c>
      <c r="S25" s="150">
        <v>717716.71826625371</v>
      </c>
      <c r="T25" s="150">
        <v>772925.69659442757</v>
      </c>
      <c r="U25" s="150">
        <v>828134.67492260062</v>
      </c>
      <c r="V25" s="150">
        <v>883343.65325077449</v>
      </c>
      <c r="W25" s="150">
        <v>938552.63157894753</v>
      </c>
      <c r="X25" s="150">
        <v>993761.60990712093</v>
      </c>
      <c r="Y25" s="150">
        <v>1048970.5882352944</v>
      </c>
      <c r="Z25" s="150">
        <v>1104179.5665634675</v>
      </c>
      <c r="AA25" s="150">
        <v>0.8</v>
      </c>
    </row>
    <row r="26" spans="2:27" s="131" customFormat="1" ht="28" customHeight="1" x14ac:dyDescent="0.25">
      <c r="B26" s="153"/>
      <c r="C26" s="150"/>
      <c r="D26" s="150">
        <v>38.798798798798792</v>
      </c>
      <c r="E26" s="150">
        <v>39.563813813813809</v>
      </c>
      <c r="F26" s="150">
        <v>40.328828828828819</v>
      </c>
      <c r="G26" s="150">
        <v>41.858858858858845</v>
      </c>
      <c r="H26" s="150">
        <v>44.918918918918905</v>
      </c>
      <c r="I26" s="150">
        <v>47.978978978978965</v>
      </c>
      <c r="J26" s="150">
        <v>51.039039039039039</v>
      </c>
      <c r="K26" s="150">
        <v>54.099099099099092</v>
      </c>
      <c r="L26" s="150">
        <v>57.159159159159159</v>
      </c>
      <c r="M26" s="150">
        <v>60.219219219219212</v>
      </c>
      <c r="N26" s="150">
        <v>63.279279279279265</v>
      </c>
      <c r="O26" s="150">
        <v>66.339339339339332</v>
      </c>
      <c r="P26" s="150">
        <v>69.399399399399385</v>
      </c>
      <c r="Q26" s="150">
        <v>72.459459459459453</v>
      </c>
      <c r="R26" s="150">
        <v>75.519519519519505</v>
      </c>
      <c r="S26" s="150">
        <v>78.579579579579573</v>
      </c>
      <c r="T26" s="150">
        <v>81.63963963963964</v>
      </c>
      <c r="U26" s="150">
        <v>84.699699699699678</v>
      </c>
      <c r="V26" s="150">
        <v>87.75975975975976</v>
      </c>
      <c r="W26" s="150">
        <v>90.819819819819799</v>
      </c>
      <c r="X26" s="150">
        <v>93.87987987987988</v>
      </c>
      <c r="Y26" s="150">
        <v>96.939939939939947</v>
      </c>
      <c r="Z26" s="150">
        <v>100</v>
      </c>
      <c r="AA26" s="150" t="s">
        <v>2</v>
      </c>
    </row>
    <row r="27" spans="2:27" s="131" customFormat="1" ht="28" customHeight="1" x14ac:dyDescent="0.25">
      <c r="B27" s="152" t="s">
        <v>73</v>
      </c>
      <c r="C27" s="150">
        <v>193.80000000000004</v>
      </c>
      <c r="D27" s="150">
        <v>193.80000000000004</v>
      </c>
      <c r="E27" s="150">
        <v>195.54000000000005</v>
      </c>
      <c r="F27" s="150">
        <v>197.28000000000003</v>
      </c>
      <c r="G27" s="150">
        <v>200.76000000000005</v>
      </c>
      <c r="H27" s="150">
        <v>207.72000000000003</v>
      </c>
      <c r="I27" s="150">
        <v>214.68000000000004</v>
      </c>
      <c r="J27" s="150">
        <v>221.64000000000004</v>
      </c>
      <c r="K27" s="150">
        <v>228.60000000000002</v>
      </c>
      <c r="L27" s="150">
        <v>235.56000000000003</v>
      </c>
      <c r="M27" s="150">
        <v>242.52000000000004</v>
      </c>
      <c r="N27" s="150">
        <v>249.48000000000002</v>
      </c>
      <c r="O27" s="150">
        <v>256.44000000000005</v>
      </c>
      <c r="P27" s="150">
        <v>263.40000000000003</v>
      </c>
      <c r="Q27" s="150">
        <v>270.36</v>
      </c>
      <c r="R27" s="150">
        <v>277.32</v>
      </c>
      <c r="S27" s="150">
        <v>284.28000000000003</v>
      </c>
      <c r="T27" s="150">
        <v>291.24</v>
      </c>
      <c r="U27" s="150">
        <v>298.20000000000005</v>
      </c>
      <c r="V27" s="150">
        <v>305.16000000000003</v>
      </c>
      <c r="W27" s="150">
        <v>312.12</v>
      </c>
      <c r="X27" s="150">
        <v>319.08000000000004</v>
      </c>
      <c r="Y27" s="150">
        <v>326.03999999999996</v>
      </c>
      <c r="Z27" s="150">
        <v>333</v>
      </c>
      <c r="AA27" s="150" t="s">
        <v>61</v>
      </c>
    </row>
    <row r="28" spans="2:27" s="131" customFormat="1" ht="28" customHeight="1" x14ac:dyDescent="0.25">
      <c r="B28" s="152" t="s">
        <v>74</v>
      </c>
      <c r="C28" s="150"/>
      <c r="D28" s="150">
        <v>0</v>
      </c>
      <c r="E28" s="150">
        <v>9427.2445820433586</v>
      </c>
      <c r="F28" s="150">
        <v>18854.489164086717</v>
      </c>
      <c r="G28" s="150">
        <v>37708.978328173434</v>
      </c>
      <c r="H28" s="150">
        <v>75417.956656346869</v>
      </c>
      <c r="I28" s="150">
        <v>113126.93498452031</v>
      </c>
      <c r="J28" s="150">
        <v>150835.91331269374</v>
      </c>
      <c r="K28" s="150">
        <v>188544.89164086679</v>
      </c>
      <c r="L28" s="150">
        <v>226253.86996904024</v>
      </c>
      <c r="M28" s="150">
        <v>263962.84829721367</v>
      </c>
      <c r="N28" s="150">
        <v>301671.82662538672</v>
      </c>
      <c r="O28" s="150">
        <v>339380.80495356052</v>
      </c>
      <c r="P28" s="150">
        <v>377089.78328173357</v>
      </c>
      <c r="Q28" s="150">
        <v>414798.76160990703</v>
      </c>
      <c r="R28" s="150">
        <v>452507.73993808049</v>
      </c>
      <c r="S28" s="150">
        <v>490216.71826625388</v>
      </c>
      <c r="T28" s="150">
        <v>527925.69659442734</v>
      </c>
      <c r="U28" s="150">
        <v>565634.67492260074</v>
      </c>
      <c r="V28" s="150">
        <v>603343.65325077425</v>
      </c>
      <c r="W28" s="150">
        <v>641052.6315789473</v>
      </c>
      <c r="X28" s="150">
        <v>678761.60990712105</v>
      </c>
      <c r="Y28" s="150">
        <v>716470.58823529375</v>
      </c>
      <c r="Z28" s="150">
        <v>754179.56656346715</v>
      </c>
      <c r="AA28" s="150">
        <v>0.7</v>
      </c>
    </row>
    <row r="29" spans="2:27" s="131" customFormat="1" ht="28" customHeight="1" x14ac:dyDescent="0.25">
      <c r="B29" s="154"/>
      <c r="C29" s="144"/>
      <c r="D29" s="150">
        <v>58.198198198198213</v>
      </c>
      <c r="E29" s="150">
        <v>58.720720720720735</v>
      </c>
      <c r="F29" s="150">
        <v>59.243243243243249</v>
      </c>
      <c r="G29" s="150">
        <v>60.288288288288307</v>
      </c>
      <c r="H29" s="150">
        <v>62.378378378378386</v>
      </c>
      <c r="I29" s="150">
        <v>64.468468468468473</v>
      </c>
      <c r="J29" s="150">
        <v>66.558558558558573</v>
      </c>
      <c r="K29" s="150">
        <v>68.64864864864866</v>
      </c>
      <c r="L29" s="150">
        <v>70.738738738738746</v>
      </c>
      <c r="M29" s="150">
        <v>72.828828828828847</v>
      </c>
      <c r="N29" s="150">
        <v>74.918918918918919</v>
      </c>
      <c r="O29" s="150">
        <v>77.00900900900902</v>
      </c>
      <c r="P29" s="150">
        <v>79.099099099099107</v>
      </c>
      <c r="Q29" s="150">
        <v>81.189189189189193</v>
      </c>
      <c r="R29" s="150">
        <v>83.27927927927928</v>
      </c>
      <c r="S29" s="150">
        <v>85.36936936936938</v>
      </c>
      <c r="T29" s="150">
        <v>87.459459459459467</v>
      </c>
      <c r="U29" s="150">
        <v>89.549549549549567</v>
      </c>
      <c r="V29" s="150">
        <v>91.639639639639654</v>
      </c>
      <c r="W29" s="150">
        <v>93.729729729729726</v>
      </c>
      <c r="X29" s="150">
        <v>95.819819819819827</v>
      </c>
      <c r="Y29" s="150">
        <v>97.909909909909899</v>
      </c>
      <c r="Z29" s="150">
        <v>100</v>
      </c>
      <c r="AA29" s="150">
        <v>0</v>
      </c>
    </row>
    <row r="30" spans="2:27" s="131" customFormat="1" ht="28" customHeight="1" x14ac:dyDescent="0.25">
      <c r="B30" s="152" t="s">
        <v>75</v>
      </c>
      <c r="C30" s="150">
        <v>258.40000000000003</v>
      </c>
      <c r="D30" s="150">
        <v>258.40000000000003</v>
      </c>
      <c r="E30" s="150">
        <v>259.33250000000004</v>
      </c>
      <c r="F30" s="150">
        <v>260.26500000000004</v>
      </c>
      <c r="G30" s="150">
        <v>262.13000000000005</v>
      </c>
      <c r="H30" s="150">
        <v>265.86</v>
      </c>
      <c r="I30" s="150">
        <v>269.59000000000003</v>
      </c>
      <c r="J30" s="150">
        <v>273.32000000000005</v>
      </c>
      <c r="K30" s="150">
        <v>277.05</v>
      </c>
      <c r="L30" s="150">
        <v>280.78000000000003</v>
      </c>
      <c r="M30" s="150">
        <v>284.51</v>
      </c>
      <c r="N30" s="150">
        <v>288.24</v>
      </c>
      <c r="O30" s="150">
        <v>291.97000000000003</v>
      </c>
      <c r="P30" s="150">
        <v>295.70000000000005</v>
      </c>
      <c r="Q30" s="150">
        <v>299.43</v>
      </c>
      <c r="R30" s="150">
        <v>303.16000000000003</v>
      </c>
      <c r="S30" s="150">
        <v>306.89</v>
      </c>
      <c r="T30" s="150">
        <v>310.62</v>
      </c>
      <c r="U30" s="150">
        <v>314.35000000000002</v>
      </c>
      <c r="V30" s="150">
        <v>318.08000000000004</v>
      </c>
      <c r="W30" s="150">
        <v>321.81</v>
      </c>
      <c r="X30" s="150">
        <v>325.54000000000002</v>
      </c>
      <c r="Y30" s="150">
        <v>329.27</v>
      </c>
      <c r="Z30" s="150">
        <v>333</v>
      </c>
      <c r="AA30" s="150" t="s">
        <v>61</v>
      </c>
    </row>
    <row r="31" spans="2:27" s="131" customFormat="1" ht="27.75" customHeight="1" x14ac:dyDescent="0.25">
      <c r="B31" s="152" t="s">
        <v>76</v>
      </c>
      <c r="C31" s="150"/>
      <c r="D31" s="150">
        <v>0</v>
      </c>
      <c r="E31" s="150">
        <v>5052.2445820434523</v>
      </c>
      <c r="F31" s="150">
        <v>10104.489164086905</v>
      </c>
      <c r="G31" s="150">
        <v>20208.97832817342</v>
      </c>
      <c r="H31" s="150">
        <v>40417.956656346454</v>
      </c>
      <c r="I31" s="150">
        <v>60626.934984520267</v>
      </c>
      <c r="J31" s="150">
        <v>80835.913312693679</v>
      </c>
      <c r="K31" s="150">
        <v>101044.89164086711</v>
      </c>
      <c r="L31" s="150">
        <v>121253.86996904014</v>
      </c>
      <c r="M31" s="150">
        <v>141462.84829721355</v>
      </c>
      <c r="N31" s="150">
        <v>161671.82662538698</v>
      </c>
      <c r="O31" s="150">
        <v>181880.80495356041</v>
      </c>
      <c r="P31" s="150">
        <v>202089.78328173383</v>
      </c>
      <c r="Q31" s="150">
        <v>222298.76160990685</v>
      </c>
      <c r="R31" s="150">
        <v>242507.73993808066</v>
      </c>
      <c r="S31" s="150">
        <v>262716.71826625371</v>
      </c>
      <c r="T31" s="150">
        <v>282925.69659442711</v>
      </c>
      <c r="U31" s="150">
        <v>303134.67492260056</v>
      </c>
      <c r="V31" s="150">
        <v>323343.65325077437</v>
      </c>
      <c r="W31" s="150">
        <v>343552.63157894736</v>
      </c>
      <c r="X31" s="150">
        <v>363761.60990712082</v>
      </c>
      <c r="Y31" s="150">
        <v>383970.58823529386</v>
      </c>
      <c r="Z31" s="150">
        <v>404179.56656346726</v>
      </c>
      <c r="AA31" s="150">
        <v>0.6</v>
      </c>
    </row>
    <row r="32" spans="2:27" s="131" customFormat="1" ht="28" customHeight="1" x14ac:dyDescent="0.25">
      <c r="B32" s="153"/>
      <c r="C32" s="150"/>
      <c r="D32" s="150">
        <v>77.597597597597613</v>
      </c>
      <c r="E32" s="150">
        <v>77.877627627627646</v>
      </c>
      <c r="F32" s="150">
        <v>78.15765765765768</v>
      </c>
      <c r="G32" s="150">
        <v>78.717717717717733</v>
      </c>
      <c r="H32" s="150">
        <v>79.837837837837839</v>
      </c>
      <c r="I32" s="150">
        <v>80.957957957957973</v>
      </c>
      <c r="J32" s="150">
        <v>82.078078078078093</v>
      </c>
      <c r="K32" s="150">
        <v>83.198198198198199</v>
      </c>
      <c r="L32" s="150">
        <v>84.318318318318333</v>
      </c>
      <c r="M32" s="150">
        <v>85.438438438438439</v>
      </c>
      <c r="N32" s="150">
        <v>86.558558558558559</v>
      </c>
      <c r="O32" s="150">
        <v>87.678678678678693</v>
      </c>
      <c r="P32" s="150">
        <v>88.798798798798813</v>
      </c>
      <c r="Q32" s="150">
        <v>89.918918918918919</v>
      </c>
      <c r="R32" s="150">
        <v>91.039039039039054</v>
      </c>
      <c r="S32" s="150">
        <v>92.159159159159159</v>
      </c>
      <c r="T32" s="150">
        <v>93.27927927927928</v>
      </c>
      <c r="U32" s="150">
        <v>94.399399399399414</v>
      </c>
      <c r="V32" s="150">
        <v>95.519519519519534</v>
      </c>
      <c r="W32" s="150">
        <v>96.63963963963964</v>
      </c>
      <c r="X32" s="150">
        <v>97.759759759759774</v>
      </c>
      <c r="Y32" s="150">
        <v>98.879879879879866</v>
      </c>
      <c r="Z32" s="150">
        <v>100</v>
      </c>
      <c r="AA32" s="150" t="s">
        <v>2</v>
      </c>
    </row>
    <row r="33" spans="2:27" s="131" customFormat="1" ht="28" customHeight="1" x14ac:dyDescent="0.25">
      <c r="B33" s="152" t="s">
        <v>77</v>
      </c>
      <c r="C33" s="150">
        <v>-64.600000000000051</v>
      </c>
      <c r="D33" s="150">
        <v>-64.600000000000051</v>
      </c>
      <c r="E33" s="150">
        <v>-59.630000000000052</v>
      </c>
      <c r="F33" s="150">
        <v>-54.660000000000053</v>
      </c>
      <c r="G33" s="150">
        <v>-44.720000000000049</v>
      </c>
      <c r="H33" s="150">
        <v>-24.840000000000046</v>
      </c>
      <c r="I33" s="150">
        <v>-4.9600000000000506</v>
      </c>
      <c r="J33" s="150">
        <v>14.919999999999959</v>
      </c>
      <c r="K33" s="150">
        <v>34.799999999999955</v>
      </c>
      <c r="L33" s="150">
        <v>54.67999999999995</v>
      </c>
      <c r="M33" s="150">
        <v>74.559999999999945</v>
      </c>
      <c r="N33" s="150">
        <v>94.439999999999969</v>
      </c>
      <c r="O33" s="150">
        <v>114.31999999999996</v>
      </c>
      <c r="P33" s="150">
        <v>134.19999999999996</v>
      </c>
      <c r="Q33" s="150">
        <v>154.07999999999998</v>
      </c>
      <c r="R33" s="150">
        <v>173.95999999999995</v>
      </c>
      <c r="S33" s="150">
        <v>193.83999999999995</v>
      </c>
      <c r="T33" s="150">
        <v>213.71999999999994</v>
      </c>
      <c r="U33" s="150">
        <v>233.6</v>
      </c>
      <c r="V33" s="150">
        <v>253.48</v>
      </c>
      <c r="W33" s="150">
        <v>273.36</v>
      </c>
      <c r="X33" s="150">
        <v>293.24</v>
      </c>
      <c r="Y33" s="150">
        <v>313.12</v>
      </c>
      <c r="Z33" s="150">
        <v>333</v>
      </c>
      <c r="AA33" s="150" t="s">
        <v>61</v>
      </c>
    </row>
    <row r="34" spans="2:27" s="131" customFormat="1" ht="28" customHeight="1" x14ac:dyDescent="0.25">
      <c r="B34" s="152" t="s">
        <v>78</v>
      </c>
      <c r="C34" s="150"/>
      <c r="D34" s="150">
        <v>0</v>
      </c>
      <c r="E34" s="150">
        <v>26927.244582042986</v>
      </c>
      <c r="F34" s="150">
        <v>53854.48916408675</v>
      </c>
      <c r="G34" s="150">
        <v>107708.9783281735</v>
      </c>
      <c r="H34" s="150">
        <v>215417.956656347</v>
      </c>
      <c r="I34" s="150">
        <v>323126.93498452049</v>
      </c>
      <c r="J34" s="150">
        <v>430835.91331269359</v>
      </c>
      <c r="K34" s="150">
        <v>538544.89164086711</v>
      </c>
      <c r="L34" s="150">
        <v>646253.86996904027</v>
      </c>
      <c r="M34" s="150">
        <v>753962.84829721367</v>
      </c>
      <c r="N34" s="150">
        <v>861671.82662538718</v>
      </c>
      <c r="O34" s="150">
        <v>969380.8049535607</v>
      </c>
      <c r="P34" s="150">
        <v>1077089.7832817337</v>
      </c>
      <c r="Q34" s="150">
        <v>1184798.7616099073</v>
      </c>
      <c r="R34" s="150">
        <v>1292507.7399380805</v>
      </c>
      <c r="S34" s="150">
        <v>1400216.7182662538</v>
      </c>
      <c r="T34" s="150">
        <v>1507925.6965944273</v>
      </c>
      <c r="U34" s="150">
        <v>1615634.6749226009</v>
      </c>
      <c r="V34" s="150">
        <v>1723343.6532507744</v>
      </c>
      <c r="W34" s="150">
        <v>1831052.6315789479</v>
      </c>
      <c r="X34" s="150">
        <v>1938761.6099071209</v>
      </c>
      <c r="Y34" s="150">
        <v>2046470.5882352944</v>
      </c>
      <c r="Z34" s="150">
        <v>2154179.5665634675</v>
      </c>
      <c r="AA34" s="150">
        <v>1.1000000000000001</v>
      </c>
    </row>
    <row r="35" spans="2:27" s="131" customFormat="1" ht="28" customHeight="1" x14ac:dyDescent="0.25">
      <c r="B35" s="154"/>
      <c r="C35" s="144"/>
      <c r="D35" s="150">
        <v>-19.399399399399414</v>
      </c>
      <c r="E35" s="150">
        <v>-17.906906906906922</v>
      </c>
      <c r="F35" s="150">
        <v>-16.414414414414431</v>
      </c>
      <c r="G35" s="150">
        <v>-13.429429429429444</v>
      </c>
      <c r="H35" s="150">
        <v>-7.4594594594594739</v>
      </c>
      <c r="I35" s="150">
        <v>-1.4894894894895048</v>
      </c>
      <c r="J35" s="150">
        <v>4.4804804804804688</v>
      </c>
      <c r="K35" s="150">
        <v>10.450450450450436</v>
      </c>
      <c r="L35" s="150">
        <v>16.420420420420406</v>
      </c>
      <c r="M35" s="150">
        <v>22.390390390390376</v>
      </c>
      <c r="N35" s="150">
        <v>28.360360360360353</v>
      </c>
      <c r="O35" s="150">
        <v>34.33033033033032</v>
      </c>
      <c r="P35" s="150">
        <v>40.300300300300293</v>
      </c>
      <c r="Q35" s="150">
        <v>46.270270270270267</v>
      </c>
      <c r="R35" s="150">
        <v>52.240240240240219</v>
      </c>
      <c r="S35" s="150">
        <v>58.210210210210192</v>
      </c>
      <c r="T35" s="150">
        <v>64.180180180180159</v>
      </c>
      <c r="U35" s="150">
        <v>70.150150150150154</v>
      </c>
      <c r="V35" s="150">
        <v>76.12012012012012</v>
      </c>
      <c r="W35" s="150">
        <v>82.090090090090101</v>
      </c>
      <c r="X35" s="150">
        <v>88.060060060060067</v>
      </c>
      <c r="Y35" s="150">
        <v>94.030030030030034</v>
      </c>
      <c r="Z35" s="150">
        <v>100</v>
      </c>
      <c r="AA35" s="150">
        <v>0</v>
      </c>
    </row>
    <row r="36" spans="2:27" s="131" customFormat="1" ht="28" customHeight="1" x14ac:dyDescent="0.25">
      <c r="B36" s="154"/>
      <c r="C36" s="144"/>
      <c r="D36" s="154"/>
      <c r="E36" s="155"/>
      <c r="F36" s="144"/>
      <c r="G36" s="156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</row>
    <row r="37" spans="2:27" ht="28" customHeight="1" x14ac:dyDescent="0.35">
      <c r="B37" s="142" t="s">
        <v>79</v>
      </c>
      <c r="C37" s="144"/>
      <c r="D37" s="144"/>
      <c r="E37" s="157"/>
      <c r="F37" s="142" t="s">
        <v>80</v>
      </c>
      <c r="G37" s="142" t="s">
        <v>81</v>
      </c>
      <c r="H37" s="142" t="s">
        <v>82</v>
      </c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</row>
    <row r="38" spans="2:27" ht="28" customHeight="1" x14ac:dyDescent="0.35">
      <c r="B38" s="158" t="s">
        <v>83</v>
      </c>
      <c r="C38" s="159">
        <v>1750000</v>
      </c>
      <c r="D38" s="160">
        <v>96.996996996996998</v>
      </c>
      <c r="E38" s="157"/>
      <c r="F38" s="158">
        <v>1</v>
      </c>
      <c r="G38" s="161">
        <v>1750000</v>
      </c>
      <c r="H38" s="158">
        <v>323</v>
      </c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</row>
    <row r="39" spans="2:27" ht="28" customHeight="1" x14ac:dyDescent="0.35">
      <c r="B39" s="158" t="s">
        <v>84</v>
      </c>
      <c r="C39" s="159">
        <v>1804179.5665634673</v>
      </c>
      <c r="D39" s="160">
        <v>100</v>
      </c>
      <c r="E39" s="157"/>
      <c r="F39" s="142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</row>
    <row r="40" spans="2:27" ht="28" customHeight="1" x14ac:dyDescent="0.35">
      <c r="B40" s="158" t="s">
        <v>85</v>
      </c>
      <c r="C40" s="162">
        <v>100</v>
      </c>
      <c r="D40" s="162">
        <v>100</v>
      </c>
      <c r="E40" s="157"/>
      <c r="F40" s="158" t="s">
        <v>85</v>
      </c>
      <c r="G40" s="163">
        <v>333</v>
      </c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</row>
    <row r="41" spans="2:27" ht="28" customHeight="1" x14ac:dyDescent="0.35">
      <c r="B41" s="158" t="s">
        <v>86</v>
      </c>
      <c r="C41" s="162">
        <v>69.969969969969966</v>
      </c>
      <c r="D41" s="162">
        <v>69.969969969969966</v>
      </c>
      <c r="E41" s="157"/>
      <c r="F41" s="158" t="s">
        <v>86</v>
      </c>
      <c r="G41" s="158">
        <v>233</v>
      </c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</row>
    <row r="42" spans="2:27" ht="28" customHeight="1" x14ac:dyDescent="0.35">
      <c r="B42" s="158" t="s">
        <v>82</v>
      </c>
      <c r="C42" s="162">
        <v>96.996996996996998</v>
      </c>
      <c r="D42" s="162">
        <v>96.996996996996998</v>
      </c>
      <c r="E42" s="157"/>
      <c r="F42" s="158" t="s">
        <v>87</v>
      </c>
      <c r="G42" s="164">
        <v>100</v>
      </c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</row>
    <row r="43" spans="2:27" ht="28" customHeight="1" x14ac:dyDescent="0.35">
      <c r="B43" s="158" t="s">
        <v>88</v>
      </c>
      <c r="C43" s="165">
        <v>0</v>
      </c>
      <c r="D43" s="159">
        <v>3500000.0000000009</v>
      </c>
      <c r="E43" s="157"/>
      <c r="F43" s="158" t="s">
        <v>89</v>
      </c>
      <c r="G43" s="164">
        <v>-10</v>
      </c>
      <c r="H43" s="164">
        <v>-10</v>
      </c>
      <c r="I43" s="166" t="s">
        <v>90</v>
      </c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</row>
    <row r="44" spans="2:27" ht="28" customHeight="1" x14ac:dyDescent="0.35">
      <c r="B44" s="158" t="s">
        <v>91</v>
      </c>
      <c r="C44" s="162">
        <v>145.04504504504504</v>
      </c>
      <c r="D44" s="160">
        <v>145.04504504504504</v>
      </c>
      <c r="E44" s="157"/>
      <c r="F44" s="158" t="s">
        <v>92</v>
      </c>
      <c r="G44" s="164">
        <v>-3.0030030030030028</v>
      </c>
      <c r="H44" s="164">
        <v>-3.0030030030030028</v>
      </c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</row>
    <row r="45" spans="2:27" ht="28" customHeight="1" x14ac:dyDescent="0.35">
      <c r="B45" s="158" t="s">
        <v>93</v>
      </c>
      <c r="C45" s="162">
        <v>34.984984984984983</v>
      </c>
      <c r="D45" s="165">
        <v>175000</v>
      </c>
      <c r="E45" s="157"/>
      <c r="F45" s="158" t="s">
        <v>94</v>
      </c>
      <c r="G45" s="164">
        <v>69.969969969969966</v>
      </c>
      <c r="H45" s="161">
        <v>0</v>
      </c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</row>
    <row r="46" spans="2:27" ht="28" customHeight="1" x14ac:dyDescent="0.35">
      <c r="B46" s="158" t="s">
        <v>87</v>
      </c>
      <c r="C46" s="162">
        <v>84.984984984984976</v>
      </c>
      <c r="D46" s="165">
        <v>175000</v>
      </c>
      <c r="E46" s="157"/>
      <c r="F46" s="158" t="s">
        <v>95</v>
      </c>
      <c r="G46" s="153" t="s">
        <v>96</v>
      </c>
      <c r="H46" s="153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</row>
    <row r="47" spans="2:27" ht="28" customHeight="1" x14ac:dyDescent="0.35">
      <c r="B47" s="158" t="s">
        <v>97</v>
      </c>
      <c r="C47" s="162">
        <v>122.52252252252252</v>
      </c>
      <c r="D47" s="165">
        <v>175000</v>
      </c>
      <c r="E47" s="157"/>
      <c r="F47" s="158" t="s">
        <v>98</v>
      </c>
      <c r="G47" s="167" t="s">
        <v>35</v>
      </c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</row>
    <row r="48" spans="2:27" ht="28" customHeight="1" x14ac:dyDescent="0.35"/>
    <row r="49" s="130" customFormat="1" ht="15" hidden="1" customHeight="1" x14ac:dyDescent="0.35"/>
    <row r="50" s="130" customFormat="1" ht="15" hidden="1" customHeight="1" x14ac:dyDescent="0.35"/>
    <row r="51" s="130" customFormat="1" ht="15" hidden="1" customHeight="1" x14ac:dyDescent="0.35"/>
    <row r="52" s="130" customFormat="1" ht="15" hidden="1" customHeight="1" x14ac:dyDescent="0.35"/>
    <row r="53" s="130" customFormat="1" ht="15" hidden="1" customHeight="1" x14ac:dyDescent="0.35"/>
    <row r="54" s="130" customFormat="1" ht="15" hidden="1" customHeight="1" x14ac:dyDescent="0.35"/>
    <row r="55" s="130" customFormat="1" ht="15" hidden="1" customHeight="1" x14ac:dyDescent="0.35"/>
    <row r="56" s="130" customFormat="1" ht="15" hidden="1" customHeight="1" x14ac:dyDescent="0.35"/>
    <row r="57" s="130" customFormat="1" ht="15" hidden="1" customHeight="1" x14ac:dyDescent="0.35"/>
    <row r="58" s="130" customFormat="1" ht="15" hidden="1" customHeight="1" x14ac:dyDescent="0.35"/>
    <row r="59" s="130" customFormat="1" ht="15" hidden="1" customHeight="1" x14ac:dyDescent="0.35"/>
    <row r="60" s="130" customFormat="1" ht="15" hidden="1" customHeight="1" x14ac:dyDescent="0.35"/>
    <row r="61" s="130" customFormat="1" ht="15" hidden="1" customHeight="1" x14ac:dyDescent="0.35"/>
    <row r="62" s="130" customFormat="1" ht="15" hidden="1" customHeight="1" x14ac:dyDescent="0.35"/>
    <row r="63" s="130" customFormat="1" ht="15" hidden="1" customHeight="1" x14ac:dyDescent="0.35"/>
    <row r="64" s="130" customFormat="1" ht="15" hidden="1" customHeight="1" x14ac:dyDescent="0.35"/>
    <row r="65" s="130" customFormat="1" ht="15" hidden="1" customHeight="1" x14ac:dyDescent="0.35"/>
    <row r="66" s="130" customFormat="1" ht="15" hidden="1" customHeight="1" x14ac:dyDescent="0.35"/>
    <row r="67" s="130" customFormat="1" ht="15" hidden="1" customHeight="1" x14ac:dyDescent="0.35"/>
    <row r="68" s="130" customFormat="1" ht="15" hidden="1" customHeight="1" x14ac:dyDescent="0.35"/>
    <row r="69" s="130" customFormat="1" ht="15" hidden="1" customHeight="1" x14ac:dyDescent="0.35"/>
    <row r="70" s="130" customFormat="1" ht="15" hidden="1" customHeight="1" x14ac:dyDescent="0.35"/>
    <row r="71" s="130" customFormat="1" ht="15" hidden="1" customHeight="1" x14ac:dyDescent="0.35"/>
    <row r="72" s="130" customFormat="1" ht="15" hidden="1" customHeight="1" x14ac:dyDescent="0.35"/>
    <row r="73" s="130" customFormat="1" ht="15" hidden="1" customHeight="1" x14ac:dyDescent="0.35"/>
    <row r="74" s="130" customFormat="1" ht="15" hidden="1" customHeight="1" x14ac:dyDescent="0.35"/>
    <row r="75" s="130" customFormat="1" ht="15" hidden="1" customHeight="1" x14ac:dyDescent="0.35"/>
    <row r="76" s="130" customFormat="1" ht="15" hidden="1" customHeight="1" x14ac:dyDescent="0.35"/>
    <row r="77" s="130" customFormat="1" ht="15" hidden="1" customHeight="1" x14ac:dyDescent="0.35"/>
    <row r="78" s="130" customFormat="1" ht="15" hidden="1" customHeight="1" x14ac:dyDescent="0.35"/>
    <row r="79" s="130" customFormat="1" ht="15" hidden="1" customHeight="1" x14ac:dyDescent="0.35"/>
    <row r="80" s="130" customFormat="1" ht="15" hidden="1" customHeight="1" x14ac:dyDescent="0.35"/>
  </sheetData>
  <sheetProtection algorithmName="SHA-512" hashValue="9SCDKXeEYjYeFNA9MLCpVFm33ZowuLF8iiRMDsrSIUM9T7jpwcaVBTTgOmTu768aIxs7FfBgEluyMu2/jmwuoA==" saltValue="AGM1NX8u7uk9ZUjISPYvgQ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eH middelen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 B.W. KAMPHUIS</dc:creator>
  <cp:lastModifiedBy>Ton H.J.A. Klein Ganseij</cp:lastModifiedBy>
  <dcterms:created xsi:type="dcterms:W3CDTF">2019-09-09T04:14:25Z</dcterms:created>
  <dcterms:modified xsi:type="dcterms:W3CDTF">2024-07-04T15:02:08Z</dcterms:modified>
</cp:coreProperties>
</file>