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L:\AKI-CN2\Projecten CZ 2024\Landelijk - Aanschaf en onderhoud keukenapparatuur\3.3 Nota van Inlichtingen\Nota 2\"/>
    </mc:Choice>
  </mc:AlternateContent>
  <xr:revisionPtr revIDLastSave="0" documentId="8_{424755F3-F5A6-4E60-ACB5-41B9460FBBA1}" xr6:coauthVersionLast="47" xr6:coauthVersionMax="47" xr10:uidLastSave="{00000000-0000-0000-0000-000000000000}"/>
  <workbookProtection workbookAlgorithmName="SHA-512" workbookHashValue="Rw1A5CKegCXHDJc5K1khUhhPAlW3Lu8u39S5QhgPq8yDmAoy8/nCk6ZjM/9NB+S2aQNjrg3wy1ritgq/hf7ZgA==" workbookSaltValue="j7Se6qpXS5JPDReH3YZc8g==" workbookSpinCount="100000" lockStructure="1"/>
  <bookViews>
    <workbookView xWindow="-110" yWindow="-110" windowWidth="19420" windowHeight="10420" xr2:uid="{68F729A3-4324-4AB3-B9E2-1DFBB146BA9E}"/>
  </bookViews>
  <sheets>
    <sheet name="handleiding" sheetId="11" r:id="rId1"/>
    <sheet name="Ondertekening" sheetId="12" r:id="rId2"/>
    <sheet name="Totalen" sheetId="1" r:id="rId3"/>
    <sheet name="Voorrijdkosten" sheetId="2" r:id="rId4"/>
    <sheet name="Meting" sheetId="3" r:id="rId5"/>
    <sheet name="Prev. onderhoud" sheetId="4" r:id="rId6"/>
    <sheet name="Cor. onderhoud" sheetId="8" r:id="rId7"/>
    <sheet name="Vervanging en Uitbreiding" sheetId="6" r:id="rId8"/>
    <sheet name="overige kosten" sheetId="9" r:id="rId9"/>
  </sheets>
  <definedNames>
    <definedName name="_xlnm.Print_Area" localSheetId="7">'Vervanging en Uitbreiding'!$A$1:$G$214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2" l="1"/>
  <c r="W10" i="2" s="1"/>
  <c r="O13" i="2"/>
  <c r="W13" i="2" s="1"/>
  <c r="O17" i="2"/>
  <c r="O18" i="2"/>
  <c r="O19" i="2"/>
  <c r="O20" i="2"/>
  <c r="O21" i="2"/>
  <c r="O22" i="2"/>
  <c r="O23" i="2"/>
  <c r="O24" i="2"/>
  <c r="O25" i="2"/>
  <c r="O26" i="2"/>
  <c r="O27" i="2"/>
  <c r="O28" i="2"/>
  <c r="O29" i="2"/>
  <c r="O30" i="2"/>
  <c r="O31" i="2"/>
  <c r="O32" i="2"/>
  <c r="O33" i="2"/>
  <c r="W33" i="2" s="1"/>
  <c r="O34" i="2"/>
  <c r="O35" i="2"/>
  <c r="W35" i="2" s="1"/>
  <c r="O36" i="2"/>
  <c r="O37" i="2"/>
  <c r="O38" i="2"/>
  <c r="O39" i="2"/>
  <c r="O8" i="2"/>
  <c r="F9" i="2"/>
  <c r="O9" i="2" s="1"/>
  <c r="W9" i="2" s="1"/>
  <c r="F10" i="2"/>
  <c r="F11" i="2"/>
  <c r="O11" i="2" s="1"/>
  <c r="F12" i="2"/>
  <c r="F13" i="2"/>
  <c r="F14" i="2"/>
  <c r="O14" i="2" s="1"/>
  <c r="F15" i="2"/>
  <c r="F16" i="2"/>
  <c r="O16" i="2" s="1"/>
  <c r="F17" i="2"/>
  <c r="F18" i="2"/>
  <c r="F19" i="2"/>
  <c r="F20" i="2"/>
  <c r="F21" i="2"/>
  <c r="F22" i="2"/>
  <c r="W22" i="2" s="1"/>
  <c r="F23" i="2"/>
  <c r="W23" i="2" s="1"/>
  <c r="F24" i="2"/>
  <c r="W24" i="2" s="1"/>
  <c r="F25" i="2"/>
  <c r="W25" i="2" s="1"/>
  <c r="F26" i="2"/>
  <c r="W26" i="2" s="1"/>
  <c r="F27" i="2"/>
  <c r="F28" i="2"/>
  <c r="F29" i="2"/>
  <c r="F30" i="2"/>
  <c r="F31" i="2"/>
  <c r="F32" i="2"/>
  <c r="F33" i="2"/>
  <c r="F34" i="2"/>
  <c r="F35" i="2"/>
  <c r="F36" i="2"/>
  <c r="F37" i="2"/>
  <c r="F38" i="2"/>
  <c r="F39" i="2"/>
  <c r="F8" i="2"/>
  <c r="W8" i="2"/>
  <c r="W21" i="2"/>
  <c r="W34" i="2"/>
  <c r="W36" i="2"/>
  <c r="W38" i="2"/>
  <c r="W39" i="2"/>
  <c r="F114" i="6"/>
  <c r="F116" i="6" s="1"/>
  <c r="F88" i="6"/>
  <c r="Y40" i="2"/>
  <c r="H67" i="4"/>
  <c r="H20" i="4"/>
  <c r="H19" i="4"/>
  <c r="H18" i="4"/>
  <c r="D26" i="1"/>
  <c r="D25" i="1"/>
  <c r="H44" i="4"/>
  <c r="H91" i="4"/>
  <c r="H92" i="4"/>
  <c r="H94" i="4"/>
  <c r="H113" i="4"/>
  <c r="H114" i="4"/>
  <c r="O15" i="2" l="1"/>
  <c r="W15" i="2" s="1"/>
  <c r="W14" i="2"/>
  <c r="W12" i="2"/>
  <c r="O12" i="2"/>
  <c r="W11" i="2"/>
  <c r="W31" i="2"/>
  <c r="W30" i="2"/>
  <c r="W29" i="2"/>
  <c r="W17" i="2"/>
  <c r="W20" i="2"/>
  <c r="W19" i="2"/>
  <c r="W18" i="2"/>
  <c r="W28" i="2"/>
  <c r="W16" i="2"/>
  <c r="W27" i="2"/>
  <c r="W32" i="2"/>
  <c r="F117" i="6"/>
  <c r="D18" i="1" s="1"/>
  <c r="F91" i="6"/>
  <c r="F93" i="6" s="1"/>
  <c r="D17" i="1" s="1"/>
  <c r="F135" i="6"/>
  <c r="F204" i="6"/>
  <c r="F154" i="6"/>
  <c r="F207" i="6" l="1"/>
  <c r="F209" i="6" s="1"/>
  <c r="F210" i="6" s="1"/>
  <c r="D20" i="1" s="1"/>
  <c r="F156" i="6"/>
  <c r="F157" i="6" s="1"/>
  <c r="D19" i="1" s="1"/>
  <c r="F137" i="6"/>
  <c r="F138" i="6" s="1"/>
  <c r="F139" i="6" s="1"/>
  <c r="D21" i="1" s="1"/>
  <c r="H119" i="4"/>
  <c r="H6" i="8" l="1"/>
  <c r="W37" i="2"/>
  <c r="N6" i="8"/>
  <c r="N8" i="8" s="1"/>
  <c r="K6" i="8"/>
  <c r="K8" i="8" s="1"/>
  <c r="P16" i="8"/>
  <c r="D12" i="1" s="1"/>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8" i="2"/>
  <c r="H117" i="4"/>
  <c r="H116" i="4"/>
  <c r="H111" i="4"/>
  <c r="H109" i="4"/>
  <c r="H105" i="4"/>
  <c r="H104" i="4"/>
  <c r="H103" i="4"/>
  <c r="H101" i="4"/>
  <c r="H100" i="4"/>
  <c r="H99" i="4"/>
  <c r="H98" i="4"/>
  <c r="H89" i="4"/>
  <c r="H83" i="4"/>
  <c r="H82" i="4"/>
  <c r="H80" i="4"/>
  <c r="H78" i="4"/>
  <c r="H66" i="4"/>
  <c r="H76" i="4"/>
  <c r="H74" i="4"/>
  <c r="H72" i="4"/>
  <c r="H71" i="4"/>
  <c r="H69" i="4"/>
  <c r="H64" i="4"/>
  <c r="H62" i="4"/>
  <c r="H61" i="4"/>
  <c r="H59" i="4"/>
  <c r="H57" i="4"/>
  <c r="H56" i="4"/>
  <c r="H54" i="4"/>
  <c r="H53" i="4"/>
  <c r="H52" i="4"/>
  <c r="H51" i="4"/>
  <c r="H49" i="4"/>
  <c r="H48" i="4"/>
  <c r="H47" i="4"/>
  <c r="H46" i="4"/>
  <c r="H42" i="4"/>
  <c r="H37" i="4"/>
  <c r="H36" i="4"/>
  <c r="H34" i="4"/>
  <c r="H32" i="4"/>
  <c r="H31" i="4"/>
  <c r="H30" i="4"/>
  <c r="H28" i="4"/>
  <c r="H27" i="4"/>
  <c r="H25" i="4"/>
  <c r="H24" i="4"/>
  <c r="H22" i="4"/>
  <c r="H12" i="4"/>
  <c r="H11" i="4"/>
  <c r="H10" i="4"/>
  <c r="H8" i="4"/>
  <c r="H7" i="4"/>
  <c r="H13" i="4"/>
  <c r="H9" i="4"/>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32" i="3"/>
  <c r="H26" i="3"/>
  <c r="H25" i="3"/>
  <c r="H24" i="3"/>
  <c r="H23" i="3"/>
  <c r="H22" i="3"/>
  <c r="H21" i="3"/>
  <c r="H20" i="3"/>
  <c r="H19" i="3"/>
  <c r="H18" i="3"/>
  <c r="H6" i="3"/>
  <c r="H7" i="3"/>
  <c r="H8" i="3"/>
  <c r="H9" i="3"/>
  <c r="H10" i="3"/>
  <c r="H11" i="3"/>
  <c r="H12" i="3"/>
  <c r="H5" i="3"/>
  <c r="K21" i="8" l="1"/>
  <c r="P21" i="8" s="1"/>
  <c r="D13" i="1" s="1"/>
  <c r="P8" i="8"/>
  <c r="P6" i="8"/>
  <c r="D22" i="1"/>
  <c r="AB41" i="2"/>
  <c r="H68" i="3"/>
  <c r="H121" i="4"/>
  <c r="H13" i="3"/>
  <c r="H14" i="3" s="1"/>
  <c r="H27" i="3"/>
  <c r="H28" i="3" s="1"/>
  <c r="W41" i="2"/>
  <c r="D4" i="1" l="1"/>
  <c r="W43" i="2"/>
  <c r="W44" i="2" s="1"/>
  <c r="D10" i="1" s="1"/>
  <c r="P10" i="8"/>
  <c r="P12" i="8" s="1"/>
  <c r="D11" i="1" s="1"/>
  <c r="D6" i="1"/>
  <c r="H71" i="3"/>
  <c r="D5" i="1" s="1"/>
  <c r="D7" i="1" l="1"/>
  <c r="D14" i="1"/>
  <c r="D29" i="1" l="1"/>
</calcChain>
</file>

<file path=xl/sharedStrings.xml><?xml version="1.0" encoding="utf-8"?>
<sst xmlns="http://schemas.openxmlformats.org/spreadsheetml/2006/main" count="758" uniqueCount="563">
  <si>
    <t>HANDLEIDING</t>
  </si>
  <si>
    <t>Algemeen</t>
  </si>
  <si>
    <t xml:space="preserve">- Opdrachtnemer dient de tarieven in te vullen in het Prijzenblad zoals dat door ProRail is opgesteld en dit in te dienen in TenderNed.
- Het Prijzenblad dient u (rechtsgeldig ondertekend) als pdf-document in te dienen en tevens in Excel format. Bij eventuele verschillen tussen deze documenten gaan wij uit van de prijzen zoals ingediend in het pdf-document.
- Alle prijzen en tarieven zijn gebaseerd op de uitvraag Levering en beheer en onderhoud keukenapparatuur, zie specifiek (maar niet uitsluitend) het Programma van Eisen en bijlage 1.
- Opdrachtnemer dient enkel de witte cellen in te vullen.
- Opdrachtnemer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2025.
- De prijzen en tarieven die in het Prijzenblad worden ingevuld zijn redelijk en marktconform (reëel). Niet reële tarieven en prijzen kunnen leiden tot een ongeldige inschrijving.
- Het indienen van negatieve prijzen is niet toegestaan.
- Aantallen producten zijn gebaseerd op een eerdere inventarisatie van keukenapparatuur (bijlage 2 bij het PvE) 
</t>
  </si>
  <si>
    <t>1. Ondertekening</t>
  </si>
  <si>
    <t xml:space="preserve">Opdrachtnemer dient dit tabblad de lichtblauwe cellen in te vullen en rechtsgeldig te ondertekenen. </t>
  </si>
  <si>
    <t>2. Totalen</t>
  </si>
  <si>
    <t xml:space="preserve">Deze totaalbegroting wordt automatisch gegenereerd op basis van de ingevulde tabbladen in dit Prijzenblad. Opdrachtnemer hoeft dit blad dus zelf niet in te vullen. 
</t>
  </si>
  <si>
    <t>3. Voorrijdkosten</t>
  </si>
  <si>
    <t>4. Meting</t>
  </si>
  <si>
    <t>In dit tabblad zijn de verschillende apparaten weergegeven waarvoor de prijs per apparaat wordt gevraagd voor de NEN3140 keuring.
-De prijs is exclusief voorrijdkosten en materialen</t>
  </si>
  <si>
    <t>5. Preventief Onderhoud</t>
  </si>
  <si>
    <t>6. Correctief Onderhoud</t>
  </si>
  <si>
    <t>Ín dit tabblad worden de kosten voor het correctief onderhoud exclusief voorrijdkosten gevraagd (zie hiervoor het tabblad 'voorrijdkosten')</t>
  </si>
  <si>
    <t>7. Vervanging &amp; Uitbreiding</t>
  </si>
  <si>
    <t xml:space="preserve">In dit tabblad worden de kosten voor de apparatuur gevraagd
In dit tabblad zijn van de verschillende locaties de huidige apparaten weergegeven die moeten worden vervangen (zie bijlage 1 van het PvE). 
Daarnaast wordt een prijs gevraagd voor de overige kosten binnen zo'n locatie. Waarbij:
-uitgegaan wordt dat al deze apparatuur in één keer vervangen wordt
- Indien afgeweken wordt van de voorgestelde merken in de apparatuurspecificatie(zie bijlage 1 van het PvE), dan dient opdrachtnemer in kolom H het merk en type nummer van de aangeboden apparatuur in te vullen. Indien opdrachtnemer wel een van de fabricaten aanbiedt volgens de specificaties dan hoeft dit niet ingevuld te worden.
-Indien een keuken in het geheel vervangen wordt, kan een kortingspercentage worden ingevuld op het totaalbedrag van de vervanging van de keuken. </t>
  </si>
  <si>
    <t>8. Overige kosten</t>
  </si>
  <si>
    <r>
      <t xml:space="preserve">In dit tabblad kunnen de kosten voor de eenmalige inventarisatie van de keukenapparatuur opgenomen worden, daarnaast kunnen </t>
    </r>
    <r>
      <rPr>
        <u/>
        <sz val="10"/>
        <rFont val="Arial"/>
        <family val="2"/>
      </rPr>
      <t>optioneel</t>
    </r>
    <r>
      <rPr>
        <sz val="10"/>
        <rFont val="Arial"/>
        <family val="2"/>
      </rPr>
      <t xml:space="preserve"> jaarlijkse overige kosten worden ingevuld. U dient de motivatie voor de jaarlijkse overige kosten toe te lichten in uw offerte. </t>
    </r>
  </si>
  <si>
    <t>Naam opdrachtgever</t>
  </si>
  <si>
    <t>ProRail</t>
  </si>
  <si>
    <t>Versienummer</t>
  </si>
  <si>
    <t xml:space="preserve">Versie def </t>
  </si>
  <si>
    <t>Prijspeil</t>
  </si>
  <si>
    <t>RECHTSGELDIGE ONDERTEKENING*</t>
  </si>
  <si>
    <t>Organisatienaam</t>
  </si>
  <si>
    <t>Naam tekeningsbevoegde functionaris</t>
  </si>
  <si>
    <t>Functie tekeningsbevoegde functionaris</t>
  </si>
  <si>
    <t>Handtekening</t>
  </si>
  <si>
    <t>* Door het indienen van het Prijzenblad verklaart Opdrachtnemer dat deze zich volledig conformeert aan de aanbestedingsleidraad inclusief bijlagen. Tevens accepteert Opdrachtnemer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Opdrachtnemer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Opdrachtnemer verklaart met het indienen van het Prijzenblad dat de door hem geoffreerde prijzen en tarieven zonder voorbehoud zijn.</t>
  </si>
  <si>
    <t>TOTALEN</t>
  </si>
  <si>
    <t>Preventief Onderhoud per jaar</t>
  </si>
  <si>
    <t>voorrijkosten</t>
  </si>
  <si>
    <t xml:space="preserve">meting </t>
  </si>
  <si>
    <t>onderhoud</t>
  </si>
  <si>
    <t>totaal</t>
  </si>
  <si>
    <t>Correctief Onderhoud per jaar</t>
  </si>
  <si>
    <t>monteurkosten</t>
  </si>
  <si>
    <t>onderdelen</t>
  </si>
  <si>
    <t>overige kosten</t>
  </si>
  <si>
    <t>Vervanging &amp; Uitbreiding (8 jaar)</t>
  </si>
  <si>
    <t>Tulpenburgh [1x]</t>
  </si>
  <si>
    <t>Espressobar [1x]</t>
  </si>
  <si>
    <t>Banqueting [1x]</t>
  </si>
  <si>
    <t>Hybride horeca [3x]</t>
  </si>
  <si>
    <t>Verkeersleidingposten [6x]</t>
  </si>
  <si>
    <t>Overige kosten</t>
  </si>
  <si>
    <t>Overige eenmalige kosten</t>
  </si>
  <si>
    <t>Overige jaarlijkse kosten</t>
  </si>
  <si>
    <t>Totaal generaal</t>
  </si>
  <si>
    <t>totaal begroot voor 8 jaar</t>
  </si>
  <si>
    <t>dit bedrag wordt gebruikt om de prijzen te vergelijken</t>
  </si>
  <si>
    <t>VOORIJDKOSTEN</t>
  </si>
  <si>
    <t>meting-keuring-onderhoud</t>
  </si>
  <si>
    <t>naam</t>
  </si>
  <si>
    <t>plaats</t>
  </si>
  <si>
    <t>postcode, huisnummer</t>
  </si>
  <si>
    <t xml:space="preserve"> 8:00-17:00h</t>
  </si>
  <si>
    <t>17:00-23:00h</t>
  </si>
  <si>
    <t>nacht, weekend en feestdagen</t>
  </si>
  <si>
    <t>service</t>
  </si>
  <si>
    <t>De Inktpot</t>
  </si>
  <si>
    <t>Utrecht</t>
  </si>
  <si>
    <t>3511 EP, 3</t>
  </si>
  <si>
    <t>Tulpenburgh</t>
  </si>
  <si>
    <t>3511 EP, 2</t>
  </si>
  <si>
    <t>Admiraal Helfrichlaan</t>
  </si>
  <si>
    <t>3527 KV, 1</t>
  </si>
  <si>
    <t>VLTC Amsterdam (1ste- 4de)</t>
  </si>
  <si>
    <t>Amsterdam</t>
  </si>
  <si>
    <t>1013 AA, 4</t>
  </si>
  <si>
    <t>Schellepoort Zwolle</t>
  </si>
  <si>
    <t>Zwolle</t>
  </si>
  <si>
    <t>8017 JZ, 20</t>
  </si>
  <si>
    <t>Central Post</t>
  </si>
  <si>
    <t>Rotterdam</t>
  </si>
  <si>
    <t>3013 AA, 27J</t>
  </si>
  <si>
    <t xml:space="preserve">The Core </t>
  </si>
  <si>
    <t>Eindhoven</t>
  </si>
  <si>
    <t>5612 AM, 14</t>
  </si>
  <si>
    <t>Admiraal Helfrichlaan OCCR</t>
  </si>
  <si>
    <t>Nieuwe VL-Post Utrecht</t>
  </si>
  <si>
    <t>3534 BL, 1</t>
  </si>
  <si>
    <t>VLTC Amsterdam (5de)</t>
  </si>
  <si>
    <t>VL-Post Zwolle</t>
  </si>
  <si>
    <t>8011 CA, 1</t>
  </si>
  <si>
    <t>VL-Post Eindhoven</t>
  </si>
  <si>
    <t>5613 AM, 10</t>
  </si>
  <si>
    <t>VL-Post Arnhem</t>
  </si>
  <si>
    <t>Arnhem</t>
  </si>
  <si>
    <t>6811 KS, 131</t>
  </si>
  <si>
    <t>VL-Post Maastricht</t>
  </si>
  <si>
    <t>Maastricht</t>
  </si>
  <si>
    <t>6221 BD, 115</t>
  </si>
  <si>
    <t>VL-Post Rotterdam</t>
  </si>
  <si>
    <t>3033 CA, 35</t>
  </si>
  <si>
    <t>VL-Post Alkmaar</t>
  </si>
  <si>
    <t>Alkmaar</t>
  </si>
  <si>
    <t>1815 AB, 17</t>
  </si>
  <si>
    <t>VL-Post Den Haag</t>
  </si>
  <si>
    <t>Den Haag</t>
  </si>
  <si>
    <t>2516 ZZ, 234</t>
  </si>
  <si>
    <t>VL-Post Groningen</t>
  </si>
  <si>
    <t>Groningen</t>
  </si>
  <si>
    <t>9725 HW, 10</t>
  </si>
  <si>
    <t>VL-Post Roosendaal</t>
  </si>
  <si>
    <t>Roosendaal</t>
  </si>
  <si>
    <t>4704 RG, 6C</t>
  </si>
  <si>
    <t xml:space="preserve">VL-Post Amersfoort </t>
  </si>
  <si>
    <t>Amersfoort</t>
  </si>
  <si>
    <t>3818 LE, 301</t>
  </si>
  <si>
    <t>VL-Post Kijfhoek</t>
  </si>
  <si>
    <t>Zwijndrecht</t>
  </si>
  <si>
    <t>3333 LD, 11</t>
  </si>
  <si>
    <t>Opleidingscentrum gebouw 8</t>
  </si>
  <si>
    <t>5613 AM, 8</t>
  </si>
  <si>
    <t>ICB Utrecht</t>
  </si>
  <si>
    <t>3534 BL, 3</t>
  </si>
  <si>
    <t>ICB Schiphol</t>
  </si>
  <si>
    <t>Schiphol</t>
  </si>
  <si>
    <t>1118 DS, 2</t>
  </si>
  <si>
    <t>ICB Zwolle</t>
  </si>
  <si>
    <t>8013 RP</t>
  </si>
  <si>
    <t>ICB Portiersloge Kijfhoek</t>
  </si>
  <si>
    <t>ICB Brandweer Kijfhoek</t>
  </si>
  <si>
    <t>ICB Eindhoven</t>
  </si>
  <si>
    <t>5613 AM, 10 A</t>
  </si>
  <si>
    <t xml:space="preserve">ICB Amersfoort </t>
  </si>
  <si>
    <t>3818 LE, 303</t>
  </si>
  <si>
    <t>ICB Rhoon</t>
  </si>
  <si>
    <t>Rhoon</t>
  </si>
  <si>
    <t>3161 GK, 1</t>
  </si>
  <si>
    <t>Volksbank (Hojel Deelgebouw C)</t>
  </si>
  <si>
    <t>3531 AH, 200</t>
  </si>
  <si>
    <t>De Driehoek</t>
  </si>
  <si>
    <t>totale begrote voorrijkosten per jaar</t>
  </si>
  <si>
    <t>voorrijkosten preventief onderhoud per jaar</t>
  </si>
  <si>
    <t>voorrijkosten correctief onderhoud per jaar</t>
  </si>
  <si>
    <t>CONDITIE BEPALING en NEN 3140 KEURING</t>
  </si>
  <si>
    <t>Incidentenbestrijding</t>
  </si>
  <si>
    <t>afzuigkap</t>
  </si>
  <si>
    <t>broodrooster</t>
  </si>
  <si>
    <t>koelkast</t>
  </si>
  <si>
    <t xml:space="preserve">kookunit </t>
  </si>
  <si>
    <t>magnetron</t>
  </si>
  <si>
    <t>vaatwasser</t>
  </si>
  <si>
    <t>vrieskast</t>
  </si>
  <si>
    <t>waterkoker</t>
  </si>
  <si>
    <t>alle ICB's per jaar (x8)</t>
  </si>
  <si>
    <t>Verkeersleidingposten</t>
  </si>
  <si>
    <t>airfryer</t>
  </si>
  <si>
    <t>kookunit inductie</t>
  </si>
  <si>
    <t>alle VLP's per jaar (x15)</t>
  </si>
  <si>
    <t>Hoofd- en regiokantoren</t>
  </si>
  <si>
    <t>bainmarie</t>
  </si>
  <si>
    <t>bakplaat</t>
  </si>
  <si>
    <t>blender</t>
  </si>
  <si>
    <t>combi steamer</t>
  </si>
  <si>
    <t>flessenkoeling</t>
  </si>
  <si>
    <t>fornuis</t>
  </si>
  <si>
    <t>friteuse</t>
  </si>
  <si>
    <t>grillrooster</t>
  </si>
  <si>
    <t>handdouche</t>
  </si>
  <si>
    <t>heteluchtoven</t>
  </si>
  <si>
    <t>hotpot</t>
  </si>
  <si>
    <t>koelbak</t>
  </si>
  <si>
    <t>koelbak met separate motor</t>
  </si>
  <si>
    <t>koelvitrine</t>
  </si>
  <si>
    <t>koelwerkbank</t>
  </si>
  <si>
    <t>koelwerkbank met koelbak</t>
  </si>
  <si>
    <t>koffie doorstroomzuil</t>
  </si>
  <si>
    <t>kookunit</t>
  </si>
  <si>
    <t>quooker</t>
  </si>
  <si>
    <t>schilferijsmachine</t>
  </si>
  <si>
    <t xml:space="preserve">sinaasappelpers </t>
  </si>
  <si>
    <t>slanghaspel met handdouche</t>
  </si>
  <si>
    <t>staafmixer</t>
  </si>
  <si>
    <t>vaatwasser, doorschuiver</t>
  </si>
  <si>
    <t>vaatwasser, korventransport</t>
  </si>
  <si>
    <t>vacumeermachine</t>
  </si>
  <si>
    <t>warmhoudlamp met -plaat</t>
  </si>
  <si>
    <t>warmhoudplaat</t>
  </si>
  <si>
    <t>warmtelamp</t>
  </si>
  <si>
    <t>waterontharder</t>
  </si>
  <si>
    <t>koelinstallatie met aggregaat</t>
  </si>
  <si>
    <t>totaal generaal</t>
  </si>
  <si>
    <t>per jaar</t>
  </si>
  <si>
    <t>PREVENTIEF ONDERHOUD</t>
  </si>
  <si>
    <t>onderhoudsprijs per stuk</t>
  </si>
  <si>
    <t>aantal (begroot)</t>
  </si>
  <si>
    <t>frequentie</t>
  </si>
  <si>
    <t>totaal per jaar</t>
  </si>
  <si>
    <t>afzuigkap -</t>
  </si>
  <si>
    <t>afzuigkap De Koksmaat</t>
  </si>
  <si>
    <t>afzuigkap Halton</t>
  </si>
  <si>
    <t>bainmarie -</t>
  </si>
  <si>
    <t>bainmarie Groku</t>
  </si>
  <si>
    <t>bakplaat -</t>
  </si>
  <si>
    <t>bakplaat Küppersbusch</t>
  </si>
  <si>
    <t>bakplaat Mareno</t>
  </si>
  <si>
    <t>blender Kenwood</t>
  </si>
  <si>
    <t>blender Magimix</t>
  </si>
  <si>
    <t>blender Robot Coupe</t>
  </si>
  <si>
    <t>combi steamer Catertech</t>
  </si>
  <si>
    <t>combi steamer Metos</t>
  </si>
  <si>
    <t>combi steamer MKN</t>
  </si>
  <si>
    <t>flessenkoeling Gamko</t>
  </si>
  <si>
    <t>fornuis -</t>
  </si>
  <si>
    <t>fornuis Ascobloc</t>
  </si>
  <si>
    <t>friteuse -</t>
  </si>
  <si>
    <t>friteuse Küppersbusch</t>
  </si>
  <si>
    <t>grillrooster Caterchef</t>
  </si>
  <si>
    <t>grillrooster Silex</t>
  </si>
  <si>
    <t>grillrooster Tecno iNox</t>
  </si>
  <si>
    <t>handdouche -</t>
  </si>
  <si>
    <t>heteluchtoven Alphatech</t>
  </si>
  <si>
    <t>heteluchtoven Eloma</t>
  </si>
  <si>
    <t>hotpot -</t>
  </si>
  <si>
    <t>hotpot Dualit</t>
  </si>
  <si>
    <t>koelbak Groku</t>
  </si>
  <si>
    <t>koelbak met separate motor Groku</t>
  </si>
  <si>
    <t>koelkast Catertech</t>
  </si>
  <si>
    <t>koelkast Electrolux</t>
  </si>
  <si>
    <t>koelkast Gram</t>
  </si>
  <si>
    <t>koelkast Liebherr</t>
  </si>
  <si>
    <t>koelvitrine Fogal</t>
  </si>
  <si>
    <t>koelvitrine Gamko</t>
  </si>
  <si>
    <t>koelvitrine Groku</t>
  </si>
  <si>
    <t>koelvitrine Ideal Ake</t>
  </si>
  <si>
    <t>koelwerkbank Afinox</t>
  </si>
  <si>
    <t>koelwerkbank Gram</t>
  </si>
  <si>
    <t>koelwerkbank met koelbak Groku</t>
  </si>
  <si>
    <t>koffie doorstroomzuil Animo</t>
  </si>
  <si>
    <t>koffie doorstroomzuil Bravilor Bonamat</t>
  </si>
  <si>
    <t>koffiezetapparaat</t>
  </si>
  <si>
    <t>koffiezetapparaat Bravilor Bonamat</t>
  </si>
  <si>
    <t>kokend-water-boiler en kraan</t>
  </si>
  <si>
    <t>Quooker</t>
  </si>
  <si>
    <t>Grohe Red</t>
  </si>
  <si>
    <t>kookunit Ubert</t>
  </si>
  <si>
    <t>kookunit inductie Hendi</t>
  </si>
  <si>
    <t>kookunit inductie Scholl</t>
  </si>
  <si>
    <t>magnetron Panasonic</t>
  </si>
  <si>
    <t>oven</t>
  </si>
  <si>
    <t>oven Metos</t>
  </si>
  <si>
    <t>schilferijsmachine Metos</t>
  </si>
  <si>
    <t>sinaasappelpers  Zumex</t>
  </si>
  <si>
    <t>slanghaspel met handdouche -</t>
  </si>
  <si>
    <t>slanghaspel met handdouche Nederman</t>
  </si>
  <si>
    <t>staafmixer -</t>
  </si>
  <si>
    <t>staafmixer Kenwood</t>
  </si>
  <si>
    <t>staafmixer Kitchen Aid</t>
  </si>
  <si>
    <t>vaatwasser Catertech</t>
  </si>
  <si>
    <t>vaatwasser, doorschuiver Meiko</t>
  </si>
  <si>
    <t>vaatwasser, doorschuiver Wexiödisk</t>
  </si>
  <si>
    <t>vaatwasser en korventransport Wexiödisk</t>
  </si>
  <si>
    <t>vacumeermachine Henkelman</t>
  </si>
  <si>
    <t>vrieskast Catertech</t>
  </si>
  <si>
    <t>vrieskast Electrolux</t>
  </si>
  <si>
    <t>vrieskast Gram</t>
  </si>
  <si>
    <t>vrieskast Liebherr</t>
  </si>
  <si>
    <t>warmhoudlamp met -plaat Rieber</t>
  </si>
  <si>
    <t>warmhoudlamp met -plaat Rocam</t>
  </si>
  <si>
    <t>warmhoudlamp met -plaat Scholl</t>
  </si>
  <si>
    <t>warmhoudplaat Ubert</t>
  </si>
  <si>
    <t>warmtebrug</t>
  </si>
  <si>
    <t>warmtebrug Groku</t>
  </si>
  <si>
    <t>warmtelamp Rieber</t>
  </si>
  <si>
    <t>waterontharder Lubron</t>
  </si>
  <si>
    <t>waterontharder Pentair</t>
  </si>
  <si>
    <t>wok inductie</t>
  </si>
  <si>
    <t>wok inductie Hendi</t>
  </si>
  <si>
    <t>wok inductie Küppersbusch</t>
  </si>
  <si>
    <t>koelinstallatie (aggregaat t/m verdamper)</t>
  </si>
  <si>
    <t>koelinstallatie met aggregaat ECO Refrigerazione</t>
  </si>
  <si>
    <t>totaal per jaar gemiddeld</t>
  </si>
  <si>
    <t>CORRECTIEF ONDERHOUD (service)</t>
  </si>
  <si>
    <t>Uurtarieven</t>
  </si>
  <si>
    <t>Onderhoudstarief monteur per uur (service)</t>
  </si>
  <si>
    <t>Onderhoudstarief koelmonteur per uur (service)</t>
  </si>
  <si>
    <t>Gemiddelde duur van service</t>
  </si>
  <si>
    <t>uur</t>
  </si>
  <si>
    <t>totaal monteurkosten per jaar</t>
  </si>
  <si>
    <t>Materialen en onderdelen</t>
  </si>
  <si>
    <t>uitgangspunt bruto kosten onderdelen per jaar</t>
  </si>
  <si>
    <t>kortingspercentage op de adviesprijs van de onderdelen</t>
  </si>
  <si>
    <t>kosten onderdelen per jaar</t>
  </si>
  <si>
    <t>deze korting voor alle onderdelen (ook bij het preventieve onderhoud)</t>
  </si>
  <si>
    <t>Overige servicekosten</t>
  </si>
  <si>
    <t>per keer</t>
  </si>
  <si>
    <t>Overige kosten buiten voorrijtarief, uurtarieven en materialen</t>
  </si>
  <si>
    <t>overige kosten per jaar</t>
  </si>
  <si>
    <t>VERVANGING EN UITBREIDING</t>
  </si>
  <si>
    <t>1. TULPENBURGH</t>
  </si>
  <si>
    <t>aantal</t>
  </si>
  <si>
    <t>prijs</t>
  </si>
  <si>
    <t>Bij een gelijkwaardige aanbieding in de witte lange vlakken, fabricaat, model en type aangeven</t>
  </si>
  <si>
    <t>DEEL AA. - RUIMTE 1</t>
  </si>
  <si>
    <t>AA.01</t>
  </si>
  <si>
    <t>Automatische Citruspers</t>
  </si>
  <si>
    <t>AA.02</t>
  </si>
  <si>
    <t>Vrieskast</t>
  </si>
  <si>
    <t>AA.03</t>
  </si>
  <si>
    <t>Koelbak zonder compressor</t>
  </si>
  <si>
    <t>AA.04</t>
  </si>
  <si>
    <t>AA.05</t>
  </si>
  <si>
    <t>Koel-/ vrieskast combinatie</t>
  </si>
  <si>
    <t>AA.06</t>
  </si>
  <si>
    <t>Onderbouwkoeling, drank, 1 secties</t>
  </si>
  <si>
    <t>AA.07</t>
  </si>
  <si>
    <t>Onderbouwkoeling, drank (frame)</t>
  </si>
  <si>
    <t>AA.07a</t>
  </si>
  <si>
    <t>Deursectie, drank</t>
  </si>
  <si>
    <t>AA.07b</t>
  </si>
  <si>
    <t>AA.07c</t>
  </si>
  <si>
    <t>Ladensectie, drank, met 2 laden</t>
  </si>
  <si>
    <t>AA.08</t>
  </si>
  <si>
    <t>Onderbouwkoeling, food (frame)</t>
  </si>
  <si>
    <t>AA.08a</t>
  </si>
  <si>
    <t>Deursectie, food (linksdraaiend)</t>
  </si>
  <si>
    <t>AA.08b</t>
  </si>
  <si>
    <t>AA.08c</t>
  </si>
  <si>
    <t>Deursectie, food (rechtsdraaiend)</t>
  </si>
  <si>
    <t>AA.09</t>
  </si>
  <si>
    <t>AA.09a</t>
  </si>
  <si>
    <t>AA.09b</t>
  </si>
  <si>
    <t>AA.09c</t>
  </si>
  <si>
    <t>AA.10</t>
  </si>
  <si>
    <t>AA.10a</t>
  </si>
  <si>
    <t>AA.10b</t>
  </si>
  <si>
    <t>AA.10c</t>
  </si>
  <si>
    <t>AA.11</t>
  </si>
  <si>
    <t>Bakplaat 2/1 GN, keramisch</t>
  </si>
  <si>
    <t>AA.12</t>
  </si>
  <si>
    <t>Friteuse 2 pans, drop-in</t>
  </si>
  <si>
    <t>AA.13</t>
  </si>
  <si>
    <t>Soeppan 10 liter</t>
  </si>
  <si>
    <t>AA.14</t>
  </si>
  <si>
    <t>AA.15</t>
  </si>
  <si>
    <t>Bain-marie 2/1 GN</t>
  </si>
  <si>
    <t xml:space="preserve"> </t>
  </si>
  <si>
    <t>AA.16</t>
  </si>
  <si>
    <t>Heteluchtoven</t>
  </si>
  <si>
    <t>AA.17</t>
  </si>
  <si>
    <t>Koelvitrine</t>
  </si>
  <si>
    <t>AA.18</t>
  </si>
  <si>
    <t>AA.19</t>
  </si>
  <si>
    <t>AA.20</t>
  </si>
  <si>
    <t>Wok, inductie, drop-in</t>
  </si>
  <si>
    <t>AA.21</t>
  </si>
  <si>
    <t>Combi steamer 10 1/1 GN</t>
  </si>
  <si>
    <t>AA.23</t>
  </si>
  <si>
    <t>Warmhoudlamp op voetplaat</t>
  </si>
  <si>
    <t>AA.24</t>
  </si>
  <si>
    <t>AA.25</t>
  </si>
  <si>
    <t>Warmhoudplaat met -lamp</t>
  </si>
  <si>
    <t>AA.26</t>
  </si>
  <si>
    <t>Kookplaat rond</t>
  </si>
  <si>
    <t>AA.27</t>
  </si>
  <si>
    <t>AA.28</t>
  </si>
  <si>
    <t>Wandshowmeubel, gekoeld</t>
  </si>
  <si>
    <t>AA.29</t>
  </si>
  <si>
    <t>AA.30</t>
  </si>
  <si>
    <t>AA.31</t>
  </si>
  <si>
    <t>DEEL BC. - RUIMTE 2</t>
  </si>
  <si>
    <t>BC.30</t>
  </si>
  <si>
    <t>Mengkraan met handspoeldouche</t>
  </si>
  <si>
    <t>BC.31</t>
  </si>
  <si>
    <t>Spuithaspel</t>
  </si>
  <si>
    <t>BC.33</t>
  </si>
  <si>
    <t>Koud-waterontharder, 520 liter per uur</t>
  </si>
  <si>
    <t>DEEL BD. - RUIMTE 3</t>
  </si>
  <si>
    <t>BD.40</t>
  </si>
  <si>
    <t>Salamander, elektrisch</t>
  </si>
  <si>
    <t>BD.41</t>
  </si>
  <si>
    <t>BD.42</t>
  </si>
  <si>
    <t>Doorstroomzuil tafelmodel, 2 containers à 10 liter</t>
  </si>
  <si>
    <t>BD.43</t>
  </si>
  <si>
    <t>Koelkast</t>
  </si>
  <si>
    <t>BD.44</t>
  </si>
  <si>
    <t>Kookunit 4 zones, inductie</t>
  </si>
  <si>
    <t>BD.45</t>
  </si>
  <si>
    <t>BD.46</t>
  </si>
  <si>
    <t>BD.47</t>
  </si>
  <si>
    <t>Bakplaat 2/1 GN, roestvaststaal</t>
  </si>
  <si>
    <t>BD.48</t>
  </si>
  <si>
    <t>BD.49</t>
  </si>
  <si>
    <t>Vacumeermachine</t>
  </si>
  <si>
    <t>BD.50</t>
  </si>
  <si>
    <t>BD.51</t>
  </si>
  <si>
    <t>Schilferijsmachine</t>
  </si>
  <si>
    <t>DEEL BE. - RUIMTE 4</t>
  </si>
  <si>
    <t>BE.55</t>
  </si>
  <si>
    <t>Cutter/ groentesnijder</t>
  </si>
  <si>
    <t>BE.56</t>
  </si>
  <si>
    <t>BE.57</t>
  </si>
  <si>
    <t>Blender</t>
  </si>
  <si>
    <t>BE.58</t>
  </si>
  <si>
    <t>Staafmixer</t>
  </si>
  <si>
    <t>BE.59</t>
  </si>
  <si>
    <t>BE.60</t>
  </si>
  <si>
    <t>BE.60a</t>
  </si>
  <si>
    <t>BE.60b</t>
  </si>
  <si>
    <t>BE.60c</t>
  </si>
  <si>
    <t>BE.61</t>
  </si>
  <si>
    <t>BE.61a</t>
  </si>
  <si>
    <t>BE.61b</t>
  </si>
  <si>
    <t>BE.62</t>
  </si>
  <si>
    <t>BE.62a</t>
  </si>
  <si>
    <t>BE.62b</t>
  </si>
  <si>
    <t>BE.62c</t>
  </si>
  <si>
    <t>BE.63</t>
  </si>
  <si>
    <t>BE.63a</t>
  </si>
  <si>
    <t>BE.63b</t>
  </si>
  <si>
    <t>DEEL CA. - RUIMTE 6</t>
  </si>
  <si>
    <t>CA.70</t>
  </si>
  <si>
    <t>Onderbouwkoelkast, inbouw</t>
  </si>
  <si>
    <t>CA.70a</t>
  </si>
  <si>
    <t>Subtotaal apparatuur</t>
  </si>
  <si>
    <t>DEEL 1 - KORTING</t>
  </si>
  <si>
    <t>1a</t>
  </si>
  <si>
    <t>Kortingspercentage</t>
  </si>
  <si>
    <t>Kortingspercentage bij het tegelijkertijd vervangen van al deze apparatuur bij een locatie</t>
  </si>
  <si>
    <t xml:space="preserve">Korting  </t>
  </si>
  <si>
    <t>TOTAAL KOSTEN vervanging TULPENBURGH</t>
  </si>
  <si>
    <t>2. ESPRESSOBAR</t>
  </si>
  <si>
    <t>DEEL EA - ESPRESSOBAR</t>
  </si>
  <si>
    <t>EA.01</t>
  </si>
  <si>
    <t>Koelvitrine zelfbediening</t>
  </si>
  <si>
    <t>EA.02</t>
  </si>
  <si>
    <t>EA.02a</t>
  </si>
  <si>
    <t>Ladensectie, food, met 3 laden</t>
  </si>
  <si>
    <t>EA.02b</t>
  </si>
  <si>
    <t>Ladensectie, food, met 2 laden</t>
  </si>
  <si>
    <t>EA.03</t>
  </si>
  <si>
    <t>EA.03a</t>
  </si>
  <si>
    <t>EA.03b</t>
  </si>
  <si>
    <t>Ladensectie, drank, met 3 laden</t>
  </si>
  <si>
    <t>EA.03d</t>
  </si>
  <si>
    <t>EA.04</t>
  </si>
  <si>
    <t>IJsblokjesmachine</t>
  </si>
  <si>
    <t>EA.05</t>
  </si>
  <si>
    <t>EA.06</t>
  </si>
  <si>
    <t>Onderbouwkoeling met een glasdeur, voor dranken</t>
  </si>
  <si>
    <t>EA.07</t>
  </si>
  <si>
    <t>EA.08</t>
  </si>
  <si>
    <t>Bar blender</t>
  </si>
  <si>
    <t>EA.09</t>
  </si>
  <si>
    <t>EA.10</t>
  </si>
  <si>
    <t>Citruspers</t>
  </si>
  <si>
    <t>Kortingspercentage bij het tegelijkertijd vervangen van al deze apparatuur op een locatie</t>
  </si>
  <si>
    <t>TOTAAL KOSTEN vervanging ESPRESSOBAR</t>
  </si>
  <si>
    <t>3. VERKEERSLEIDINGPOST</t>
  </si>
  <si>
    <t>DEEL VL - VERKEERSLEIDINGSPOST</t>
  </si>
  <si>
    <t>VL.01</t>
  </si>
  <si>
    <t>VL.02</t>
  </si>
  <si>
    <t xml:space="preserve">Kraan/ waterkoker inbouw </t>
  </si>
  <si>
    <t>VL.03</t>
  </si>
  <si>
    <t>Panini-grill</t>
  </si>
  <si>
    <t>VL.04</t>
  </si>
  <si>
    <t>Friteuse, Airfryer</t>
  </si>
  <si>
    <t>VL.05</t>
  </si>
  <si>
    <t>VL.06</t>
  </si>
  <si>
    <t>Vaatspoelmachine, voorlader</t>
  </si>
  <si>
    <t>VL.07</t>
  </si>
  <si>
    <t>VL.08</t>
  </si>
  <si>
    <t>Combi-magnetron</t>
  </si>
  <si>
    <t>VL.09</t>
  </si>
  <si>
    <t>VL.10</t>
  </si>
  <si>
    <t>VL.11</t>
  </si>
  <si>
    <t>Vrieskast, laag</t>
  </si>
  <si>
    <t>VL.12</t>
  </si>
  <si>
    <t>VL.13</t>
  </si>
  <si>
    <t>totale kosten voor 6 locaties</t>
  </si>
  <si>
    <t>er zijn 6 vergelijkbare locaties die waarschijnlijk binnen de acht jaar vernieuwd zullen worden</t>
  </si>
  <si>
    <t>4. INKPOT BANQUETING</t>
  </si>
  <si>
    <t>DEEL IP - BANQUETINGKEUKEN</t>
  </si>
  <si>
    <t>IP.01</t>
  </si>
  <si>
    <t>Handenwasbak met sensorkraan</t>
  </si>
  <si>
    <t>IP.02</t>
  </si>
  <si>
    <t>Servies-/ voorraadkast, volkern</t>
  </si>
  <si>
    <t>IP.03</t>
  </si>
  <si>
    <t>Aanvoertafel, semivrijhangend</t>
  </si>
  <si>
    <t>IP.04</t>
  </si>
  <si>
    <t>Sorteerschap vaatspoelkorven</t>
  </si>
  <si>
    <t>IP.05</t>
  </si>
  <si>
    <t>Vaatspoelmachine, doorschuiver, eco</t>
  </si>
  <si>
    <t>IP.06</t>
  </si>
  <si>
    <t>Koud-waterontharder, 350 liter per uur</t>
  </si>
  <si>
    <t>IP.07</t>
  </si>
  <si>
    <t>Afvoertafel semi-vrijhangend</t>
  </si>
  <si>
    <t>IP.08</t>
  </si>
  <si>
    <t>Wandschap roestvaststaal</t>
  </si>
  <si>
    <t>IP.09</t>
  </si>
  <si>
    <t>Stelling voor pannen, verrijdbaar</t>
  </si>
  <si>
    <t>IP.10</t>
  </si>
  <si>
    <t>IP.11</t>
  </si>
  <si>
    <t>TOTAAL KOSTEN vervanging BANQUETING</t>
  </si>
  <si>
    <t>5. AHL HYBRIDE HORECA</t>
  </si>
  <si>
    <t>DEEL AH - RUIMTE 9.01</t>
  </si>
  <si>
    <t>AH.01</t>
  </si>
  <si>
    <t>Koelbak</t>
  </si>
  <si>
    <t>AH.02</t>
  </si>
  <si>
    <t>AH.03</t>
  </si>
  <si>
    <t>AH.03a</t>
  </si>
  <si>
    <t>AH.03b</t>
  </si>
  <si>
    <t>AH.03c</t>
  </si>
  <si>
    <t>AH.04</t>
  </si>
  <si>
    <t>AH.04a</t>
  </si>
  <si>
    <t>AH.04b</t>
  </si>
  <si>
    <t>AH.04c</t>
  </si>
  <si>
    <t>AH.05</t>
  </si>
  <si>
    <t>Bain-marie 1/1 GN</t>
  </si>
  <si>
    <t>AH.06</t>
  </si>
  <si>
    <t>AH.07</t>
  </si>
  <si>
    <t>Wandshowmeubel gekoeld, met schuifdeuren</t>
  </si>
  <si>
    <t>AH.08</t>
  </si>
  <si>
    <t>Combi steamer 6 1/1 GN</t>
  </si>
  <si>
    <t>AH.09</t>
  </si>
  <si>
    <t>Warmhoudplaat, drop in</t>
  </si>
  <si>
    <t>AH.10</t>
  </si>
  <si>
    <t>Warmtebrug met schap</t>
  </si>
  <si>
    <t>AH.11</t>
  </si>
  <si>
    <t>AH.12</t>
  </si>
  <si>
    <t>AH.13</t>
  </si>
  <si>
    <t>AH.14</t>
  </si>
  <si>
    <t>AH.15</t>
  </si>
  <si>
    <t>DEEL AK - RUIMTE 9.03A</t>
  </si>
  <si>
    <t>AK.01</t>
  </si>
  <si>
    <t>Koel-/ vriescel gecombineerd</t>
  </si>
  <si>
    <t>AK.02</t>
  </si>
  <si>
    <t>Verdamper t.b.v. koelcel 5m²</t>
  </si>
  <si>
    <t>AK.03</t>
  </si>
  <si>
    <t>Verdamper t.b.v. vriescel 3m²</t>
  </si>
  <si>
    <t>AK.04</t>
  </si>
  <si>
    <t>Koelinstallatie 1,75 kW</t>
  </si>
  <si>
    <t>AK.05</t>
  </si>
  <si>
    <t>Vriesinstallatie 1 kW</t>
  </si>
  <si>
    <t>DEEL AJ - RUIMTE 9.05</t>
  </si>
  <si>
    <t>AJ.14</t>
  </si>
  <si>
    <t>Soep Hotpot</t>
  </si>
  <si>
    <t>AJ.15</t>
  </si>
  <si>
    <t>AJ.16</t>
  </si>
  <si>
    <t>AJ.17</t>
  </si>
  <si>
    <t>Doorstroomzuil wandmodel, 2 containers à 40 liter</t>
  </si>
  <si>
    <t>DEEL AL - RUIMTE 9.06</t>
  </si>
  <si>
    <t>AL.01</t>
  </si>
  <si>
    <t>AL.02</t>
  </si>
  <si>
    <t>AL.03</t>
  </si>
  <si>
    <t>AL.04</t>
  </si>
  <si>
    <t>AL.05</t>
  </si>
  <si>
    <t>AL.06</t>
  </si>
  <si>
    <t>AL.07</t>
  </si>
  <si>
    <t>AL.08</t>
  </si>
  <si>
    <t>AL.09</t>
  </si>
  <si>
    <t>TOTAAL KOSTEN vervanging AHL HYBRIDE HORECA</t>
  </si>
  <si>
    <t>Totaal voor 3 locaties</t>
  </si>
  <si>
    <t>er zijn 3 vergelijkbare locaties die waarschijnlijk binnen de acht jaar vernieuwd zullen worden</t>
  </si>
  <si>
    <t>OVERIGE KOSTEN</t>
  </si>
  <si>
    <r>
      <t>Eenmalige kosten</t>
    </r>
    <r>
      <rPr>
        <sz val="11"/>
        <color theme="1"/>
        <rFont val="Calibri"/>
        <family val="2"/>
      </rPr>
      <t xml:space="preserve"> (inventarisatie)</t>
    </r>
  </si>
  <si>
    <t>Jaarlijkse kosten</t>
  </si>
  <si>
    <t>Tarief 2</t>
  </si>
  <si>
    <t xml:space="preserve">Tarief 1 </t>
  </si>
  <si>
    <r>
      <t xml:space="preserve">- In dit tabblad worden de voorrijdkosten (ook wel startkosten) ingevuld. Dit zijn de kosten die gemaakt worden -exclusief het uurtarief en de materialen-, om op een locatie te komen.
</t>
    </r>
    <r>
      <rPr>
        <sz val="10"/>
        <color theme="5" tint="-0.249977111117893"/>
        <rFont val="Arial"/>
        <family val="2"/>
      </rPr>
      <t>- Op verzoek hebben we twee tarieven opgenomen. Heeft u één tarief dan vult u dat in beide velden in. (Ook hier mogen er geen legen cellen overblijven).</t>
    </r>
    <r>
      <rPr>
        <sz val="10"/>
        <rFont val="Arial"/>
        <family val="2"/>
      </rPr>
      <t xml:space="preserve">
- Parkeerkosten zijn niet inbegrepen en mogen separaat worden gefactureerd (bijna alle locaties hebben eigen gratis parkeergelegenheid). </t>
    </r>
  </si>
  <si>
    <r>
      <t xml:space="preserve">In dit tabblad zijn de verschillende apparaten weergegeven die moeten worden onderhouden.
De prijs die wordt gevraagd is de onderhoudsprijs voor het onderhoud van één apparaat, waarbij:
-De precieze apparatuur kan worden bekeken in de inventarisatie [zie bijlage 2 van het PvE]
-De prijs is exclusief voorrijdkosten en materialen (zie hiervoor de tabbladen 'voorrijdkosten' en 'correctief onderhoud')
-De minimale handelingen bij het onderhoud aangegeven staat in bijlage 9 onderhoudseisen
-De frequentie per jaar is aangegeven in kolom F
</t>
    </r>
    <r>
      <rPr>
        <sz val="10"/>
        <color theme="5" tint="-0.249977111117893"/>
        <rFont val="Arial"/>
        <family val="2"/>
      </rPr>
      <t>-We hebben de apparatuur die niet persé preventief onderhouden hoeft te worden eruit gehaald (oranje)</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</si>
</sst>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quot;€&quot;\ * #,##0_ ;_ &quot;€&quot;\ * \-#,##0_ ;_ &quot;€&quot;\ * &quot;-&quot;??_ ;_ @_ "/>
    <numFmt numFmtId="165" formatCode="&quot;[&quot;#&quot;x]&quot;\ "/>
    <numFmt numFmtId="166" formatCode="#&quot;x&quot;"/>
    <numFmt numFmtId="167" formatCode="_ * #,##0_ ;_ * \-#,##0_ ;_ * &quot;-&quot;??_ ;_ @_ "/>
    <numFmt numFmtId="168" formatCode="_-&quot;€&quot;\ * #,##0.00_-;_-&quot;€&quot;\ * #,##0.00\-;_-&quot;€&quot;\ * &quot;-&quot;??_-;_-@_-"/>
    <numFmt numFmtId="169" formatCode="0.0%"/>
  </numFmts>
  <fonts count="44" x14ac:knownFonts="1">
    <font>
      <sz val="11"/>
      <color theme="1"/>
      <name val="Aptos Narrow"/>
      <family val="2"/>
      <scheme val="minor"/>
    </font>
    <font>
      <sz val="10"/>
      <color theme="1"/>
      <name val="Arial"/>
      <family val="2"/>
    </font>
    <font>
      <sz val="11"/>
      <color theme="1"/>
      <name val="Aptos Narrow"/>
      <family val="2"/>
      <scheme val="minor"/>
    </font>
    <font>
      <b/>
      <sz val="11"/>
      <color theme="1"/>
      <name val="Aptos Narrow"/>
      <family val="2"/>
      <scheme val="minor"/>
    </font>
    <font>
      <sz val="11"/>
      <color theme="1"/>
      <name val="Calibri"/>
      <family val="2"/>
    </font>
    <font>
      <sz val="11"/>
      <name val="Calibri"/>
      <family val="2"/>
    </font>
    <font>
      <sz val="10"/>
      <color theme="1"/>
      <name val="Calibri"/>
      <family val="2"/>
    </font>
    <font>
      <sz val="10"/>
      <name val="Calibri"/>
      <family val="2"/>
    </font>
    <font>
      <b/>
      <sz val="11"/>
      <color theme="1"/>
      <name val="Calibri"/>
      <family val="2"/>
    </font>
    <font>
      <b/>
      <sz val="10"/>
      <color theme="1"/>
      <name val="Calibri"/>
      <family val="2"/>
    </font>
    <font>
      <sz val="11"/>
      <color theme="0" tint="-0.34998626667073579"/>
      <name val="Calibri"/>
      <family val="2"/>
    </font>
    <font>
      <b/>
      <sz val="11"/>
      <color theme="0" tint="-0.34998626667073579"/>
      <name val="Calibri"/>
      <family val="2"/>
    </font>
    <font>
      <b/>
      <sz val="16"/>
      <color theme="1"/>
      <name val="Calibri"/>
      <family val="2"/>
    </font>
    <font>
      <sz val="8"/>
      <color theme="1"/>
      <name val="Calibri"/>
      <family val="2"/>
    </font>
    <font>
      <sz val="11"/>
      <color indexed="8"/>
      <name val="Calibri"/>
      <family val="2"/>
    </font>
    <font>
      <b/>
      <sz val="12"/>
      <color theme="1"/>
      <name val="Calibri"/>
      <family val="2"/>
    </font>
    <font>
      <sz val="8"/>
      <name val="Aptos Narrow"/>
      <family val="2"/>
      <scheme val="minor"/>
    </font>
    <font>
      <sz val="10"/>
      <color indexed="8"/>
      <name val="Arial"/>
      <family val="2"/>
    </font>
    <font>
      <sz val="10"/>
      <color theme="3" tint="0.499984740745262"/>
      <name val="Calibri"/>
      <family val="2"/>
    </font>
    <font>
      <i/>
      <sz val="11"/>
      <color indexed="8"/>
      <name val="Calibri"/>
      <family val="2"/>
    </font>
    <font>
      <i/>
      <sz val="11"/>
      <color theme="1"/>
      <name val="Calibri"/>
      <family val="2"/>
    </font>
    <font>
      <sz val="4"/>
      <color theme="1"/>
      <name val="Calibri"/>
      <family val="2"/>
    </font>
    <font>
      <sz val="11"/>
      <color theme="1" tint="0.499984740745262"/>
      <name val="Calibri"/>
      <family val="2"/>
    </font>
    <font>
      <sz val="10"/>
      <color theme="1" tint="0.499984740745262"/>
      <name val="Calibri"/>
      <family val="2"/>
    </font>
    <font>
      <sz val="11"/>
      <color theme="0" tint="-0.14999847407452621"/>
      <name val="Calibri"/>
      <family val="2"/>
    </font>
    <font>
      <b/>
      <sz val="10"/>
      <color theme="0"/>
      <name val="Arial"/>
      <family val="2"/>
    </font>
    <font>
      <sz val="12"/>
      <name val="System"/>
      <family val="2"/>
    </font>
    <font>
      <sz val="10"/>
      <name val="Arial"/>
      <family val="2"/>
    </font>
    <font>
      <u/>
      <sz val="10"/>
      <name val="Arial"/>
      <family val="2"/>
    </font>
    <font>
      <u/>
      <sz val="10"/>
      <color theme="10"/>
      <name val="Arial"/>
      <family val="2"/>
    </font>
    <font>
      <b/>
      <sz val="10"/>
      <name val="Arial"/>
      <family val="2"/>
    </font>
    <font>
      <b/>
      <sz val="9"/>
      <color rgb="FFFF0000"/>
      <name val="Arial"/>
      <family val="2"/>
    </font>
    <font>
      <sz val="10"/>
      <color indexed="9"/>
      <name val="Arial"/>
      <family val="2"/>
    </font>
    <font>
      <b/>
      <sz val="10"/>
      <color indexed="9"/>
      <name val="Arial"/>
      <family val="2"/>
    </font>
    <font>
      <b/>
      <sz val="14"/>
      <color theme="9"/>
      <name val="Arial"/>
      <family val="2"/>
    </font>
    <font>
      <b/>
      <sz val="12"/>
      <color theme="6"/>
      <name val="Arial"/>
      <family val="2"/>
    </font>
    <font>
      <b/>
      <sz val="20"/>
      <color theme="6"/>
      <name val="Arial"/>
      <family val="2"/>
    </font>
    <font>
      <sz val="4"/>
      <name val="Calibri"/>
      <family val="2"/>
    </font>
    <font>
      <b/>
      <sz val="11"/>
      <name val="Calibri"/>
      <family val="2"/>
    </font>
    <font>
      <sz val="20"/>
      <color theme="1"/>
      <name val="Calibri"/>
      <family val="2"/>
    </font>
    <font>
      <sz val="20"/>
      <name val="Calibri"/>
      <family val="2"/>
    </font>
    <font>
      <sz val="10"/>
      <color theme="5" tint="-0.249977111117893"/>
      <name val="Arial"/>
      <family val="2"/>
    </font>
    <font>
      <sz val="11"/>
      <color theme="5" tint="0.59999389629810485"/>
      <name val="Aptos Narrow"/>
      <family val="2"/>
      <scheme val="minor"/>
    </font>
    <font>
      <b/>
      <sz val="11"/>
      <color theme="5" tint="0.59999389629810485"/>
      <name val="Aptos Narrow"/>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3" tint="0.7999816888943144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theme="5" tint="-0.249977111117893"/>
      </left>
      <right style="thin">
        <color theme="5" tint="-0.249977111117893"/>
      </right>
      <top style="thin">
        <color theme="5" tint="-0.249977111117893"/>
      </top>
      <bottom style="thin">
        <color theme="5" tint="-0.249977111117893"/>
      </bottom>
      <diagonal/>
    </border>
    <border>
      <left style="thin">
        <color theme="5" tint="-0.249977111117893"/>
      </left>
      <right style="thin">
        <color theme="5" tint="-0.249977111117893"/>
      </right>
      <top style="thin">
        <color theme="5" tint="-0.249977111117893"/>
      </top>
      <bottom/>
      <diagonal/>
    </border>
    <border>
      <left style="thin">
        <color theme="5" tint="-0.249977111117893"/>
      </left>
      <right style="thin">
        <color theme="5" tint="-0.249977111117893"/>
      </right>
      <top/>
      <bottom/>
      <diagonal/>
    </border>
    <border>
      <left style="thin">
        <color theme="5" tint="-0.249977111117893"/>
      </left>
      <right style="thin">
        <color theme="5" tint="-0.249977111117893"/>
      </right>
      <top/>
      <bottom style="thin">
        <color theme="5" tint="-0.249977111117893"/>
      </bottom>
      <diagonal/>
    </border>
    <border>
      <left style="thin">
        <color theme="5" tint="-0.249977111117893"/>
      </left>
      <right/>
      <top style="thin">
        <color theme="5" tint="-0.249977111117893"/>
      </top>
      <bottom/>
      <diagonal/>
    </border>
    <border>
      <left/>
      <right/>
      <top style="thin">
        <color theme="5" tint="-0.249977111117893"/>
      </top>
      <bottom/>
      <diagonal/>
    </border>
    <border>
      <left/>
      <right style="thin">
        <color theme="5" tint="-0.249977111117893"/>
      </right>
      <top style="thin">
        <color theme="5" tint="-0.249977111117893"/>
      </top>
      <bottom/>
      <diagonal/>
    </border>
    <border>
      <left style="thin">
        <color theme="5" tint="-0.249977111117893"/>
      </left>
      <right/>
      <top/>
      <bottom/>
      <diagonal/>
    </border>
    <border>
      <left/>
      <right style="thin">
        <color theme="5" tint="-0.249977111117893"/>
      </right>
      <top/>
      <bottom/>
      <diagonal/>
    </border>
    <border>
      <left style="thin">
        <color theme="5" tint="-0.249977111117893"/>
      </left>
      <right/>
      <top/>
      <bottom style="thin">
        <color theme="5" tint="-0.249977111117893"/>
      </bottom>
      <diagonal/>
    </border>
    <border>
      <left/>
      <right/>
      <top/>
      <bottom style="thin">
        <color theme="5" tint="-0.249977111117893"/>
      </bottom>
      <diagonal/>
    </border>
    <border>
      <left/>
      <right style="thin">
        <color theme="5" tint="-0.249977111117893"/>
      </right>
      <top/>
      <bottom style="thin">
        <color theme="5" tint="-0.249977111117893"/>
      </bottom>
      <diagonal/>
    </border>
  </borders>
  <cellStyleXfs count="9">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7" fillId="0" borderId="0"/>
    <xf numFmtId="0" fontId="26" fillId="0" borderId="0"/>
    <xf numFmtId="0" fontId="2" fillId="0" borderId="0"/>
    <xf numFmtId="0" fontId="29" fillId="0" borderId="0" applyNumberFormat="0" applyFill="0" applyBorder="0" applyAlignment="0" applyProtection="0">
      <alignment vertical="top"/>
      <protection locked="0"/>
    </xf>
    <xf numFmtId="0" fontId="27" fillId="0" borderId="0" applyFill="0"/>
  </cellStyleXfs>
  <cellXfs count="148">
    <xf numFmtId="0" fontId="0" fillId="0" borderId="0" xfId="0"/>
    <xf numFmtId="0" fontId="8" fillId="2" borderId="0" xfId="0" applyFont="1" applyFill="1"/>
    <xf numFmtId="0" fontId="4" fillId="2" borderId="0" xfId="0" applyFont="1" applyFill="1"/>
    <xf numFmtId="0" fontId="5" fillId="2" borderId="0" xfId="0" applyFont="1" applyFill="1" applyAlignment="1">
      <alignment vertical="center"/>
    </xf>
    <xf numFmtId="0" fontId="5" fillId="2" borderId="0" xfId="0" applyFont="1" applyFill="1"/>
    <xf numFmtId="0" fontId="6" fillId="2" borderId="0" xfId="0" applyFont="1" applyFill="1"/>
    <xf numFmtId="43" fontId="4" fillId="2" borderId="0" xfId="1" applyFont="1" applyFill="1" applyBorder="1"/>
    <xf numFmtId="0" fontId="0" fillId="2" borderId="0" xfId="0" applyFill="1"/>
    <xf numFmtId="0" fontId="3" fillId="2" borderId="0" xfId="0" applyFont="1" applyFill="1"/>
    <xf numFmtId="0" fontId="3" fillId="2" borderId="0" xfId="0" applyFont="1" applyFill="1" applyAlignment="1">
      <alignment horizontal="left"/>
    </xf>
    <xf numFmtId="0" fontId="0" fillId="2" borderId="0" xfId="0" applyFill="1" applyAlignment="1">
      <alignment horizontal="left" indent="1"/>
    </xf>
    <xf numFmtId="0" fontId="9" fillId="2" borderId="0" xfId="0" applyFont="1" applyFill="1" applyAlignment="1">
      <alignment wrapText="1"/>
    </xf>
    <xf numFmtId="0" fontId="8" fillId="2" borderId="0" xfId="0" applyFont="1" applyFill="1" applyAlignment="1">
      <alignment horizontal="center" wrapText="1"/>
    </xf>
    <xf numFmtId="0" fontId="4" fillId="2" borderId="0" xfId="0" applyFont="1" applyFill="1" applyAlignment="1">
      <alignment horizontal="center"/>
    </xf>
    <xf numFmtId="43" fontId="4" fillId="2" borderId="0" xfId="1" applyFont="1" applyFill="1"/>
    <xf numFmtId="0" fontId="10" fillId="2" borderId="0" xfId="0" applyFont="1" applyFill="1"/>
    <xf numFmtId="44" fontId="0" fillId="2" borderId="0" xfId="3" applyFont="1" applyFill="1"/>
    <xf numFmtId="44" fontId="4" fillId="2" borderId="0" xfId="3" applyFont="1" applyFill="1"/>
    <xf numFmtId="44" fontId="4" fillId="2" borderId="3" xfId="0" applyNumberFormat="1" applyFont="1" applyFill="1" applyBorder="1"/>
    <xf numFmtId="44" fontId="4" fillId="2" borderId="0" xfId="0" applyNumberFormat="1" applyFont="1" applyFill="1"/>
    <xf numFmtId="0" fontId="12" fillId="2" borderId="0" xfId="0" applyFont="1" applyFill="1"/>
    <xf numFmtId="43" fontId="4" fillId="2" borderId="0" xfId="1" applyFont="1" applyFill="1" applyAlignment="1">
      <alignment horizontal="right"/>
    </xf>
    <xf numFmtId="164" fontId="4" fillId="2" borderId="0" xfId="3" applyNumberFormat="1" applyFont="1" applyFill="1"/>
    <xf numFmtId="44" fontId="8" fillId="2" borderId="3" xfId="3" applyFont="1" applyFill="1" applyBorder="1"/>
    <xf numFmtId="44" fontId="4" fillId="2" borderId="0" xfId="3" applyFont="1" applyFill="1" applyBorder="1"/>
    <xf numFmtId="44" fontId="0" fillId="2" borderId="0" xfId="3" applyFont="1" applyFill="1" applyAlignment="1">
      <alignment horizontal="right"/>
    </xf>
    <xf numFmtId="0" fontId="8" fillId="2" borderId="0" xfId="0" applyFont="1" applyFill="1" applyAlignment="1">
      <alignment horizontal="right"/>
    </xf>
    <xf numFmtId="44" fontId="8" fillId="2" borderId="0" xfId="0" applyNumberFormat="1" applyFont="1" applyFill="1"/>
    <xf numFmtId="44" fontId="0" fillId="2" borderId="1" xfId="3" applyFont="1" applyFill="1" applyBorder="1"/>
    <xf numFmtId="44" fontId="0" fillId="2" borderId="2" xfId="3" applyFont="1" applyFill="1" applyBorder="1"/>
    <xf numFmtId="44" fontId="0" fillId="2" borderId="4" xfId="3" applyFont="1" applyFill="1" applyBorder="1"/>
    <xf numFmtId="44" fontId="4" fillId="2" borderId="3" xfId="3" applyFont="1" applyFill="1" applyBorder="1"/>
    <xf numFmtId="0" fontId="13" fillId="2" borderId="0" xfId="0" applyFont="1" applyFill="1"/>
    <xf numFmtId="44" fontId="13" fillId="2" borderId="0" xfId="3" applyFont="1" applyFill="1"/>
    <xf numFmtId="0" fontId="14" fillId="2" borderId="0" xfId="0" applyFont="1" applyFill="1" applyAlignment="1">
      <alignment horizontal="left"/>
    </xf>
    <xf numFmtId="0" fontId="15" fillId="2" borderId="0" xfId="0" applyFont="1" applyFill="1"/>
    <xf numFmtId="44" fontId="5" fillId="2" borderId="0" xfId="3" applyFont="1" applyFill="1"/>
    <xf numFmtId="0" fontId="18" fillId="2" borderId="0" xfId="0" applyFont="1" applyFill="1"/>
    <xf numFmtId="0" fontId="19" fillId="2" borderId="0" xfId="0" applyFont="1" applyFill="1" applyAlignment="1">
      <alignment horizontal="left"/>
    </xf>
    <xf numFmtId="0" fontId="20" fillId="2" borderId="0" xfId="0" applyFont="1" applyFill="1"/>
    <xf numFmtId="0" fontId="21" fillId="2" borderId="0" xfId="0" applyFont="1" applyFill="1"/>
    <xf numFmtId="44" fontId="5" fillId="2" borderId="3" xfId="0" applyNumberFormat="1" applyFont="1" applyFill="1" applyBorder="1"/>
    <xf numFmtId="44" fontId="5" fillId="2" borderId="0" xfId="0" applyNumberFormat="1" applyFont="1" applyFill="1"/>
    <xf numFmtId="0" fontId="22" fillId="2" borderId="0" xfId="0" applyFont="1" applyFill="1"/>
    <xf numFmtId="165" fontId="23" fillId="2" borderId="0" xfId="0" applyNumberFormat="1" applyFont="1" applyFill="1"/>
    <xf numFmtId="0" fontId="3" fillId="2" borderId="0" xfId="0" applyFont="1" applyFill="1" applyAlignment="1">
      <alignment textRotation="90"/>
    </xf>
    <xf numFmtId="0" fontId="5" fillId="2" borderId="0" xfId="0" applyFont="1" applyFill="1" applyAlignment="1">
      <alignment horizontal="left"/>
    </xf>
    <xf numFmtId="0" fontId="0" fillId="2" borderId="0" xfId="0" applyFill="1" applyAlignment="1">
      <alignment horizontal="center"/>
    </xf>
    <xf numFmtId="0" fontId="3" fillId="2" borderId="0" xfId="0" applyFont="1" applyFill="1" applyAlignment="1">
      <alignment horizontal="center" textRotation="90"/>
    </xf>
    <xf numFmtId="0" fontId="3" fillId="2" borderId="0" xfId="0" applyFont="1" applyFill="1" applyAlignment="1">
      <alignment horizontal="center"/>
    </xf>
    <xf numFmtId="166" fontId="5" fillId="2" borderId="0" xfId="0" applyNumberFormat="1" applyFont="1" applyFill="1" applyAlignment="1">
      <alignment horizontal="center"/>
    </xf>
    <xf numFmtId="44" fontId="8" fillId="2" borderId="0" xfId="3" applyFont="1" applyFill="1"/>
    <xf numFmtId="44" fontId="21" fillId="2" borderId="0" xfId="3" applyFont="1" applyFill="1"/>
    <xf numFmtId="0" fontId="14" fillId="2" borderId="0" xfId="0" applyFont="1" applyFill="1" applyAlignment="1">
      <alignment horizontal="center"/>
    </xf>
    <xf numFmtId="0" fontId="19" fillId="2" borderId="0" xfId="0" applyFont="1" applyFill="1" applyAlignment="1">
      <alignment horizontal="center"/>
    </xf>
    <xf numFmtId="0" fontId="21" fillId="2" borderId="0" xfId="0" applyFont="1" applyFill="1" applyAlignment="1">
      <alignment horizontal="center"/>
    </xf>
    <xf numFmtId="0" fontId="8" fillId="2" borderId="0" xfId="0" applyFont="1" applyFill="1" applyAlignment="1">
      <alignment horizontal="center"/>
    </xf>
    <xf numFmtId="0" fontId="5" fillId="2" borderId="0" xfId="0" applyFont="1" applyFill="1" applyAlignment="1">
      <alignment horizontal="center"/>
    </xf>
    <xf numFmtId="0" fontId="3" fillId="2" borderId="0" xfId="0" applyFont="1" applyFill="1" applyAlignment="1">
      <alignment horizontal="right"/>
    </xf>
    <xf numFmtId="44" fontId="3" fillId="2" borderId="0" xfId="3" applyFont="1" applyFill="1"/>
    <xf numFmtId="44" fontId="8" fillId="2" borderId="0" xfId="3" applyFont="1" applyFill="1" applyBorder="1"/>
    <xf numFmtId="9" fontId="4" fillId="2" borderId="0" xfId="2" applyFont="1" applyFill="1" applyBorder="1"/>
    <xf numFmtId="44" fontId="3" fillId="2" borderId="0" xfId="3" applyFont="1" applyFill="1" applyAlignment="1">
      <alignment horizontal="right"/>
    </xf>
    <xf numFmtId="44" fontId="3" fillId="2" borderId="3" xfId="3" applyFont="1" applyFill="1" applyBorder="1"/>
    <xf numFmtId="43" fontId="6" fillId="2" borderId="0" xfId="1" applyFont="1" applyFill="1"/>
    <xf numFmtId="43" fontId="9" fillId="2" borderId="0" xfId="1" applyFont="1" applyFill="1" applyAlignment="1">
      <alignment wrapText="1"/>
    </xf>
    <xf numFmtId="43" fontId="7" fillId="2" borderId="0" xfId="1" applyFont="1" applyFill="1" applyAlignment="1">
      <alignment vertical="center"/>
    </xf>
    <xf numFmtId="43" fontId="9" fillId="2" borderId="0" xfId="1" applyFont="1" applyFill="1" applyAlignment="1">
      <alignment horizontal="center" wrapText="1"/>
    </xf>
    <xf numFmtId="167" fontId="10" fillId="2" borderId="0" xfId="1" applyNumberFormat="1" applyFont="1" applyFill="1" applyAlignment="1"/>
    <xf numFmtId="167" fontId="11" fillId="2" borderId="0" xfId="1" applyNumberFormat="1" applyFont="1" applyFill="1" applyAlignment="1">
      <alignment textRotation="90"/>
    </xf>
    <xf numFmtId="167" fontId="11" fillId="2" borderId="0" xfId="1" applyNumberFormat="1" applyFont="1" applyFill="1" applyAlignment="1"/>
    <xf numFmtId="167" fontId="10" fillId="2" borderId="0" xfId="1" applyNumberFormat="1" applyFont="1" applyFill="1" applyAlignment="1">
      <alignment vertical="center"/>
    </xf>
    <xf numFmtId="167" fontId="4" fillId="2" borderId="0" xfId="1" applyNumberFormat="1" applyFont="1" applyFill="1" applyAlignment="1"/>
    <xf numFmtId="44" fontId="10" fillId="2" borderId="0" xfId="3" applyFont="1" applyFill="1"/>
    <xf numFmtId="164" fontId="5" fillId="2" borderId="3" xfId="3" applyNumberFormat="1" applyFont="1" applyFill="1" applyBorder="1"/>
    <xf numFmtId="167" fontId="24" fillId="2" borderId="0" xfId="1" applyNumberFormat="1" applyFont="1" applyFill="1" applyAlignment="1"/>
    <xf numFmtId="0" fontId="5" fillId="2" borderId="0" xfId="0" applyFont="1" applyFill="1" applyAlignment="1">
      <alignment wrapText="1"/>
    </xf>
    <xf numFmtId="0" fontId="27" fillId="3" borderId="5" xfId="5" applyFont="1" applyFill="1" applyBorder="1" applyAlignment="1">
      <alignment horizontal="left" vertical="top"/>
    </xf>
    <xf numFmtId="0" fontId="27" fillId="3" borderId="5" xfId="5" quotePrefix="1" applyFont="1" applyFill="1" applyBorder="1" applyAlignment="1">
      <alignment horizontal="left" vertical="top" wrapText="1"/>
    </xf>
    <xf numFmtId="0" fontId="27" fillId="3" borderId="5" xfId="5" applyFont="1" applyFill="1" applyBorder="1" applyAlignment="1">
      <alignment horizontal="left" vertical="top" wrapText="1"/>
    </xf>
    <xf numFmtId="0" fontId="27" fillId="3" borderId="5" xfId="0" quotePrefix="1" applyFont="1" applyFill="1" applyBorder="1" applyAlignment="1">
      <alignment horizontal="left" vertical="top" wrapText="1"/>
    </xf>
    <xf numFmtId="0" fontId="1" fillId="4" borderId="0" xfId="6" applyFont="1" applyFill="1"/>
    <xf numFmtId="0" fontId="25" fillId="4" borderId="0" xfId="7" applyFont="1" applyFill="1" applyBorder="1" applyAlignment="1" applyProtection="1">
      <alignment horizontal="center" vertical="center"/>
    </xf>
    <xf numFmtId="0" fontId="30" fillId="4" borderId="0" xfId="7" applyFont="1" applyFill="1" applyBorder="1" applyAlignment="1" applyProtection="1">
      <alignment horizontal="center" vertical="center"/>
    </xf>
    <xf numFmtId="0" fontId="17" fillId="3" borderId="0" xfId="4" applyFill="1"/>
    <xf numFmtId="0" fontId="17" fillId="0" borderId="0" xfId="4"/>
    <xf numFmtId="49" fontId="30" fillId="3" borderId="0" xfId="4" applyNumberFormat="1" applyFont="1" applyFill="1"/>
    <xf numFmtId="2" fontId="17" fillId="3" borderId="0" xfId="4" applyNumberFormat="1" applyFill="1"/>
    <xf numFmtId="0" fontId="30" fillId="3" borderId="0" xfId="7" applyFont="1" applyFill="1" applyBorder="1" applyAlignment="1" applyProtection="1">
      <alignment horizontal="center" vertical="center"/>
    </xf>
    <xf numFmtId="0" fontId="27" fillId="0" borderId="0" xfId="0" applyFont="1"/>
    <xf numFmtId="0" fontId="31" fillId="3" borderId="0" xfId="4" applyFont="1" applyFill="1" applyAlignment="1">
      <alignment horizontal="right" vertical="center"/>
    </xf>
    <xf numFmtId="0" fontId="17" fillId="3" borderId="0" xfId="4" applyFill="1" applyAlignment="1">
      <alignment horizontal="left"/>
    </xf>
    <xf numFmtId="0" fontId="32" fillId="4" borderId="0" xfId="6" applyFont="1" applyFill="1"/>
    <xf numFmtId="0" fontId="33" fillId="4" borderId="0" xfId="6" applyFont="1" applyFill="1" applyAlignment="1">
      <alignment vertical="center"/>
    </xf>
    <xf numFmtId="0" fontId="33" fillId="3" borderId="0" xfId="6" applyFont="1" applyFill="1" applyAlignment="1">
      <alignment vertical="center"/>
    </xf>
    <xf numFmtId="0" fontId="27" fillId="3" borderId="0" xfId="5" applyFont="1" applyFill="1" applyAlignment="1">
      <alignment vertical="center"/>
    </xf>
    <xf numFmtId="0" fontId="35" fillId="3" borderId="0" xfId="8" applyFont="1" applyFill="1" applyAlignment="1" applyProtection="1">
      <alignment horizontal="center" vertical="center" wrapText="1"/>
      <protection locked="0"/>
    </xf>
    <xf numFmtId="168" fontId="36" fillId="3" borderId="0" xfId="4" applyNumberFormat="1" applyFont="1" applyFill="1" applyAlignment="1" applyProtection="1">
      <alignment horizontal="center" vertical="center"/>
      <protection locked="0"/>
    </xf>
    <xf numFmtId="0" fontId="27" fillId="3" borderId="0" xfId="8" applyFill="1" applyProtection="1">
      <protection locked="0"/>
    </xf>
    <xf numFmtId="0" fontId="17" fillId="4" borderId="0" xfId="4" applyFill="1"/>
    <xf numFmtId="0" fontId="27" fillId="4" borderId="0" xfId="5" applyFont="1" applyFill="1" applyAlignment="1">
      <alignment vertical="center"/>
    </xf>
    <xf numFmtId="0" fontId="27" fillId="0" borderId="5" xfId="0" quotePrefix="1" applyFont="1" applyBorder="1" applyAlignment="1">
      <alignment horizontal="left" vertical="top" wrapText="1"/>
    </xf>
    <xf numFmtId="9" fontId="4" fillId="2" borderId="0" xfId="0" applyNumberFormat="1" applyFont="1" applyFill="1"/>
    <xf numFmtId="44" fontId="14" fillId="2" borderId="0" xfId="3" applyFont="1" applyFill="1" applyAlignment="1">
      <alignment horizontal="right"/>
    </xf>
    <xf numFmtId="0" fontId="8" fillId="3" borderId="0" xfId="7" applyFont="1" applyFill="1" applyBorder="1" applyAlignment="1" applyProtection="1">
      <alignment horizontal="center" vertical="center"/>
    </xf>
    <xf numFmtId="0" fontId="37" fillId="2" borderId="0" xfId="0" applyFont="1" applyFill="1"/>
    <xf numFmtId="0" fontId="8" fillId="2" borderId="0" xfId="0" applyFont="1" applyFill="1" applyAlignment="1">
      <alignment vertical="top"/>
    </xf>
    <xf numFmtId="0" fontId="39" fillId="2" borderId="0" xfId="0" applyFont="1" applyFill="1"/>
    <xf numFmtId="0" fontId="40" fillId="2" borderId="0" xfId="0" applyFont="1" applyFill="1"/>
    <xf numFmtId="44" fontId="4" fillId="0" borderId="0" xfId="3" applyFont="1" applyFill="1" applyBorder="1" applyProtection="1">
      <protection locked="0"/>
    </xf>
    <xf numFmtId="0" fontId="0" fillId="2" borderId="0" xfId="0" applyFill="1" applyProtection="1">
      <protection locked="0"/>
    </xf>
    <xf numFmtId="9" fontId="4" fillId="0" borderId="0" xfId="2" applyFont="1" applyFill="1" applyBorder="1" applyProtection="1">
      <protection locked="0"/>
    </xf>
    <xf numFmtId="169" fontId="19" fillId="0" borderId="0" xfId="2" applyNumberFormat="1" applyFont="1" applyAlignment="1" applyProtection="1">
      <alignment horizontal="right"/>
      <protection locked="0"/>
    </xf>
    <xf numFmtId="44" fontId="14" fillId="0" borderId="0" xfId="3" applyFont="1" applyFill="1" applyAlignment="1" applyProtection="1">
      <alignment horizontal="right"/>
      <protection locked="0"/>
    </xf>
    <xf numFmtId="44" fontId="4" fillId="0" borderId="0" xfId="3" applyFont="1" applyFill="1" applyProtection="1">
      <protection locked="0"/>
    </xf>
    <xf numFmtId="44" fontId="5" fillId="0" borderId="0" xfId="3" applyFont="1" applyFill="1" applyProtection="1">
      <protection locked="0"/>
    </xf>
    <xf numFmtId="44" fontId="5" fillId="0" borderId="0" xfId="3" applyFont="1" applyFill="1" applyAlignment="1" applyProtection="1">
      <alignment horizontal="right"/>
      <protection locked="0"/>
    </xf>
    <xf numFmtId="0" fontId="4" fillId="0" borderId="0" xfId="0" applyFont="1" applyProtection="1">
      <protection locked="0"/>
    </xf>
    <xf numFmtId="44" fontId="38" fillId="0" borderId="0" xfId="0" applyNumberFormat="1" applyFont="1" applyAlignment="1" applyProtection="1">
      <alignment vertical="top"/>
      <protection locked="0"/>
    </xf>
    <xf numFmtId="167" fontId="10" fillId="2" borderId="10" xfId="1" applyNumberFormat="1" applyFont="1" applyFill="1" applyBorder="1" applyAlignment="1">
      <alignment vertical="center"/>
    </xf>
    <xf numFmtId="167" fontId="10" fillId="2" borderId="11" xfId="1" applyNumberFormat="1" applyFont="1" applyFill="1" applyBorder="1" applyAlignment="1">
      <alignment vertical="center"/>
    </xf>
    <xf numFmtId="167" fontId="10" fillId="2" borderId="12" xfId="1" applyNumberFormat="1" applyFont="1" applyFill="1" applyBorder="1" applyAlignment="1">
      <alignment vertical="center"/>
    </xf>
    <xf numFmtId="0" fontId="4" fillId="2" borderId="13" xfId="0" applyFont="1" applyFill="1" applyBorder="1"/>
    <xf numFmtId="0" fontId="8" fillId="2" borderId="14" xfId="0" applyFont="1" applyFill="1" applyBorder="1"/>
    <xf numFmtId="0" fontId="4" fillId="2" borderId="14" xfId="0" applyFont="1" applyFill="1" applyBorder="1"/>
    <xf numFmtId="44" fontId="4" fillId="2" borderId="15" xfId="3" applyFont="1" applyFill="1" applyBorder="1"/>
    <xf numFmtId="0" fontId="4" fillId="2" borderId="16" xfId="0" applyFont="1" applyFill="1" applyBorder="1"/>
    <xf numFmtId="44" fontId="4" fillId="2" borderId="17" xfId="3" applyFont="1" applyFill="1" applyBorder="1"/>
    <xf numFmtId="0" fontId="4" fillId="2" borderId="18" xfId="0" applyFont="1" applyFill="1" applyBorder="1"/>
    <xf numFmtId="44" fontId="4" fillId="0" borderId="19" xfId="3" applyFont="1" applyFill="1" applyBorder="1" applyProtection="1">
      <protection locked="0"/>
    </xf>
    <xf numFmtId="0" fontId="4" fillId="2" borderId="19" xfId="0" applyFont="1" applyFill="1" applyBorder="1"/>
    <xf numFmtId="44" fontId="4" fillId="2" borderId="20" xfId="3" applyFont="1" applyFill="1" applyBorder="1"/>
    <xf numFmtId="0" fontId="8" fillId="2" borderId="9" xfId="0" applyFont="1" applyFill="1" applyBorder="1"/>
    <xf numFmtId="167" fontId="4" fillId="2" borderId="10" xfId="0" applyNumberFormat="1" applyFont="1" applyFill="1" applyBorder="1"/>
    <xf numFmtId="167" fontId="4" fillId="2" borderId="0" xfId="0" applyNumberFormat="1" applyFont="1" applyFill="1"/>
    <xf numFmtId="167" fontId="4" fillId="2" borderId="11" xfId="0" applyNumberFormat="1" applyFont="1" applyFill="1" applyBorder="1"/>
    <xf numFmtId="167" fontId="4" fillId="2" borderId="12" xfId="0" applyNumberFormat="1" applyFont="1" applyFill="1" applyBorder="1"/>
    <xf numFmtId="167" fontId="4" fillId="2" borderId="19" xfId="0" applyNumberFormat="1" applyFont="1" applyFill="1" applyBorder="1"/>
    <xf numFmtId="0" fontId="42" fillId="2" borderId="0" xfId="0" applyFont="1" applyFill="1" applyAlignment="1">
      <alignment horizontal="left" indent="1"/>
    </xf>
    <xf numFmtId="0" fontId="43" fillId="2" borderId="0" xfId="0" applyFont="1" applyFill="1" applyAlignment="1">
      <alignment horizontal="left"/>
    </xf>
    <xf numFmtId="0" fontId="27" fillId="3" borderId="0" xfId="8" applyFill="1" applyAlignment="1" applyProtection="1">
      <alignment horizontal="left" vertical="top" wrapText="1"/>
      <protection locked="0"/>
    </xf>
    <xf numFmtId="0" fontId="34" fillId="5" borderId="6" xfId="5" applyFont="1" applyFill="1" applyBorder="1" applyAlignment="1">
      <alignment horizontal="center" vertical="center"/>
    </xf>
    <xf numFmtId="0" fontId="34" fillId="5" borderId="7" xfId="5" applyFont="1" applyFill="1" applyBorder="1" applyAlignment="1">
      <alignment horizontal="center" vertical="center"/>
    </xf>
    <xf numFmtId="0" fontId="34" fillId="5" borderId="8" xfId="5" applyFont="1" applyFill="1" applyBorder="1" applyAlignment="1">
      <alignment horizontal="center" vertical="center"/>
    </xf>
    <xf numFmtId="0" fontId="27" fillId="6" borderId="0" xfId="8" applyFill="1" applyAlignment="1" applyProtection="1">
      <alignment horizontal="left" vertical="top"/>
      <protection locked="0"/>
    </xf>
    <xf numFmtId="167" fontId="10" fillId="2" borderId="0" xfId="1" applyNumberFormat="1" applyFont="1" applyFill="1" applyAlignment="1">
      <alignment textRotation="90"/>
    </xf>
    <xf numFmtId="167" fontId="10" fillId="2" borderId="0" xfId="1" applyNumberFormat="1" applyFont="1" applyFill="1" applyAlignment="1">
      <alignment horizontal="center" textRotation="90"/>
    </xf>
    <xf numFmtId="0" fontId="4" fillId="2" borderId="0" xfId="0" applyFont="1" applyFill="1" applyAlignment="1">
      <alignment horizontal="center" wrapText="1"/>
    </xf>
  </cellXfs>
  <cellStyles count="9">
    <cellStyle name="Hyperlink" xfId="7" builtinId="8"/>
    <cellStyle name="Komma" xfId="1" builtinId="3"/>
    <cellStyle name="Procent" xfId="2" builtinId="5"/>
    <cellStyle name="Standaard" xfId="0" builtinId="0"/>
    <cellStyle name="Standaard 2" xfId="4" xr:uid="{1CDD42FD-E5B6-4C6C-ABC4-F28F23D622BE}"/>
    <cellStyle name="Standaard_Gemeente Nijmegen-begrotingsmodel" xfId="8" xr:uid="{E3B95863-4079-4272-854F-F0875A410983}"/>
    <cellStyle name="Standard 2 4" xfId="6" xr:uid="{522D723B-D381-49F5-A879-5D45AA2F1416}"/>
    <cellStyle name="Standard_Ecklohn Baden Württemberg 2" xfId="5" xr:uid="{D5653D39-629B-4A51-AF5F-CB933665CF06}"/>
    <cellStyle name="Valuta" xfId="3" builtinId="4"/>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3139440</xdr:colOff>
      <xdr:row>1</xdr:row>
      <xdr:rowOff>106681</xdr:rowOff>
    </xdr:from>
    <xdr:to>
      <xdr:col>5</xdr:col>
      <xdr:colOff>13279</xdr:colOff>
      <xdr:row>4</xdr:row>
      <xdr:rowOff>173990</xdr:rowOff>
    </xdr:to>
    <xdr:pic>
      <xdr:nvPicPr>
        <xdr:cNvPr id="3" name="Afbeelding 2" descr="ProRail - Participant van de Green Business Club Utrecht">
          <a:extLst>
            <a:ext uri="{FF2B5EF4-FFF2-40B4-BE49-F238E27FC236}">
              <a16:creationId xmlns:a16="http://schemas.microsoft.com/office/drawing/2014/main" id="{13CEA6E7-6FE7-4233-AD71-B490392AAF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7190" y="284481"/>
          <a:ext cx="1439489" cy="619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7B118-7E16-4EAC-B6E5-BEDFDCA6FA52}">
  <sheetPr codeName="Blad2"/>
  <dimension ref="A1:E11"/>
  <sheetViews>
    <sheetView tabSelected="1" topLeftCell="A3" zoomScaleNormal="100" workbookViewId="0"/>
  </sheetViews>
  <sheetFormatPr defaultColWidth="9" defaultRowHeight="14.5" x14ac:dyDescent="0.35"/>
  <cols>
    <col min="1" max="1" width="28.7265625" style="7" customWidth="1"/>
    <col min="2" max="2" width="99.26953125" style="7" customWidth="1"/>
    <col min="3" max="16384" width="9" style="7"/>
  </cols>
  <sheetData>
    <row r="1" spans="1:5" ht="21" x14ac:dyDescent="0.5">
      <c r="A1" s="20" t="s">
        <v>0</v>
      </c>
    </row>
    <row r="3" spans="1:5" ht="225" x14ac:dyDescent="0.35">
      <c r="A3" s="77" t="s">
        <v>1</v>
      </c>
      <c r="B3" s="78" t="s">
        <v>2</v>
      </c>
    </row>
    <row r="4" spans="1:5" x14ac:dyDescent="0.35">
      <c r="A4" s="77" t="s">
        <v>3</v>
      </c>
      <c r="B4" s="79" t="s">
        <v>4</v>
      </c>
    </row>
    <row r="5" spans="1:5" ht="37.5" x14ac:dyDescent="0.35">
      <c r="A5" s="77" t="s">
        <v>5</v>
      </c>
      <c r="B5" s="101" t="s">
        <v>6</v>
      </c>
    </row>
    <row r="6" spans="1:5" ht="75" x14ac:dyDescent="0.35">
      <c r="A6" s="77" t="s">
        <v>7</v>
      </c>
      <c r="B6" s="80" t="s">
        <v>561</v>
      </c>
      <c r="E6" s="2"/>
    </row>
    <row r="7" spans="1:5" ht="37.5" x14ac:dyDescent="0.35">
      <c r="A7" s="77" t="s">
        <v>8</v>
      </c>
      <c r="B7" s="80" t="s">
        <v>9</v>
      </c>
    </row>
    <row r="8" spans="1:5" ht="100" x14ac:dyDescent="0.35">
      <c r="A8" s="79" t="s">
        <v>10</v>
      </c>
      <c r="B8" s="80" t="s">
        <v>562</v>
      </c>
    </row>
    <row r="9" spans="1:5" ht="25" x14ac:dyDescent="0.35">
      <c r="A9" s="77" t="s">
        <v>11</v>
      </c>
      <c r="B9" s="80" t="s">
        <v>12</v>
      </c>
    </row>
    <row r="10" spans="1:5" ht="125" x14ac:dyDescent="0.35">
      <c r="A10" s="77" t="s">
        <v>13</v>
      </c>
      <c r="B10" s="80" t="s">
        <v>14</v>
      </c>
    </row>
    <row r="11" spans="1:5" ht="37.5" x14ac:dyDescent="0.35">
      <c r="A11" s="77" t="s">
        <v>15</v>
      </c>
      <c r="B11" s="80" t="s">
        <v>16</v>
      </c>
    </row>
  </sheetData>
  <sheetProtection algorithmName="SHA-512" hashValue="EhisF3lFo7amcKa4gWyErem8hROBdR1vWLQ5JbOYsfAMS3EVRHItyfj88L4Q83Cp7mk+HUqMHudh798Un/39lw==" saltValue="YYQnDq9nDQ6LZiZXMplVh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CB31-1603-4D7D-8439-C857A95CA541}">
  <sheetPr codeName="Blad3"/>
  <dimension ref="A1:K37"/>
  <sheetViews>
    <sheetView workbookViewId="0">
      <selection activeCell="C12" sqref="C12:E12"/>
    </sheetView>
  </sheetViews>
  <sheetFormatPr defaultColWidth="8.81640625" defaultRowHeight="12.5" x14ac:dyDescent="0.25"/>
  <cols>
    <col min="1" max="1" width="2.7265625" style="85" customWidth="1"/>
    <col min="2" max="2" width="2.81640625" style="85" customWidth="1"/>
    <col min="3" max="3" width="47.26953125" style="85" customWidth="1"/>
    <col min="4" max="4" width="16.7265625" style="85" customWidth="1"/>
    <col min="5" max="5" width="65.54296875" style="85" customWidth="1"/>
    <col min="6" max="6" width="3.26953125" style="85" customWidth="1"/>
    <col min="7" max="7" width="2.81640625" style="85" customWidth="1"/>
    <col min="8" max="16384" width="8.81640625" style="85"/>
  </cols>
  <sheetData>
    <row r="1" spans="1:11" ht="14.25" customHeight="1" x14ac:dyDescent="0.25">
      <c r="A1" s="81"/>
      <c r="B1" s="82"/>
      <c r="C1" s="82"/>
      <c r="D1" s="82"/>
      <c r="E1" s="83"/>
      <c r="F1" s="83"/>
      <c r="G1" s="81"/>
      <c r="H1" s="84"/>
      <c r="I1" s="84"/>
      <c r="J1" s="84"/>
      <c r="K1" s="84"/>
    </row>
    <row r="2" spans="1:11" ht="14.25" customHeight="1" x14ac:dyDescent="0.25">
      <c r="A2" s="81"/>
      <c r="B2" s="84"/>
      <c r="C2" s="84"/>
      <c r="D2" s="84"/>
      <c r="E2" s="84"/>
      <c r="F2" s="84"/>
      <c r="G2" s="81"/>
      <c r="H2" s="84"/>
      <c r="I2" s="84"/>
      <c r="J2" s="84"/>
      <c r="K2" s="84"/>
    </row>
    <row r="3" spans="1:11" ht="14.25" customHeight="1" x14ac:dyDescent="0.3">
      <c r="A3" s="81"/>
      <c r="B3" s="84"/>
      <c r="C3" s="86" t="s">
        <v>17</v>
      </c>
      <c r="D3" s="87" t="s">
        <v>18</v>
      </c>
      <c r="E3" s="88"/>
      <c r="F3" s="88"/>
      <c r="G3" s="81"/>
      <c r="H3" s="84"/>
      <c r="I3" s="84"/>
      <c r="J3" s="84"/>
      <c r="K3" s="84"/>
    </row>
    <row r="4" spans="1:11" ht="14.25" customHeight="1" x14ac:dyDescent="0.3">
      <c r="A4" s="81"/>
      <c r="B4" s="84"/>
      <c r="C4" s="86" t="s">
        <v>19</v>
      </c>
      <c r="D4" s="89" t="s">
        <v>20</v>
      </c>
      <c r="F4" s="90"/>
      <c r="G4" s="81"/>
      <c r="H4" s="84"/>
      <c r="I4" s="84"/>
      <c r="J4" s="84"/>
      <c r="K4" s="84"/>
    </row>
    <row r="5" spans="1:11" ht="14.25" customHeight="1" x14ac:dyDescent="0.3">
      <c r="A5" s="81"/>
      <c r="B5" s="84"/>
      <c r="C5" s="86" t="s">
        <v>21</v>
      </c>
      <c r="D5" s="91">
        <v>2025</v>
      </c>
      <c r="E5" s="88"/>
      <c r="F5" s="88"/>
      <c r="G5" s="81"/>
      <c r="H5" s="84"/>
      <c r="I5" s="84"/>
      <c r="J5" s="84"/>
      <c r="K5" s="84"/>
    </row>
    <row r="6" spans="1:11" ht="14.25" customHeight="1" x14ac:dyDescent="0.25">
      <c r="A6" s="81"/>
      <c r="B6" s="84"/>
      <c r="C6" s="84"/>
      <c r="D6" s="84"/>
      <c r="E6" s="104"/>
      <c r="F6" s="88"/>
      <c r="G6" s="81"/>
      <c r="H6" s="84"/>
      <c r="I6" s="84"/>
      <c r="J6" s="84"/>
      <c r="K6" s="84"/>
    </row>
    <row r="7" spans="1:11" ht="14.25" customHeight="1" x14ac:dyDescent="0.25">
      <c r="A7" s="81"/>
      <c r="B7" s="92"/>
      <c r="C7" s="93"/>
      <c r="D7" s="93"/>
      <c r="E7" s="93"/>
      <c r="F7" s="94"/>
      <c r="G7" s="81"/>
      <c r="H7" s="84"/>
      <c r="I7" s="84"/>
      <c r="J7" s="84"/>
      <c r="K7" s="84"/>
    </row>
    <row r="8" spans="1:11" ht="14.25" customHeight="1" thickBot="1" x14ac:dyDescent="0.3">
      <c r="A8" s="81"/>
      <c r="B8" s="95"/>
      <c r="C8" s="95"/>
      <c r="D8" s="95"/>
      <c r="E8" s="95"/>
      <c r="F8" s="95"/>
      <c r="G8" s="81"/>
      <c r="H8" s="84"/>
      <c r="I8" s="84"/>
      <c r="J8" s="84"/>
      <c r="K8" s="84"/>
    </row>
    <row r="9" spans="1:11" ht="26.65" customHeight="1" thickBot="1" x14ac:dyDescent="0.3">
      <c r="A9" s="81"/>
      <c r="B9" s="95"/>
      <c r="C9" s="141" t="s">
        <v>22</v>
      </c>
      <c r="D9" s="142"/>
      <c r="E9" s="143"/>
      <c r="F9" s="96"/>
      <c r="G9" s="81"/>
      <c r="H9" s="84"/>
      <c r="I9" s="84"/>
      <c r="J9" s="84"/>
      <c r="K9" s="84"/>
    </row>
    <row r="10" spans="1:11" ht="14.25" customHeight="1" x14ac:dyDescent="0.25">
      <c r="A10" s="81"/>
      <c r="B10" s="95"/>
      <c r="C10" s="97"/>
      <c r="D10" s="97"/>
      <c r="E10" s="97"/>
      <c r="F10" s="97"/>
      <c r="G10" s="81"/>
      <c r="H10" s="84"/>
      <c r="I10" s="84"/>
      <c r="J10" s="84"/>
      <c r="K10" s="84"/>
    </row>
    <row r="11" spans="1:11" ht="14.25" customHeight="1" x14ac:dyDescent="0.25">
      <c r="A11" s="81"/>
      <c r="B11" s="95"/>
      <c r="C11" s="95" t="s">
        <v>23</v>
      </c>
      <c r="D11" s="95"/>
      <c r="E11" s="84"/>
      <c r="F11" s="95"/>
      <c r="G11" s="81"/>
      <c r="H11" s="84"/>
      <c r="I11" s="84"/>
      <c r="J11" s="84"/>
      <c r="K11" s="84"/>
    </row>
    <row r="12" spans="1:11" ht="14.25" customHeight="1" x14ac:dyDescent="0.25">
      <c r="A12" s="81"/>
      <c r="B12" s="95"/>
      <c r="C12" s="144"/>
      <c r="D12" s="144"/>
      <c r="E12" s="144"/>
      <c r="F12" s="98"/>
      <c r="G12" s="81"/>
      <c r="H12" s="84"/>
      <c r="I12" s="84"/>
      <c r="J12" s="84"/>
      <c r="K12" s="84"/>
    </row>
    <row r="13" spans="1:11" ht="14.25" customHeight="1" x14ac:dyDescent="0.25">
      <c r="A13" s="81"/>
      <c r="B13" s="95"/>
      <c r="C13" s="95"/>
      <c r="D13" s="95"/>
      <c r="E13" s="95"/>
      <c r="F13" s="95"/>
      <c r="G13" s="81"/>
      <c r="H13" s="84"/>
      <c r="I13" s="84"/>
      <c r="J13" s="84"/>
      <c r="K13" s="84"/>
    </row>
    <row r="14" spans="1:11" ht="14.25" customHeight="1" x14ac:dyDescent="0.25">
      <c r="A14" s="81"/>
      <c r="B14" s="95"/>
      <c r="C14" s="95" t="s">
        <v>24</v>
      </c>
      <c r="D14" s="95"/>
      <c r="E14" s="84"/>
      <c r="F14" s="95"/>
      <c r="G14" s="81"/>
      <c r="H14" s="84"/>
      <c r="I14" s="84"/>
      <c r="J14" s="84"/>
      <c r="K14" s="84"/>
    </row>
    <row r="15" spans="1:11" ht="14.25" customHeight="1" x14ac:dyDescent="0.25">
      <c r="A15" s="81"/>
      <c r="B15" s="95"/>
      <c r="C15" s="144"/>
      <c r="D15" s="144"/>
      <c r="E15" s="144"/>
      <c r="F15" s="98"/>
      <c r="G15" s="81"/>
      <c r="H15" s="84"/>
      <c r="I15" s="84"/>
      <c r="J15" s="84"/>
      <c r="K15" s="84"/>
    </row>
    <row r="16" spans="1:11" ht="14.25" customHeight="1" x14ac:dyDescent="0.25">
      <c r="A16" s="81"/>
      <c r="B16" s="95"/>
      <c r="C16" s="95"/>
      <c r="D16" s="95"/>
      <c r="E16" s="95"/>
      <c r="F16" s="95"/>
      <c r="G16" s="81"/>
      <c r="H16" s="84"/>
      <c r="I16" s="84"/>
      <c r="J16" s="84"/>
      <c r="K16" s="84"/>
    </row>
    <row r="17" spans="1:11" ht="14.25" customHeight="1" x14ac:dyDescent="0.25">
      <c r="A17" s="81"/>
      <c r="B17" s="95"/>
      <c r="C17" s="95" t="s">
        <v>25</v>
      </c>
      <c r="D17" s="95"/>
      <c r="E17" s="84"/>
      <c r="F17" s="95"/>
      <c r="G17" s="81"/>
      <c r="H17" s="84"/>
      <c r="I17" s="84"/>
      <c r="J17" s="84"/>
      <c r="K17" s="84"/>
    </row>
    <row r="18" spans="1:11" ht="14.25" customHeight="1" x14ac:dyDescent="0.25">
      <c r="A18" s="81"/>
      <c r="B18" s="95"/>
      <c r="C18" s="144"/>
      <c r="D18" s="144"/>
      <c r="E18" s="144"/>
      <c r="F18" s="98"/>
      <c r="G18" s="81"/>
      <c r="H18" s="84"/>
      <c r="I18" s="84"/>
      <c r="J18" s="84"/>
      <c r="K18" s="84"/>
    </row>
    <row r="19" spans="1:11" ht="14.25" customHeight="1" x14ac:dyDescent="0.25">
      <c r="A19" s="81"/>
      <c r="B19" s="95"/>
      <c r="C19" s="95"/>
      <c r="D19" s="95"/>
      <c r="E19" s="98"/>
      <c r="F19" s="98"/>
      <c r="G19" s="81"/>
      <c r="H19" s="84"/>
      <c r="I19" s="84"/>
      <c r="J19" s="84"/>
      <c r="K19" s="84"/>
    </row>
    <row r="20" spans="1:11" ht="14.25" customHeight="1" x14ac:dyDescent="0.25">
      <c r="A20" s="81"/>
      <c r="B20" s="95"/>
      <c r="C20" s="95" t="s">
        <v>26</v>
      </c>
      <c r="D20" s="95"/>
      <c r="E20" s="98"/>
      <c r="F20" s="98"/>
      <c r="G20" s="81"/>
      <c r="H20" s="84"/>
      <c r="I20" s="84"/>
      <c r="J20" s="84"/>
      <c r="K20" s="84"/>
    </row>
    <row r="21" spans="1:11" ht="14.25" customHeight="1" x14ac:dyDescent="0.25">
      <c r="A21" s="81"/>
      <c r="B21" s="95"/>
      <c r="C21" s="144"/>
      <c r="D21" s="144"/>
      <c r="E21" s="144"/>
      <c r="F21" s="98"/>
      <c r="G21" s="81"/>
      <c r="H21" s="84"/>
      <c r="I21" s="84"/>
      <c r="J21" s="84"/>
      <c r="K21" s="84"/>
    </row>
    <row r="22" spans="1:11" ht="14.25" customHeight="1" x14ac:dyDescent="0.25">
      <c r="A22" s="81"/>
      <c r="B22" s="95"/>
      <c r="C22" s="144"/>
      <c r="D22" s="144"/>
      <c r="E22" s="144"/>
      <c r="F22" s="98"/>
      <c r="G22" s="81"/>
      <c r="H22" s="84"/>
      <c r="I22" s="84"/>
      <c r="J22" s="84"/>
      <c r="K22" s="84"/>
    </row>
    <row r="23" spans="1:11" ht="14.25" customHeight="1" x14ac:dyDescent="0.25">
      <c r="A23" s="81"/>
      <c r="B23" s="95"/>
      <c r="C23" s="144"/>
      <c r="D23" s="144"/>
      <c r="E23" s="144"/>
      <c r="F23" s="98"/>
      <c r="G23" s="81"/>
      <c r="H23" s="84"/>
      <c r="I23" s="84"/>
      <c r="J23" s="84"/>
      <c r="K23" s="84"/>
    </row>
    <row r="24" spans="1:11" ht="14.25" customHeight="1" x14ac:dyDescent="0.25">
      <c r="A24" s="81"/>
      <c r="B24" s="95"/>
      <c r="C24" s="144"/>
      <c r="D24" s="144"/>
      <c r="E24" s="144"/>
      <c r="F24" s="98"/>
      <c r="G24" s="81"/>
      <c r="H24" s="84"/>
      <c r="I24" s="84"/>
      <c r="J24" s="84"/>
      <c r="K24" s="84"/>
    </row>
    <row r="25" spans="1:11" ht="14.25" customHeight="1" x14ac:dyDescent="0.25">
      <c r="A25" s="81"/>
      <c r="B25" s="95"/>
      <c r="C25" s="98"/>
      <c r="D25" s="98"/>
      <c r="E25" s="98"/>
      <c r="F25" s="98"/>
      <c r="G25" s="81"/>
      <c r="H25" s="84"/>
      <c r="I25" s="84"/>
      <c r="J25" s="84"/>
      <c r="K25" s="84"/>
    </row>
    <row r="26" spans="1:11" ht="102" customHeight="1" x14ac:dyDescent="0.25">
      <c r="A26" s="81"/>
      <c r="B26" s="95"/>
      <c r="C26" s="140" t="s">
        <v>27</v>
      </c>
      <c r="D26" s="140"/>
      <c r="E26" s="140"/>
      <c r="F26" s="98"/>
      <c r="G26" s="81"/>
      <c r="H26" s="84"/>
      <c r="I26" s="84"/>
      <c r="J26" s="84"/>
      <c r="K26" s="84"/>
    </row>
    <row r="27" spans="1:11" ht="14.25" customHeight="1" x14ac:dyDescent="0.25">
      <c r="A27" s="81"/>
      <c r="B27" s="95"/>
      <c r="C27" s="95"/>
      <c r="D27" s="95"/>
      <c r="E27" s="84"/>
      <c r="F27" s="84"/>
      <c r="G27" s="81"/>
      <c r="H27" s="84"/>
      <c r="I27" s="84"/>
      <c r="J27" s="84"/>
      <c r="K27" s="84"/>
    </row>
    <row r="28" spans="1:11" ht="14.25" customHeight="1" x14ac:dyDescent="0.25">
      <c r="A28" s="99"/>
      <c r="B28" s="99"/>
      <c r="C28" s="99"/>
      <c r="D28" s="100"/>
      <c r="E28" s="100"/>
      <c r="F28" s="100"/>
      <c r="G28" s="100"/>
      <c r="H28" s="84"/>
      <c r="I28" s="84"/>
      <c r="J28" s="84"/>
      <c r="K28" s="84"/>
    </row>
    <row r="29" spans="1:11" x14ac:dyDescent="0.25">
      <c r="A29" s="84"/>
      <c r="B29" s="84"/>
      <c r="C29" s="84"/>
      <c r="D29" s="84"/>
      <c r="E29" s="84"/>
      <c r="F29" s="84"/>
      <c r="G29" s="84"/>
      <c r="H29" s="84"/>
      <c r="I29" s="84"/>
      <c r="J29" s="84"/>
      <c r="K29" s="84"/>
    </row>
    <row r="30" spans="1:11" x14ac:dyDescent="0.25">
      <c r="A30" s="84"/>
      <c r="B30" s="84"/>
      <c r="C30" s="84"/>
      <c r="D30" s="84"/>
      <c r="E30" s="84"/>
      <c r="F30" s="84"/>
      <c r="G30" s="84"/>
      <c r="H30" s="84"/>
      <c r="I30" s="84"/>
      <c r="J30" s="84"/>
      <c r="K30" s="84"/>
    </row>
    <row r="31" spans="1:11" x14ac:dyDescent="0.25">
      <c r="A31" s="84"/>
      <c r="B31" s="84"/>
      <c r="C31" s="84"/>
      <c r="D31" s="84"/>
      <c r="E31" s="84"/>
      <c r="F31" s="84"/>
      <c r="G31" s="84"/>
      <c r="H31" s="84"/>
      <c r="I31" s="84"/>
      <c r="J31" s="84"/>
      <c r="K31" s="84"/>
    </row>
    <row r="32" spans="1:11" x14ac:dyDescent="0.25">
      <c r="A32" s="84"/>
      <c r="B32" s="84"/>
      <c r="C32" s="84"/>
      <c r="D32" s="84"/>
      <c r="E32" s="84"/>
      <c r="F32" s="84"/>
      <c r="G32" s="84"/>
      <c r="H32" s="84"/>
      <c r="I32" s="84"/>
      <c r="J32" s="84"/>
      <c r="K32" s="84"/>
    </row>
    <row r="33" spans="1:11" x14ac:dyDescent="0.25">
      <c r="A33" s="84"/>
      <c r="B33" s="84"/>
      <c r="C33" s="84"/>
      <c r="D33" s="84"/>
      <c r="E33" s="84"/>
      <c r="F33" s="84"/>
      <c r="G33" s="84"/>
      <c r="H33" s="84"/>
      <c r="I33" s="84"/>
      <c r="J33" s="84"/>
      <c r="K33" s="84"/>
    </row>
    <row r="34" spans="1:11" x14ac:dyDescent="0.25">
      <c r="A34" s="84"/>
      <c r="B34" s="84"/>
      <c r="C34" s="84"/>
      <c r="D34" s="84"/>
      <c r="E34" s="84"/>
      <c r="F34" s="84"/>
      <c r="G34" s="84"/>
      <c r="H34" s="84"/>
      <c r="I34" s="84"/>
      <c r="J34" s="84"/>
      <c r="K34" s="84"/>
    </row>
    <row r="35" spans="1:11" x14ac:dyDescent="0.25">
      <c r="A35" s="84"/>
      <c r="B35" s="84"/>
      <c r="C35" s="84"/>
      <c r="D35" s="84"/>
      <c r="E35" s="84"/>
      <c r="F35" s="84"/>
      <c r="G35" s="84"/>
      <c r="H35" s="84"/>
      <c r="I35" s="84"/>
      <c r="J35" s="84"/>
      <c r="K35" s="84"/>
    </row>
    <row r="36" spans="1:11" x14ac:dyDescent="0.25">
      <c r="A36" s="84"/>
      <c r="B36" s="84"/>
      <c r="C36" s="84"/>
      <c r="D36" s="84"/>
      <c r="E36" s="84"/>
      <c r="F36" s="84"/>
      <c r="G36" s="84"/>
      <c r="H36" s="84"/>
      <c r="I36" s="84"/>
      <c r="J36" s="84"/>
      <c r="K36" s="84"/>
    </row>
    <row r="37" spans="1:11" x14ac:dyDescent="0.25">
      <c r="A37" s="84"/>
      <c r="B37" s="84"/>
      <c r="C37" s="84"/>
      <c r="D37" s="84"/>
      <c r="E37" s="84"/>
      <c r="F37" s="84"/>
      <c r="G37" s="84"/>
      <c r="H37" s="84"/>
      <c r="I37" s="84"/>
      <c r="J37" s="84"/>
      <c r="K37" s="84"/>
    </row>
  </sheetData>
  <sheetProtection algorithmName="SHA-512" hashValue="NROItqzlKtLiD2vpa54Pu0BmKxMzSPCsM9h5QQKIXDQ9CA7fSs3jl81XTh89//hiYKGtR/OMZFRiTNC7J5+J0g==" saltValue="zdF2z3TwfirxqqXZ1zq6kw==" spinCount="100000" sheet="1" objects="1" scenarios="1"/>
  <mergeCells count="6">
    <mergeCell ref="C26:E26"/>
    <mergeCell ref="C9:E9"/>
    <mergeCell ref="C12:E12"/>
    <mergeCell ref="C15:E15"/>
    <mergeCell ref="C18:E18"/>
    <mergeCell ref="C21:E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FDF3-2C62-4027-9941-B32D23DB5EB5}">
  <sheetPr codeName="Blad4">
    <pageSetUpPr fitToPage="1"/>
  </sheetPr>
  <dimension ref="A1:I29"/>
  <sheetViews>
    <sheetView zoomScaleNormal="100" workbookViewId="0"/>
  </sheetViews>
  <sheetFormatPr defaultColWidth="8.26953125" defaultRowHeight="14.5" x14ac:dyDescent="0.35"/>
  <cols>
    <col min="1" max="1" width="5.54296875" style="2" customWidth="1"/>
    <col min="2" max="2" width="8" style="1" customWidth="1"/>
    <col min="3" max="3" width="25.26953125" style="2" customWidth="1"/>
    <col min="4" max="4" width="15.7265625" style="2" bestFit="1" customWidth="1"/>
    <col min="5" max="5" width="6" style="43" customWidth="1"/>
    <col min="6" max="6" width="6.26953125" style="2" customWidth="1"/>
    <col min="7" max="7" width="14.26953125" style="37" bestFit="1" customWidth="1"/>
    <col min="8" max="9" width="8.26953125" style="2"/>
    <col min="10" max="10" width="12" style="2" bestFit="1" customWidth="1"/>
    <col min="11" max="16384" width="8.26953125" style="2"/>
  </cols>
  <sheetData>
    <row r="1" spans="1:5" ht="21" x14ac:dyDescent="0.5">
      <c r="A1" s="20" t="s">
        <v>28</v>
      </c>
    </row>
    <row r="3" spans="1:5" x14ac:dyDescent="0.35">
      <c r="B3" s="1" t="s">
        <v>29</v>
      </c>
    </row>
    <row r="4" spans="1:5" x14ac:dyDescent="0.35">
      <c r="C4" s="2" t="s">
        <v>30</v>
      </c>
      <c r="D4" s="17">
        <f>Voorrijdkosten!AB41</f>
        <v>0</v>
      </c>
    </row>
    <row r="5" spans="1:5" x14ac:dyDescent="0.35">
      <c r="C5" s="2" t="s">
        <v>31</v>
      </c>
      <c r="D5" s="17">
        <f>Meting!H71</f>
        <v>0</v>
      </c>
    </row>
    <row r="6" spans="1:5" x14ac:dyDescent="0.35">
      <c r="C6" s="2" t="s">
        <v>32</v>
      </c>
      <c r="D6" s="17">
        <f>'Prev. onderhoud'!H121</f>
        <v>0</v>
      </c>
      <c r="E6" s="2"/>
    </row>
    <row r="7" spans="1:5" x14ac:dyDescent="0.35">
      <c r="C7" s="21" t="s">
        <v>33</v>
      </c>
      <c r="D7" s="18">
        <f>SUM(D4:D6)</f>
        <v>0</v>
      </c>
      <c r="E7" s="44">
        <v>8</v>
      </c>
    </row>
    <row r="8" spans="1:5" x14ac:dyDescent="0.35">
      <c r="D8" s="19"/>
    </row>
    <row r="9" spans="1:5" x14ac:dyDescent="0.35">
      <c r="B9" s="1" t="s">
        <v>34</v>
      </c>
    </row>
    <row r="10" spans="1:5" x14ac:dyDescent="0.35">
      <c r="C10" s="2" t="s">
        <v>30</v>
      </c>
      <c r="D10" s="17">
        <f>Voorrijdkosten!W44</f>
        <v>0</v>
      </c>
    </row>
    <row r="11" spans="1:5" x14ac:dyDescent="0.35">
      <c r="C11" s="2" t="s">
        <v>35</v>
      </c>
      <c r="D11" s="17">
        <f>'Cor. onderhoud'!P12</f>
        <v>0</v>
      </c>
    </row>
    <row r="12" spans="1:5" x14ac:dyDescent="0.35">
      <c r="C12" s="2" t="s">
        <v>36</v>
      </c>
      <c r="D12" s="17">
        <f>'Cor. onderhoud'!P16</f>
        <v>5000</v>
      </c>
    </row>
    <row r="13" spans="1:5" x14ac:dyDescent="0.35">
      <c r="C13" s="2" t="s">
        <v>37</v>
      </c>
      <c r="D13" s="17">
        <f>'Cor. onderhoud'!P21</f>
        <v>0</v>
      </c>
    </row>
    <row r="14" spans="1:5" x14ac:dyDescent="0.35">
      <c r="B14" s="2"/>
      <c r="C14" s="21" t="s">
        <v>33</v>
      </c>
      <c r="D14" s="18">
        <f>SUM(D10:D13)</f>
        <v>5000</v>
      </c>
      <c r="E14" s="44">
        <v>8</v>
      </c>
    </row>
    <row r="16" spans="1:5" x14ac:dyDescent="0.35">
      <c r="B16" s="1" t="s">
        <v>38</v>
      </c>
    </row>
    <row r="17" spans="2:9" x14ac:dyDescent="0.35">
      <c r="C17" s="2" t="s">
        <v>39</v>
      </c>
      <c r="D17" s="36">
        <f>'Vervanging en Uitbreiding'!F93</f>
        <v>0</v>
      </c>
    </row>
    <row r="18" spans="2:9" x14ac:dyDescent="0.35">
      <c r="C18" s="2" t="s">
        <v>40</v>
      </c>
      <c r="D18" s="36">
        <f>'Vervanging en Uitbreiding'!F117</f>
        <v>0</v>
      </c>
    </row>
    <row r="19" spans="2:9" x14ac:dyDescent="0.35">
      <c r="C19" s="2" t="s">
        <v>41</v>
      </c>
      <c r="D19" s="36">
        <f>'Vervanging en Uitbreiding'!F157</f>
        <v>0</v>
      </c>
    </row>
    <row r="20" spans="2:9" x14ac:dyDescent="0.35">
      <c r="C20" s="2" t="s">
        <v>42</v>
      </c>
      <c r="D20" s="36">
        <f>'Vervanging en Uitbreiding'!F210</f>
        <v>0</v>
      </c>
    </row>
    <row r="21" spans="2:9" x14ac:dyDescent="0.35">
      <c r="C21" s="2" t="s">
        <v>43</v>
      </c>
      <c r="D21" s="36">
        <f>'Vervanging en Uitbreiding'!F139</f>
        <v>0</v>
      </c>
    </row>
    <row r="22" spans="2:9" x14ac:dyDescent="0.35">
      <c r="C22" s="21" t="s">
        <v>33</v>
      </c>
      <c r="D22" s="41">
        <f>SUM(D17:D21)</f>
        <v>0</v>
      </c>
      <c r="E22" s="44">
        <v>1</v>
      </c>
      <c r="I22" s="102"/>
    </row>
    <row r="23" spans="2:9" x14ac:dyDescent="0.35">
      <c r="C23" s="21"/>
      <c r="D23" s="42"/>
    </row>
    <row r="24" spans="2:9" x14ac:dyDescent="0.35">
      <c r="B24" s="1" t="s">
        <v>44</v>
      </c>
      <c r="C24" s="21"/>
      <c r="D24" s="42"/>
    </row>
    <row r="25" spans="2:9" x14ac:dyDescent="0.35">
      <c r="C25" s="2" t="s">
        <v>45</v>
      </c>
      <c r="D25" s="36">
        <f>'overige kosten'!C4</f>
        <v>0</v>
      </c>
      <c r="E25" s="44">
        <v>1</v>
      </c>
    </row>
    <row r="26" spans="2:9" x14ac:dyDescent="0.35">
      <c r="C26" s="2" t="s">
        <v>46</v>
      </c>
      <c r="D26" s="36">
        <f>'overige kosten'!C6</f>
        <v>0</v>
      </c>
      <c r="E26" s="44">
        <v>8</v>
      </c>
    </row>
    <row r="28" spans="2:9" x14ac:dyDescent="0.35">
      <c r="B28" s="1" t="s">
        <v>47</v>
      </c>
    </row>
    <row r="29" spans="2:9" x14ac:dyDescent="0.35">
      <c r="C29" s="26" t="s">
        <v>48</v>
      </c>
      <c r="D29" s="27">
        <f>D7*E7+D14*E14+D22*E22+D25*E25+D26*E26</f>
        <v>40000</v>
      </c>
      <c r="F29" s="2" t="s">
        <v>49</v>
      </c>
    </row>
  </sheetData>
  <sheetProtection algorithmName="SHA-512" hashValue="Ue0syGpBLRQbjGfwbp0Kva05S6iCVzaC7V1zpFj8NGaRZUHdgG4xp9FOi9Ad70zf0o0d7Z9N98V4k738/wrx3g==" saltValue="Xw5aMzpauaUte6LMwJJQng==" spinCount="100000" sheet="1" objects="1" scenarios="1"/>
  <pageMargins left="0.70866141732283472" right="0.70866141732283472" top="0.74803149606299213" bottom="0.74803149606299213" header="0.31496062992125984" footer="0.31496062992125984"/>
  <pageSetup paperSize="9" scale="79" orientation="portrait" verticalDpi="0" r:id="rId1"/>
  <headerFooter>
    <oddHeader>&amp;L&amp;F&amp;R&amp;A</oddHeader>
    <oddFooter>&amp;L&amp;D; &amp;T&amp;CProRail&amp;RPagina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87869-952A-4F77-BE3F-38F621578C9B}">
  <sheetPr codeName="Blad5">
    <pageSetUpPr fitToPage="1"/>
  </sheetPr>
  <dimension ref="A1:AC51"/>
  <sheetViews>
    <sheetView zoomScaleNormal="100" workbookViewId="0"/>
  </sheetViews>
  <sheetFormatPr defaultColWidth="9" defaultRowHeight="14.5" x14ac:dyDescent="0.35"/>
  <cols>
    <col min="1" max="1" width="4" style="2" customWidth="1"/>
    <col min="2" max="2" width="27.26953125" style="2" bestFit="1" customWidth="1"/>
    <col min="3" max="3" width="10.26953125" style="2" bestFit="1" customWidth="1"/>
    <col min="4" max="4" width="15" style="64" customWidth="1"/>
    <col min="5" max="5" width="11.7265625" style="2" customWidth="1"/>
    <col min="6" max="7" width="4.26953125" style="2" customWidth="1"/>
    <col min="8" max="8" width="11.7265625" style="2" customWidth="1"/>
    <col min="9" max="10" width="4.26953125" style="2" customWidth="1"/>
    <col min="11" max="11" width="11.7265625" style="2" customWidth="1"/>
    <col min="12" max="13" width="4.26953125" style="2" customWidth="1"/>
    <col min="14" max="14" width="11.7265625" style="2" customWidth="1"/>
    <col min="15" max="16" width="4.26953125" style="2" customWidth="1"/>
    <col min="17" max="17" width="11.7265625" style="2" customWidth="1"/>
    <col min="18" max="19" width="4.26953125" style="2" customWidth="1"/>
    <col min="20" max="20" width="11.7265625" style="2" customWidth="1"/>
    <col min="21" max="22" width="4.26953125" style="2" customWidth="1"/>
    <col min="23" max="23" width="11.26953125" style="17" bestFit="1" customWidth="1"/>
    <col min="24" max="24" width="23.54296875" style="2" bestFit="1" customWidth="1"/>
    <col min="25" max="25" width="5.26953125" style="68" customWidth="1"/>
    <col min="26" max="26" width="4.7265625" style="68" customWidth="1"/>
    <col min="27" max="27" width="2.1796875" style="68" customWidth="1"/>
    <col min="28" max="28" width="8.7265625" style="73" customWidth="1"/>
    <col min="29" max="29" width="9" style="15"/>
    <col min="30" max="16384" width="9" style="2"/>
  </cols>
  <sheetData>
    <row r="1" spans="1:28" ht="21" x14ac:dyDescent="0.5">
      <c r="A1" s="20" t="s">
        <v>50</v>
      </c>
      <c r="Y1" s="145" t="s">
        <v>51</v>
      </c>
      <c r="AB1" s="146" t="s">
        <v>51</v>
      </c>
    </row>
    <row r="2" spans="1:28" x14ac:dyDescent="0.35">
      <c r="A2" s="1"/>
      <c r="E2" s="1"/>
      <c r="N2" s="1"/>
      <c r="Y2" s="145"/>
      <c r="AB2" s="146"/>
    </row>
    <row r="3" spans="1:28" x14ac:dyDescent="0.35">
      <c r="E3" s="1"/>
      <c r="N3" s="1"/>
      <c r="Y3" s="145"/>
      <c r="AB3" s="146"/>
    </row>
    <row r="4" spans="1:28" x14ac:dyDescent="0.35">
      <c r="Y4" s="145"/>
      <c r="AB4" s="146"/>
    </row>
    <row r="5" spans="1:28" x14ac:dyDescent="0.35">
      <c r="E5" s="132" t="s">
        <v>560</v>
      </c>
      <c r="M5" s="122"/>
      <c r="N5" s="123" t="s">
        <v>559</v>
      </c>
      <c r="O5" s="124"/>
      <c r="P5" s="124"/>
      <c r="Q5" s="124"/>
      <c r="R5" s="124"/>
      <c r="S5" s="124"/>
      <c r="T5" s="124"/>
      <c r="U5" s="124"/>
      <c r="V5" s="124"/>
      <c r="W5" s="125"/>
      <c r="Y5" s="145"/>
      <c r="AB5" s="146"/>
    </row>
    <row r="6" spans="1:28" ht="57" customHeight="1" x14ac:dyDescent="0.35">
      <c r="B6" s="1" t="s">
        <v>52</v>
      </c>
      <c r="C6" s="1" t="s">
        <v>53</v>
      </c>
      <c r="D6" s="67" t="s">
        <v>54</v>
      </c>
      <c r="E6" s="12" t="s">
        <v>55</v>
      </c>
      <c r="F6" s="13"/>
      <c r="G6" s="13"/>
      <c r="H6" s="12" t="s">
        <v>56</v>
      </c>
      <c r="I6" s="13"/>
      <c r="J6" s="13"/>
      <c r="K6" s="12" t="s">
        <v>57</v>
      </c>
      <c r="L6" s="13"/>
      <c r="M6" s="126"/>
      <c r="N6" s="12" t="s">
        <v>55</v>
      </c>
      <c r="O6" s="13"/>
      <c r="P6" s="13"/>
      <c r="Q6" s="12" t="s">
        <v>56</v>
      </c>
      <c r="R6" s="13"/>
      <c r="S6" s="13"/>
      <c r="T6" s="12" t="s">
        <v>57</v>
      </c>
      <c r="U6" s="13"/>
      <c r="W6" s="127"/>
      <c r="Y6" s="145"/>
      <c r="Z6" s="69" t="s">
        <v>58</v>
      </c>
      <c r="AA6" s="69"/>
      <c r="AB6" s="146"/>
    </row>
    <row r="7" spans="1:28" ht="5.65" customHeight="1" x14ac:dyDescent="0.35">
      <c r="B7" s="1"/>
      <c r="C7" s="1"/>
      <c r="D7" s="65"/>
      <c r="E7" s="12"/>
      <c r="F7" s="13"/>
      <c r="G7" s="13"/>
      <c r="H7" s="12"/>
      <c r="I7" s="13"/>
      <c r="J7" s="13"/>
      <c r="K7" s="12"/>
      <c r="L7" s="13"/>
      <c r="M7" s="126"/>
      <c r="N7" s="12"/>
      <c r="O7" s="13"/>
      <c r="P7" s="13"/>
      <c r="Q7" s="12"/>
      <c r="R7" s="13"/>
      <c r="S7" s="13"/>
      <c r="T7" s="12"/>
      <c r="U7" s="13"/>
      <c r="W7" s="127"/>
      <c r="Z7" s="70"/>
      <c r="AA7" s="70"/>
    </row>
    <row r="8" spans="1:28" x14ac:dyDescent="0.35">
      <c r="B8" s="3" t="s">
        <v>59</v>
      </c>
      <c r="C8" s="3" t="s">
        <v>60</v>
      </c>
      <c r="D8" s="66" t="s">
        <v>61</v>
      </c>
      <c r="E8" s="109"/>
      <c r="F8" s="133">
        <f>(Y8+Z8)/2</f>
        <v>2</v>
      </c>
      <c r="H8" s="109"/>
      <c r="I8" s="2">
        <v>2</v>
      </c>
      <c r="K8" s="109"/>
      <c r="L8" s="2">
        <v>1</v>
      </c>
      <c r="M8" s="126"/>
      <c r="N8" s="109"/>
      <c r="O8" s="134">
        <f>F8</f>
        <v>2</v>
      </c>
      <c r="Q8" s="109"/>
      <c r="R8" s="2">
        <v>2</v>
      </c>
      <c r="T8" s="109"/>
      <c r="U8" s="2">
        <v>1</v>
      </c>
      <c r="W8" s="127">
        <f>(E8*F8+H8*I8+K8*L8) + (N8*O8+Q8*R8+T8*U8)</f>
        <v>0</v>
      </c>
      <c r="Y8" s="68">
        <v>1</v>
      </c>
      <c r="Z8" s="119">
        <v>3</v>
      </c>
      <c r="AA8" s="71"/>
      <c r="AB8" s="73">
        <f>E8*Y8</f>
        <v>0</v>
      </c>
    </row>
    <row r="9" spans="1:28" x14ac:dyDescent="0.35">
      <c r="B9" s="3" t="s">
        <v>62</v>
      </c>
      <c r="C9" s="3" t="s">
        <v>60</v>
      </c>
      <c r="D9" s="66" t="s">
        <v>63</v>
      </c>
      <c r="E9" s="109"/>
      <c r="F9" s="135">
        <f t="shared" ref="F9:F39" si="0">(Y9+Z9)/2</f>
        <v>4</v>
      </c>
      <c r="H9" s="109"/>
      <c r="I9" s="2">
        <v>2</v>
      </c>
      <c r="K9" s="109"/>
      <c r="L9" s="2">
        <v>2</v>
      </c>
      <c r="M9" s="126"/>
      <c r="N9" s="109"/>
      <c r="O9" s="134">
        <f t="shared" ref="O9:O39" si="1">F9</f>
        <v>4</v>
      </c>
      <c r="Q9" s="109"/>
      <c r="R9" s="2">
        <v>2</v>
      </c>
      <c r="T9" s="109"/>
      <c r="U9" s="2">
        <v>2</v>
      </c>
      <c r="W9" s="127">
        <f t="shared" ref="W9:W39" si="2">(E9*F9+H9*I9+K9*L9) + (N9*O9+Q9*R9+T9*U9)</f>
        <v>0</v>
      </c>
      <c r="Y9" s="68">
        <v>2</v>
      </c>
      <c r="Z9" s="120">
        <v>6</v>
      </c>
      <c r="AA9" s="71"/>
      <c r="AB9" s="73">
        <f t="shared" ref="AB9:AB39" si="3">E9*Y9</f>
        <v>0</v>
      </c>
    </row>
    <row r="10" spans="1:28" x14ac:dyDescent="0.35">
      <c r="B10" s="3" t="s">
        <v>64</v>
      </c>
      <c r="C10" s="3" t="s">
        <v>60</v>
      </c>
      <c r="D10" s="66" t="s">
        <v>65</v>
      </c>
      <c r="E10" s="109"/>
      <c r="F10" s="135">
        <f t="shared" si="0"/>
        <v>2</v>
      </c>
      <c r="H10" s="17"/>
      <c r="K10" s="17"/>
      <c r="M10" s="126"/>
      <c r="N10" s="109"/>
      <c r="O10" s="134">
        <f t="shared" si="1"/>
        <v>2</v>
      </c>
      <c r="Q10" s="24"/>
      <c r="T10" s="24"/>
      <c r="W10" s="127">
        <f t="shared" si="2"/>
        <v>0</v>
      </c>
      <c r="Y10" s="68">
        <v>2</v>
      </c>
      <c r="Z10" s="120">
        <v>2</v>
      </c>
      <c r="AA10" s="71"/>
      <c r="AB10" s="73">
        <f t="shared" si="3"/>
        <v>0</v>
      </c>
    </row>
    <row r="11" spans="1:28" x14ac:dyDescent="0.35">
      <c r="B11" s="3" t="s">
        <v>66</v>
      </c>
      <c r="C11" s="3" t="s">
        <v>67</v>
      </c>
      <c r="D11" s="66" t="s">
        <v>68</v>
      </c>
      <c r="E11" s="109"/>
      <c r="F11" s="135">
        <f t="shared" si="0"/>
        <v>2</v>
      </c>
      <c r="H11" s="17"/>
      <c r="K11" s="17"/>
      <c r="M11" s="126"/>
      <c r="N11" s="109"/>
      <c r="O11" s="134">
        <f t="shared" si="1"/>
        <v>2</v>
      </c>
      <c r="Q11" s="24"/>
      <c r="T11" s="24"/>
      <c r="W11" s="127">
        <f t="shared" si="2"/>
        <v>0</v>
      </c>
      <c r="Y11" s="68">
        <v>1</v>
      </c>
      <c r="Z11" s="120">
        <v>3</v>
      </c>
      <c r="AA11" s="71"/>
      <c r="AB11" s="73">
        <f t="shared" si="3"/>
        <v>0</v>
      </c>
    </row>
    <row r="12" spans="1:28" x14ac:dyDescent="0.35">
      <c r="B12" s="3" t="s">
        <v>69</v>
      </c>
      <c r="C12" s="3" t="s">
        <v>70</v>
      </c>
      <c r="D12" s="66" t="s">
        <v>71</v>
      </c>
      <c r="E12" s="109"/>
      <c r="F12" s="135">
        <f t="shared" si="0"/>
        <v>2</v>
      </c>
      <c r="H12" s="17"/>
      <c r="K12" s="17"/>
      <c r="M12" s="126"/>
      <c r="N12" s="109"/>
      <c r="O12" s="134">
        <f t="shared" si="1"/>
        <v>2</v>
      </c>
      <c r="Q12" s="24"/>
      <c r="T12" s="24"/>
      <c r="W12" s="127">
        <f t="shared" si="2"/>
        <v>0</v>
      </c>
      <c r="Y12" s="68">
        <v>1</v>
      </c>
      <c r="Z12" s="120">
        <v>3</v>
      </c>
      <c r="AA12" s="71"/>
      <c r="AB12" s="73">
        <f t="shared" si="3"/>
        <v>0</v>
      </c>
    </row>
    <row r="13" spans="1:28" x14ac:dyDescent="0.35">
      <c r="B13" s="3" t="s">
        <v>72</v>
      </c>
      <c r="C13" s="3" t="s">
        <v>73</v>
      </c>
      <c r="D13" s="66" t="s">
        <v>74</v>
      </c>
      <c r="E13" s="109"/>
      <c r="F13" s="135">
        <f t="shared" si="0"/>
        <v>1</v>
      </c>
      <c r="H13" s="17"/>
      <c r="K13" s="17"/>
      <c r="M13" s="126"/>
      <c r="N13" s="109"/>
      <c r="O13" s="134">
        <f t="shared" si="1"/>
        <v>1</v>
      </c>
      <c r="Q13" s="24"/>
      <c r="T13" s="24"/>
      <c r="W13" s="127">
        <f t="shared" si="2"/>
        <v>0</v>
      </c>
      <c r="Y13" s="68">
        <v>1</v>
      </c>
      <c r="Z13" s="120">
        <v>1</v>
      </c>
      <c r="AA13" s="71"/>
      <c r="AB13" s="73">
        <f t="shared" si="3"/>
        <v>0</v>
      </c>
    </row>
    <row r="14" spans="1:28" x14ac:dyDescent="0.35">
      <c r="B14" s="3" t="s">
        <v>75</v>
      </c>
      <c r="C14" s="3" t="s">
        <v>76</v>
      </c>
      <c r="D14" s="66" t="s">
        <v>77</v>
      </c>
      <c r="E14" s="109"/>
      <c r="F14" s="135">
        <f t="shared" si="0"/>
        <v>2</v>
      </c>
      <c r="H14" s="17"/>
      <c r="K14" s="17"/>
      <c r="M14" s="126"/>
      <c r="N14" s="109"/>
      <c r="O14" s="134">
        <f t="shared" si="1"/>
        <v>2</v>
      </c>
      <c r="Q14" s="24"/>
      <c r="T14" s="24"/>
      <c r="W14" s="127">
        <f t="shared" si="2"/>
        <v>0</v>
      </c>
      <c r="Y14" s="68">
        <v>1</v>
      </c>
      <c r="Z14" s="120">
        <v>3</v>
      </c>
      <c r="AA14" s="71"/>
      <c r="AB14" s="73">
        <f t="shared" si="3"/>
        <v>0</v>
      </c>
    </row>
    <row r="15" spans="1:28" x14ac:dyDescent="0.35">
      <c r="B15" s="3" t="s">
        <v>78</v>
      </c>
      <c r="C15" s="3" t="s">
        <v>60</v>
      </c>
      <c r="D15" s="66" t="s">
        <v>65</v>
      </c>
      <c r="E15" s="109"/>
      <c r="F15" s="135">
        <f t="shared" si="0"/>
        <v>1</v>
      </c>
      <c r="H15" s="17"/>
      <c r="K15" s="17"/>
      <c r="M15" s="126"/>
      <c r="N15" s="109"/>
      <c r="O15" s="134">
        <f t="shared" si="1"/>
        <v>1</v>
      </c>
      <c r="Q15" s="24"/>
      <c r="T15" s="109"/>
      <c r="U15" s="2">
        <v>1</v>
      </c>
      <c r="W15" s="127">
        <f t="shared" si="2"/>
        <v>0</v>
      </c>
      <c r="Y15" s="68">
        <v>1</v>
      </c>
      <c r="Z15" s="120">
        <v>1</v>
      </c>
      <c r="AA15" s="71"/>
      <c r="AB15" s="73">
        <f t="shared" si="3"/>
        <v>0</v>
      </c>
    </row>
    <row r="16" spans="1:28" x14ac:dyDescent="0.35">
      <c r="B16" s="3" t="s">
        <v>79</v>
      </c>
      <c r="C16" s="3" t="s">
        <v>60</v>
      </c>
      <c r="D16" s="66" t="s">
        <v>80</v>
      </c>
      <c r="E16" s="109"/>
      <c r="F16" s="135">
        <f t="shared" si="0"/>
        <v>2</v>
      </c>
      <c r="H16" s="17"/>
      <c r="K16" s="17"/>
      <c r="M16" s="126"/>
      <c r="N16" s="109"/>
      <c r="O16" s="134">
        <f t="shared" si="1"/>
        <v>2</v>
      </c>
      <c r="Q16" s="24"/>
      <c r="T16" s="24"/>
      <c r="W16" s="127">
        <f t="shared" si="2"/>
        <v>0</v>
      </c>
      <c r="Y16" s="68">
        <v>1</v>
      </c>
      <c r="Z16" s="120">
        <v>3</v>
      </c>
      <c r="AA16" s="71"/>
      <c r="AB16" s="73">
        <f t="shared" si="3"/>
        <v>0</v>
      </c>
    </row>
    <row r="17" spans="2:28" x14ac:dyDescent="0.35">
      <c r="B17" s="3" t="s">
        <v>81</v>
      </c>
      <c r="C17" s="3" t="s">
        <v>67</v>
      </c>
      <c r="D17" s="66" t="s">
        <v>68</v>
      </c>
      <c r="E17" s="109"/>
      <c r="F17" s="135">
        <f t="shared" si="0"/>
        <v>0.5</v>
      </c>
      <c r="H17" s="17"/>
      <c r="K17" s="17"/>
      <c r="M17" s="126"/>
      <c r="N17" s="109"/>
      <c r="O17" s="134">
        <f t="shared" si="1"/>
        <v>0.5</v>
      </c>
      <c r="Q17" s="24"/>
      <c r="T17" s="24"/>
      <c r="W17" s="127">
        <f t="shared" si="2"/>
        <v>0</v>
      </c>
      <c r="Y17" s="68">
        <v>1</v>
      </c>
      <c r="Z17" s="120">
        <v>0</v>
      </c>
      <c r="AA17" s="71"/>
      <c r="AB17" s="73">
        <f t="shared" si="3"/>
        <v>0</v>
      </c>
    </row>
    <row r="18" spans="2:28" x14ac:dyDescent="0.35">
      <c r="B18" s="3" t="s">
        <v>82</v>
      </c>
      <c r="C18" s="3" t="s">
        <v>70</v>
      </c>
      <c r="D18" s="66" t="s">
        <v>83</v>
      </c>
      <c r="E18" s="109"/>
      <c r="F18" s="135">
        <f t="shared" si="0"/>
        <v>1</v>
      </c>
      <c r="H18" s="17"/>
      <c r="K18" s="109"/>
      <c r="L18" s="2">
        <v>1</v>
      </c>
      <c r="M18" s="126"/>
      <c r="N18" s="109"/>
      <c r="O18" s="134">
        <f t="shared" si="1"/>
        <v>1</v>
      </c>
      <c r="Q18" s="24"/>
      <c r="W18" s="127">
        <f t="shared" si="2"/>
        <v>0</v>
      </c>
      <c r="Y18" s="68">
        <v>1</v>
      </c>
      <c r="Z18" s="120">
        <v>1</v>
      </c>
      <c r="AA18" s="71"/>
      <c r="AB18" s="73">
        <f t="shared" si="3"/>
        <v>0</v>
      </c>
    </row>
    <row r="19" spans="2:28" x14ac:dyDescent="0.35">
      <c r="B19" s="3" t="s">
        <v>84</v>
      </c>
      <c r="C19" s="3" t="s">
        <v>76</v>
      </c>
      <c r="D19" s="66" t="s">
        <v>85</v>
      </c>
      <c r="E19" s="109"/>
      <c r="F19" s="135">
        <f t="shared" si="0"/>
        <v>1</v>
      </c>
      <c r="H19" s="17"/>
      <c r="K19" s="17"/>
      <c r="M19" s="126"/>
      <c r="N19" s="109"/>
      <c r="O19" s="134">
        <f t="shared" si="1"/>
        <v>1</v>
      </c>
      <c r="Q19" s="24"/>
      <c r="T19" s="24"/>
      <c r="W19" s="127">
        <f t="shared" si="2"/>
        <v>0</v>
      </c>
      <c r="Y19" s="68">
        <v>1</v>
      </c>
      <c r="Z19" s="120">
        <v>1</v>
      </c>
      <c r="AA19" s="71"/>
      <c r="AB19" s="73">
        <f t="shared" si="3"/>
        <v>0</v>
      </c>
    </row>
    <row r="20" spans="2:28" x14ac:dyDescent="0.35">
      <c r="B20" s="3" t="s">
        <v>86</v>
      </c>
      <c r="C20" s="3" t="s">
        <v>87</v>
      </c>
      <c r="D20" s="66" t="s">
        <v>88</v>
      </c>
      <c r="E20" s="109"/>
      <c r="F20" s="135">
        <f t="shared" si="0"/>
        <v>0.5</v>
      </c>
      <c r="H20" s="17"/>
      <c r="K20" s="17"/>
      <c r="M20" s="126"/>
      <c r="N20" s="109"/>
      <c r="O20" s="134">
        <f t="shared" si="1"/>
        <v>0.5</v>
      </c>
      <c r="T20" s="24"/>
      <c r="W20" s="127">
        <f t="shared" si="2"/>
        <v>0</v>
      </c>
      <c r="Y20" s="68">
        <v>1</v>
      </c>
      <c r="Z20" s="120">
        <v>0</v>
      </c>
      <c r="AA20" s="71"/>
      <c r="AB20" s="73">
        <f t="shared" si="3"/>
        <v>0</v>
      </c>
    </row>
    <row r="21" spans="2:28" x14ac:dyDescent="0.35">
      <c r="B21" s="3" t="s">
        <v>89</v>
      </c>
      <c r="C21" s="3" t="s">
        <v>90</v>
      </c>
      <c r="D21" s="66" t="s">
        <v>91</v>
      </c>
      <c r="E21" s="109"/>
      <c r="F21" s="135">
        <f t="shared" si="0"/>
        <v>0.5</v>
      </c>
      <c r="H21" s="109"/>
      <c r="I21" s="2">
        <v>1</v>
      </c>
      <c r="K21" s="17"/>
      <c r="M21" s="126"/>
      <c r="N21" s="109"/>
      <c r="O21" s="134">
        <f t="shared" si="1"/>
        <v>0.5</v>
      </c>
      <c r="T21" s="24"/>
      <c r="W21" s="127">
        <f t="shared" si="2"/>
        <v>0</v>
      </c>
      <c r="Y21" s="68">
        <v>1</v>
      </c>
      <c r="Z21" s="120">
        <v>0</v>
      </c>
      <c r="AA21" s="71"/>
      <c r="AB21" s="73">
        <f t="shared" si="3"/>
        <v>0</v>
      </c>
    </row>
    <row r="22" spans="2:28" x14ac:dyDescent="0.35">
      <c r="B22" s="3" t="s">
        <v>92</v>
      </c>
      <c r="C22" s="3" t="s">
        <v>73</v>
      </c>
      <c r="D22" s="66" t="s">
        <v>93</v>
      </c>
      <c r="E22" s="109"/>
      <c r="F22" s="135">
        <f t="shared" si="0"/>
        <v>1</v>
      </c>
      <c r="H22" s="17"/>
      <c r="K22" s="17"/>
      <c r="M22" s="126"/>
      <c r="N22" s="109"/>
      <c r="O22" s="134">
        <f t="shared" si="1"/>
        <v>1</v>
      </c>
      <c r="Q22" s="109"/>
      <c r="R22" s="2">
        <v>1</v>
      </c>
      <c r="T22" s="24"/>
      <c r="W22" s="127">
        <f t="shared" si="2"/>
        <v>0</v>
      </c>
      <c r="Y22" s="68">
        <v>1</v>
      </c>
      <c r="Z22" s="120">
        <v>1</v>
      </c>
      <c r="AA22" s="71"/>
      <c r="AB22" s="73">
        <f t="shared" si="3"/>
        <v>0</v>
      </c>
    </row>
    <row r="23" spans="2:28" x14ac:dyDescent="0.35">
      <c r="B23" s="3" t="s">
        <v>94</v>
      </c>
      <c r="C23" s="3" t="s">
        <v>95</v>
      </c>
      <c r="D23" s="66" t="s">
        <v>96</v>
      </c>
      <c r="E23" s="109"/>
      <c r="F23" s="135">
        <f t="shared" si="0"/>
        <v>1</v>
      </c>
      <c r="H23" s="17"/>
      <c r="K23" s="17"/>
      <c r="M23" s="126"/>
      <c r="N23" s="109"/>
      <c r="O23" s="134">
        <f t="shared" si="1"/>
        <v>1</v>
      </c>
      <c r="Q23" s="24"/>
      <c r="T23" s="24"/>
      <c r="W23" s="127">
        <f t="shared" si="2"/>
        <v>0</v>
      </c>
      <c r="Y23" s="68">
        <v>1</v>
      </c>
      <c r="Z23" s="120">
        <v>1</v>
      </c>
      <c r="AA23" s="71"/>
      <c r="AB23" s="73">
        <f t="shared" si="3"/>
        <v>0</v>
      </c>
    </row>
    <row r="24" spans="2:28" x14ac:dyDescent="0.35">
      <c r="B24" s="3" t="s">
        <v>97</v>
      </c>
      <c r="C24" s="3" t="s">
        <v>98</v>
      </c>
      <c r="D24" s="66" t="s">
        <v>99</v>
      </c>
      <c r="E24" s="109"/>
      <c r="F24" s="135">
        <f t="shared" si="0"/>
        <v>0.5</v>
      </c>
      <c r="H24" s="17"/>
      <c r="K24" s="17"/>
      <c r="M24" s="126"/>
      <c r="N24" s="109"/>
      <c r="O24" s="134">
        <f t="shared" si="1"/>
        <v>0.5</v>
      </c>
      <c r="Q24" s="24"/>
      <c r="T24" s="24"/>
      <c r="W24" s="127">
        <f t="shared" si="2"/>
        <v>0</v>
      </c>
      <c r="Y24" s="68">
        <v>1</v>
      </c>
      <c r="Z24" s="120">
        <v>0</v>
      </c>
      <c r="AA24" s="71"/>
      <c r="AB24" s="73">
        <f t="shared" si="3"/>
        <v>0</v>
      </c>
    </row>
    <row r="25" spans="2:28" x14ac:dyDescent="0.35">
      <c r="B25" s="3" t="s">
        <v>100</v>
      </c>
      <c r="C25" s="3" t="s">
        <v>101</v>
      </c>
      <c r="D25" s="66" t="s">
        <v>102</v>
      </c>
      <c r="E25" s="109"/>
      <c r="F25" s="135">
        <f t="shared" si="0"/>
        <v>0.5</v>
      </c>
      <c r="H25" s="109"/>
      <c r="I25" s="2">
        <v>1</v>
      </c>
      <c r="K25" s="17"/>
      <c r="M25" s="126"/>
      <c r="N25" s="109"/>
      <c r="O25" s="134">
        <f t="shared" si="1"/>
        <v>0.5</v>
      </c>
      <c r="T25" s="24"/>
      <c r="W25" s="127">
        <f t="shared" si="2"/>
        <v>0</v>
      </c>
      <c r="Y25" s="68">
        <v>1</v>
      </c>
      <c r="Z25" s="120">
        <v>0</v>
      </c>
      <c r="AA25" s="71"/>
      <c r="AB25" s="73">
        <f t="shared" si="3"/>
        <v>0</v>
      </c>
    </row>
    <row r="26" spans="2:28" x14ac:dyDescent="0.35">
      <c r="B26" s="3" t="s">
        <v>103</v>
      </c>
      <c r="C26" s="3" t="s">
        <v>104</v>
      </c>
      <c r="D26" s="66" t="s">
        <v>105</v>
      </c>
      <c r="E26" s="109"/>
      <c r="F26" s="135">
        <f t="shared" si="0"/>
        <v>1</v>
      </c>
      <c r="H26" s="17"/>
      <c r="K26" s="109"/>
      <c r="L26" s="2">
        <v>1</v>
      </c>
      <c r="M26" s="126"/>
      <c r="N26" s="109"/>
      <c r="O26" s="134">
        <f t="shared" si="1"/>
        <v>1</v>
      </c>
      <c r="Q26" s="24"/>
      <c r="T26" s="109"/>
      <c r="U26" s="2">
        <v>1</v>
      </c>
      <c r="W26" s="127">
        <f t="shared" si="2"/>
        <v>0</v>
      </c>
      <c r="Y26" s="68">
        <v>1</v>
      </c>
      <c r="Z26" s="120">
        <v>1</v>
      </c>
      <c r="AA26" s="71"/>
      <c r="AB26" s="73">
        <f t="shared" si="3"/>
        <v>0</v>
      </c>
    </row>
    <row r="27" spans="2:28" x14ac:dyDescent="0.35">
      <c r="B27" s="3" t="s">
        <v>106</v>
      </c>
      <c r="C27" s="3" t="s">
        <v>107</v>
      </c>
      <c r="D27" s="66" t="s">
        <v>108</v>
      </c>
      <c r="E27" s="109"/>
      <c r="F27" s="135">
        <f t="shared" si="0"/>
        <v>1</v>
      </c>
      <c r="H27" s="17"/>
      <c r="K27" s="17"/>
      <c r="M27" s="126"/>
      <c r="N27" s="109"/>
      <c r="O27" s="134">
        <f t="shared" si="1"/>
        <v>1</v>
      </c>
      <c r="Q27" s="24"/>
      <c r="T27" s="24"/>
      <c r="W27" s="127">
        <f t="shared" si="2"/>
        <v>0</v>
      </c>
      <c r="Y27" s="68">
        <v>1</v>
      </c>
      <c r="Z27" s="120">
        <v>1</v>
      </c>
      <c r="AA27" s="71"/>
      <c r="AB27" s="73">
        <f t="shared" si="3"/>
        <v>0</v>
      </c>
    </row>
    <row r="28" spans="2:28" x14ac:dyDescent="0.35">
      <c r="B28" s="3" t="s">
        <v>109</v>
      </c>
      <c r="C28" s="3" t="s">
        <v>110</v>
      </c>
      <c r="D28" s="66" t="s">
        <v>111</v>
      </c>
      <c r="E28" s="109"/>
      <c r="F28" s="135">
        <f t="shared" si="0"/>
        <v>1</v>
      </c>
      <c r="H28" s="17"/>
      <c r="K28" s="109"/>
      <c r="L28" s="2">
        <v>1</v>
      </c>
      <c r="M28" s="126"/>
      <c r="N28" s="109"/>
      <c r="O28" s="134">
        <f t="shared" si="1"/>
        <v>1</v>
      </c>
      <c r="Q28" s="24"/>
      <c r="W28" s="127">
        <f t="shared" si="2"/>
        <v>0</v>
      </c>
      <c r="Y28" s="68">
        <v>1</v>
      </c>
      <c r="Z28" s="120">
        <v>1</v>
      </c>
      <c r="AA28" s="71"/>
      <c r="AB28" s="73">
        <f t="shared" si="3"/>
        <v>0</v>
      </c>
    </row>
    <row r="29" spans="2:28" x14ac:dyDescent="0.35">
      <c r="B29" s="3" t="s">
        <v>112</v>
      </c>
      <c r="C29" s="3" t="s">
        <v>76</v>
      </c>
      <c r="D29" s="66" t="s">
        <v>113</v>
      </c>
      <c r="E29" s="109"/>
      <c r="F29" s="135">
        <f t="shared" si="0"/>
        <v>1</v>
      </c>
      <c r="H29" s="17"/>
      <c r="K29" s="17"/>
      <c r="M29" s="126"/>
      <c r="N29" s="109"/>
      <c r="O29" s="134">
        <f t="shared" si="1"/>
        <v>1</v>
      </c>
      <c r="Q29" s="24"/>
      <c r="T29" s="24"/>
      <c r="W29" s="127">
        <f t="shared" si="2"/>
        <v>0</v>
      </c>
      <c r="Y29" s="68">
        <v>1</v>
      </c>
      <c r="Z29" s="120">
        <v>1</v>
      </c>
      <c r="AA29" s="71"/>
      <c r="AB29" s="73">
        <f t="shared" si="3"/>
        <v>0</v>
      </c>
    </row>
    <row r="30" spans="2:28" x14ac:dyDescent="0.35">
      <c r="B30" s="3" t="s">
        <v>114</v>
      </c>
      <c r="C30" s="3" t="s">
        <v>60</v>
      </c>
      <c r="D30" s="66" t="s">
        <v>115</v>
      </c>
      <c r="E30" s="109"/>
      <c r="F30" s="135">
        <f t="shared" si="0"/>
        <v>1</v>
      </c>
      <c r="H30" s="17"/>
      <c r="K30" s="17"/>
      <c r="M30" s="126"/>
      <c r="N30" s="109"/>
      <c r="O30" s="134">
        <f t="shared" si="1"/>
        <v>1</v>
      </c>
      <c r="Q30" s="109"/>
      <c r="R30" s="2">
        <v>1</v>
      </c>
      <c r="T30" s="24"/>
      <c r="W30" s="127">
        <f t="shared" si="2"/>
        <v>0</v>
      </c>
      <c r="Y30" s="68">
        <v>1</v>
      </c>
      <c r="Z30" s="120">
        <v>1</v>
      </c>
      <c r="AA30" s="71"/>
      <c r="AB30" s="73">
        <f t="shared" si="3"/>
        <v>0</v>
      </c>
    </row>
    <row r="31" spans="2:28" x14ac:dyDescent="0.35">
      <c r="B31" s="3" t="s">
        <v>116</v>
      </c>
      <c r="C31" s="3" t="s">
        <v>117</v>
      </c>
      <c r="D31" s="66" t="s">
        <v>118</v>
      </c>
      <c r="E31" s="109"/>
      <c r="F31" s="135">
        <f t="shared" si="0"/>
        <v>0.5</v>
      </c>
      <c r="H31" s="17"/>
      <c r="M31" s="126"/>
      <c r="N31" s="109"/>
      <c r="O31" s="134">
        <f t="shared" si="1"/>
        <v>0.5</v>
      </c>
      <c r="Q31" s="24"/>
      <c r="W31" s="127">
        <f t="shared" si="2"/>
        <v>0</v>
      </c>
      <c r="Y31" s="68">
        <v>1</v>
      </c>
      <c r="Z31" s="120">
        <v>0</v>
      </c>
      <c r="AA31" s="71"/>
      <c r="AB31" s="73">
        <f t="shared" si="3"/>
        <v>0</v>
      </c>
    </row>
    <row r="32" spans="2:28" x14ac:dyDescent="0.35">
      <c r="B32" s="3" t="s">
        <v>119</v>
      </c>
      <c r="C32" s="3" t="s">
        <v>70</v>
      </c>
      <c r="D32" s="66" t="s">
        <v>120</v>
      </c>
      <c r="E32" s="109"/>
      <c r="F32" s="135">
        <f t="shared" si="0"/>
        <v>1</v>
      </c>
      <c r="M32" s="126"/>
      <c r="N32" s="109"/>
      <c r="O32" s="134">
        <f t="shared" si="1"/>
        <v>1</v>
      </c>
      <c r="W32" s="127">
        <f t="shared" si="2"/>
        <v>0</v>
      </c>
      <c r="Y32" s="68">
        <v>1</v>
      </c>
      <c r="Z32" s="120">
        <v>1</v>
      </c>
      <c r="AA32" s="71"/>
      <c r="AB32" s="73">
        <f t="shared" si="3"/>
        <v>0</v>
      </c>
    </row>
    <row r="33" spans="2:29" x14ac:dyDescent="0.35">
      <c r="B33" s="4" t="s">
        <v>121</v>
      </c>
      <c r="C33" s="3" t="s">
        <v>110</v>
      </c>
      <c r="D33" s="66" t="s">
        <v>111</v>
      </c>
      <c r="E33" s="109"/>
      <c r="F33" s="135">
        <f t="shared" si="0"/>
        <v>0.5</v>
      </c>
      <c r="M33" s="126"/>
      <c r="N33" s="109"/>
      <c r="O33" s="134">
        <f t="shared" si="1"/>
        <v>0.5</v>
      </c>
      <c r="W33" s="127">
        <f t="shared" si="2"/>
        <v>0</v>
      </c>
      <c r="Y33" s="68">
        <v>1</v>
      </c>
      <c r="Z33" s="120">
        <v>0</v>
      </c>
      <c r="AA33" s="71"/>
      <c r="AB33" s="73">
        <f t="shared" si="3"/>
        <v>0</v>
      </c>
    </row>
    <row r="34" spans="2:29" x14ac:dyDescent="0.35">
      <c r="B34" s="4" t="s">
        <v>122</v>
      </c>
      <c r="C34" s="3" t="s">
        <v>110</v>
      </c>
      <c r="D34" s="66" t="s">
        <v>111</v>
      </c>
      <c r="E34" s="109"/>
      <c r="F34" s="135">
        <f t="shared" si="0"/>
        <v>1</v>
      </c>
      <c r="M34" s="126"/>
      <c r="N34" s="109"/>
      <c r="O34" s="134">
        <f t="shared" si="1"/>
        <v>1</v>
      </c>
      <c r="W34" s="127">
        <f t="shared" si="2"/>
        <v>0</v>
      </c>
      <c r="Y34" s="68">
        <v>1</v>
      </c>
      <c r="Z34" s="120">
        <v>1</v>
      </c>
      <c r="AA34" s="71"/>
      <c r="AB34" s="73">
        <f t="shared" si="3"/>
        <v>0</v>
      </c>
    </row>
    <row r="35" spans="2:29" x14ac:dyDescent="0.35">
      <c r="B35" s="3" t="s">
        <v>123</v>
      </c>
      <c r="C35" s="3" t="s">
        <v>76</v>
      </c>
      <c r="D35" s="66" t="s">
        <v>124</v>
      </c>
      <c r="E35" s="109"/>
      <c r="F35" s="135">
        <f t="shared" si="0"/>
        <v>0.5</v>
      </c>
      <c r="M35" s="126"/>
      <c r="N35" s="109"/>
      <c r="O35" s="134">
        <f t="shared" si="1"/>
        <v>0.5</v>
      </c>
      <c r="W35" s="127">
        <f t="shared" si="2"/>
        <v>0</v>
      </c>
      <c r="Y35" s="68">
        <v>1</v>
      </c>
      <c r="Z35" s="120">
        <v>0</v>
      </c>
      <c r="AA35" s="71"/>
      <c r="AB35" s="73">
        <f t="shared" si="3"/>
        <v>0</v>
      </c>
    </row>
    <row r="36" spans="2:29" x14ac:dyDescent="0.35">
      <c r="B36" s="3" t="s">
        <v>125</v>
      </c>
      <c r="C36" s="3" t="s">
        <v>107</v>
      </c>
      <c r="D36" s="66" t="s">
        <v>126</v>
      </c>
      <c r="E36" s="109"/>
      <c r="F36" s="135">
        <f t="shared" si="0"/>
        <v>1</v>
      </c>
      <c r="M36" s="126"/>
      <c r="N36" s="109"/>
      <c r="O36" s="134">
        <f t="shared" si="1"/>
        <v>1</v>
      </c>
      <c r="T36" s="109"/>
      <c r="U36" s="2">
        <v>1</v>
      </c>
      <c r="W36" s="127">
        <f t="shared" si="2"/>
        <v>0</v>
      </c>
      <c r="Y36" s="68">
        <v>1</v>
      </c>
      <c r="Z36" s="120">
        <v>1</v>
      </c>
      <c r="AA36" s="71"/>
      <c r="AB36" s="73">
        <f t="shared" si="3"/>
        <v>0</v>
      </c>
    </row>
    <row r="37" spans="2:29" x14ac:dyDescent="0.35">
      <c r="B37" s="3" t="s">
        <v>127</v>
      </c>
      <c r="C37" s="3" t="s">
        <v>128</v>
      </c>
      <c r="D37" s="66" t="s">
        <v>129</v>
      </c>
      <c r="E37" s="109"/>
      <c r="F37" s="135">
        <f t="shared" si="0"/>
        <v>1</v>
      </c>
      <c r="M37" s="126"/>
      <c r="N37" s="109"/>
      <c r="O37" s="134">
        <f t="shared" si="1"/>
        <v>1</v>
      </c>
      <c r="W37" s="127">
        <f t="shared" si="2"/>
        <v>0</v>
      </c>
      <c r="Y37" s="68">
        <v>1</v>
      </c>
      <c r="Z37" s="120">
        <v>1</v>
      </c>
      <c r="AA37" s="71"/>
      <c r="AB37" s="73">
        <f t="shared" si="3"/>
        <v>0</v>
      </c>
    </row>
    <row r="38" spans="2:29" x14ac:dyDescent="0.35">
      <c r="B38" s="4" t="s">
        <v>130</v>
      </c>
      <c r="C38" s="3" t="s">
        <v>60</v>
      </c>
      <c r="D38" s="66" t="s">
        <v>131</v>
      </c>
      <c r="E38" s="109"/>
      <c r="F38" s="135">
        <f t="shared" si="0"/>
        <v>1</v>
      </c>
      <c r="M38" s="126"/>
      <c r="N38" s="109"/>
      <c r="O38" s="134">
        <f t="shared" si="1"/>
        <v>1</v>
      </c>
      <c r="W38" s="127">
        <f t="shared" si="2"/>
        <v>0</v>
      </c>
      <c r="Y38" s="68">
        <v>1</v>
      </c>
      <c r="Z38" s="120">
        <v>1</v>
      </c>
      <c r="AA38" s="71"/>
      <c r="AB38" s="73">
        <f t="shared" si="3"/>
        <v>0</v>
      </c>
    </row>
    <row r="39" spans="2:29" x14ac:dyDescent="0.35">
      <c r="B39" s="3" t="s">
        <v>132</v>
      </c>
      <c r="C39" s="3" t="s">
        <v>67</v>
      </c>
      <c r="D39" s="66" t="s">
        <v>68</v>
      </c>
      <c r="E39" s="109"/>
      <c r="F39" s="136">
        <f t="shared" si="0"/>
        <v>1</v>
      </c>
      <c r="M39" s="128"/>
      <c r="N39" s="129"/>
      <c r="O39" s="137">
        <f t="shared" si="1"/>
        <v>1</v>
      </c>
      <c r="P39" s="130"/>
      <c r="Q39" s="130"/>
      <c r="R39" s="130"/>
      <c r="S39" s="130"/>
      <c r="T39" s="130"/>
      <c r="U39" s="130"/>
      <c r="V39" s="130"/>
      <c r="W39" s="131">
        <f t="shared" si="2"/>
        <v>0</v>
      </c>
      <c r="Y39" s="68">
        <v>1</v>
      </c>
      <c r="Z39" s="121">
        <v>1</v>
      </c>
      <c r="AA39" s="71"/>
      <c r="AB39" s="73">
        <f t="shared" si="3"/>
        <v>0</v>
      </c>
    </row>
    <row r="40" spans="2:29" x14ac:dyDescent="0.35">
      <c r="Y40" s="75">
        <f>COUNT(Y8:Y39)</f>
        <v>32</v>
      </c>
    </row>
    <row r="41" spans="2:29" x14ac:dyDescent="0.35">
      <c r="W41" s="23">
        <f>SUM(W8:W40)</f>
        <v>0</v>
      </c>
      <c r="X41" s="1" t="s">
        <v>133</v>
      </c>
      <c r="AB41" s="74">
        <f>SUM(AB8:AB40)</f>
        <v>0</v>
      </c>
      <c r="AC41" s="4" t="s">
        <v>134</v>
      </c>
    </row>
    <row r="42" spans="2:29" ht="6" customHeight="1" x14ac:dyDescent="0.35"/>
    <row r="43" spans="2:29" x14ac:dyDescent="0.35">
      <c r="B43" s="15"/>
      <c r="D43" s="14"/>
      <c r="W43" s="17">
        <f>AB41</f>
        <v>0</v>
      </c>
      <c r="X43" s="4" t="s">
        <v>134</v>
      </c>
      <c r="Y43" s="72"/>
      <c r="Z43" s="72"/>
      <c r="AA43" s="72"/>
      <c r="AB43" s="17"/>
      <c r="AC43" s="2"/>
    </row>
    <row r="44" spans="2:29" x14ac:dyDescent="0.35">
      <c r="B44" s="15"/>
      <c r="D44" s="14"/>
      <c r="W44" s="36">
        <f>W41-W43</f>
        <v>0</v>
      </c>
      <c r="X44" s="4" t="s">
        <v>135</v>
      </c>
      <c r="Y44" s="72"/>
      <c r="Z44" s="72"/>
      <c r="AA44" s="72"/>
      <c r="AB44" s="17"/>
      <c r="AC44" s="2"/>
    </row>
    <row r="45" spans="2:29" x14ac:dyDescent="0.35">
      <c r="B45" s="15"/>
      <c r="D45" s="14"/>
      <c r="Y45" s="72"/>
      <c r="Z45" s="72"/>
      <c r="AA45" s="72"/>
      <c r="AB45" s="17"/>
      <c r="AC45" s="2"/>
    </row>
    <row r="46" spans="2:29" x14ac:dyDescent="0.35">
      <c r="B46" s="15"/>
      <c r="D46" s="14"/>
      <c r="Y46" s="72"/>
      <c r="Z46" s="72"/>
      <c r="AA46" s="72"/>
      <c r="AB46" s="17"/>
      <c r="AC46" s="2"/>
    </row>
    <row r="47" spans="2:29" x14ac:dyDescent="0.35">
      <c r="B47" s="15"/>
      <c r="D47" s="14"/>
      <c r="Y47" s="72"/>
      <c r="Z47" s="72"/>
      <c r="AA47" s="72"/>
      <c r="AB47" s="17"/>
      <c r="AC47" s="2"/>
    </row>
    <row r="48" spans="2:29" x14ac:dyDescent="0.35">
      <c r="B48" s="15"/>
      <c r="D48" s="14"/>
      <c r="Y48" s="72"/>
      <c r="Z48" s="72"/>
      <c r="AA48" s="72"/>
      <c r="AB48" s="17"/>
      <c r="AC48" s="2"/>
    </row>
    <row r="49" spans="2:29" x14ac:dyDescent="0.35">
      <c r="B49" s="15"/>
      <c r="D49" s="14"/>
      <c r="Y49" s="72"/>
      <c r="Z49" s="72"/>
      <c r="AA49" s="72"/>
      <c r="AB49" s="17"/>
      <c r="AC49" s="2"/>
    </row>
    <row r="50" spans="2:29" x14ac:dyDescent="0.35">
      <c r="B50" s="15"/>
      <c r="D50" s="14"/>
      <c r="Y50" s="72"/>
      <c r="Z50" s="72"/>
      <c r="AA50" s="72"/>
      <c r="AB50" s="17"/>
      <c r="AC50" s="2"/>
    </row>
    <row r="51" spans="2:29" x14ac:dyDescent="0.35">
      <c r="B51" s="15"/>
      <c r="D51" s="14"/>
      <c r="Y51" s="72"/>
      <c r="Z51" s="72"/>
      <c r="AA51" s="72"/>
      <c r="AB51" s="17"/>
      <c r="AC51" s="2"/>
    </row>
  </sheetData>
  <sheetProtection algorithmName="SHA-512" hashValue="axu7cYh2h2PLgOOzJsgm3j3WM7M0+nocEHm566Bs40/WrENmgfXya4BtHyhS8fUY4NDiOpfpFebaG5QjdVq3OQ==" saltValue="W4qIURXyhSmz3rgA9H2m5g==" spinCount="100000" sheet="1" objects="1" scenarios="1"/>
  <mergeCells count="2">
    <mergeCell ref="Y1:Y6"/>
    <mergeCell ref="AB1:AB6"/>
  </mergeCells>
  <pageMargins left="0.70866141732283472" right="0.70866141732283472" top="0.74803149606299213" bottom="0.74803149606299213" header="0.31496062992125984" footer="0.31496062992125984"/>
  <pageSetup paperSize="9" scale="60" orientation="landscape" verticalDpi="0" r:id="rId1"/>
  <headerFooter>
    <oddHeader>&amp;L&amp;F&amp;R&amp;A</oddHeader>
    <oddFooter>&amp;L&amp;D; &amp;T&amp;CProRail&amp;RPagina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BFD7-B0AC-4AEB-B614-F347F465B39F}">
  <sheetPr codeName="Blad6">
    <pageSetUpPr fitToPage="1"/>
  </sheetPr>
  <dimension ref="A1:I71"/>
  <sheetViews>
    <sheetView zoomScaleNormal="100" workbookViewId="0"/>
  </sheetViews>
  <sheetFormatPr defaultColWidth="9" defaultRowHeight="14.5" x14ac:dyDescent="0.35"/>
  <cols>
    <col min="1" max="1" width="6.453125" style="7" customWidth="1"/>
    <col min="2" max="2" width="9" style="7"/>
    <col min="3" max="3" width="25" style="7" customWidth="1"/>
    <col min="4" max="4" width="3.26953125" style="7" bestFit="1" customWidth="1"/>
    <col min="5" max="5" width="4.81640625" style="7" customWidth="1"/>
    <col min="6" max="6" width="9" style="16" bestFit="1" customWidth="1"/>
    <col min="7" max="7" width="1.7265625" style="7" customWidth="1"/>
    <col min="8" max="8" width="11.54296875" style="16" customWidth="1"/>
    <col min="9" max="16384" width="9" style="7"/>
  </cols>
  <sheetData>
    <row r="1" spans="1:8" ht="21" x14ac:dyDescent="0.5">
      <c r="A1" s="20" t="s">
        <v>136</v>
      </c>
    </row>
    <row r="2" spans="1:8" x14ac:dyDescent="0.35">
      <c r="A2" s="2"/>
      <c r="B2" s="2"/>
    </row>
    <row r="4" spans="1:8" x14ac:dyDescent="0.35">
      <c r="C4" s="8" t="s">
        <v>137</v>
      </c>
    </row>
    <row r="5" spans="1:8" x14ac:dyDescent="0.35">
      <c r="C5" s="7" t="s">
        <v>138</v>
      </c>
      <c r="D5" s="7">
        <v>1</v>
      </c>
      <c r="F5" s="109"/>
      <c r="H5" s="16">
        <f>D5*F5</f>
        <v>0</v>
      </c>
    </row>
    <row r="6" spans="1:8" x14ac:dyDescent="0.35">
      <c r="C6" s="7" t="s">
        <v>139</v>
      </c>
      <c r="D6" s="7">
        <v>1</v>
      </c>
      <c r="E6" s="2"/>
      <c r="F6" s="109"/>
      <c r="H6" s="16">
        <f t="shared" ref="H6:H12" si="0">D6*F6</f>
        <v>0</v>
      </c>
    </row>
    <row r="7" spans="1:8" x14ac:dyDescent="0.35">
      <c r="C7" s="7" t="s">
        <v>140</v>
      </c>
      <c r="D7" s="7">
        <v>2</v>
      </c>
      <c r="F7" s="109"/>
      <c r="H7" s="16">
        <f t="shared" si="0"/>
        <v>0</v>
      </c>
    </row>
    <row r="8" spans="1:8" x14ac:dyDescent="0.35">
      <c r="C8" s="7" t="s">
        <v>141</v>
      </c>
      <c r="D8" s="7">
        <v>1</v>
      </c>
      <c r="F8" s="109"/>
      <c r="H8" s="16">
        <f t="shared" si="0"/>
        <v>0</v>
      </c>
    </row>
    <row r="9" spans="1:8" x14ac:dyDescent="0.35">
      <c r="C9" s="7" t="s">
        <v>142</v>
      </c>
      <c r="D9" s="7">
        <v>1</v>
      </c>
      <c r="F9" s="109"/>
      <c r="H9" s="16">
        <f t="shared" si="0"/>
        <v>0</v>
      </c>
    </row>
    <row r="10" spans="1:8" x14ac:dyDescent="0.35">
      <c r="C10" s="7" t="s">
        <v>143</v>
      </c>
      <c r="D10" s="7">
        <v>1</v>
      </c>
      <c r="F10" s="109"/>
      <c r="H10" s="16">
        <f t="shared" si="0"/>
        <v>0</v>
      </c>
    </row>
    <row r="11" spans="1:8" x14ac:dyDescent="0.35">
      <c r="C11" s="7" t="s">
        <v>144</v>
      </c>
      <c r="D11" s="7">
        <v>1</v>
      </c>
      <c r="F11" s="109"/>
      <c r="H11" s="16">
        <f t="shared" si="0"/>
        <v>0</v>
      </c>
    </row>
    <row r="12" spans="1:8" x14ac:dyDescent="0.35">
      <c r="C12" s="7" t="s">
        <v>145</v>
      </c>
      <c r="D12" s="7">
        <v>1</v>
      </c>
      <c r="F12" s="109"/>
      <c r="H12" s="28">
        <f t="shared" si="0"/>
        <v>0</v>
      </c>
    </row>
    <row r="13" spans="1:8" x14ac:dyDescent="0.35">
      <c r="F13" s="25" t="s">
        <v>33</v>
      </c>
      <c r="H13" s="29">
        <f>SUM(H5:H12)</f>
        <v>0</v>
      </c>
    </row>
    <row r="14" spans="1:8" x14ac:dyDescent="0.35">
      <c r="C14" s="8"/>
      <c r="D14" s="8"/>
      <c r="E14" s="8"/>
      <c r="F14" s="62" t="s">
        <v>146</v>
      </c>
      <c r="G14" s="8"/>
      <c r="H14" s="59">
        <f>H13*8</f>
        <v>0</v>
      </c>
    </row>
    <row r="17" spans="3:8" x14ac:dyDescent="0.35">
      <c r="C17" s="8" t="s">
        <v>147</v>
      </c>
    </row>
    <row r="18" spans="3:8" x14ac:dyDescent="0.35">
      <c r="C18" s="7" t="s">
        <v>138</v>
      </c>
      <c r="D18" s="7">
        <v>2</v>
      </c>
      <c r="F18" s="109"/>
      <c r="H18" s="16">
        <f>D18*F18</f>
        <v>0</v>
      </c>
    </row>
    <row r="19" spans="3:8" x14ac:dyDescent="0.35">
      <c r="C19" s="7" t="s">
        <v>148</v>
      </c>
      <c r="D19" s="7">
        <v>1</v>
      </c>
      <c r="F19" s="109"/>
      <c r="H19" s="16">
        <f t="shared" ref="H19:H26" si="1">D19*F19</f>
        <v>0</v>
      </c>
    </row>
    <row r="20" spans="3:8" x14ac:dyDescent="0.35">
      <c r="C20" s="7" t="s">
        <v>139</v>
      </c>
      <c r="D20" s="7">
        <v>2</v>
      </c>
      <c r="F20" s="109"/>
      <c r="H20" s="16">
        <f t="shared" si="1"/>
        <v>0</v>
      </c>
    </row>
    <row r="21" spans="3:8" x14ac:dyDescent="0.35">
      <c r="C21" s="7" t="s">
        <v>140</v>
      </c>
      <c r="D21" s="7">
        <v>4</v>
      </c>
      <c r="F21" s="109"/>
      <c r="H21" s="16">
        <f t="shared" si="1"/>
        <v>0</v>
      </c>
    </row>
    <row r="22" spans="3:8" x14ac:dyDescent="0.35">
      <c r="C22" s="7" t="s">
        <v>149</v>
      </c>
      <c r="D22" s="7">
        <v>1</v>
      </c>
      <c r="F22" s="109"/>
      <c r="H22" s="16">
        <f t="shared" si="1"/>
        <v>0</v>
      </c>
    </row>
    <row r="23" spans="3:8" x14ac:dyDescent="0.35">
      <c r="C23" s="7" t="s">
        <v>142</v>
      </c>
      <c r="D23" s="7">
        <v>3</v>
      </c>
      <c r="F23" s="109"/>
      <c r="H23" s="16">
        <f t="shared" si="1"/>
        <v>0</v>
      </c>
    </row>
    <row r="24" spans="3:8" x14ac:dyDescent="0.35">
      <c r="C24" s="7" t="s">
        <v>143</v>
      </c>
      <c r="D24" s="7">
        <v>2</v>
      </c>
      <c r="F24" s="109"/>
      <c r="H24" s="16">
        <f t="shared" si="1"/>
        <v>0</v>
      </c>
    </row>
    <row r="25" spans="3:8" x14ac:dyDescent="0.35">
      <c r="C25" s="7" t="s">
        <v>144</v>
      </c>
      <c r="D25" s="7">
        <v>2</v>
      </c>
      <c r="F25" s="109"/>
      <c r="H25" s="16">
        <f t="shared" si="1"/>
        <v>0</v>
      </c>
    </row>
    <row r="26" spans="3:8" x14ac:dyDescent="0.35">
      <c r="C26" s="7" t="s">
        <v>145</v>
      </c>
      <c r="D26" s="7">
        <v>1</v>
      </c>
      <c r="F26" s="109"/>
      <c r="H26" s="28">
        <f t="shared" si="1"/>
        <v>0</v>
      </c>
    </row>
    <row r="27" spans="3:8" x14ac:dyDescent="0.35">
      <c r="F27" s="25" t="s">
        <v>33</v>
      </c>
      <c r="H27" s="29">
        <f>SUM(H18:H26)</f>
        <v>0</v>
      </c>
    </row>
    <row r="28" spans="3:8" x14ac:dyDescent="0.35">
      <c r="C28" s="8"/>
      <c r="D28" s="8"/>
      <c r="E28" s="8"/>
      <c r="F28" s="62" t="s">
        <v>150</v>
      </c>
      <c r="G28" s="8"/>
      <c r="H28" s="59">
        <f>H27*15</f>
        <v>0</v>
      </c>
    </row>
    <row r="31" spans="3:8" x14ac:dyDescent="0.35">
      <c r="C31" s="8" t="s">
        <v>151</v>
      </c>
    </row>
    <row r="32" spans="3:8" x14ac:dyDescent="0.35">
      <c r="C32" s="7" t="s">
        <v>138</v>
      </c>
      <c r="D32" s="7">
        <v>9</v>
      </c>
      <c r="F32" s="109"/>
      <c r="H32" s="16">
        <f>D32*F32</f>
        <v>0</v>
      </c>
    </row>
    <row r="33" spans="3:8" x14ac:dyDescent="0.35">
      <c r="C33" s="7" t="s">
        <v>152</v>
      </c>
      <c r="D33" s="7">
        <v>2</v>
      </c>
      <c r="F33" s="109"/>
      <c r="H33" s="16">
        <f t="shared" ref="H33:H67" si="2">D33*F33</f>
        <v>0</v>
      </c>
    </row>
    <row r="34" spans="3:8" x14ac:dyDescent="0.35">
      <c r="C34" s="7" t="s">
        <v>153</v>
      </c>
      <c r="D34" s="7">
        <v>2</v>
      </c>
      <c r="F34" s="109"/>
      <c r="H34" s="16">
        <f t="shared" si="2"/>
        <v>0</v>
      </c>
    </row>
    <row r="35" spans="3:8" x14ac:dyDescent="0.35">
      <c r="C35" s="7" t="s">
        <v>154</v>
      </c>
      <c r="D35" s="7">
        <v>4</v>
      </c>
      <c r="F35" s="109"/>
      <c r="H35" s="16">
        <f t="shared" si="2"/>
        <v>0</v>
      </c>
    </row>
    <row r="36" spans="3:8" x14ac:dyDescent="0.35">
      <c r="C36" s="7" t="s">
        <v>155</v>
      </c>
      <c r="D36" s="7">
        <v>3</v>
      </c>
      <c r="F36" s="109"/>
      <c r="H36" s="16">
        <f t="shared" si="2"/>
        <v>0</v>
      </c>
    </row>
    <row r="37" spans="3:8" x14ac:dyDescent="0.35">
      <c r="C37" s="7" t="s">
        <v>156</v>
      </c>
      <c r="D37" s="7">
        <v>2</v>
      </c>
      <c r="F37" s="109"/>
      <c r="H37" s="16">
        <f t="shared" si="2"/>
        <v>0</v>
      </c>
    </row>
    <row r="38" spans="3:8" x14ac:dyDescent="0.35">
      <c r="C38" s="7" t="s">
        <v>157</v>
      </c>
      <c r="D38" s="7">
        <v>4</v>
      </c>
      <c r="F38" s="109"/>
      <c r="H38" s="16">
        <f t="shared" si="2"/>
        <v>0</v>
      </c>
    </row>
    <row r="39" spans="3:8" x14ac:dyDescent="0.35">
      <c r="C39" s="7" t="s">
        <v>158</v>
      </c>
      <c r="D39" s="7">
        <v>2</v>
      </c>
      <c r="F39" s="109"/>
      <c r="H39" s="16">
        <f t="shared" si="2"/>
        <v>0</v>
      </c>
    </row>
    <row r="40" spans="3:8" x14ac:dyDescent="0.35">
      <c r="C40" s="7" t="s">
        <v>159</v>
      </c>
      <c r="D40" s="7">
        <v>4</v>
      </c>
      <c r="F40" s="109"/>
      <c r="H40" s="16">
        <f t="shared" si="2"/>
        <v>0</v>
      </c>
    </row>
    <row r="41" spans="3:8" x14ac:dyDescent="0.35">
      <c r="C41" s="7" t="s">
        <v>160</v>
      </c>
      <c r="D41" s="7">
        <v>2</v>
      </c>
      <c r="F41" s="109"/>
      <c r="H41" s="16">
        <f t="shared" si="2"/>
        <v>0</v>
      </c>
    </row>
    <row r="42" spans="3:8" x14ac:dyDescent="0.35">
      <c r="C42" s="7" t="s">
        <v>161</v>
      </c>
      <c r="D42" s="7">
        <v>2</v>
      </c>
      <c r="F42" s="109"/>
      <c r="H42" s="16">
        <f t="shared" si="2"/>
        <v>0</v>
      </c>
    </row>
    <row r="43" spans="3:8" x14ac:dyDescent="0.35">
      <c r="C43" s="7" t="s">
        <v>162</v>
      </c>
      <c r="D43" s="7">
        <v>3</v>
      </c>
      <c r="F43" s="109"/>
      <c r="H43" s="16">
        <f t="shared" si="2"/>
        <v>0</v>
      </c>
    </row>
    <row r="44" spans="3:8" x14ac:dyDescent="0.35">
      <c r="C44" s="7" t="s">
        <v>163</v>
      </c>
      <c r="D44" s="7">
        <v>5</v>
      </c>
      <c r="F44" s="109"/>
      <c r="H44" s="16">
        <f t="shared" si="2"/>
        <v>0</v>
      </c>
    </row>
    <row r="45" spans="3:8" x14ac:dyDescent="0.35">
      <c r="C45" s="7" t="s">
        <v>164</v>
      </c>
      <c r="D45" s="7">
        <v>2</v>
      </c>
      <c r="F45" s="109"/>
      <c r="H45" s="16">
        <f t="shared" si="2"/>
        <v>0</v>
      </c>
    </row>
    <row r="46" spans="3:8" x14ac:dyDescent="0.35">
      <c r="C46" s="7" t="s">
        <v>140</v>
      </c>
      <c r="D46" s="7">
        <v>4</v>
      </c>
      <c r="F46" s="109"/>
      <c r="H46" s="16">
        <f t="shared" si="2"/>
        <v>0</v>
      </c>
    </row>
    <row r="47" spans="3:8" x14ac:dyDescent="0.35">
      <c r="C47" s="7" t="s">
        <v>165</v>
      </c>
      <c r="D47" s="7">
        <v>5</v>
      </c>
      <c r="F47" s="109"/>
      <c r="H47" s="16">
        <f t="shared" si="2"/>
        <v>0</v>
      </c>
    </row>
    <row r="48" spans="3:8" x14ac:dyDescent="0.35">
      <c r="C48" s="7" t="s">
        <v>166</v>
      </c>
      <c r="D48" s="7">
        <v>11</v>
      </c>
      <c r="F48" s="109"/>
      <c r="H48" s="16">
        <f t="shared" si="2"/>
        <v>0</v>
      </c>
    </row>
    <row r="49" spans="3:8" x14ac:dyDescent="0.35">
      <c r="C49" s="7" t="s">
        <v>167</v>
      </c>
      <c r="D49" s="7">
        <v>1</v>
      </c>
      <c r="F49" s="109"/>
      <c r="H49" s="16">
        <f t="shared" si="2"/>
        <v>0</v>
      </c>
    </row>
    <row r="50" spans="3:8" x14ac:dyDescent="0.35">
      <c r="C50" s="7" t="s">
        <v>168</v>
      </c>
      <c r="D50" s="7">
        <v>4</v>
      </c>
      <c r="F50" s="109"/>
      <c r="H50" s="16">
        <f t="shared" si="2"/>
        <v>0</v>
      </c>
    </row>
    <row r="51" spans="3:8" x14ac:dyDescent="0.35">
      <c r="C51" s="7" t="s">
        <v>169</v>
      </c>
      <c r="D51" s="7">
        <v>3</v>
      </c>
      <c r="F51" s="109"/>
      <c r="H51" s="16">
        <f t="shared" si="2"/>
        <v>0</v>
      </c>
    </row>
    <row r="52" spans="3:8" x14ac:dyDescent="0.35">
      <c r="C52" s="7" t="s">
        <v>149</v>
      </c>
      <c r="D52" s="7">
        <v>6</v>
      </c>
      <c r="F52" s="109"/>
      <c r="H52" s="16">
        <f t="shared" si="2"/>
        <v>0</v>
      </c>
    </row>
    <row r="53" spans="3:8" x14ac:dyDescent="0.35">
      <c r="C53" s="7" t="s">
        <v>170</v>
      </c>
      <c r="D53" s="7">
        <v>1</v>
      </c>
      <c r="F53" s="109"/>
      <c r="H53" s="16">
        <f t="shared" si="2"/>
        <v>0</v>
      </c>
    </row>
    <row r="54" spans="3:8" x14ac:dyDescent="0.35">
      <c r="C54" s="7" t="s">
        <v>171</v>
      </c>
      <c r="D54" s="7">
        <v>2</v>
      </c>
      <c r="F54" s="109"/>
      <c r="H54" s="16">
        <f t="shared" si="2"/>
        <v>0</v>
      </c>
    </row>
    <row r="55" spans="3:8" x14ac:dyDescent="0.35">
      <c r="C55" s="7" t="s">
        <v>172</v>
      </c>
      <c r="D55" s="7">
        <v>1</v>
      </c>
      <c r="F55" s="109"/>
      <c r="H55" s="16">
        <f t="shared" si="2"/>
        <v>0</v>
      </c>
    </row>
    <row r="56" spans="3:8" x14ac:dyDescent="0.35">
      <c r="C56" s="7" t="s">
        <v>173</v>
      </c>
      <c r="D56" s="7">
        <v>5</v>
      </c>
      <c r="F56" s="109"/>
      <c r="H56" s="16">
        <f t="shared" si="2"/>
        <v>0</v>
      </c>
    </row>
    <row r="57" spans="3:8" x14ac:dyDescent="0.35">
      <c r="C57" s="7" t="s">
        <v>174</v>
      </c>
      <c r="D57" s="7">
        <v>4</v>
      </c>
      <c r="F57" s="109"/>
      <c r="H57" s="16">
        <f t="shared" si="2"/>
        <v>0</v>
      </c>
    </row>
    <row r="58" spans="3:8" x14ac:dyDescent="0.35">
      <c r="C58" s="7" t="s">
        <v>143</v>
      </c>
      <c r="D58" s="7">
        <v>1</v>
      </c>
      <c r="F58" s="109"/>
      <c r="H58" s="16">
        <f t="shared" si="2"/>
        <v>0</v>
      </c>
    </row>
    <row r="59" spans="3:8" x14ac:dyDescent="0.35">
      <c r="C59" s="7" t="s">
        <v>175</v>
      </c>
      <c r="D59" s="7">
        <v>3</v>
      </c>
      <c r="F59" s="109"/>
      <c r="H59" s="16">
        <f t="shared" si="2"/>
        <v>0</v>
      </c>
    </row>
    <row r="60" spans="3:8" x14ac:dyDescent="0.35">
      <c r="C60" s="7" t="s">
        <v>176</v>
      </c>
      <c r="D60" s="7">
        <v>1</v>
      </c>
      <c r="F60" s="109"/>
      <c r="H60" s="16">
        <f t="shared" si="2"/>
        <v>0</v>
      </c>
    </row>
    <row r="61" spans="3:8" x14ac:dyDescent="0.35">
      <c r="C61" s="7" t="s">
        <v>177</v>
      </c>
      <c r="D61" s="7">
        <v>1</v>
      </c>
      <c r="F61" s="109"/>
      <c r="H61" s="16">
        <f t="shared" si="2"/>
        <v>0</v>
      </c>
    </row>
    <row r="62" spans="3:8" x14ac:dyDescent="0.35">
      <c r="C62" s="7" t="s">
        <v>144</v>
      </c>
      <c r="D62" s="7">
        <v>5</v>
      </c>
      <c r="F62" s="109"/>
      <c r="H62" s="16">
        <f t="shared" si="2"/>
        <v>0</v>
      </c>
    </row>
    <row r="63" spans="3:8" x14ac:dyDescent="0.35">
      <c r="C63" s="7" t="s">
        <v>178</v>
      </c>
      <c r="D63" s="7">
        <v>13</v>
      </c>
      <c r="F63" s="109"/>
      <c r="H63" s="16">
        <f t="shared" si="2"/>
        <v>0</v>
      </c>
    </row>
    <row r="64" spans="3:8" x14ac:dyDescent="0.35">
      <c r="C64" s="7" t="s">
        <v>179</v>
      </c>
      <c r="D64" s="7">
        <v>1</v>
      </c>
      <c r="F64" s="109"/>
      <c r="H64" s="16">
        <f t="shared" si="2"/>
        <v>0</v>
      </c>
    </row>
    <row r="65" spans="3:9" x14ac:dyDescent="0.35">
      <c r="C65" s="7" t="s">
        <v>180</v>
      </c>
      <c r="D65" s="7">
        <v>2</v>
      </c>
      <c r="F65" s="109"/>
      <c r="H65" s="16">
        <f t="shared" si="2"/>
        <v>0</v>
      </c>
    </row>
    <row r="66" spans="3:9" x14ac:dyDescent="0.35">
      <c r="C66" s="7" t="s">
        <v>181</v>
      </c>
      <c r="D66" s="7">
        <v>5</v>
      </c>
      <c r="F66" s="109"/>
      <c r="H66" s="16">
        <f t="shared" si="2"/>
        <v>0</v>
      </c>
    </row>
    <row r="67" spans="3:9" x14ac:dyDescent="0.35">
      <c r="C67" s="7" t="s">
        <v>182</v>
      </c>
      <c r="D67" s="7">
        <v>7</v>
      </c>
      <c r="F67" s="109"/>
      <c r="H67" s="16">
        <f t="shared" si="2"/>
        <v>0</v>
      </c>
    </row>
    <row r="68" spans="3:9" x14ac:dyDescent="0.35">
      <c r="F68" s="62" t="s">
        <v>33</v>
      </c>
      <c r="G68" s="8"/>
      <c r="H68" s="63">
        <f>SUM(H32:H67)</f>
        <v>0</v>
      </c>
    </row>
    <row r="70" spans="3:9" ht="15" thickBot="1" x14ac:dyDescent="0.4">
      <c r="H70" s="30"/>
    </row>
    <row r="71" spans="3:9" ht="15" thickTop="1" x14ac:dyDescent="0.35">
      <c r="E71" s="8"/>
      <c r="F71" s="62" t="s">
        <v>183</v>
      </c>
      <c r="G71" s="8"/>
      <c r="H71" s="59">
        <f>SUM(H68,H28,H14)</f>
        <v>0</v>
      </c>
      <c r="I71" s="8" t="s">
        <v>184</v>
      </c>
    </row>
  </sheetData>
  <sheetProtection algorithmName="SHA-512" hashValue="1xyRoG2C2ioiHljwbHnwwRsgnJ588PkQS6LQpLtbb9zsVsO4/llDJMOZWuBHCGgjjW7ngfrHssdA8Ov/uqy89w==" saltValue="cZ/+gebWGMDs/u5muz84Dw==" spinCount="100000" sheet="1" objects="1" scenarios="1"/>
  <sortState xmlns:xlrd2="http://schemas.microsoft.com/office/spreadsheetml/2017/richdata2" ref="C5:D25">
    <sortCondition ref="C5:C25"/>
  </sortState>
  <pageMargins left="0.70866141732283472" right="0.70866141732283472" top="0.74803149606299213" bottom="0.74803149606299213" header="0.31496062992125984" footer="0.31496062992125984"/>
  <pageSetup paperSize="9" fitToHeight="0" orientation="portrait" verticalDpi="0" r:id="rId1"/>
  <headerFooter>
    <oddHeader>&amp;L&amp;F&amp;R&amp;A</oddHeader>
    <oddFooter>&amp;L&amp;D; &amp;T&amp;CProRail&amp;RPagina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5BC03-F51A-4A4A-9324-94B9F934538A}">
  <sheetPr codeName="Blad7">
    <pageSetUpPr fitToPage="1"/>
  </sheetPr>
  <dimension ref="A1:J121"/>
  <sheetViews>
    <sheetView zoomScaleNormal="100" workbookViewId="0"/>
  </sheetViews>
  <sheetFormatPr defaultColWidth="9" defaultRowHeight="14.5" x14ac:dyDescent="0.35"/>
  <cols>
    <col min="1" max="1" width="9" style="7"/>
    <col min="2" max="2" width="41" style="7" bestFit="1" customWidth="1"/>
    <col min="3" max="3" width="2.26953125" style="7" customWidth="1"/>
    <col min="4" max="4" width="10.26953125" style="7" customWidth="1"/>
    <col min="5" max="6" width="4.54296875" style="47" customWidth="1"/>
    <col min="7" max="7" width="1.81640625" style="47" customWidth="1"/>
    <col min="8" max="8" width="12.26953125" style="16" bestFit="1" customWidth="1"/>
    <col min="9" max="16384" width="9" style="7"/>
  </cols>
  <sheetData>
    <row r="1" spans="1:8" ht="21" x14ac:dyDescent="0.5">
      <c r="A1" s="20" t="s">
        <v>185</v>
      </c>
    </row>
    <row r="2" spans="1:8" ht="120.5" x14ac:dyDescent="0.35">
      <c r="B2" s="139" t="s">
        <v>138</v>
      </c>
      <c r="C2" s="48"/>
      <c r="D2" s="48" t="s">
        <v>186</v>
      </c>
      <c r="E2" s="48" t="s">
        <v>187</v>
      </c>
      <c r="F2" s="48" t="s">
        <v>188</v>
      </c>
      <c r="G2" s="48"/>
      <c r="H2" s="48" t="s">
        <v>189</v>
      </c>
    </row>
    <row r="3" spans="1:8" x14ac:dyDescent="0.35">
      <c r="B3" s="138" t="s">
        <v>190</v>
      </c>
      <c r="E3" s="7"/>
      <c r="F3" s="7"/>
      <c r="G3" s="7"/>
      <c r="H3" s="7"/>
    </row>
    <row r="4" spans="1:8" x14ac:dyDescent="0.35">
      <c r="B4" s="138" t="s">
        <v>191</v>
      </c>
      <c r="E4" s="7"/>
      <c r="F4" s="7"/>
      <c r="G4" s="7"/>
      <c r="H4" s="7"/>
    </row>
    <row r="5" spans="1:8" x14ac:dyDescent="0.35">
      <c r="B5" s="138" t="s">
        <v>192</v>
      </c>
      <c r="E5" s="7"/>
      <c r="F5" s="7"/>
      <c r="G5" s="7"/>
      <c r="H5" s="7"/>
    </row>
    <row r="6" spans="1:8" x14ac:dyDescent="0.35">
      <c r="B6" s="9" t="s">
        <v>152</v>
      </c>
      <c r="D6" s="6"/>
      <c r="E6" s="49"/>
    </row>
    <row r="7" spans="1:8" x14ac:dyDescent="0.35">
      <c r="B7" s="10" t="s">
        <v>193</v>
      </c>
      <c r="D7" s="109"/>
      <c r="E7" s="47">
        <v>1</v>
      </c>
      <c r="H7" s="16">
        <f t="shared" ref="H7:H20" si="0">E7*D7</f>
        <v>0</v>
      </c>
    </row>
    <row r="8" spans="1:8" x14ac:dyDescent="0.35">
      <c r="B8" s="10" t="s">
        <v>194</v>
      </c>
      <c r="D8" s="109"/>
      <c r="E8" s="47">
        <v>1</v>
      </c>
      <c r="H8" s="16">
        <f t="shared" si="0"/>
        <v>0</v>
      </c>
    </row>
    <row r="9" spans="1:8" x14ac:dyDescent="0.35">
      <c r="B9" s="9" t="s">
        <v>153</v>
      </c>
      <c r="D9" s="6"/>
      <c r="E9" s="49"/>
      <c r="H9" s="16">
        <f t="shared" si="0"/>
        <v>0</v>
      </c>
    </row>
    <row r="10" spans="1:8" x14ac:dyDescent="0.35">
      <c r="B10" s="10" t="s">
        <v>195</v>
      </c>
      <c r="D10" s="109"/>
      <c r="E10" s="47">
        <v>1</v>
      </c>
      <c r="H10" s="16">
        <f t="shared" si="0"/>
        <v>0</v>
      </c>
    </row>
    <row r="11" spans="1:8" x14ac:dyDescent="0.35">
      <c r="B11" s="10" t="s">
        <v>196</v>
      </c>
      <c r="D11" s="109"/>
      <c r="E11" s="47">
        <v>1</v>
      </c>
      <c r="H11" s="16">
        <f t="shared" si="0"/>
        <v>0</v>
      </c>
    </row>
    <row r="12" spans="1:8" x14ac:dyDescent="0.35">
      <c r="B12" s="10" t="s">
        <v>197</v>
      </c>
      <c r="D12" s="109"/>
      <c r="E12" s="47">
        <v>1</v>
      </c>
      <c r="H12" s="16">
        <f t="shared" si="0"/>
        <v>0</v>
      </c>
    </row>
    <row r="13" spans="1:8" x14ac:dyDescent="0.35">
      <c r="B13" s="139" t="s">
        <v>154</v>
      </c>
      <c r="D13" s="6"/>
      <c r="E13" s="49"/>
      <c r="H13" s="16">
        <f t="shared" si="0"/>
        <v>0</v>
      </c>
    </row>
    <row r="14" spans="1:8" x14ac:dyDescent="0.35">
      <c r="B14" s="138" t="s">
        <v>198</v>
      </c>
      <c r="E14" s="7"/>
      <c r="F14" s="7"/>
      <c r="G14" s="7"/>
      <c r="H14" s="7"/>
    </row>
    <row r="15" spans="1:8" x14ac:dyDescent="0.35">
      <c r="B15" s="138" t="s">
        <v>199</v>
      </c>
      <c r="E15" s="7"/>
      <c r="F15" s="7"/>
      <c r="G15" s="7"/>
      <c r="H15" s="7"/>
    </row>
    <row r="16" spans="1:8" x14ac:dyDescent="0.35">
      <c r="B16" s="138" t="s">
        <v>200</v>
      </c>
      <c r="E16" s="7"/>
      <c r="F16" s="7"/>
      <c r="G16" s="7"/>
      <c r="H16" s="7"/>
    </row>
    <row r="17" spans="2:10" x14ac:dyDescent="0.35">
      <c r="B17" s="9" t="s">
        <v>155</v>
      </c>
      <c r="E17" s="7"/>
      <c r="F17" s="7"/>
      <c r="G17" s="7"/>
      <c r="H17" s="7"/>
    </row>
    <row r="18" spans="2:10" x14ac:dyDescent="0.35">
      <c r="B18" s="10" t="s">
        <v>201</v>
      </c>
      <c r="D18" s="109"/>
      <c r="E18" s="47">
        <v>1</v>
      </c>
      <c r="G18" s="50"/>
      <c r="H18" s="16">
        <f t="shared" si="0"/>
        <v>0</v>
      </c>
    </row>
    <row r="19" spans="2:10" x14ac:dyDescent="0.35">
      <c r="B19" s="10" t="s">
        <v>202</v>
      </c>
      <c r="D19" s="109"/>
      <c r="E19" s="47">
        <v>1</v>
      </c>
      <c r="G19" s="50"/>
      <c r="H19" s="16">
        <f t="shared" si="0"/>
        <v>0</v>
      </c>
    </row>
    <row r="20" spans="2:10" x14ac:dyDescent="0.35">
      <c r="B20" s="10" t="s">
        <v>203</v>
      </c>
      <c r="D20" s="109"/>
      <c r="E20" s="47">
        <v>1</v>
      </c>
      <c r="G20" s="50"/>
      <c r="H20" s="16">
        <f t="shared" si="0"/>
        <v>0</v>
      </c>
    </row>
    <row r="21" spans="2:10" x14ac:dyDescent="0.35">
      <c r="B21" s="9" t="s">
        <v>156</v>
      </c>
      <c r="E21" s="49"/>
    </row>
    <row r="22" spans="2:10" x14ac:dyDescent="0.35">
      <c r="B22" s="10" t="s">
        <v>204</v>
      </c>
      <c r="D22" s="109"/>
      <c r="E22" s="47">
        <v>2</v>
      </c>
      <c r="H22" s="16">
        <f>E22*D22</f>
        <v>0</v>
      </c>
    </row>
    <row r="23" spans="2:10" x14ac:dyDescent="0.35">
      <c r="B23" s="9" t="s">
        <v>157</v>
      </c>
      <c r="E23" s="49"/>
    </row>
    <row r="24" spans="2:10" x14ac:dyDescent="0.35">
      <c r="B24" s="10" t="s">
        <v>205</v>
      </c>
      <c r="D24" s="109"/>
      <c r="E24" s="47">
        <v>3</v>
      </c>
      <c r="H24" s="16">
        <f>E24*D24</f>
        <v>0</v>
      </c>
    </row>
    <row r="25" spans="2:10" x14ac:dyDescent="0.35">
      <c r="B25" s="10" t="s">
        <v>206</v>
      </c>
      <c r="D25" s="109"/>
      <c r="E25" s="47">
        <v>1</v>
      </c>
      <c r="H25" s="16">
        <f>E25*D25</f>
        <v>0</v>
      </c>
    </row>
    <row r="26" spans="2:10" x14ac:dyDescent="0.35">
      <c r="B26" s="9" t="s">
        <v>158</v>
      </c>
      <c r="C26" s="8"/>
      <c r="D26" s="8"/>
      <c r="E26" s="49"/>
      <c r="F26" s="49"/>
      <c r="G26" s="49"/>
      <c r="I26" s="8"/>
      <c r="J26" s="8"/>
    </row>
    <row r="27" spans="2:10" x14ac:dyDescent="0.35">
      <c r="B27" s="10" t="s">
        <v>207</v>
      </c>
      <c r="D27" s="109"/>
      <c r="E27" s="47">
        <v>1</v>
      </c>
      <c r="H27" s="16">
        <f>E27*D27</f>
        <v>0</v>
      </c>
    </row>
    <row r="28" spans="2:10" x14ac:dyDescent="0.35">
      <c r="B28" s="10" t="s">
        <v>208</v>
      </c>
      <c r="D28" s="109"/>
      <c r="E28" s="47">
        <v>1</v>
      </c>
      <c r="H28" s="16">
        <f>E28*D28</f>
        <v>0</v>
      </c>
    </row>
    <row r="29" spans="2:10" x14ac:dyDescent="0.35">
      <c r="B29" s="9" t="s">
        <v>159</v>
      </c>
      <c r="E29" s="49"/>
    </row>
    <row r="30" spans="2:10" x14ac:dyDescent="0.35">
      <c r="B30" s="10" t="s">
        <v>209</v>
      </c>
      <c r="D30" s="109"/>
      <c r="E30" s="47">
        <v>2</v>
      </c>
      <c r="H30" s="16">
        <f>E30*D30</f>
        <v>0</v>
      </c>
    </row>
    <row r="31" spans="2:10" x14ac:dyDescent="0.35">
      <c r="B31" s="10" t="s">
        <v>210</v>
      </c>
      <c r="D31" s="109"/>
      <c r="E31" s="47">
        <v>1</v>
      </c>
      <c r="H31" s="16">
        <f>E31*D31</f>
        <v>0</v>
      </c>
    </row>
    <row r="32" spans="2:10" x14ac:dyDescent="0.35">
      <c r="B32" s="10" t="s">
        <v>211</v>
      </c>
      <c r="D32" s="109"/>
      <c r="E32" s="47">
        <v>1</v>
      </c>
      <c r="H32" s="16">
        <f>E32*D32</f>
        <v>0</v>
      </c>
    </row>
    <row r="33" spans="2:8" x14ac:dyDescent="0.35">
      <c r="B33" s="9" t="s">
        <v>160</v>
      </c>
      <c r="E33" s="49"/>
    </row>
    <row r="34" spans="2:8" x14ac:dyDescent="0.35">
      <c r="B34" s="10" t="s">
        <v>212</v>
      </c>
      <c r="D34" s="109"/>
      <c r="E34" s="47">
        <v>2</v>
      </c>
      <c r="H34" s="16">
        <f>E34*D34</f>
        <v>0</v>
      </c>
    </row>
    <row r="35" spans="2:8" x14ac:dyDescent="0.35">
      <c r="B35" s="9" t="s">
        <v>161</v>
      </c>
      <c r="E35" s="49"/>
    </row>
    <row r="36" spans="2:8" x14ac:dyDescent="0.35">
      <c r="B36" s="10" t="s">
        <v>213</v>
      </c>
      <c r="D36" s="109"/>
      <c r="E36" s="47">
        <v>2</v>
      </c>
      <c r="H36" s="16">
        <f>E36*D36</f>
        <v>0</v>
      </c>
    </row>
    <row r="37" spans="2:8" x14ac:dyDescent="0.35">
      <c r="B37" s="10" t="s">
        <v>214</v>
      </c>
      <c r="D37" s="109"/>
      <c r="E37" s="47">
        <v>1</v>
      </c>
      <c r="H37" s="16">
        <f>E37*D37</f>
        <v>0</v>
      </c>
    </row>
    <row r="38" spans="2:8" x14ac:dyDescent="0.35">
      <c r="B38" s="139" t="s">
        <v>162</v>
      </c>
      <c r="E38" s="7"/>
      <c r="F38" s="7"/>
      <c r="G38" s="7"/>
      <c r="H38" s="7"/>
    </row>
    <row r="39" spans="2:8" x14ac:dyDescent="0.35">
      <c r="B39" s="138" t="s">
        <v>215</v>
      </c>
      <c r="E39" s="7"/>
      <c r="F39" s="7"/>
      <c r="G39" s="7"/>
      <c r="H39" s="7"/>
    </row>
    <row r="40" spans="2:8" x14ac:dyDescent="0.35">
      <c r="B40" s="138" t="s">
        <v>216</v>
      </c>
      <c r="E40" s="7"/>
      <c r="F40" s="7"/>
      <c r="G40" s="7"/>
      <c r="H40" s="7"/>
    </row>
    <row r="41" spans="2:8" x14ac:dyDescent="0.35">
      <c r="B41" s="9" t="s">
        <v>163</v>
      </c>
      <c r="E41" s="7"/>
      <c r="F41" s="7"/>
      <c r="G41" s="7"/>
      <c r="H41" s="7"/>
    </row>
    <row r="42" spans="2:8" x14ac:dyDescent="0.35">
      <c r="B42" s="10" t="s">
        <v>217</v>
      </c>
      <c r="D42" s="109"/>
      <c r="E42" s="47">
        <v>6</v>
      </c>
      <c r="H42" s="16">
        <f>E42*D42</f>
        <v>0</v>
      </c>
    </row>
    <row r="43" spans="2:8" x14ac:dyDescent="0.35">
      <c r="B43" s="9" t="s">
        <v>164</v>
      </c>
      <c r="E43" s="49"/>
    </row>
    <row r="44" spans="2:8" x14ac:dyDescent="0.35">
      <c r="B44" s="10" t="s">
        <v>218</v>
      </c>
      <c r="D44" s="109"/>
      <c r="E44" s="47">
        <v>2</v>
      </c>
      <c r="F44" s="50">
        <v>2</v>
      </c>
      <c r="G44" s="50"/>
      <c r="H44" s="16">
        <f>E44*D44*F44</f>
        <v>0</v>
      </c>
    </row>
    <row r="45" spans="2:8" x14ac:dyDescent="0.35">
      <c r="B45" s="9" t="s">
        <v>140</v>
      </c>
      <c r="E45" s="49"/>
      <c r="F45" s="50"/>
      <c r="G45" s="50"/>
    </row>
    <row r="46" spans="2:8" x14ac:dyDescent="0.35">
      <c r="B46" s="10" t="s">
        <v>219</v>
      </c>
      <c r="D46" s="109"/>
      <c r="E46" s="47">
        <v>1</v>
      </c>
      <c r="F46" s="50"/>
      <c r="G46" s="50"/>
      <c r="H46" s="16">
        <f>E46*D46</f>
        <v>0</v>
      </c>
    </row>
    <row r="47" spans="2:8" x14ac:dyDescent="0.35">
      <c r="B47" s="10" t="s">
        <v>220</v>
      </c>
      <c r="D47" s="109"/>
      <c r="E47" s="47">
        <v>1</v>
      </c>
      <c r="H47" s="16">
        <f>E47*D47</f>
        <v>0</v>
      </c>
    </row>
    <row r="48" spans="2:8" x14ac:dyDescent="0.35">
      <c r="B48" s="10" t="s">
        <v>221</v>
      </c>
      <c r="D48" s="109"/>
      <c r="E48" s="47">
        <v>3</v>
      </c>
      <c r="H48" s="16">
        <f>E48*D48</f>
        <v>0</v>
      </c>
    </row>
    <row r="49" spans="2:8" x14ac:dyDescent="0.35">
      <c r="B49" s="10" t="s">
        <v>222</v>
      </c>
      <c r="D49" s="109"/>
      <c r="E49" s="47">
        <v>5</v>
      </c>
      <c r="H49" s="16">
        <f>E49*D49</f>
        <v>0</v>
      </c>
    </row>
    <row r="50" spans="2:8" x14ac:dyDescent="0.35">
      <c r="B50" s="9" t="s">
        <v>165</v>
      </c>
      <c r="E50" s="49"/>
    </row>
    <row r="51" spans="2:8" x14ac:dyDescent="0.35">
      <c r="B51" s="10" t="s">
        <v>223</v>
      </c>
      <c r="D51" s="109"/>
      <c r="E51" s="47">
        <v>1</v>
      </c>
      <c r="H51" s="16">
        <f>E51*D51</f>
        <v>0</v>
      </c>
    </row>
    <row r="52" spans="2:8" x14ac:dyDescent="0.35">
      <c r="B52" s="10" t="s">
        <v>224</v>
      </c>
      <c r="D52" s="109"/>
      <c r="E52" s="47">
        <v>1</v>
      </c>
      <c r="H52" s="16">
        <f>E52*D52</f>
        <v>0</v>
      </c>
    </row>
    <row r="53" spans="2:8" x14ac:dyDescent="0.35">
      <c r="B53" s="10" t="s">
        <v>225</v>
      </c>
      <c r="D53" s="109"/>
      <c r="E53" s="47">
        <v>1</v>
      </c>
      <c r="H53" s="16">
        <f>E53*D53</f>
        <v>0</v>
      </c>
    </row>
    <row r="54" spans="2:8" x14ac:dyDescent="0.35">
      <c r="B54" s="10" t="s">
        <v>226</v>
      </c>
      <c r="D54" s="109"/>
      <c r="E54" s="47">
        <v>1</v>
      </c>
      <c r="H54" s="16">
        <f>E54*D54</f>
        <v>0</v>
      </c>
    </row>
    <row r="55" spans="2:8" x14ac:dyDescent="0.35">
      <c r="B55" s="9" t="s">
        <v>166</v>
      </c>
      <c r="E55" s="49"/>
    </row>
    <row r="56" spans="2:8" x14ac:dyDescent="0.35">
      <c r="B56" s="10" t="s">
        <v>227</v>
      </c>
      <c r="D56" s="109"/>
      <c r="E56" s="47">
        <v>2</v>
      </c>
      <c r="H56" s="16">
        <f>E56*D56</f>
        <v>0</v>
      </c>
    </row>
    <row r="57" spans="2:8" x14ac:dyDescent="0.35">
      <c r="B57" s="10" t="s">
        <v>228</v>
      </c>
      <c r="D57" s="109"/>
      <c r="E57" s="47">
        <v>10</v>
      </c>
      <c r="H57" s="16">
        <f>E57*D57</f>
        <v>0</v>
      </c>
    </row>
    <row r="58" spans="2:8" x14ac:dyDescent="0.35">
      <c r="B58" s="9" t="s">
        <v>167</v>
      </c>
      <c r="E58" s="49"/>
    </row>
    <row r="59" spans="2:8" x14ac:dyDescent="0.35">
      <c r="B59" s="10" t="s">
        <v>229</v>
      </c>
      <c r="D59" s="109"/>
      <c r="E59" s="47">
        <v>1</v>
      </c>
      <c r="H59" s="16">
        <f>E59*D59</f>
        <v>0</v>
      </c>
    </row>
    <row r="60" spans="2:8" x14ac:dyDescent="0.35">
      <c r="B60" s="9" t="s">
        <v>168</v>
      </c>
      <c r="E60" s="49"/>
    </row>
    <row r="61" spans="2:8" x14ac:dyDescent="0.35">
      <c r="B61" s="10" t="s">
        <v>230</v>
      </c>
      <c r="D61" s="109"/>
      <c r="E61" s="47">
        <v>1</v>
      </c>
      <c r="H61" s="16">
        <f>E61*D61</f>
        <v>0</v>
      </c>
    </row>
    <row r="62" spans="2:8" x14ac:dyDescent="0.35">
      <c r="B62" s="10" t="s">
        <v>231</v>
      </c>
      <c r="D62" s="109"/>
      <c r="E62" s="47">
        <v>3</v>
      </c>
      <c r="H62" s="16">
        <f>E62*D62</f>
        <v>0</v>
      </c>
    </row>
    <row r="63" spans="2:8" x14ac:dyDescent="0.35">
      <c r="B63" s="9" t="s">
        <v>232</v>
      </c>
      <c r="E63" s="49"/>
    </row>
    <row r="64" spans="2:8" x14ac:dyDescent="0.35">
      <c r="B64" s="10" t="s">
        <v>233</v>
      </c>
      <c r="D64" s="109"/>
      <c r="E64" s="47">
        <v>1</v>
      </c>
      <c r="H64" s="16">
        <f>E64*D64</f>
        <v>0</v>
      </c>
    </row>
    <row r="65" spans="2:8" x14ac:dyDescent="0.35">
      <c r="B65" s="9" t="s">
        <v>234</v>
      </c>
      <c r="E65" s="49"/>
    </row>
    <row r="66" spans="2:8" x14ac:dyDescent="0.35">
      <c r="B66" s="10" t="s">
        <v>235</v>
      </c>
      <c r="D66" s="109"/>
      <c r="E66" s="47">
        <v>4</v>
      </c>
      <c r="H66" s="16">
        <f>E66*D66</f>
        <v>0</v>
      </c>
    </row>
    <row r="67" spans="2:8" x14ac:dyDescent="0.35">
      <c r="B67" s="10" t="s">
        <v>236</v>
      </c>
      <c r="D67" s="109"/>
      <c r="E67" s="47">
        <v>6</v>
      </c>
      <c r="H67" s="16">
        <f>E67*D67</f>
        <v>0</v>
      </c>
    </row>
    <row r="68" spans="2:8" x14ac:dyDescent="0.35">
      <c r="B68" s="9" t="s">
        <v>169</v>
      </c>
      <c r="C68" s="8"/>
      <c r="D68" s="8"/>
      <c r="E68" s="49"/>
      <c r="F68" s="8"/>
      <c r="G68" s="8"/>
    </row>
    <row r="69" spans="2:8" x14ac:dyDescent="0.35">
      <c r="B69" s="10" t="s">
        <v>237</v>
      </c>
      <c r="D69" s="109"/>
      <c r="E69" s="47">
        <v>5</v>
      </c>
      <c r="H69" s="16">
        <f>E69*D69</f>
        <v>0</v>
      </c>
    </row>
    <row r="70" spans="2:8" x14ac:dyDescent="0.35">
      <c r="B70" s="9" t="s">
        <v>149</v>
      </c>
      <c r="E70" s="49"/>
    </row>
    <row r="71" spans="2:8" x14ac:dyDescent="0.35">
      <c r="B71" s="10" t="s">
        <v>238</v>
      </c>
      <c r="D71" s="109"/>
      <c r="E71" s="47">
        <v>4</v>
      </c>
      <c r="H71" s="16">
        <f>E71*D71</f>
        <v>0</v>
      </c>
    </row>
    <row r="72" spans="2:8" x14ac:dyDescent="0.35">
      <c r="B72" s="10" t="s">
        <v>239</v>
      </c>
      <c r="D72" s="109"/>
      <c r="E72" s="47">
        <v>2</v>
      </c>
      <c r="H72" s="16">
        <f>E72*D72</f>
        <v>0</v>
      </c>
    </row>
    <row r="73" spans="2:8" x14ac:dyDescent="0.35">
      <c r="B73" s="9" t="s">
        <v>142</v>
      </c>
      <c r="E73" s="49"/>
    </row>
    <row r="74" spans="2:8" x14ac:dyDescent="0.35">
      <c r="B74" s="10" t="s">
        <v>240</v>
      </c>
      <c r="D74" s="109"/>
      <c r="E74" s="47">
        <v>5</v>
      </c>
      <c r="H74" s="16">
        <f>E74*D74</f>
        <v>0</v>
      </c>
    </row>
    <row r="75" spans="2:8" x14ac:dyDescent="0.35">
      <c r="B75" s="9" t="s">
        <v>241</v>
      </c>
      <c r="E75" s="49"/>
    </row>
    <row r="76" spans="2:8" x14ac:dyDescent="0.35">
      <c r="B76" s="10" t="s">
        <v>242</v>
      </c>
      <c r="D76" s="109"/>
      <c r="E76" s="47">
        <v>1</v>
      </c>
      <c r="H76" s="16">
        <f>E76*D76</f>
        <v>0</v>
      </c>
    </row>
    <row r="77" spans="2:8" x14ac:dyDescent="0.35">
      <c r="B77" s="9" t="s">
        <v>171</v>
      </c>
      <c r="E77" s="49"/>
    </row>
    <row r="78" spans="2:8" x14ac:dyDescent="0.35">
      <c r="B78" s="10" t="s">
        <v>243</v>
      </c>
      <c r="D78" s="109"/>
      <c r="E78" s="47">
        <v>2</v>
      </c>
      <c r="H78" s="16">
        <f>E78*D78</f>
        <v>0</v>
      </c>
    </row>
    <row r="79" spans="2:8" x14ac:dyDescent="0.35">
      <c r="B79" s="139" t="s">
        <v>172</v>
      </c>
      <c r="E79" s="49"/>
    </row>
    <row r="80" spans="2:8" x14ac:dyDescent="0.35">
      <c r="B80" s="138" t="s">
        <v>244</v>
      </c>
      <c r="D80" s="109"/>
      <c r="E80" s="47">
        <v>1</v>
      </c>
      <c r="H80" s="16">
        <f>E80*D80</f>
        <v>0</v>
      </c>
    </row>
    <row r="81" spans="2:8" x14ac:dyDescent="0.35">
      <c r="B81" s="9" t="s">
        <v>173</v>
      </c>
      <c r="E81" s="49"/>
    </row>
    <row r="82" spans="2:8" x14ac:dyDescent="0.35">
      <c r="B82" s="10" t="s">
        <v>245</v>
      </c>
      <c r="D82" s="109"/>
      <c r="E82" s="47">
        <v>4</v>
      </c>
      <c r="H82" s="16">
        <f>E82*D82</f>
        <v>0</v>
      </c>
    </row>
    <row r="83" spans="2:8" x14ac:dyDescent="0.35">
      <c r="B83" s="10" t="s">
        <v>246</v>
      </c>
      <c r="D83" s="109"/>
      <c r="E83" s="47">
        <v>1</v>
      </c>
      <c r="H83" s="16">
        <f>E83*D83</f>
        <v>0</v>
      </c>
    </row>
    <row r="84" spans="2:8" x14ac:dyDescent="0.35">
      <c r="B84" s="139" t="s">
        <v>174</v>
      </c>
      <c r="E84" s="49"/>
    </row>
    <row r="85" spans="2:8" x14ac:dyDescent="0.35">
      <c r="B85" s="138" t="s">
        <v>247</v>
      </c>
      <c r="E85" s="7"/>
      <c r="F85" s="7"/>
      <c r="G85" s="7"/>
      <c r="H85" s="7"/>
    </row>
    <row r="86" spans="2:8" x14ac:dyDescent="0.35">
      <c r="B86" s="138" t="s">
        <v>248</v>
      </c>
      <c r="E86" s="7"/>
      <c r="F86" s="7"/>
      <c r="G86" s="7"/>
      <c r="H86" s="7"/>
    </row>
    <row r="87" spans="2:8" x14ac:dyDescent="0.35">
      <c r="B87" s="138" t="s">
        <v>249</v>
      </c>
      <c r="E87" s="7"/>
      <c r="F87" s="7"/>
      <c r="G87" s="7"/>
      <c r="H87" s="7"/>
    </row>
    <row r="88" spans="2:8" x14ac:dyDescent="0.35">
      <c r="B88" s="9" t="s">
        <v>143</v>
      </c>
      <c r="E88" s="49"/>
      <c r="F88" s="50"/>
      <c r="G88" s="50"/>
    </row>
    <row r="89" spans="2:8" x14ac:dyDescent="0.35">
      <c r="B89" s="10" t="s">
        <v>250</v>
      </c>
      <c r="D89" s="109"/>
      <c r="E89" s="47">
        <v>1</v>
      </c>
      <c r="F89" s="50"/>
      <c r="G89" s="50"/>
      <c r="H89" s="16">
        <f>E89*D89</f>
        <v>0</v>
      </c>
    </row>
    <row r="90" spans="2:8" x14ac:dyDescent="0.35">
      <c r="B90" s="9" t="s">
        <v>175</v>
      </c>
      <c r="D90" s="110"/>
      <c r="E90" s="49"/>
      <c r="F90" s="50"/>
      <c r="G90" s="50"/>
    </row>
    <row r="91" spans="2:8" x14ac:dyDescent="0.35">
      <c r="B91" s="10" t="s">
        <v>251</v>
      </c>
      <c r="D91" s="109"/>
      <c r="E91" s="47">
        <v>2</v>
      </c>
      <c r="F91" s="50">
        <v>2</v>
      </c>
      <c r="G91" s="50"/>
      <c r="H91" s="16">
        <f>E91*D91*F91</f>
        <v>0</v>
      </c>
    </row>
    <row r="92" spans="2:8" x14ac:dyDescent="0.35">
      <c r="B92" s="10" t="s">
        <v>252</v>
      </c>
      <c r="D92" s="109"/>
      <c r="E92" s="47">
        <v>1</v>
      </c>
      <c r="F92" s="50">
        <v>2</v>
      </c>
      <c r="G92" s="50"/>
      <c r="H92" s="16">
        <f>E92*D92*F92</f>
        <v>0</v>
      </c>
    </row>
    <row r="93" spans="2:8" x14ac:dyDescent="0.35">
      <c r="B93" s="9" t="s">
        <v>176</v>
      </c>
      <c r="E93" s="49"/>
      <c r="F93" s="50"/>
      <c r="G93" s="50"/>
    </row>
    <row r="94" spans="2:8" x14ac:dyDescent="0.35">
      <c r="B94" s="10" t="s">
        <v>253</v>
      </c>
      <c r="D94" s="109"/>
      <c r="E94" s="47">
        <v>1</v>
      </c>
      <c r="F94" s="50">
        <v>2</v>
      </c>
      <c r="G94" s="50"/>
      <c r="H94" s="16">
        <f>E94*D94*F94</f>
        <v>0</v>
      </c>
    </row>
    <row r="95" spans="2:8" x14ac:dyDescent="0.35">
      <c r="B95" s="139" t="s">
        <v>177</v>
      </c>
      <c r="E95" s="49"/>
      <c r="F95" s="50"/>
      <c r="G95" s="50"/>
    </row>
    <row r="96" spans="2:8" x14ac:dyDescent="0.35">
      <c r="B96" s="138" t="s">
        <v>254</v>
      </c>
      <c r="E96" s="7"/>
      <c r="F96" s="7"/>
      <c r="G96" s="7"/>
      <c r="H96" s="7"/>
    </row>
    <row r="97" spans="2:8" x14ac:dyDescent="0.35">
      <c r="B97" s="9" t="s">
        <v>144</v>
      </c>
      <c r="E97" s="49"/>
      <c r="F97" s="50"/>
      <c r="G97" s="50"/>
    </row>
    <row r="98" spans="2:8" x14ac:dyDescent="0.35">
      <c r="B98" s="10" t="s">
        <v>255</v>
      </c>
      <c r="D98" s="109"/>
      <c r="E98" s="47">
        <v>1</v>
      </c>
      <c r="F98" s="50"/>
      <c r="G98" s="50"/>
      <c r="H98" s="16">
        <f>E98*D98</f>
        <v>0</v>
      </c>
    </row>
    <row r="99" spans="2:8" x14ac:dyDescent="0.35">
      <c r="B99" s="10" t="s">
        <v>256</v>
      </c>
      <c r="D99" s="109"/>
      <c r="E99" s="47">
        <v>1</v>
      </c>
      <c r="H99" s="16">
        <f>E99*D99</f>
        <v>0</v>
      </c>
    </row>
    <row r="100" spans="2:8" x14ac:dyDescent="0.35">
      <c r="B100" s="10" t="s">
        <v>257</v>
      </c>
      <c r="D100" s="109"/>
      <c r="E100" s="47">
        <v>3</v>
      </c>
      <c r="H100" s="16">
        <f>E100*D100</f>
        <v>0</v>
      </c>
    </row>
    <row r="101" spans="2:8" x14ac:dyDescent="0.35">
      <c r="B101" s="10" t="s">
        <v>258</v>
      </c>
      <c r="D101" s="109"/>
      <c r="E101" s="47">
        <v>4</v>
      </c>
      <c r="H101" s="16">
        <f>E101*D101</f>
        <v>0</v>
      </c>
    </row>
    <row r="102" spans="2:8" x14ac:dyDescent="0.35">
      <c r="B102" s="9" t="s">
        <v>178</v>
      </c>
      <c r="E102" s="49"/>
    </row>
    <row r="103" spans="2:8" x14ac:dyDescent="0.35">
      <c r="B103" s="10" t="s">
        <v>259</v>
      </c>
      <c r="D103" s="109"/>
      <c r="E103" s="47">
        <v>1</v>
      </c>
      <c r="H103" s="16">
        <f>E103*D103</f>
        <v>0</v>
      </c>
    </row>
    <row r="104" spans="2:8" x14ac:dyDescent="0.35">
      <c r="B104" s="10" t="s">
        <v>260</v>
      </c>
      <c r="D104" s="109"/>
      <c r="E104" s="47">
        <v>2</v>
      </c>
      <c r="H104" s="16">
        <f>E104*D104</f>
        <v>0</v>
      </c>
    </row>
    <row r="105" spans="2:8" x14ac:dyDescent="0.35">
      <c r="B105" s="10" t="s">
        <v>261</v>
      </c>
      <c r="D105" s="109"/>
      <c r="E105" s="47">
        <v>9</v>
      </c>
      <c r="H105" s="16">
        <f>E105*D105</f>
        <v>0</v>
      </c>
    </row>
    <row r="106" spans="2:8" x14ac:dyDescent="0.35">
      <c r="B106" s="139" t="s">
        <v>179</v>
      </c>
      <c r="E106" s="49"/>
    </row>
    <row r="107" spans="2:8" x14ac:dyDescent="0.35">
      <c r="B107" s="138" t="s">
        <v>262</v>
      </c>
      <c r="E107" s="7"/>
      <c r="F107" s="7"/>
      <c r="G107" s="7"/>
      <c r="H107" s="7"/>
    </row>
    <row r="108" spans="2:8" x14ac:dyDescent="0.35">
      <c r="B108" s="9" t="s">
        <v>263</v>
      </c>
      <c r="E108" s="49"/>
    </row>
    <row r="109" spans="2:8" x14ac:dyDescent="0.35">
      <c r="B109" s="10" t="s">
        <v>264</v>
      </c>
      <c r="D109" s="109"/>
      <c r="E109" s="47">
        <v>2</v>
      </c>
      <c r="H109" s="16">
        <f>E109*D109</f>
        <v>0</v>
      </c>
    </row>
    <row r="110" spans="2:8" x14ac:dyDescent="0.35">
      <c r="B110" s="9" t="s">
        <v>180</v>
      </c>
      <c r="E110" s="49"/>
    </row>
    <row r="111" spans="2:8" x14ac:dyDescent="0.35">
      <c r="B111" s="10" t="s">
        <v>265</v>
      </c>
      <c r="D111" s="109"/>
      <c r="E111" s="47">
        <v>2</v>
      </c>
      <c r="F111" s="50"/>
      <c r="G111" s="50"/>
      <c r="H111" s="16">
        <f>E111*D111</f>
        <v>0</v>
      </c>
    </row>
    <row r="112" spans="2:8" x14ac:dyDescent="0.35">
      <c r="B112" s="9" t="s">
        <v>181</v>
      </c>
      <c r="E112" s="49"/>
      <c r="F112" s="50"/>
      <c r="G112" s="50"/>
    </row>
    <row r="113" spans="2:8" x14ac:dyDescent="0.35">
      <c r="B113" s="10" t="s">
        <v>266</v>
      </c>
      <c r="D113" s="109"/>
      <c r="E113" s="47">
        <v>4</v>
      </c>
      <c r="F113" s="50">
        <v>2</v>
      </c>
      <c r="G113" s="50"/>
      <c r="H113" s="16">
        <f>E113*D113*F113</f>
        <v>0</v>
      </c>
    </row>
    <row r="114" spans="2:8" x14ac:dyDescent="0.35">
      <c r="B114" s="10" t="s">
        <v>267</v>
      </c>
      <c r="D114" s="109"/>
      <c r="E114" s="47">
        <v>1</v>
      </c>
      <c r="F114" s="50">
        <v>2</v>
      </c>
      <c r="G114" s="50"/>
      <c r="H114" s="16">
        <f>E114*D114*F114</f>
        <v>0</v>
      </c>
    </row>
    <row r="115" spans="2:8" x14ac:dyDescent="0.35">
      <c r="B115" s="9" t="s">
        <v>268</v>
      </c>
      <c r="E115" s="49"/>
      <c r="F115" s="50"/>
      <c r="G115" s="50"/>
    </row>
    <row r="116" spans="2:8" x14ac:dyDescent="0.35">
      <c r="B116" s="10" t="s">
        <v>269</v>
      </c>
      <c r="D116" s="109"/>
      <c r="E116" s="47">
        <v>1</v>
      </c>
      <c r="F116" s="50"/>
      <c r="G116" s="50"/>
      <c r="H116" s="16">
        <f>E116*D116</f>
        <v>0</v>
      </c>
    </row>
    <row r="117" spans="2:8" x14ac:dyDescent="0.35">
      <c r="B117" s="10" t="s">
        <v>270</v>
      </c>
      <c r="D117" s="109"/>
      <c r="E117" s="47">
        <v>1</v>
      </c>
      <c r="F117" s="50"/>
      <c r="G117" s="50"/>
      <c r="H117" s="16">
        <f>E117*D117</f>
        <v>0</v>
      </c>
    </row>
    <row r="118" spans="2:8" x14ac:dyDescent="0.35">
      <c r="B118" s="9" t="s">
        <v>271</v>
      </c>
      <c r="E118" s="49"/>
      <c r="F118" s="50"/>
      <c r="G118" s="50"/>
    </row>
    <row r="119" spans="2:8" x14ac:dyDescent="0.35">
      <c r="B119" s="10" t="s">
        <v>272</v>
      </c>
      <c r="D119" s="109"/>
      <c r="E119" s="47">
        <v>7</v>
      </c>
      <c r="F119" s="50">
        <v>2</v>
      </c>
      <c r="G119" s="50"/>
      <c r="H119" s="16">
        <f>E119*D119*F119</f>
        <v>0</v>
      </c>
    </row>
    <row r="121" spans="2:8" s="8" customFormat="1" x14ac:dyDescent="0.35">
      <c r="D121" s="58" t="s">
        <v>273</v>
      </c>
      <c r="E121" s="49"/>
      <c r="F121" s="49"/>
      <c r="G121" s="49"/>
      <c r="H121" s="59">
        <f>SUM(H3:H120)</f>
        <v>0</v>
      </c>
    </row>
  </sheetData>
  <sheetProtection algorithmName="SHA-512" hashValue="Enf6o+ppitDk/dDThn5TQMulmzWlU4xB2SJyXgLyLYIQiPi8NMaFqKuSNnQSS8zmK4uysJcjLOb1UXl3DtRSvA==" saltValue="opORvvzaKoZt0coQgS2JNQ==" spinCount="100000" sheet="1" objects="1" scenarios="1"/>
  <pageMargins left="0.70866141732283472" right="0.70866141732283472" top="0.74803149606299213" bottom="0.74803149606299213" header="0.31496062992125984" footer="0.31496062992125984"/>
  <pageSetup paperSize="9" scale="83" fitToHeight="0" orientation="portrait" verticalDpi="1200" r:id="rId1"/>
  <headerFooter>
    <oddHeader>&amp;L&amp;F&amp;R&amp;A</oddHeader>
    <oddFooter>&amp;L&amp;D; &amp;T&amp;CProRail&amp;RPagina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E7D2-0A86-4640-B8AF-143EF1862A9A}">
  <sheetPr codeName="Blad8">
    <pageSetUpPr fitToPage="1"/>
  </sheetPr>
  <dimension ref="A1:Q21"/>
  <sheetViews>
    <sheetView zoomScaleNormal="100" workbookViewId="0"/>
  </sheetViews>
  <sheetFormatPr defaultColWidth="9" defaultRowHeight="14.5" x14ac:dyDescent="0.35"/>
  <cols>
    <col min="1" max="3" width="4" style="2" customWidth="1"/>
    <col min="4" max="4" width="27.26953125" style="2" bestFit="1" customWidth="1"/>
    <col min="5" max="5" width="10.26953125" style="2" bestFit="1" customWidth="1"/>
    <col min="6" max="6" width="15" style="5" customWidth="1"/>
    <col min="7" max="7" width="11.7265625" style="2" customWidth="1"/>
    <col min="8" max="9" width="4.26953125" style="2" customWidth="1"/>
    <col min="10" max="10" width="11.7265625" style="2" customWidth="1"/>
    <col min="11" max="12" width="4.26953125" style="2" customWidth="1"/>
    <col min="13" max="13" width="11.7265625" style="2" customWidth="1"/>
    <col min="14" max="15" width="4.26953125" style="2" customWidth="1"/>
    <col min="16" max="16" width="11.26953125" style="17" customWidth="1"/>
    <col min="17" max="16384" width="9" style="2"/>
  </cols>
  <sheetData>
    <row r="1" spans="1:17" ht="21" x14ac:dyDescent="0.5">
      <c r="A1" s="20" t="s">
        <v>274</v>
      </c>
    </row>
    <row r="2" spans="1:17" x14ac:dyDescent="0.35">
      <c r="G2" s="1"/>
    </row>
    <row r="3" spans="1:17" ht="43.5" x14ac:dyDescent="0.35">
      <c r="B3" s="1" t="s">
        <v>275</v>
      </c>
      <c r="D3" s="26"/>
      <c r="F3" s="2"/>
      <c r="G3" s="12" t="s">
        <v>55</v>
      </c>
      <c r="H3" s="13"/>
      <c r="I3" s="13"/>
      <c r="J3" s="12" t="s">
        <v>56</v>
      </c>
      <c r="K3" s="13"/>
      <c r="L3" s="13"/>
      <c r="M3" s="12" t="s">
        <v>57</v>
      </c>
      <c r="N3" s="13"/>
    </row>
    <row r="4" spans="1:17" ht="5.65" customHeight="1" x14ac:dyDescent="0.35">
      <c r="D4" s="1"/>
      <c r="E4" s="1"/>
      <c r="F4" s="11"/>
      <c r="G4" s="12"/>
      <c r="H4" s="13"/>
      <c r="I4" s="13"/>
      <c r="J4" s="12"/>
      <c r="K4" s="13"/>
      <c r="L4" s="13"/>
      <c r="M4" s="12"/>
      <c r="N4" s="13"/>
    </row>
    <row r="6" spans="1:17" x14ac:dyDescent="0.35">
      <c r="D6" s="2" t="s">
        <v>276</v>
      </c>
      <c r="G6" s="109"/>
      <c r="H6" s="50">
        <f>Voorrijdkosten!Y40-'Cor. onderhoud'!H8</f>
        <v>14</v>
      </c>
      <c r="J6" s="109"/>
      <c r="K6" s="50">
        <f>SUM(Voorrijdkosten!I8:I39)/2</f>
        <v>3</v>
      </c>
      <c r="M6" s="109"/>
      <c r="N6" s="50">
        <f>SUM(Voorrijdkosten!L8:L39)/2</f>
        <v>3</v>
      </c>
      <c r="P6" s="24">
        <f t="shared" ref="P6" si="0">G6*H6+J6*K6+M6*N6</f>
        <v>0</v>
      </c>
    </row>
    <row r="7" spans="1:17" s="32" customFormat="1" ht="6" customHeight="1" x14ac:dyDescent="0.35">
      <c r="H7" s="50"/>
      <c r="K7" s="50"/>
      <c r="N7" s="50"/>
      <c r="P7" s="33"/>
    </row>
    <row r="8" spans="1:17" x14ac:dyDescent="0.35">
      <c r="D8" s="2" t="s">
        <v>277</v>
      </c>
      <c r="G8" s="109"/>
      <c r="H8" s="50">
        <v>18</v>
      </c>
      <c r="J8" s="109"/>
      <c r="K8" s="50">
        <f>K6</f>
        <v>3</v>
      </c>
      <c r="M8" s="109"/>
      <c r="N8" s="50">
        <f>N6</f>
        <v>3</v>
      </c>
      <c r="P8" s="24">
        <f t="shared" ref="P8" si="1">G8*H8+J8*K8+M8*N8</f>
        <v>0</v>
      </c>
    </row>
    <row r="9" spans="1:17" s="32" customFormat="1" ht="10.5" hidden="1" x14ac:dyDescent="0.25">
      <c r="P9" s="33"/>
    </row>
    <row r="10" spans="1:17" x14ac:dyDescent="0.35">
      <c r="P10" s="31">
        <f>SUM(P3:P9)</f>
        <v>0</v>
      </c>
      <c r="Q10" s="2" t="s">
        <v>33</v>
      </c>
    </row>
    <row r="11" spans="1:17" x14ac:dyDescent="0.35">
      <c r="D11" s="2" t="s">
        <v>278</v>
      </c>
      <c r="P11" s="14">
        <v>2</v>
      </c>
      <c r="Q11" s="2" t="s">
        <v>279</v>
      </c>
    </row>
    <row r="12" spans="1:17" x14ac:dyDescent="0.35">
      <c r="P12" s="23">
        <f>P10*P11</f>
        <v>0</v>
      </c>
      <c r="Q12" s="2" t="s">
        <v>280</v>
      </c>
    </row>
    <row r="13" spans="1:17" x14ac:dyDescent="0.35">
      <c r="P13" s="60"/>
    </row>
    <row r="14" spans="1:17" x14ac:dyDescent="0.35">
      <c r="B14" s="1" t="s">
        <v>281</v>
      </c>
    </row>
    <row r="15" spans="1:17" ht="47.25" customHeight="1" x14ac:dyDescent="0.35">
      <c r="I15" s="147" t="s">
        <v>282</v>
      </c>
      <c r="J15" s="147"/>
      <c r="K15" s="147"/>
    </row>
    <row r="16" spans="1:17" x14ac:dyDescent="0.35">
      <c r="D16" s="2" t="s">
        <v>283</v>
      </c>
      <c r="G16" s="111"/>
      <c r="J16" s="17">
        <v>5000</v>
      </c>
      <c r="P16" s="60">
        <f>(1-G16)*J16</f>
        <v>5000</v>
      </c>
      <c r="Q16" s="2" t="s">
        <v>284</v>
      </c>
    </row>
    <row r="17" spans="2:17" x14ac:dyDescent="0.35">
      <c r="D17" s="2" t="s">
        <v>285</v>
      </c>
      <c r="G17" s="61"/>
      <c r="J17" s="22"/>
      <c r="P17" s="60"/>
    </row>
    <row r="20" spans="2:17" x14ac:dyDescent="0.35">
      <c r="B20" s="1" t="s">
        <v>286</v>
      </c>
      <c r="J20" s="56" t="s">
        <v>287</v>
      </c>
      <c r="K20" s="56"/>
      <c r="L20" s="56"/>
      <c r="M20" s="56" t="s">
        <v>184</v>
      </c>
      <c r="P20" s="2"/>
    </row>
    <row r="21" spans="2:17" x14ac:dyDescent="0.35">
      <c r="D21" s="2" t="s">
        <v>288</v>
      </c>
      <c r="J21" s="109"/>
      <c r="K21" s="50">
        <f>H6+K6+N6+H8+K8+N8</f>
        <v>44</v>
      </c>
      <c r="M21" s="109"/>
      <c r="N21" s="50">
        <v>1</v>
      </c>
      <c r="O21" s="50"/>
      <c r="P21" s="60">
        <f>+J21*K21+M21</f>
        <v>0</v>
      </c>
      <c r="Q21" s="2" t="s">
        <v>289</v>
      </c>
    </row>
  </sheetData>
  <sheetProtection algorithmName="SHA-512" hashValue="6TVTk0v6rc7N2bhx8ZevpYgRf2aGGUY7/93u9eTztC6EVo68GXhz0GSnP71cPc9wucEEk7huPz79Mk+PlCRUYA==" saltValue="VNudoR48jG30+3OoRyuuNw==" spinCount="100000" sheet="1" objects="1" scenarios="1"/>
  <mergeCells count="1">
    <mergeCell ref="I15:K15"/>
  </mergeCells>
  <conditionalFormatting sqref="G16">
    <cfRule type="cellIs" dxfId="0" priority="1" operator="equal">
      <formula>1</formula>
    </cfRule>
  </conditionalFormatting>
  <pageMargins left="0.70866141732283472" right="0.70866141732283472" top="0.74803149606299213" bottom="0.74803149606299213" header="0.31496062992125984" footer="0.31496062992125984"/>
  <pageSetup paperSize="9" scale="79" orientation="landscape" verticalDpi="0" r:id="rId1"/>
  <headerFooter>
    <oddHeader>&amp;L&amp;F&amp;R&amp;A</oddHeader>
    <oddFooter>&amp;L&amp;D; &amp;T&amp;CProRail&amp;RPagina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E6D1-710B-4E14-A89A-5CED139FA1BC}">
  <sheetPr codeName="Blad9">
    <pageSetUpPr fitToPage="1"/>
  </sheetPr>
  <dimension ref="A1:H210"/>
  <sheetViews>
    <sheetView zoomScaleNormal="100" workbookViewId="0"/>
  </sheetViews>
  <sheetFormatPr defaultColWidth="9" defaultRowHeight="14.5" x14ac:dyDescent="0.35"/>
  <cols>
    <col min="1" max="1" width="6" style="2" customWidth="1"/>
    <col min="2" max="2" width="6.26953125" style="2" customWidth="1"/>
    <col min="3" max="3" width="7" style="2" bestFit="1" customWidth="1"/>
    <col min="4" max="4" width="41.7265625" style="2" bestFit="1" customWidth="1"/>
    <col min="5" max="5" width="3.26953125" style="13" customWidth="1"/>
    <col min="6" max="6" width="13.81640625" style="17" customWidth="1"/>
    <col min="7" max="7" width="2.54296875" style="2" customWidth="1"/>
    <col min="8" max="8" width="79.26953125" style="2" bestFit="1" customWidth="1"/>
    <col min="9" max="16384" width="9" style="2"/>
  </cols>
  <sheetData>
    <row r="1" spans="1:8" ht="21" x14ac:dyDescent="0.5">
      <c r="A1" s="20" t="s">
        <v>290</v>
      </c>
    </row>
    <row r="4" spans="1:8" ht="33.5" x14ac:dyDescent="0.35">
      <c r="A4" s="35" t="s">
        <v>291</v>
      </c>
      <c r="E4" s="45" t="s">
        <v>292</v>
      </c>
      <c r="F4" s="48" t="s">
        <v>293</v>
      </c>
      <c r="H4" s="2" t="s">
        <v>294</v>
      </c>
    </row>
    <row r="5" spans="1:8" x14ac:dyDescent="0.35">
      <c r="B5" s="34" t="s">
        <v>295</v>
      </c>
    </row>
    <row r="6" spans="1:8" x14ac:dyDescent="0.35">
      <c r="C6" s="34" t="s">
        <v>296</v>
      </c>
      <c r="D6" s="34" t="s">
        <v>297</v>
      </c>
      <c r="E6" s="13">
        <v>1</v>
      </c>
      <c r="F6" s="113"/>
    </row>
    <row r="7" spans="1:8" x14ac:dyDescent="0.35">
      <c r="C7" s="34" t="s">
        <v>298</v>
      </c>
      <c r="D7" s="34" t="s">
        <v>299</v>
      </c>
      <c r="E7" s="53">
        <v>1</v>
      </c>
      <c r="F7" s="113"/>
    </row>
    <row r="8" spans="1:8" x14ac:dyDescent="0.35">
      <c r="C8" s="34" t="s">
        <v>300</v>
      </c>
      <c r="D8" s="34" t="s">
        <v>301</v>
      </c>
      <c r="E8" s="53">
        <v>1</v>
      </c>
      <c r="F8" s="113"/>
    </row>
    <row r="9" spans="1:8" x14ac:dyDescent="0.35">
      <c r="C9" s="34" t="s">
        <v>302</v>
      </c>
      <c r="D9" s="34" t="s">
        <v>301</v>
      </c>
      <c r="E9" s="53">
        <v>1</v>
      </c>
      <c r="F9" s="113"/>
    </row>
    <row r="10" spans="1:8" x14ac:dyDescent="0.35">
      <c r="C10" s="34" t="s">
        <v>303</v>
      </c>
      <c r="D10" s="34" t="s">
        <v>304</v>
      </c>
      <c r="E10" s="53">
        <v>1</v>
      </c>
      <c r="F10" s="113"/>
    </row>
    <row r="11" spans="1:8" x14ac:dyDescent="0.35">
      <c r="C11" s="34" t="s">
        <v>305</v>
      </c>
      <c r="D11" s="34" t="s">
        <v>306</v>
      </c>
      <c r="E11" s="53">
        <v>1</v>
      </c>
      <c r="F11" s="113"/>
    </row>
    <row r="12" spans="1:8" x14ac:dyDescent="0.35">
      <c r="C12" s="34" t="s">
        <v>307</v>
      </c>
      <c r="D12" s="34" t="s">
        <v>308</v>
      </c>
      <c r="E12" s="53">
        <v>1</v>
      </c>
      <c r="F12" s="113"/>
    </row>
    <row r="13" spans="1:8" x14ac:dyDescent="0.35">
      <c r="C13" s="34" t="s">
        <v>309</v>
      </c>
      <c r="D13" s="34" t="s">
        <v>310</v>
      </c>
      <c r="E13" s="53">
        <v>1</v>
      </c>
      <c r="F13" s="113"/>
    </row>
    <row r="14" spans="1:8" x14ac:dyDescent="0.35">
      <c r="C14" s="34" t="s">
        <v>311</v>
      </c>
      <c r="D14" s="34" t="s">
        <v>310</v>
      </c>
      <c r="E14" s="53">
        <v>1</v>
      </c>
      <c r="F14" s="113"/>
    </row>
    <row r="15" spans="1:8" x14ac:dyDescent="0.35">
      <c r="C15" s="34" t="s">
        <v>312</v>
      </c>
      <c r="D15" s="34" t="s">
        <v>313</v>
      </c>
      <c r="E15" s="53">
        <v>1</v>
      </c>
      <c r="F15" s="113"/>
    </row>
    <row r="16" spans="1:8" x14ac:dyDescent="0.35">
      <c r="C16" s="34" t="s">
        <v>314</v>
      </c>
      <c r="D16" s="34" t="s">
        <v>315</v>
      </c>
      <c r="E16" s="53">
        <v>1</v>
      </c>
      <c r="F16" s="113"/>
    </row>
    <row r="17" spans="3:8" x14ac:dyDescent="0.35">
      <c r="C17" s="34" t="s">
        <v>316</v>
      </c>
      <c r="D17" s="34" t="s">
        <v>317</v>
      </c>
      <c r="E17" s="53">
        <v>1</v>
      </c>
      <c r="F17" s="113"/>
    </row>
    <row r="18" spans="3:8" x14ac:dyDescent="0.35">
      <c r="C18" s="34" t="s">
        <v>318</v>
      </c>
      <c r="D18" s="34" t="s">
        <v>317</v>
      </c>
      <c r="E18" s="53">
        <v>1</v>
      </c>
      <c r="F18" s="113"/>
    </row>
    <row r="19" spans="3:8" x14ac:dyDescent="0.35">
      <c r="C19" s="34" t="s">
        <v>319</v>
      </c>
      <c r="D19" s="34" t="s">
        <v>320</v>
      </c>
      <c r="E19" s="53">
        <v>1</v>
      </c>
      <c r="F19" s="113"/>
    </row>
    <row r="20" spans="3:8" x14ac:dyDescent="0.35">
      <c r="C20" s="34" t="s">
        <v>321</v>
      </c>
      <c r="D20" s="34" t="s">
        <v>315</v>
      </c>
      <c r="E20" s="53">
        <v>1</v>
      </c>
      <c r="F20" s="113"/>
    </row>
    <row r="21" spans="3:8" x14ac:dyDescent="0.35">
      <c r="C21" s="34" t="s">
        <v>322</v>
      </c>
      <c r="D21" s="34" t="s">
        <v>317</v>
      </c>
      <c r="E21" s="53">
        <v>1</v>
      </c>
      <c r="F21" s="113"/>
    </row>
    <row r="22" spans="3:8" x14ac:dyDescent="0.35">
      <c r="C22" s="34" t="s">
        <v>323</v>
      </c>
      <c r="D22" s="34" t="s">
        <v>317</v>
      </c>
      <c r="E22" s="53">
        <v>1</v>
      </c>
      <c r="F22" s="113"/>
    </row>
    <row r="23" spans="3:8" x14ac:dyDescent="0.35">
      <c r="C23" s="34" t="s">
        <v>324</v>
      </c>
      <c r="D23" s="34" t="s">
        <v>320</v>
      </c>
      <c r="E23" s="53">
        <v>1</v>
      </c>
      <c r="F23" s="113"/>
    </row>
    <row r="24" spans="3:8" x14ac:dyDescent="0.35">
      <c r="C24" s="34" t="s">
        <v>325</v>
      </c>
      <c r="D24" s="34" t="s">
        <v>315</v>
      </c>
      <c r="E24" s="53">
        <v>1</v>
      </c>
      <c r="F24" s="113"/>
    </row>
    <row r="25" spans="3:8" x14ac:dyDescent="0.35">
      <c r="C25" s="34" t="s">
        <v>326</v>
      </c>
      <c r="D25" s="34" t="s">
        <v>317</v>
      </c>
      <c r="E25" s="53">
        <v>1</v>
      </c>
      <c r="F25" s="113"/>
    </row>
    <row r="26" spans="3:8" x14ac:dyDescent="0.35">
      <c r="C26" s="34" t="s">
        <v>327</v>
      </c>
      <c r="D26" s="34" t="s">
        <v>317</v>
      </c>
      <c r="E26" s="53">
        <v>1</v>
      </c>
      <c r="F26" s="113"/>
    </row>
    <row r="27" spans="3:8" x14ac:dyDescent="0.35">
      <c r="C27" s="34" t="s">
        <v>328</v>
      </c>
      <c r="D27" s="34" t="s">
        <v>320</v>
      </c>
      <c r="E27" s="53">
        <v>1</v>
      </c>
      <c r="F27" s="113"/>
    </row>
    <row r="28" spans="3:8" x14ac:dyDescent="0.35">
      <c r="C28" s="34" t="s">
        <v>329</v>
      </c>
      <c r="D28" s="34" t="s">
        <v>330</v>
      </c>
      <c r="E28" s="53">
        <v>1</v>
      </c>
      <c r="F28" s="113"/>
      <c r="H28" s="117"/>
    </row>
    <row r="29" spans="3:8" x14ac:dyDescent="0.35">
      <c r="C29" s="34" t="s">
        <v>331</v>
      </c>
      <c r="D29" s="34" t="s">
        <v>332</v>
      </c>
      <c r="E29" s="53">
        <v>1</v>
      </c>
      <c r="F29" s="113"/>
      <c r="H29" s="117"/>
    </row>
    <row r="30" spans="3:8" x14ac:dyDescent="0.35">
      <c r="C30" s="34" t="s">
        <v>333</v>
      </c>
      <c r="D30" s="34" t="s">
        <v>334</v>
      </c>
      <c r="E30" s="53">
        <v>1</v>
      </c>
      <c r="F30" s="113"/>
    </row>
    <row r="31" spans="3:8" x14ac:dyDescent="0.35">
      <c r="C31" s="34" t="s">
        <v>335</v>
      </c>
      <c r="D31" s="34" t="s">
        <v>334</v>
      </c>
      <c r="E31" s="53">
        <v>1</v>
      </c>
      <c r="F31" s="113"/>
    </row>
    <row r="32" spans="3:8" x14ac:dyDescent="0.35">
      <c r="C32" s="34" t="s">
        <v>336</v>
      </c>
      <c r="D32" s="34" t="s">
        <v>337</v>
      </c>
      <c r="E32" s="53">
        <v>1</v>
      </c>
      <c r="F32" s="113"/>
      <c r="H32" s="117" t="s">
        <v>338</v>
      </c>
    </row>
    <row r="33" spans="2:8" x14ac:dyDescent="0.35">
      <c r="C33" s="34" t="s">
        <v>339</v>
      </c>
      <c r="D33" s="34" t="s">
        <v>340</v>
      </c>
      <c r="E33" s="53">
        <v>1</v>
      </c>
      <c r="F33" s="113"/>
    </row>
    <row r="34" spans="2:8" x14ac:dyDescent="0.35">
      <c r="C34" s="34" t="s">
        <v>341</v>
      </c>
      <c r="D34" s="34" t="s">
        <v>342</v>
      </c>
      <c r="E34" s="53">
        <v>1</v>
      </c>
      <c r="F34" s="113"/>
    </row>
    <row r="35" spans="2:8" x14ac:dyDescent="0.35">
      <c r="C35" s="34" t="s">
        <v>343</v>
      </c>
      <c r="D35" s="34" t="s">
        <v>301</v>
      </c>
      <c r="E35" s="53">
        <v>1</v>
      </c>
      <c r="F35" s="113"/>
    </row>
    <row r="36" spans="2:8" x14ac:dyDescent="0.35">
      <c r="C36" s="34" t="s">
        <v>344</v>
      </c>
      <c r="D36" s="34" t="s">
        <v>301</v>
      </c>
      <c r="E36" s="53">
        <v>1</v>
      </c>
      <c r="F36" s="113"/>
    </row>
    <row r="37" spans="2:8" x14ac:dyDescent="0.35">
      <c r="C37" s="34" t="s">
        <v>345</v>
      </c>
      <c r="D37" s="34" t="s">
        <v>346</v>
      </c>
      <c r="E37" s="53">
        <v>1</v>
      </c>
      <c r="F37" s="113"/>
      <c r="H37" s="117"/>
    </row>
    <row r="38" spans="2:8" x14ac:dyDescent="0.35">
      <c r="C38" s="34" t="s">
        <v>347</v>
      </c>
      <c r="D38" s="34" t="s">
        <v>348</v>
      </c>
      <c r="E38" s="53">
        <v>1</v>
      </c>
      <c r="F38" s="113"/>
      <c r="H38" s="117"/>
    </row>
    <row r="39" spans="2:8" x14ac:dyDescent="0.35">
      <c r="C39" s="34" t="s">
        <v>349</v>
      </c>
      <c r="D39" s="34" t="s">
        <v>350</v>
      </c>
      <c r="E39" s="53">
        <v>1</v>
      </c>
      <c r="F39" s="113"/>
    </row>
    <row r="40" spans="2:8" x14ac:dyDescent="0.35">
      <c r="C40" s="34" t="s">
        <v>351</v>
      </c>
      <c r="D40" s="34" t="s">
        <v>350</v>
      </c>
      <c r="E40" s="53">
        <v>1</v>
      </c>
      <c r="F40" s="113"/>
    </row>
    <row r="41" spans="2:8" x14ac:dyDescent="0.35">
      <c r="C41" s="34" t="s">
        <v>352</v>
      </c>
      <c r="D41" s="34" t="s">
        <v>353</v>
      </c>
      <c r="E41" s="53">
        <v>1</v>
      </c>
      <c r="F41" s="113"/>
    </row>
    <row r="42" spans="2:8" x14ac:dyDescent="0.35">
      <c r="C42" s="34" t="s">
        <v>354</v>
      </c>
      <c r="D42" s="34" t="s">
        <v>355</v>
      </c>
      <c r="E42" s="53">
        <v>1</v>
      </c>
      <c r="F42" s="113"/>
    </row>
    <row r="43" spans="2:8" x14ac:dyDescent="0.35">
      <c r="C43" s="34" t="s">
        <v>356</v>
      </c>
      <c r="D43" s="34" t="s">
        <v>355</v>
      </c>
      <c r="E43" s="53">
        <v>1</v>
      </c>
      <c r="F43" s="113"/>
    </row>
    <row r="44" spans="2:8" x14ac:dyDescent="0.35">
      <c r="C44" s="34" t="s">
        <v>357</v>
      </c>
      <c r="D44" s="34" t="s">
        <v>358</v>
      </c>
      <c r="E44" s="53">
        <v>1</v>
      </c>
      <c r="F44" s="113"/>
    </row>
    <row r="45" spans="2:8" x14ac:dyDescent="0.35">
      <c r="C45" s="34" t="s">
        <v>359</v>
      </c>
      <c r="D45" s="34" t="s">
        <v>358</v>
      </c>
      <c r="E45" s="53">
        <v>1</v>
      </c>
      <c r="F45" s="113"/>
    </row>
    <row r="46" spans="2:8" x14ac:dyDescent="0.35">
      <c r="C46" s="34" t="s">
        <v>360</v>
      </c>
      <c r="D46" s="34" t="s">
        <v>358</v>
      </c>
      <c r="E46" s="53">
        <v>1</v>
      </c>
      <c r="F46" s="113"/>
    </row>
    <row r="47" spans="2:8" x14ac:dyDescent="0.35">
      <c r="C47" s="34" t="s">
        <v>361</v>
      </c>
      <c r="D47" s="34" t="s">
        <v>358</v>
      </c>
      <c r="E47" s="53">
        <v>1</v>
      </c>
      <c r="F47" s="113"/>
    </row>
    <row r="48" spans="2:8" x14ac:dyDescent="0.35">
      <c r="B48" s="34" t="s">
        <v>362</v>
      </c>
    </row>
    <row r="49" spans="2:8" x14ac:dyDescent="0.35">
      <c r="C49" s="34" t="s">
        <v>363</v>
      </c>
      <c r="D49" s="34" t="s">
        <v>364</v>
      </c>
      <c r="E49" s="53">
        <v>1</v>
      </c>
      <c r="F49" s="113"/>
    </row>
    <row r="50" spans="2:8" x14ac:dyDescent="0.35">
      <c r="C50" s="34" t="s">
        <v>365</v>
      </c>
      <c r="D50" s="34" t="s">
        <v>366</v>
      </c>
      <c r="E50" s="53">
        <v>1</v>
      </c>
      <c r="F50" s="113"/>
    </row>
    <row r="51" spans="2:8" x14ac:dyDescent="0.35">
      <c r="C51" s="34" t="s">
        <v>367</v>
      </c>
      <c r="D51" s="34" t="s">
        <v>368</v>
      </c>
      <c r="E51" s="53">
        <v>1</v>
      </c>
      <c r="F51" s="113"/>
    </row>
    <row r="52" spans="2:8" x14ac:dyDescent="0.35">
      <c r="B52" s="34" t="s">
        <v>369</v>
      </c>
    </row>
    <row r="53" spans="2:8" x14ac:dyDescent="0.35">
      <c r="C53" s="34" t="s">
        <v>370</v>
      </c>
      <c r="D53" s="34" t="s">
        <v>371</v>
      </c>
      <c r="E53" s="53">
        <v>1</v>
      </c>
      <c r="F53" s="113"/>
    </row>
    <row r="54" spans="2:8" x14ac:dyDescent="0.35">
      <c r="C54" s="34" t="s">
        <v>372</v>
      </c>
      <c r="D54" s="34" t="s">
        <v>364</v>
      </c>
      <c r="E54" s="53">
        <v>1</v>
      </c>
      <c r="F54" s="113"/>
    </row>
    <row r="55" spans="2:8" x14ac:dyDescent="0.35">
      <c r="C55" s="34" t="s">
        <v>373</v>
      </c>
      <c r="D55" s="34" t="s">
        <v>374</v>
      </c>
      <c r="E55" s="53">
        <v>1</v>
      </c>
      <c r="F55" s="113"/>
    </row>
    <row r="56" spans="2:8" x14ac:dyDescent="0.35">
      <c r="C56" s="34" t="s">
        <v>375</v>
      </c>
      <c r="D56" s="34" t="s">
        <v>376</v>
      </c>
      <c r="E56" s="53">
        <v>1</v>
      </c>
      <c r="F56" s="113"/>
    </row>
    <row r="57" spans="2:8" x14ac:dyDescent="0.35">
      <c r="C57" s="34" t="s">
        <v>377</v>
      </c>
      <c r="D57" s="34" t="s">
        <v>378</v>
      </c>
      <c r="E57" s="53">
        <v>1</v>
      </c>
      <c r="F57" s="113"/>
      <c r="H57" s="117"/>
    </row>
    <row r="58" spans="2:8" x14ac:dyDescent="0.35">
      <c r="C58" s="34" t="s">
        <v>379</v>
      </c>
      <c r="D58" s="34" t="s">
        <v>378</v>
      </c>
      <c r="E58" s="53">
        <v>1</v>
      </c>
      <c r="F58" s="113"/>
      <c r="H58" s="117"/>
    </row>
    <row r="59" spans="2:8" x14ac:dyDescent="0.35">
      <c r="C59" s="34" t="s">
        <v>380</v>
      </c>
      <c r="D59" s="34" t="s">
        <v>378</v>
      </c>
      <c r="E59" s="53">
        <v>1</v>
      </c>
      <c r="F59" s="113"/>
      <c r="H59" s="117"/>
    </row>
    <row r="60" spans="2:8" x14ac:dyDescent="0.35">
      <c r="C60" s="34" t="s">
        <v>381</v>
      </c>
      <c r="D60" s="34" t="s">
        <v>382</v>
      </c>
      <c r="E60" s="53">
        <v>1</v>
      </c>
      <c r="F60" s="113"/>
      <c r="H60" s="117"/>
    </row>
    <row r="61" spans="2:8" x14ac:dyDescent="0.35">
      <c r="C61" s="34" t="s">
        <v>383</v>
      </c>
      <c r="D61" s="34" t="s">
        <v>332</v>
      </c>
      <c r="E61" s="53">
        <v>1</v>
      </c>
      <c r="F61" s="113"/>
      <c r="H61" s="117"/>
    </row>
    <row r="62" spans="2:8" x14ac:dyDescent="0.35">
      <c r="C62" s="34" t="s">
        <v>384</v>
      </c>
      <c r="D62" s="34" t="s">
        <v>385</v>
      </c>
      <c r="E62" s="53">
        <v>1</v>
      </c>
      <c r="F62" s="113"/>
    </row>
    <row r="63" spans="2:8" x14ac:dyDescent="0.35">
      <c r="C63" s="34" t="s">
        <v>386</v>
      </c>
      <c r="D63" s="34" t="s">
        <v>299</v>
      </c>
      <c r="E63" s="53">
        <v>1</v>
      </c>
      <c r="F63" s="113"/>
    </row>
    <row r="64" spans="2:8" x14ac:dyDescent="0.35">
      <c r="C64" s="34" t="s">
        <v>387</v>
      </c>
      <c r="D64" s="34" t="s">
        <v>388</v>
      </c>
      <c r="E64" s="53">
        <v>1</v>
      </c>
      <c r="F64" s="113"/>
    </row>
    <row r="65" spans="2:6" x14ac:dyDescent="0.35">
      <c r="B65" s="34" t="s">
        <v>389</v>
      </c>
    </row>
    <row r="66" spans="2:6" x14ac:dyDescent="0.35">
      <c r="C66" s="34" t="s">
        <v>390</v>
      </c>
      <c r="D66" s="34" t="s">
        <v>391</v>
      </c>
      <c r="E66" s="53">
        <v>1</v>
      </c>
      <c r="F66" s="113"/>
    </row>
    <row r="67" spans="2:6" x14ac:dyDescent="0.35">
      <c r="C67" s="34" t="s">
        <v>392</v>
      </c>
      <c r="D67" s="34" t="s">
        <v>391</v>
      </c>
      <c r="E67" s="53">
        <v>1</v>
      </c>
      <c r="F67" s="113"/>
    </row>
    <row r="68" spans="2:6" x14ac:dyDescent="0.35">
      <c r="C68" s="34" t="s">
        <v>393</v>
      </c>
      <c r="D68" s="34" t="s">
        <v>394</v>
      </c>
      <c r="E68" s="53">
        <v>1</v>
      </c>
      <c r="F68" s="113"/>
    </row>
    <row r="69" spans="2:6" x14ac:dyDescent="0.35">
      <c r="C69" s="34" t="s">
        <v>395</v>
      </c>
      <c r="D69" s="34" t="s">
        <v>396</v>
      </c>
      <c r="E69" s="53">
        <v>1</v>
      </c>
      <c r="F69" s="113"/>
    </row>
    <row r="70" spans="2:6" x14ac:dyDescent="0.35">
      <c r="C70" s="34" t="s">
        <v>397</v>
      </c>
      <c r="D70" s="34" t="s">
        <v>396</v>
      </c>
      <c r="E70" s="53">
        <v>1</v>
      </c>
      <c r="F70" s="113"/>
    </row>
    <row r="71" spans="2:6" x14ac:dyDescent="0.35">
      <c r="C71" s="34" t="s">
        <v>398</v>
      </c>
      <c r="D71" s="34" t="s">
        <v>315</v>
      </c>
      <c r="E71" s="53">
        <v>1</v>
      </c>
      <c r="F71" s="113"/>
    </row>
    <row r="72" spans="2:6" x14ac:dyDescent="0.35">
      <c r="C72" s="34" t="s">
        <v>399</v>
      </c>
      <c r="D72" s="34" t="s">
        <v>317</v>
      </c>
      <c r="E72" s="53">
        <v>1</v>
      </c>
      <c r="F72" s="113"/>
    </row>
    <row r="73" spans="2:6" x14ac:dyDescent="0.35">
      <c r="C73" s="34" t="s">
        <v>400</v>
      </c>
      <c r="D73" s="34" t="s">
        <v>317</v>
      </c>
      <c r="E73" s="53">
        <v>1</v>
      </c>
      <c r="F73" s="113"/>
    </row>
    <row r="74" spans="2:6" x14ac:dyDescent="0.35">
      <c r="C74" s="34" t="s">
        <v>401</v>
      </c>
      <c r="D74" s="34" t="s">
        <v>320</v>
      </c>
      <c r="E74" s="53">
        <v>1</v>
      </c>
      <c r="F74" s="113"/>
    </row>
    <row r="75" spans="2:6" x14ac:dyDescent="0.35">
      <c r="C75" s="34" t="s">
        <v>402</v>
      </c>
      <c r="D75" s="34" t="s">
        <v>315</v>
      </c>
      <c r="E75" s="53">
        <v>1</v>
      </c>
      <c r="F75" s="113"/>
    </row>
    <row r="76" spans="2:6" x14ac:dyDescent="0.35">
      <c r="C76" s="34" t="s">
        <v>403</v>
      </c>
      <c r="D76" s="34" t="s">
        <v>317</v>
      </c>
      <c r="E76" s="53">
        <v>1</v>
      </c>
      <c r="F76" s="113"/>
    </row>
    <row r="77" spans="2:6" x14ac:dyDescent="0.35">
      <c r="C77" s="34" t="s">
        <v>404</v>
      </c>
      <c r="D77" s="34" t="s">
        <v>320</v>
      </c>
      <c r="E77" s="53">
        <v>1</v>
      </c>
      <c r="F77" s="113"/>
    </row>
    <row r="78" spans="2:6" x14ac:dyDescent="0.35">
      <c r="C78" s="34" t="s">
        <v>405</v>
      </c>
      <c r="D78" s="34" t="s">
        <v>315</v>
      </c>
      <c r="E78" s="53">
        <v>1</v>
      </c>
      <c r="F78" s="113"/>
    </row>
    <row r="79" spans="2:6" x14ac:dyDescent="0.35">
      <c r="C79" s="34" t="s">
        <v>406</v>
      </c>
      <c r="D79" s="34" t="s">
        <v>317</v>
      </c>
      <c r="E79" s="53">
        <v>1</v>
      </c>
      <c r="F79" s="113"/>
    </row>
    <row r="80" spans="2:6" x14ac:dyDescent="0.35">
      <c r="C80" s="34" t="s">
        <v>407</v>
      </c>
      <c r="D80" s="34" t="s">
        <v>317</v>
      </c>
      <c r="E80" s="53">
        <v>1</v>
      </c>
      <c r="F80" s="113"/>
    </row>
    <row r="81" spans="2:8" x14ac:dyDescent="0.35">
      <c r="C81" s="34" t="s">
        <v>408</v>
      </c>
      <c r="D81" s="34" t="s">
        <v>320</v>
      </c>
      <c r="E81" s="53">
        <v>1</v>
      </c>
      <c r="F81" s="113"/>
    </row>
    <row r="82" spans="2:8" x14ac:dyDescent="0.35">
      <c r="C82" s="34" t="s">
        <v>409</v>
      </c>
      <c r="D82" s="34" t="s">
        <v>315</v>
      </c>
      <c r="E82" s="53">
        <v>1</v>
      </c>
      <c r="F82" s="113"/>
    </row>
    <row r="83" spans="2:8" x14ac:dyDescent="0.35">
      <c r="C83" s="34" t="s">
        <v>410</v>
      </c>
      <c r="D83" s="34" t="s">
        <v>317</v>
      </c>
      <c r="E83" s="53">
        <v>1</v>
      </c>
      <c r="F83" s="113"/>
    </row>
    <row r="84" spans="2:8" x14ac:dyDescent="0.35">
      <c r="C84" s="34" t="s">
        <v>411</v>
      </c>
      <c r="D84" s="34" t="s">
        <v>320</v>
      </c>
      <c r="E84" s="53">
        <v>1</v>
      </c>
      <c r="F84" s="113"/>
    </row>
    <row r="85" spans="2:8" x14ac:dyDescent="0.35">
      <c r="B85" s="34" t="s">
        <v>412</v>
      </c>
    </row>
    <row r="86" spans="2:8" x14ac:dyDescent="0.35">
      <c r="C86" s="34" t="s">
        <v>413</v>
      </c>
      <c r="D86" s="34" t="s">
        <v>414</v>
      </c>
      <c r="E86" s="53">
        <v>1</v>
      </c>
      <c r="F86" s="113"/>
      <c r="H86" s="117"/>
    </row>
    <row r="87" spans="2:8" x14ac:dyDescent="0.35">
      <c r="C87" s="34" t="s">
        <v>415</v>
      </c>
      <c r="D87" s="34" t="s">
        <v>414</v>
      </c>
      <c r="E87" s="53">
        <v>1</v>
      </c>
      <c r="F87" s="113"/>
      <c r="H87" s="117"/>
    </row>
    <row r="88" spans="2:8" x14ac:dyDescent="0.35">
      <c r="D88" s="1" t="s">
        <v>416</v>
      </c>
      <c r="E88" s="56"/>
      <c r="F88" s="51">
        <f>SUM(F6:F87)</f>
        <v>0</v>
      </c>
    </row>
    <row r="89" spans="2:8" x14ac:dyDescent="0.35">
      <c r="B89" s="34" t="s">
        <v>417</v>
      </c>
    </row>
    <row r="90" spans="2:8" s="39" customFormat="1" x14ac:dyDescent="0.35">
      <c r="C90" s="38" t="s">
        <v>418</v>
      </c>
      <c r="D90" s="38" t="s">
        <v>419</v>
      </c>
      <c r="E90" s="54">
        <v>1</v>
      </c>
      <c r="F90" s="112"/>
      <c r="H90" s="2" t="s">
        <v>420</v>
      </c>
    </row>
    <row r="91" spans="2:8" s="39" customFormat="1" x14ac:dyDescent="0.35">
      <c r="C91" s="38" t="s">
        <v>418</v>
      </c>
      <c r="D91" s="38" t="s">
        <v>421</v>
      </c>
      <c r="E91" s="54">
        <v>1</v>
      </c>
      <c r="F91" s="103">
        <f>F90*F88</f>
        <v>0</v>
      </c>
      <c r="H91" s="2"/>
    </row>
    <row r="92" spans="2:8" s="40" customFormat="1" ht="5.5" x14ac:dyDescent="0.15">
      <c r="E92" s="55"/>
      <c r="F92" s="52"/>
    </row>
    <row r="93" spans="2:8" x14ac:dyDescent="0.35">
      <c r="D93" s="1" t="s">
        <v>422</v>
      </c>
      <c r="E93" s="56"/>
      <c r="F93" s="51">
        <f>F88-F91</f>
        <v>0</v>
      </c>
    </row>
    <row r="94" spans="2:8" x14ac:dyDescent="0.35">
      <c r="D94" s="1"/>
      <c r="E94" s="56"/>
      <c r="F94" s="51"/>
    </row>
    <row r="95" spans="2:8" x14ac:dyDescent="0.35">
      <c r="D95" s="1"/>
      <c r="E95" s="56"/>
      <c r="F95" s="51"/>
    </row>
    <row r="97" spans="1:6" ht="15.5" x14ac:dyDescent="0.35">
      <c r="A97" s="35" t="s">
        <v>423</v>
      </c>
    </row>
    <row r="98" spans="1:6" x14ac:dyDescent="0.35">
      <c r="B98" s="2" t="s">
        <v>424</v>
      </c>
    </row>
    <row r="99" spans="1:6" x14ac:dyDescent="0.35">
      <c r="C99" s="2" t="s">
        <v>425</v>
      </c>
      <c r="D99" s="2" t="s">
        <v>426</v>
      </c>
      <c r="E99" s="13">
        <v>1</v>
      </c>
      <c r="F99" s="114"/>
    </row>
    <row r="100" spans="1:6" x14ac:dyDescent="0.35">
      <c r="C100" s="2" t="s">
        <v>427</v>
      </c>
      <c r="D100" s="2" t="s">
        <v>315</v>
      </c>
      <c r="E100" s="13">
        <v>1</v>
      </c>
      <c r="F100" s="114"/>
    </row>
    <row r="101" spans="1:6" x14ac:dyDescent="0.35">
      <c r="C101" s="2" t="s">
        <v>428</v>
      </c>
      <c r="D101" s="2" t="s">
        <v>429</v>
      </c>
      <c r="E101" s="13">
        <v>1</v>
      </c>
      <c r="F101" s="114"/>
    </row>
    <row r="102" spans="1:6" x14ac:dyDescent="0.35">
      <c r="C102" s="2" t="s">
        <v>430</v>
      </c>
      <c r="D102" s="2" t="s">
        <v>431</v>
      </c>
      <c r="E102" s="13">
        <v>1</v>
      </c>
      <c r="F102" s="114"/>
    </row>
    <row r="103" spans="1:6" x14ac:dyDescent="0.35">
      <c r="C103" s="2" t="s">
        <v>432</v>
      </c>
      <c r="D103" s="2" t="s">
        <v>308</v>
      </c>
      <c r="E103" s="13">
        <v>1</v>
      </c>
      <c r="F103" s="114"/>
    </row>
    <row r="104" spans="1:6" x14ac:dyDescent="0.35">
      <c r="C104" s="2" t="s">
        <v>433</v>
      </c>
      <c r="D104" s="2" t="s">
        <v>313</v>
      </c>
      <c r="E104" s="13">
        <v>1</v>
      </c>
      <c r="F104" s="114"/>
    </row>
    <row r="105" spans="1:6" x14ac:dyDescent="0.35">
      <c r="C105" s="2" t="s">
        <v>434</v>
      </c>
      <c r="D105" s="2" t="s">
        <v>435</v>
      </c>
      <c r="E105" s="13">
        <v>1</v>
      </c>
      <c r="F105" s="114"/>
    </row>
    <row r="106" spans="1:6" x14ac:dyDescent="0.35">
      <c r="C106" s="2" t="s">
        <v>436</v>
      </c>
      <c r="D106" s="2" t="s">
        <v>310</v>
      </c>
      <c r="E106" s="13">
        <v>1</v>
      </c>
      <c r="F106" s="114"/>
    </row>
    <row r="107" spans="1:6" x14ac:dyDescent="0.35">
      <c r="C107" s="2" t="s">
        <v>437</v>
      </c>
      <c r="D107" s="2" t="s">
        <v>438</v>
      </c>
      <c r="E107" s="13">
        <v>1</v>
      </c>
      <c r="F107" s="114"/>
    </row>
    <row r="108" spans="1:6" x14ac:dyDescent="0.35">
      <c r="C108" s="2" t="s">
        <v>439</v>
      </c>
      <c r="D108" s="2" t="s">
        <v>353</v>
      </c>
      <c r="E108" s="13">
        <v>1</v>
      </c>
      <c r="F108" s="114"/>
    </row>
    <row r="109" spans="1:6" x14ac:dyDescent="0.35">
      <c r="C109" s="2" t="s">
        <v>440</v>
      </c>
      <c r="D109" s="2" t="s">
        <v>441</v>
      </c>
      <c r="E109" s="13">
        <v>1</v>
      </c>
      <c r="F109" s="114"/>
    </row>
    <row r="110" spans="1:6" x14ac:dyDescent="0.35">
      <c r="C110" s="2" t="s">
        <v>442</v>
      </c>
      <c r="D110" s="2" t="s">
        <v>441</v>
      </c>
      <c r="E110" s="13">
        <v>1</v>
      </c>
      <c r="F110" s="114"/>
    </row>
    <row r="111" spans="1:6" x14ac:dyDescent="0.35">
      <c r="C111" s="2" t="s">
        <v>443</v>
      </c>
      <c r="D111" s="2" t="s">
        <v>444</v>
      </c>
      <c r="E111" s="13">
        <v>1</v>
      </c>
      <c r="F111" s="114"/>
    </row>
    <row r="112" spans="1:6" x14ac:dyDescent="0.35">
      <c r="C112" s="2" t="s">
        <v>445</v>
      </c>
      <c r="D112" s="2" t="s">
        <v>444</v>
      </c>
      <c r="E112" s="13">
        <v>1</v>
      </c>
      <c r="F112" s="114"/>
    </row>
    <row r="113" spans="1:8" x14ac:dyDescent="0.35">
      <c r="C113" s="2" t="s">
        <v>446</v>
      </c>
      <c r="D113" s="2" t="s">
        <v>447</v>
      </c>
      <c r="E113" s="13">
        <v>1</v>
      </c>
      <c r="F113" s="114"/>
    </row>
    <row r="114" spans="1:8" x14ac:dyDescent="0.35">
      <c r="D114" s="1" t="s">
        <v>416</v>
      </c>
      <c r="E114" s="56"/>
      <c r="F114" s="51">
        <f>SUM(F98:F113)</f>
        <v>0</v>
      </c>
    </row>
    <row r="115" spans="1:8" s="39" customFormat="1" x14ac:dyDescent="0.35">
      <c r="C115" s="38" t="s">
        <v>418</v>
      </c>
      <c r="D115" s="38" t="s">
        <v>419</v>
      </c>
      <c r="E115" s="54">
        <v>1</v>
      </c>
      <c r="F115" s="112"/>
      <c r="H115" s="2" t="s">
        <v>448</v>
      </c>
    </row>
    <row r="116" spans="1:8" s="39" customFormat="1" x14ac:dyDescent="0.35">
      <c r="C116" s="38" t="s">
        <v>418</v>
      </c>
      <c r="D116" s="38" t="s">
        <v>421</v>
      </c>
      <c r="E116" s="54">
        <v>1</v>
      </c>
      <c r="F116" s="103">
        <f>F115*F114</f>
        <v>0</v>
      </c>
      <c r="H116" s="2"/>
    </row>
    <row r="117" spans="1:8" x14ac:dyDescent="0.35">
      <c r="D117" s="1" t="s">
        <v>449</v>
      </c>
      <c r="E117" s="56"/>
      <c r="F117" s="51">
        <f>F114-F116</f>
        <v>0</v>
      </c>
    </row>
    <row r="118" spans="1:8" x14ac:dyDescent="0.35">
      <c r="F118" s="2"/>
    </row>
    <row r="120" spans="1:8" ht="15.5" x14ac:dyDescent="0.35">
      <c r="A120" s="35" t="s">
        <v>450</v>
      </c>
    </row>
    <row r="121" spans="1:8" x14ac:dyDescent="0.35">
      <c r="B121" s="2" t="s">
        <v>451</v>
      </c>
      <c r="D121" s="1"/>
      <c r="E121" s="56"/>
      <c r="F121" s="51"/>
    </row>
    <row r="122" spans="1:8" x14ac:dyDescent="0.35">
      <c r="C122" s="2" t="s">
        <v>452</v>
      </c>
      <c r="D122" s="2" t="s">
        <v>378</v>
      </c>
      <c r="E122" s="13">
        <v>1</v>
      </c>
      <c r="F122" s="114"/>
      <c r="H122" s="117"/>
    </row>
    <row r="123" spans="1:8" x14ac:dyDescent="0.35">
      <c r="C123" s="2" t="s">
        <v>453</v>
      </c>
      <c r="D123" s="2" t="s">
        <v>454</v>
      </c>
      <c r="E123" s="13">
        <v>1</v>
      </c>
      <c r="F123" s="114"/>
      <c r="H123" s="117"/>
    </row>
    <row r="124" spans="1:8" x14ac:dyDescent="0.35">
      <c r="C124" s="2" t="s">
        <v>455</v>
      </c>
      <c r="D124" s="2" t="s">
        <v>456</v>
      </c>
      <c r="E124" s="13">
        <v>1</v>
      </c>
      <c r="F124" s="114"/>
    </row>
    <row r="125" spans="1:8" x14ac:dyDescent="0.35">
      <c r="C125" s="2" t="s">
        <v>457</v>
      </c>
      <c r="D125" s="2" t="s">
        <v>458</v>
      </c>
      <c r="E125" s="13">
        <v>1</v>
      </c>
      <c r="F125" s="114"/>
    </row>
    <row r="126" spans="1:8" x14ac:dyDescent="0.35">
      <c r="C126" s="2" t="s">
        <v>459</v>
      </c>
      <c r="D126" s="2" t="s">
        <v>394</v>
      </c>
      <c r="E126" s="13">
        <v>1</v>
      </c>
      <c r="F126" s="114"/>
    </row>
    <row r="127" spans="1:8" x14ac:dyDescent="0.35">
      <c r="C127" s="2" t="s">
        <v>460</v>
      </c>
      <c r="D127" s="2" t="s">
        <v>461</v>
      </c>
      <c r="E127" s="13">
        <v>1</v>
      </c>
      <c r="F127" s="114"/>
      <c r="H127" s="117"/>
    </row>
    <row r="128" spans="1:8" x14ac:dyDescent="0.35">
      <c r="C128" s="2" t="s">
        <v>462</v>
      </c>
      <c r="D128" s="2" t="s">
        <v>461</v>
      </c>
      <c r="E128" s="13">
        <v>1</v>
      </c>
      <c r="F128" s="114"/>
      <c r="H128" s="117"/>
    </row>
    <row r="129" spans="1:8" x14ac:dyDescent="0.35">
      <c r="C129" s="2" t="s">
        <v>463</v>
      </c>
      <c r="D129" s="2" t="s">
        <v>464</v>
      </c>
      <c r="E129" s="13">
        <v>1</v>
      </c>
      <c r="F129" s="114"/>
      <c r="H129" s="117"/>
    </row>
    <row r="130" spans="1:8" x14ac:dyDescent="0.35">
      <c r="C130" s="2" t="s">
        <v>465</v>
      </c>
      <c r="D130" s="2" t="s">
        <v>464</v>
      </c>
      <c r="E130" s="13">
        <v>1</v>
      </c>
      <c r="F130" s="114"/>
      <c r="H130" s="117"/>
    </row>
    <row r="131" spans="1:8" x14ac:dyDescent="0.35">
      <c r="C131" s="2" t="s">
        <v>466</v>
      </c>
      <c r="D131" s="2" t="s">
        <v>299</v>
      </c>
      <c r="E131" s="13">
        <v>1</v>
      </c>
      <c r="F131" s="114"/>
      <c r="H131" s="117"/>
    </row>
    <row r="132" spans="1:8" x14ac:dyDescent="0.35">
      <c r="C132" s="2" t="s">
        <v>467</v>
      </c>
      <c r="D132" s="2" t="s">
        <v>468</v>
      </c>
      <c r="E132" s="13">
        <v>1</v>
      </c>
      <c r="F132" s="114"/>
      <c r="H132" s="117"/>
    </row>
    <row r="133" spans="1:8" x14ac:dyDescent="0.35">
      <c r="C133" s="2" t="s">
        <v>469</v>
      </c>
      <c r="D133" s="2" t="s">
        <v>376</v>
      </c>
      <c r="E133" s="13">
        <v>1</v>
      </c>
      <c r="F133" s="114"/>
      <c r="H133" s="117"/>
    </row>
    <row r="134" spans="1:8" x14ac:dyDescent="0.35">
      <c r="C134" s="2" t="s">
        <v>470</v>
      </c>
      <c r="D134" s="2" t="s">
        <v>376</v>
      </c>
      <c r="E134" s="13">
        <v>1</v>
      </c>
      <c r="F134" s="114"/>
      <c r="H134" s="117"/>
    </row>
    <row r="135" spans="1:8" x14ac:dyDescent="0.35">
      <c r="D135" s="1" t="s">
        <v>416</v>
      </c>
      <c r="E135" s="38"/>
      <c r="F135" s="51">
        <f>SUM(F119:F134)</f>
        <v>0</v>
      </c>
      <c r="G135" s="38"/>
    </row>
    <row r="136" spans="1:8" x14ac:dyDescent="0.35">
      <c r="C136" s="38" t="s">
        <v>418</v>
      </c>
      <c r="D136" s="38" t="s">
        <v>419</v>
      </c>
      <c r="E136" s="38"/>
      <c r="F136" s="112"/>
      <c r="G136" s="38"/>
      <c r="H136" s="2" t="s">
        <v>448</v>
      </c>
    </row>
    <row r="137" spans="1:8" x14ac:dyDescent="0.35">
      <c r="C137" s="38" t="s">
        <v>418</v>
      </c>
      <c r="D137" s="38" t="s">
        <v>421</v>
      </c>
      <c r="E137" s="38"/>
      <c r="F137" s="103">
        <f>F136*F135</f>
        <v>0</v>
      </c>
      <c r="G137" s="38"/>
    </row>
    <row r="138" spans="1:8" x14ac:dyDescent="0.35">
      <c r="D138" s="1" t="s">
        <v>449</v>
      </c>
      <c r="E138" s="56"/>
      <c r="F138" s="51">
        <f>F135-F137</f>
        <v>0</v>
      </c>
    </row>
    <row r="139" spans="1:8" x14ac:dyDescent="0.35">
      <c r="D139" s="26" t="s">
        <v>471</v>
      </c>
      <c r="E139" s="56"/>
      <c r="F139" s="51">
        <f>F138*6</f>
        <v>0</v>
      </c>
      <c r="H139" s="2" t="s">
        <v>472</v>
      </c>
    </row>
    <row r="140" spans="1:8" x14ac:dyDescent="0.35">
      <c r="D140" s="1"/>
      <c r="E140" s="56"/>
      <c r="F140" s="51"/>
    </row>
    <row r="141" spans="1:8" ht="15.5" x14ac:dyDescent="0.35">
      <c r="A141" s="35" t="s">
        <v>473</v>
      </c>
    </row>
    <row r="142" spans="1:8" x14ac:dyDescent="0.35">
      <c r="B142" s="2" t="s">
        <v>474</v>
      </c>
    </row>
    <row r="143" spans="1:8" x14ac:dyDescent="0.35">
      <c r="C143" s="2" t="s">
        <v>475</v>
      </c>
      <c r="D143" s="2" t="s">
        <v>476</v>
      </c>
      <c r="E143" s="13">
        <v>1</v>
      </c>
      <c r="F143" s="109"/>
    </row>
    <row r="144" spans="1:8" x14ac:dyDescent="0.35">
      <c r="C144" s="2" t="s">
        <v>477</v>
      </c>
      <c r="D144" s="2" t="s">
        <v>478</v>
      </c>
      <c r="E144" s="13">
        <v>1</v>
      </c>
      <c r="F144" s="114"/>
    </row>
    <row r="145" spans="1:6" x14ac:dyDescent="0.35">
      <c r="C145" s="2" t="s">
        <v>479</v>
      </c>
      <c r="D145" s="2" t="s">
        <v>480</v>
      </c>
      <c r="E145" s="13">
        <v>1</v>
      </c>
      <c r="F145" s="114"/>
    </row>
    <row r="146" spans="1:6" x14ac:dyDescent="0.35">
      <c r="C146" s="2" t="s">
        <v>481</v>
      </c>
      <c r="D146" s="2" t="s">
        <v>482</v>
      </c>
      <c r="E146" s="13">
        <v>1</v>
      </c>
      <c r="F146" s="114"/>
    </row>
    <row r="147" spans="1:6" x14ac:dyDescent="0.35">
      <c r="C147" s="2" t="s">
        <v>483</v>
      </c>
      <c r="D147" s="2" t="s">
        <v>484</v>
      </c>
      <c r="E147" s="13">
        <v>1</v>
      </c>
      <c r="F147" s="114"/>
    </row>
    <row r="148" spans="1:6" x14ac:dyDescent="0.35">
      <c r="C148" s="2" t="s">
        <v>485</v>
      </c>
      <c r="D148" s="2" t="s">
        <v>486</v>
      </c>
      <c r="E148" s="13">
        <v>1</v>
      </c>
      <c r="F148" s="114"/>
    </row>
    <row r="149" spans="1:6" x14ac:dyDescent="0.35">
      <c r="C149" s="2" t="s">
        <v>487</v>
      </c>
      <c r="D149" s="2" t="s">
        <v>488</v>
      </c>
      <c r="E149" s="13">
        <v>1</v>
      </c>
      <c r="F149" s="114"/>
    </row>
    <row r="150" spans="1:6" x14ac:dyDescent="0.35">
      <c r="C150" s="2" t="s">
        <v>489</v>
      </c>
      <c r="D150" s="2" t="s">
        <v>490</v>
      </c>
      <c r="E150" s="13">
        <v>1</v>
      </c>
      <c r="F150" s="114"/>
    </row>
    <row r="151" spans="1:6" x14ac:dyDescent="0.35">
      <c r="C151" s="2" t="s">
        <v>491</v>
      </c>
      <c r="D151" s="2" t="s">
        <v>492</v>
      </c>
      <c r="E151" s="13">
        <v>1</v>
      </c>
      <c r="F151" s="114"/>
    </row>
    <row r="152" spans="1:6" x14ac:dyDescent="0.35">
      <c r="C152" s="2" t="s">
        <v>493</v>
      </c>
      <c r="D152" s="2" t="s">
        <v>492</v>
      </c>
      <c r="E152" s="13">
        <v>1</v>
      </c>
      <c r="F152" s="114"/>
    </row>
    <row r="153" spans="1:6" x14ac:dyDescent="0.35">
      <c r="C153" s="2" t="s">
        <v>494</v>
      </c>
      <c r="D153" s="2" t="s">
        <v>492</v>
      </c>
      <c r="E153" s="13">
        <v>1</v>
      </c>
      <c r="F153" s="114"/>
    </row>
    <row r="154" spans="1:6" x14ac:dyDescent="0.35">
      <c r="D154" s="1" t="s">
        <v>416</v>
      </c>
      <c r="F154" s="51">
        <f>SUM(F143:F153)</f>
        <v>0</v>
      </c>
    </row>
    <row r="155" spans="1:6" x14ac:dyDescent="0.35">
      <c r="C155" s="38" t="s">
        <v>418</v>
      </c>
      <c r="D155" s="38" t="s">
        <v>419</v>
      </c>
      <c r="F155" s="112"/>
    </row>
    <row r="156" spans="1:6" x14ac:dyDescent="0.35">
      <c r="C156" s="38" t="s">
        <v>418</v>
      </c>
      <c r="D156" s="38" t="s">
        <v>421</v>
      </c>
      <c r="F156" s="103">
        <f>F155*F154</f>
        <v>0</v>
      </c>
    </row>
    <row r="157" spans="1:6" x14ac:dyDescent="0.35">
      <c r="D157" s="1" t="s">
        <v>495</v>
      </c>
      <c r="F157" s="51">
        <f>F154-F156</f>
        <v>0</v>
      </c>
    </row>
    <row r="159" spans="1:6" ht="15.5" x14ac:dyDescent="0.35">
      <c r="A159" s="35" t="s">
        <v>496</v>
      </c>
    </row>
    <row r="160" spans="1:6" x14ac:dyDescent="0.35">
      <c r="B160" s="2" t="s">
        <v>497</v>
      </c>
    </row>
    <row r="161" spans="3:8" x14ac:dyDescent="0.35">
      <c r="C161" s="2" t="s">
        <v>498</v>
      </c>
      <c r="D161" s="2" t="s">
        <v>499</v>
      </c>
      <c r="E161" s="13">
        <v>1</v>
      </c>
      <c r="F161" s="114"/>
    </row>
    <row r="162" spans="3:8" x14ac:dyDescent="0.35">
      <c r="C162" s="2" t="s">
        <v>500</v>
      </c>
      <c r="D162" s="2" t="s">
        <v>499</v>
      </c>
      <c r="E162" s="13">
        <v>1</v>
      </c>
      <c r="F162" s="114"/>
    </row>
    <row r="163" spans="3:8" x14ac:dyDescent="0.35">
      <c r="C163" s="2" t="s">
        <v>501</v>
      </c>
      <c r="D163" s="2" t="s">
        <v>315</v>
      </c>
      <c r="E163" s="13">
        <v>1</v>
      </c>
      <c r="F163" s="114"/>
    </row>
    <row r="164" spans="3:8" x14ac:dyDescent="0.35">
      <c r="C164" s="2" t="s">
        <v>502</v>
      </c>
      <c r="D164" s="2" t="s">
        <v>429</v>
      </c>
      <c r="E164" s="13">
        <v>1</v>
      </c>
      <c r="F164" s="114"/>
    </row>
    <row r="165" spans="3:8" x14ac:dyDescent="0.35">
      <c r="C165" s="2" t="s">
        <v>503</v>
      </c>
      <c r="D165" s="2" t="s">
        <v>320</v>
      </c>
      <c r="E165" s="13">
        <v>1</v>
      </c>
      <c r="F165" s="114"/>
    </row>
    <row r="166" spans="3:8" x14ac:dyDescent="0.35">
      <c r="C166" s="2" t="s">
        <v>504</v>
      </c>
      <c r="D166" s="2" t="s">
        <v>320</v>
      </c>
      <c r="E166" s="13">
        <v>1</v>
      </c>
      <c r="F166" s="114"/>
    </row>
    <row r="167" spans="3:8" x14ac:dyDescent="0.35">
      <c r="C167" s="2" t="s">
        <v>505</v>
      </c>
      <c r="D167" s="2" t="s">
        <v>315</v>
      </c>
      <c r="E167" s="13">
        <v>1</v>
      </c>
      <c r="F167" s="114"/>
    </row>
    <row r="168" spans="3:8" x14ac:dyDescent="0.35">
      <c r="C168" s="2" t="s">
        <v>506</v>
      </c>
      <c r="D168" s="2" t="s">
        <v>320</v>
      </c>
      <c r="E168" s="13">
        <v>1</v>
      </c>
      <c r="F168" s="114"/>
    </row>
    <row r="169" spans="3:8" x14ac:dyDescent="0.35">
      <c r="C169" s="2" t="s">
        <v>507</v>
      </c>
      <c r="D169" s="2" t="s">
        <v>431</v>
      </c>
      <c r="E169" s="13">
        <v>1</v>
      </c>
      <c r="F169" s="114"/>
    </row>
    <row r="170" spans="3:8" x14ac:dyDescent="0.35">
      <c r="C170" s="2" t="s">
        <v>508</v>
      </c>
      <c r="D170" s="2" t="s">
        <v>431</v>
      </c>
      <c r="E170" s="13">
        <v>1</v>
      </c>
      <c r="F170" s="114"/>
    </row>
    <row r="171" spans="3:8" x14ac:dyDescent="0.35">
      <c r="C171" s="2" t="s">
        <v>509</v>
      </c>
      <c r="D171" s="2" t="s">
        <v>510</v>
      </c>
      <c r="E171" s="13">
        <v>1</v>
      </c>
      <c r="F171" s="114"/>
      <c r="H171" s="117"/>
    </row>
    <row r="172" spans="3:8" x14ac:dyDescent="0.35">
      <c r="C172" s="2" t="s">
        <v>511</v>
      </c>
      <c r="D172" s="2" t="s">
        <v>378</v>
      </c>
      <c r="E172" s="13">
        <v>1</v>
      </c>
      <c r="F172" s="114"/>
      <c r="H172" s="117"/>
    </row>
    <row r="173" spans="3:8" x14ac:dyDescent="0.35">
      <c r="C173" s="2" t="s">
        <v>512</v>
      </c>
      <c r="D173" s="2" t="s">
        <v>513</v>
      </c>
      <c r="E173" s="13">
        <v>1</v>
      </c>
      <c r="F173" s="114"/>
    </row>
    <row r="174" spans="3:8" x14ac:dyDescent="0.35">
      <c r="C174" s="2" t="s">
        <v>514</v>
      </c>
      <c r="D174" s="2" t="s">
        <v>515</v>
      </c>
      <c r="E174" s="13">
        <v>1</v>
      </c>
      <c r="F174" s="114"/>
      <c r="H174" s="117"/>
    </row>
    <row r="175" spans="3:8" x14ac:dyDescent="0.35">
      <c r="C175" s="2" t="s">
        <v>516</v>
      </c>
      <c r="D175" s="2" t="s">
        <v>517</v>
      </c>
      <c r="E175" s="13">
        <v>1</v>
      </c>
      <c r="F175" s="114"/>
    </row>
    <row r="176" spans="3:8" x14ac:dyDescent="0.35">
      <c r="C176" s="2" t="s">
        <v>518</v>
      </c>
      <c r="D176" s="2" t="s">
        <v>519</v>
      </c>
      <c r="E176" s="13">
        <v>1</v>
      </c>
      <c r="F176" s="114"/>
    </row>
    <row r="177" spans="2:6" x14ac:dyDescent="0.35">
      <c r="C177" s="2" t="s">
        <v>518</v>
      </c>
      <c r="D177" s="2" t="s">
        <v>517</v>
      </c>
      <c r="E177" s="13">
        <v>1</v>
      </c>
      <c r="F177" s="114"/>
    </row>
    <row r="178" spans="2:6" x14ac:dyDescent="0.35">
      <c r="C178" s="2" t="s">
        <v>520</v>
      </c>
      <c r="D178" s="2" t="s">
        <v>519</v>
      </c>
      <c r="E178" s="13">
        <v>1</v>
      </c>
      <c r="F178" s="114"/>
    </row>
    <row r="179" spans="2:6" x14ac:dyDescent="0.35">
      <c r="C179" s="2" t="s">
        <v>521</v>
      </c>
      <c r="D179" s="2" t="s">
        <v>396</v>
      </c>
      <c r="E179" s="13">
        <v>1</v>
      </c>
      <c r="F179" s="114"/>
    </row>
    <row r="180" spans="2:6" s="4" customFormat="1" x14ac:dyDescent="0.35">
      <c r="C180" s="4" t="s">
        <v>522</v>
      </c>
      <c r="D180" s="4" t="s">
        <v>438</v>
      </c>
      <c r="E180" s="57">
        <v>1</v>
      </c>
      <c r="F180" s="115"/>
    </row>
    <row r="181" spans="2:6" s="4" customFormat="1" x14ac:dyDescent="0.35">
      <c r="C181" s="4" t="s">
        <v>523</v>
      </c>
      <c r="D181" s="46" t="s">
        <v>376</v>
      </c>
      <c r="E181" s="57">
        <v>1</v>
      </c>
      <c r="F181" s="116"/>
    </row>
    <row r="182" spans="2:6" s="4" customFormat="1" x14ac:dyDescent="0.35">
      <c r="C182" s="4" t="s">
        <v>524</v>
      </c>
      <c r="D182" s="4" t="s">
        <v>299</v>
      </c>
      <c r="E182" s="57">
        <v>1</v>
      </c>
      <c r="F182" s="115"/>
    </row>
    <row r="183" spans="2:6" x14ac:dyDescent="0.35">
      <c r="B183" s="2" t="s">
        <v>525</v>
      </c>
    </row>
    <row r="184" spans="2:6" x14ac:dyDescent="0.35">
      <c r="C184" s="2" t="s">
        <v>526</v>
      </c>
      <c r="D184" s="2" t="s">
        <v>527</v>
      </c>
      <c r="E184" s="13">
        <v>1</v>
      </c>
      <c r="F184" s="114"/>
    </row>
    <row r="185" spans="2:6" x14ac:dyDescent="0.35">
      <c r="C185" s="2" t="s">
        <v>528</v>
      </c>
      <c r="D185" s="2" t="s">
        <v>529</v>
      </c>
      <c r="E185" s="13">
        <v>1</v>
      </c>
      <c r="F185" s="114"/>
    </row>
    <row r="186" spans="2:6" x14ac:dyDescent="0.35">
      <c r="C186" s="2" t="s">
        <v>530</v>
      </c>
      <c r="D186" s="2" t="s">
        <v>531</v>
      </c>
      <c r="E186" s="13">
        <v>1</v>
      </c>
      <c r="F186" s="114"/>
    </row>
    <row r="187" spans="2:6" x14ac:dyDescent="0.35">
      <c r="C187" s="2" t="s">
        <v>532</v>
      </c>
      <c r="D187" s="2" t="s">
        <v>533</v>
      </c>
      <c r="E187" s="13">
        <v>1</v>
      </c>
      <c r="F187" s="114"/>
    </row>
    <row r="188" spans="2:6" x14ac:dyDescent="0.35">
      <c r="C188" s="2" t="s">
        <v>534</v>
      </c>
      <c r="D188" s="2" t="s">
        <v>535</v>
      </c>
      <c r="E188" s="13">
        <v>1</v>
      </c>
      <c r="F188" s="114"/>
    </row>
    <row r="189" spans="2:6" x14ac:dyDescent="0.35">
      <c r="B189" s="2" t="s">
        <v>536</v>
      </c>
    </row>
    <row r="190" spans="2:6" x14ac:dyDescent="0.35">
      <c r="C190" s="2" t="s">
        <v>537</v>
      </c>
      <c r="D190" s="2" t="s">
        <v>538</v>
      </c>
      <c r="E190" s="13">
        <v>1</v>
      </c>
      <c r="F190" s="114"/>
    </row>
    <row r="191" spans="2:6" x14ac:dyDescent="0.35">
      <c r="C191" s="2" t="s">
        <v>539</v>
      </c>
      <c r="D191" s="2" t="s">
        <v>353</v>
      </c>
      <c r="E191" s="13">
        <v>1</v>
      </c>
      <c r="F191" s="114"/>
    </row>
    <row r="192" spans="2:6" x14ac:dyDescent="0.35">
      <c r="C192" s="2" t="s">
        <v>540</v>
      </c>
      <c r="D192" s="2" t="s">
        <v>353</v>
      </c>
      <c r="E192" s="13">
        <v>1</v>
      </c>
      <c r="F192" s="114"/>
    </row>
    <row r="193" spans="1:8" x14ac:dyDescent="0.35">
      <c r="C193" s="2" t="s">
        <v>541</v>
      </c>
      <c r="D193" s="2" t="s">
        <v>542</v>
      </c>
      <c r="E193" s="13">
        <v>1</v>
      </c>
      <c r="F193" s="114"/>
    </row>
    <row r="194" spans="1:8" x14ac:dyDescent="0.35">
      <c r="B194" s="2" t="s">
        <v>543</v>
      </c>
    </row>
    <row r="195" spans="1:8" x14ac:dyDescent="0.35">
      <c r="C195" s="2" t="s">
        <v>544</v>
      </c>
      <c r="D195" s="2" t="s">
        <v>476</v>
      </c>
      <c r="E195" s="13">
        <v>1</v>
      </c>
      <c r="F195" s="114"/>
    </row>
    <row r="196" spans="1:8" x14ac:dyDescent="0.35">
      <c r="C196" s="2" t="s">
        <v>545</v>
      </c>
      <c r="D196" s="2" t="s">
        <v>478</v>
      </c>
      <c r="E196" s="13">
        <v>1</v>
      </c>
      <c r="F196" s="114"/>
    </row>
    <row r="197" spans="1:8" x14ac:dyDescent="0.35">
      <c r="C197" s="2" t="s">
        <v>546</v>
      </c>
      <c r="D197" s="2" t="s">
        <v>480</v>
      </c>
      <c r="E197" s="13">
        <v>1</v>
      </c>
      <c r="F197" s="114"/>
    </row>
    <row r="198" spans="1:8" x14ac:dyDescent="0.35">
      <c r="C198" s="2" t="s">
        <v>547</v>
      </c>
      <c r="D198" s="2" t="s">
        <v>482</v>
      </c>
      <c r="E198" s="13">
        <v>1</v>
      </c>
      <c r="F198" s="114"/>
    </row>
    <row r="199" spans="1:8" x14ac:dyDescent="0.35">
      <c r="C199" s="2" t="s">
        <v>548</v>
      </c>
      <c r="D199" s="2" t="s">
        <v>484</v>
      </c>
      <c r="E199" s="13">
        <v>1</v>
      </c>
      <c r="F199" s="114"/>
    </row>
    <row r="200" spans="1:8" x14ac:dyDescent="0.35">
      <c r="C200" s="2" t="s">
        <v>549</v>
      </c>
      <c r="D200" s="2" t="s">
        <v>486</v>
      </c>
      <c r="E200" s="13">
        <v>1</v>
      </c>
      <c r="F200" s="114"/>
    </row>
    <row r="201" spans="1:8" x14ac:dyDescent="0.35">
      <c r="C201" s="2" t="s">
        <v>550</v>
      </c>
      <c r="D201" s="2" t="s">
        <v>488</v>
      </c>
      <c r="E201" s="13">
        <v>1</v>
      </c>
      <c r="F201" s="114"/>
    </row>
    <row r="202" spans="1:8" x14ac:dyDescent="0.35">
      <c r="C202" s="2" t="s">
        <v>551</v>
      </c>
      <c r="D202" s="2" t="s">
        <v>490</v>
      </c>
      <c r="E202" s="13">
        <v>1</v>
      </c>
      <c r="F202" s="114"/>
    </row>
    <row r="203" spans="1:8" x14ac:dyDescent="0.35">
      <c r="C203" s="2" t="s">
        <v>552</v>
      </c>
      <c r="D203" s="2" t="s">
        <v>492</v>
      </c>
      <c r="E203" s="13">
        <v>1</v>
      </c>
      <c r="F203" s="114"/>
    </row>
    <row r="204" spans="1:8" x14ac:dyDescent="0.35">
      <c r="D204" s="1" t="s">
        <v>416</v>
      </c>
      <c r="F204" s="51">
        <f>SUM(F161:F203)</f>
        <v>0</v>
      </c>
    </row>
    <row r="205" spans="1:8" x14ac:dyDescent="0.35">
      <c r="B205" s="34" t="s">
        <v>417</v>
      </c>
    </row>
    <row r="206" spans="1:8" x14ac:dyDescent="0.35">
      <c r="A206" s="39"/>
      <c r="B206" s="39"/>
      <c r="C206" s="38" t="s">
        <v>418</v>
      </c>
      <c r="D206" s="38" t="s">
        <v>419</v>
      </c>
      <c r="F206" s="112"/>
      <c r="G206" s="39"/>
      <c r="H206" s="2" t="s">
        <v>420</v>
      </c>
    </row>
    <row r="207" spans="1:8" x14ac:dyDescent="0.35">
      <c r="A207" s="39"/>
      <c r="B207" s="39"/>
      <c r="C207" s="38" t="s">
        <v>418</v>
      </c>
      <c r="D207" s="38" t="s">
        <v>421</v>
      </c>
      <c r="F207" s="103">
        <f>F206*F204</f>
        <v>0</v>
      </c>
      <c r="G207" s="39"/>
    </row>
    <row r="208" spans="1:8" x14ac:dyDescent="0.35">
      <c r="A208" s="40"/>
      <c r="B208" s="40"/>
      <c r="C208" s="40"/>
      <c r="D208" s="40"/>
      <c r="F208" s="52"/>
      <c r="G208" s="40"/>
      <c r="H208" s="40"/>
    </row>
    <row r="209" spans="4:8" x14ac:dyDescent="0.35">
      <c r="D209" s="1" t="s">
        <v>553</v>
      </c>
      <c r="F209" s="51">
        <f>F204-F207</f>
        <v>0</v>
      </c>
    </row>
    <row r="210" spans="4:8" x14ac:dyDescent="0.35">
      <c r="D210" s="26" t="s">
        <v>554</v>
      </c>
      <c r="E210" s="56"/>
      <c r="F210" s="51">
        <f>F209*3</f>
        <v>0</v>
      </c>
      <c r="H210" s="2" t="s">
        <v>555</v>
      </c>
    </row>
  </sheetData>
  <sheetProtection algorithmName="SHA-512" hashValue="QUwnfwIuG++0Z1iu+Bop0ljZxIS4p6g90XJNVVI+9/TzpG7U9RuNcU93fqrp4yRIvC/l0diCAycGV+alE0k/mQ==" saltValue="ynOZmZ9aBWCgwGyA0WckGw==" spinCount="100000" sheet="1" objects="1" scenarios="1"/>
  <phoneticPr fontId="16" type="noConversion"/>
  <pageMargins left="0.70866141732283472" right="0.70866141732283472" top="0.74803149606299213" bottom="0.74803149606299213" header="0.31496062992125984" footer="0.31496062992125984"/>
  <pageSetup paperSize="9" fitToHeight="0" orientation="landscape" r:id="rId1"/>
  <headerFooter>
    <oddHeader>&amp;L&amp;F&amp;R&amp;A</oddHeader>
    <oddFooter>&amp;L&amp;D; &amp;T&amp;CProRail&amp;RPagina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D1E43-FB1E-478B-9F2C-B7C4BC55D2EC}">
  <sheetPr codeName="Blad10">
    <pageSetUpPr fitToPage="1"/>
  </sheetPr>
  <dimension ref="A1:E7"/>
  <sheetViews>
    <sheetView zoomScaleNormal="100" workbookViewId="0"/>
  </sheetViews>
  <sheetFormatPr defaultColWidth="9" defaultRowHeight="14.5" x14ac:dyDescent="0.35"/>
  <cols>
    <col min="1" max="1" width="6" style="2" customWidth="1"/>
    <col min="2" max="2" width="33.1796875" style="2" bestFit="1" customWidth="1"/>
    <col min="3" max="3" width="16" style="2" customWidth="1"/>
    <col min="4" max="4" width="3.26953125" style="2" customWidth="1"/>
    <col min="5" max="5" width="78" style="4" customWidth="1"/>
    <col min="6" max="16384" width="9" style="2"/>
  </cols>
  <sheetData>
    <row r="1" spans="1:5" ht="21" x14ac:dyDescent="0.5">
      <c r="A1" s="20" t="s">
        <v>556</v>
      </c>
    </row>
    <row r="3" spans="1:5" s="107" customFormat="1" ht="26" x14ac:dyDescent="0.6">
      <c r="E3" s="108"/>
    </row>
    <row r="4" spans="1:5" x14ac:dyDescent="0.35">
      <c r="B4" s="106" t="s">
        <v>557</v>
      </c>
      <c r="C4" s="118"/>
      <c r="E4" s="76"/>
    </row>
    <row r="5" spans="1:5" s="40" customFormat="1" ht="5.5" x14ac:dyDescent="0.15">
      <c r="E5" s="105"/>
    </row>
    <row r="6" spans="1:5" x14ac:dyDescent="0.35">
      <c r="B6" s="106" t="s">
        <v>558</v>
      </c>
      <c r="C6" s="118"/>
    </row>
    <row r="7" spans="1:5" s="40" customFormat="1" ht="5.5" x14ac:dyDescent="0.15">
      <c r="E7" s="105"/>
    </row>
  </sheetData>
  <sheetProtection algorithmName="SHA-512" hashValue="G00Fx7LHyiREiz+C8VQDoZGHbQtLeR1WOLQN71YL3vnByoBMnW0B0UP8jbgUYEEyaw/He4f36cXTo3M7dgdI/Q==" saltValue="Qth3OEIVXOBjugyF7AruaQ==" spinCount="100000" sheet="1" objects="1" scenarios="1"/>
  <pageMargins left="0.70866141732283472" right="0.70866141732283472" top="0.74803149606299213" bottom="0.74803149606299213" header="0.31496062992125984" footer="0.31496062992125984"/>
  <pageSetup paperSize="9" scale="95" orientation="landscape" verticalDpi="0" r:id="rId1"/>
  <headerFooter>
    <oddHeader>&amp;L&amp;F&amp;R&amp;A</oddHeader>
    <oddFooter>&amp;L&amp;D; &amp;T&amp;CProRail&amp;RPagina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e02929-f84d-4810-b168-dac380b78bb5">
      <Terms xmlns="http://schemas.microsoft.com/office/infopath/2007/PartnerControls"/>
    </lcf76f155ced4ddcb4097134ff3c332f>
    <TaxCatchAll xmlns="feef5865-a982-42aa-8640-9d4286765ef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F8823E4E5BFF419AC5D3045EDE1FD1" ma:contentTypeVersion="17" ma:contentTypeDescription="Een nieuw document maken." ma:contentTypeScope="" ma:versionID="fd98c9d89f401093fba0fae11db65f2c">
  <xsd:schema xmlns:xsd="http://www.w3.org/2001/XMLSchema" xmlns:xs="http://www.w3.org/2001/XMLSchema" xmlns:p="http://schemas.microsoft.com/office/2006/metadata/properties" xmlns:ns2="feef5865-a982-42aa-8640-9d4286765ef6" xmlns:ns3="95e02929-f84d-4810-b168-dac380b78bb5" xmlns:ns4="3bdf3be2-33a0-45f2-ab52-0a8f83e12da1" targetNamespace="http://schemas.microsoft.com/office/2006/metadata/properties" ma:root="true" ma:fieldsID="ede4f328d77f188f8d19507512016799" ns2:_="" ns3:_="" ns4:_="">
    <xsd:import namespace="feef5865-a982-42aa-8640-9d4286765ef6"/>
    <xsd:import namespace="95e02929-f84d-4810-b168-dac380b78bb5"/>
    <xsd:import namespace="3bdf3be2-33a0-45f2-ab52-0a8f83e12d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5" nillable="true" ma:displayName="Taxonomy Catch All Column" ma:hidden="true" ma:list="{90a59b8c-4c92-4d7d-a5fb-9819f3df445d}" ma:internalName="TaxCatchAll" ma:showField="CatchAllData" ma:web="3bdf3be2-33a0-45f2-ab52-0a8f83e12d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e02929-f84d-4810-b168-dac380b78b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df3be2-33a0-45f2-ab52-0a8f83e12da1"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46C224B-0A16-4B11-A6F0-A2570713C695}">
  <ds:schemaRefs>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http://www.w3.org/XML/1998/namespace"/>
    <ds:schemaRef ds:uri="http://schemas.microsoft.com/office/infopath/2007/PartnerControls"/>
    <ds:schemaRef ds:uri="3bdf3be2-33a0-45f2-ab52-0a8f83e12da1"/>
    <ds:schemaRef ds:uri="95e02929-f84d-4810-b168-dac380b78bb5"/>
    <ds:schemaRef ds:uri="feef5865-a982-42aa-8640-9d4286765ef6"/>
  </ds:schemaRefs>
</ds:datastoreItem>
</file>

<file path=customXml/itemProps2.xml><?xml version="1.0" encoding="utf-8"?>
<ds:datastoreItem xmlns:ds="http://schemas.openxmlformats.org/officeDocument/2006/customXml" ds:itemID="{F51C43B7-1F2E-4755-81BB-FB720A9B84D8}">
  <ds:schemaRefs>
    <ds:schemaRef ds:uri="http://schemas.microsoft.com/sharepoint/v3/contenttype/forms"/>
  </ds:schemaRefs>
</ds:datastoreItem>
</file>

<file path=customXml/itemProps3.xml><?xml version="1.0" encoding="utf-8"?>
<ds:datastoreItem xmlns:ds="http://schemas.openxmlformats.org/officeDocument/2006/customXml" ds:itemID="{BA1BABE3-1E20-4458-9EF5-43A79439B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95e02929-f84d-4810-b168-dac380b78bb5"/>
    <ds:schemaRef ds:uri="3bdf3be2-33a0-45f2-ab52-0a8f83e12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7440660-1855-4B4C-837F-4C3C4001B33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handleiding</vt:lpstr>
      <vt:lpstr>Ondertekening</vt:lpstr>
      <vt:lpstr>Totalen</vt:lpstr>
      <vt:lpstr>Voorrijdkosten</vt:lpstr>
      <vt:lpstr>Meting</vt:lpstr>
      <vt:lpstr>Prev. onderhoud</vt:lpstr>
      <vt:lpstr>Cor. onderhoud</vt:lpstr>
      <vt:lpstr>Vervanging en Uitbreiding</vt:lpstr>
      <vt:lpstr>overige kosten</vt:lpstr>
      <vt:lpstr>'Vervanging en Uitbreiding'!Afdrukbereik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 Simone</dc:creator>
  <cp:keywords/>
  <dc:description/>
  <cp:lastModifiedBy>Bouhuijs, M. (Mark)</cp:lastModifiedBy>
  <cp:revision/>
  <dcterms:created xsi:type="dcterms:W3CDTF">2024-04-07T07:38:26Z</dcterms:created>
  <dcterms:modified xsi:type="dcterms:W3CDTF">2024-06-27T09:28:36Z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0x01010039F8823E4E5BFF419AC5D3045EDE1FD1</vt:lpwstr>
  </property>
  <property fmtid="{D5CDD505-2E9C-101B-9397-08002B2CF9AE}" pid="3" name="MediaServiceImageTags">
    <vt:lpwstr/>
  </property>
  <property fmtid="{D5CDD505-2E9C-101B-9397-08002B2CF9AE}" pid="4" name="MSIP_Label_24e57bac-d225-40fb-8a9e-62b5be587a96_Enabled">
    <vt:lpwstr>true</vt:lpwstr>
  </property>
  <property fmtid="{D5CDD505-2E9C-101B-9397-08002B2CF9AE}" pid="5" name="MSIP_Label_24e57bac-d225-40fb-8a9e-62b5be587a96_SetDate">
    <vt:lpwstr>2024-05-15T06:43:00Z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b80b6d36-73e5-47fe-8582-a85d33761cc8</vt:lpwstr>
  </property>
  <property fmtid="{D5CDD505-2E9C-101B-9397-08002B2CF9AE}" pid="10" name="MSIP_Label_24e57bac-d225-40fb-8a9e-62b5be587a96_ContentBits">
    <vt:lpwstr>0</vt:lpwstr>
  </property>
</Properties>
</file>