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lusv-my.sharepoint.com/personal/c_gribbroek_kplusv_nl/Documents/Regio de Vallei/"/>
    </mc:Choice>
  </mc:AlternateContent>
  <xr:revisionPtr revIDLastSave="0" documentId="8_{2C9941C9-FCC6-4F4D-BF92-7DCDAE917B3E}" xr6:coauthVersionLast="47" xr6:coauthVersionMax="47" xr10:uidLastSave="{00000000-0000-0000-0000-000000000000}"/>
  <workbookProtection workbookAlgorithmName="SHA-512" workbookHashValue="ZvxqlOhD6vTJ1trAbn6IQE2kAu8N4ZsTklWO3MCJmJiqxe/Vc2zm+mnQw7rF+YCbSf+MKC6WO84n/g5JHH8j4g==" workbookSaltValue="7HXTCkOCIDDPedhCZINJxQ==" workbookSpinCount="100000" lockStructure="1"/>
  <bookViews>
    <workbookView xWindow="-110" yWindow="-110" windowWidth="19420" windowHeight="10300" xr2:uid="{540D9F80-83B1-4532-BB7E-D9C2A5F9AADA}"/>
  </bookViews>
  <sheets>
    <sheet name="fijn huishoudelijk restafval" sheetId="1" r:id="rId1"/>
    <sheet name="grof huishoudelijk restafval" sheetId="3" r:id="rId2"/>
    <sheet name="Blad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3" l="1"/>
  <c r="E45" i="3"/>
  <c r="E46" i="3"/>
  <c r="D53" i="3"/>
  <c r="D54" i="3"/>
  <c r="D55" i="3"/>
  <c r="D52" i="3"/>
  <c r="D47" i="3"/>
  <c r="C45" i="3"/>
  <c r="C46" i="3"/>
  <c r="C44" i="3"/>
  <c r="D36" i="3"/>
  <c r="E36" i="3" s="1"/>
  <c r="D35" i="3"/>
  <c r="D35" i="1"/>
  <c r="E37" i="1"/>
  <c r="E36" i="1"/>
  <c r="D36" i="1"/>
  <c r="D37" i="1"/>
  <c r="E46" i="1"/>
  <c r="C47" i="1"/>
  <c r="E47" i="1" s="1"/>
  <c r="C46" i="1"/>
  <c r="C45" i="1"/>
  <c r="E44" i="3" l="1"/>
  <c r="E48" i="3"/>
  <c r="C29" i="3"/>
  <c r="D49" i="3" s="1"/>
  <c r="C35" i="3"/>
  <c r="E55" i="3"/>
  <c r="E54" i="3"/>
  <c r="E53" i="3"/>
  <c r="E52" i="3"/>
  <c r="E47" i="3"/>
  <c r="C34" i="3"/>
  <c r="C35" i="1"/>
  <c r="C34" i="1"/>
  <c r="E34" i="1" s="1"/>
  <c r="E52" i="1"/>
  <c r="E53" i="1"/>
  <c r="E54" i="1"/>
  <c r="E51" i="1"/>
  <c r="E48" i="1"/>
  <c r="E49" i="3" l="1"/>
  <c r="E50" i="3" s="1"/>
  <c r="E35" i="1"/>
  <c r="E38" i="1" s="1"/>
  <c r="E45" i="1"/>
  <c r="E49" i="1" s="1"/>
  <c r="E35" i="3"/>
  <c r="E56" i="3"/>
  <c r="E34" i="3"/>
  <c r="E55" i="1"/>
  <c r="E37" i="3" l="1"/>
  <c r="C40" i="3" s="1"/>
  <c r="C62" i="3" s="1"/>
  <c r="C41" i="1"/>
  <c r="C61" i="1" s="1"/>
  <c r="C58" i="3"/>
  <c r="C63" i="3" s="1"/>
  <c r="C57" i="1"/>
  <c r="C64" i="3" l="1"/>
  <c r="C62" i="1"/>
  <c r="C63" i="1" s="1"/>
</calcChain>
</file>

<file path=xl/sharedStrings.xml><?xml version="1.0" encoding="utf-8"?>
<sst xmlns="http://schemas.openxmlformats.org/spreadsheetml/2006/main" count="176" uniqueCount="94">
  <si>
    <t>0. INSCHRIJVER</t>
  </si>
  <si>
    <t>Naam</t>
  </si>
  <si>
    <t>KvK-nummer</t>
  </si>
  <si>
    <t>Hoofdaannemer</t>
  </si>
  <si>
    <t>&lt;naam&gt;</t>
  </si>
  <si>
    <t>&lt;KvK-nummer&gt;</t>
  </si>
  <si>
    <t>Onderaannemer verwerking</t>
  </si>
  <si>
    <t>Indien van toepassing</t>
  </si>
  <si>
    <t>1. BEROEP OP DERDEN</t>
  </si>
  <si>
    <t>Derde op wie Inschrijver beroep doet voor de gevraagde technische bekwaamheid</t>
  </si>
  <si>
    <t>Kerncompetentie 1: verwerking</t>
  </si>
  <si>
    <t>2. EIGENSCHAPPEN LOCATIE(S)</t>
  </si>
  <si>
    <t>Afvalverwerkingsinstallatie</t>
  </si>
  <si>
    <t>Adres</t>
  </si>
  <si>
    <t>&lt;adres&gt;</t>
  </si>
  <si>
    <t>R1-waarde AEC</t>
  </si>
  <si>
    <t>Hoeveelheid (ton)</t>
  </si>
  <si>
    <t>Kosten per jaar</t>
  </si>
  <si>
    <t>Verwerkingstarief per ton, exclusief BTW, afvalstoffenbelasting en CO2-kosten, inclusief overige kosten</t>
  </si>
  <si>
    <t>Fictief R-status bedrag</t>
  </si>
  <si>
    <t>CO2-kosten 2026</t>
  </si>
  <si>
    <t>CO2-kosten 2027</t>
  </si>
  <si>
    <t>CO-kosten over 4 jaar</t>
  </si>
  <si>
    <t>Totale beoordelingsbedrag (totaal berekende kosten over 4 jaar)</t>
  </si>
  <si>
    <t>: ________________</t>
  </si>
  <si>
    <t>Firma naam</t>
  </si>
  <si>
    <t>Functie</t>
  </si>
  <si>
    <t>Datum</t>
  </si>
  <si>
    <t>Handtekening</t>
  </si>
  <si>
    <t>CO2-kosten 2025 (CO2-heffing, ETS,…; zie definitie)</t>
  </si>
  <si>
    <t>CO2-kosten 2028</t>
  </si>
  <si>
    <t>Transportmiddel</t>
  </si>
  <si>
    <t>Vrachtwagen &gt;20 ton met aanhanger</t>
  </si>
  <si>
    <t>Trekker met oplegger zwaar</t>
  </si>
  <si>
    <t>Langere Zwaardere Vrachtwagen-combinatie (LZV)</t>
  </si>
  <si>
    <t xml:space="preserve">Diesel </t>
  </si>
  <si>
    <t>GTL</t>
  </si>
  <si>
    <t>LNG</t>
  </si>
  <si>
    <t>CNG</t>
  </si>
  <si>
    <t>Elektrisch (groen-grijs mix)</t>
  </si>
  <si>
    <t>Biodiesel (B30)</t>
  </si>
  <si>
    <t xml:space="preserve">Waterstof (aardgas SMR) </t>
  </si>
  <si>
    <t xml:space="preserve">Bio-LNG </t>
  </si>
  <si>
    <t>Bio-CNG</t>
  </si>
  <si>
    <t>Waterstof (aardgas SMR + CCS)</t>
  </si>
  <si>
    <t>Waterstof (groengas [covergisting] SMR +CCS)</t>
  </si>
  <si>
    <t>Biodiesel (B100)</t>
  </si>
  <si>
    <t>Waterstof (groengas [stortgas] SMR + CCS)</t>
  </si>
  <si>
    <t xml:space="preserve">Waterstof (groene stroom) </t>
  </si>
  <si>
    <t>Elektrisch (groen)</t>
  </si>
  <si>
    <t>Trein (diesel)</t>
  </si>
  <si>
    <t>Trein (elektrisch)</t>
  </si>
  <si>
    <t>Binnenvaart</t>
  </si>
  <si>
    <t>CO2 afvang</t>
  </si>
  <si>
    <t>5. BEOORDELINGTARIEF</t>
  </si>
  <si>
    <t>6. OPTIONELE DIENSTEN</t>
  </si>
  <si>
    <t>Metaal afscheiding (bodemas)</t>
  </si>
  <si>
    <t>3. DUURZAAMHEID</t>
  </si>
  <si>
    <t>4. KOSTEN</t>
  </si>
  <si>
    <t>CO2 afvang operationeel per</t>
  </si>
  <si>
    <t>N.v.t.</t>
  </si>
  <si>
    <t>Percentage van rookgassen die gewassen worden om CO2 af te vangen</t>
  </si>
  <si>
    <t>Metaal afscheiding uit bodemassen?</t>
  </si>
  <si>
    <t>Ja</t>
  </si>
  <si>
    <t>Nee</t>
  </si>
  <si>
    <t>Fictieve korting per jaar</t>
  </si>
  <si>
    <t>Duurzaamheidswinst per jaar</t>
  </si>
  <si>
    <t>Overslag, transport en verwerkingskosten per jaar</t>
  </si>
  <si>
    <t>Luier recycling</t>
  </si>
  <si>
    <t>Inschrijfformulier Verwerking fijn huishoudelijk restafval</t>
  </si>
  <si>
    <t>Fictief bedrag CO2-uitstoot</t>
  </si>
  <si>
    <t>Totaal beoordelingsbedrag duurzaamheid (per ton per jaar)</t>
  </si>
  <si>
    <t>Totaal beoordelingsbedrag kosten (per ton per jaar)</t>
  </si>
  <si>
    <t>Integraal beoordelingstarief (per ton per jaar)</t>
  </si>
  <si>
    <t>Inschrijfformulier Verwerking grof huishoudelijk restafval</t>
  </si>
  <si>
    <t>Emissie (per ton restafval)</t>
  </si>
  <si>
    <t>percentage tonnen voor sortering</t>
  </si>
  <si>
    <t>percentage tonnen voor verkleining</t>
  </si>
  <si>
    <t>Opslag sortering GHA per ton</t>
  </si>
  <si>
    <t>opslag verkleining zonder sortering per ton</t>
  </si>
  <si>
    <t xml:space="preserve">   percentages sortering en verkleining tellen samen op tot 100%</t>
  </si>
  <si>
    <t>Kerncompetentie: verwerking</t>
  </si>
  <si>
    <t>nascheiding van NRA (afkomstig van huishoudens waar geen bronscheiding op heeft plaatsgevonden), let op, gaat om meerprijs bovenop poorttarief cel C43)</t>
  </si>
  <si>
    <t>Dit getal wordt niet meegenomen in de beoordeling. Het is aan de gemeente/AD om te bepalen of ze hier gebruik van willen maken. Dit tarief zal dan worden overgenomen in de overeenkomst</t>
  </si>
  <si>
    <t>Transportafstand vanaf Neonstraat 20, Ede (HRA van Barneveld)</t>
  </si>
  <si>
    <t>Transportafstand vanaf Radonsstraat 24, Ede (HRA van Ede, Scherpenzeel, Wageningen)</t>
  </si>
  <si>
    <t>Transportafstand vanaf Blekkerserf 8, Nijkerk (HRA van Nijkerk)</t>
  </si>
  <si>
    <t>Transporttarief per ton, exclusief BTW, inclusief overige kosten (Barneveld)</t>
  </si>
  <si>
    <t>Transporttarief per ton, exclusief BTW, inclusief overige kosten (Ede, Scherpenzeel, Wageningen)</t>
  </si>
  <si>
    <t>Transporttarief per ton, exclusief BTW, inclusief overige kosten (Nijkerk)</t>
  </si>
  <si>
    <t>Transportafstand vanaf Neonstraat 20, Ede (GHA van Barneveld)</t>
  </si>
  <si>
    <t>Transportafstand vanaf Neonstraat 4, Ede (GHA van Ede en Wageningen)</t>
  </si>
  <si>
    <t>Transportafstand vanaf Blekkerserf 4, Nijkerk (GHA van Nijkerk)</t>
  </si>
  <si>
    <t>Transporttarief per ton, exclusief BTW, inclusief overige kosten (Ede, Scherpenzeel Wageningen)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</si>
</sst>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,##0&quot; jaar&quot;"/>
    <numFmt numFmtId="165" formatCode="#,##0\ &quot;kg CO2 per ton restafval&quot;"/>
    <numFmt numFmtId="166" formatCode="_ &quot;€&quot;\ * #,##0_ ;_ &quot;€&quot;\ * \-#,##0_ ;_ &quot;€&quot;\ * &quot;-&quot;??_ ;_ @_ "/>
    <numFmt numFmtId="167" formatCode="General\ &quot;km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 applyProtection="1">
      <alignment vertical="center" wrapText="1"/>
      <protection locked="0"/>
    </xf>
    <xf numFmtId="164" fontId="6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 wrapText="1"/>
    </xf>
    <xf numFmtId="164" fontId="6" fillId="2" borderId="0" xfId="0" applyNumberFormat="1" applyFont="1" applyFill="1" applyAlignment="1" applyProtection="1">
      <alignment horizontal="center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7" fillId="0" borderId="0" xfId="0" applyFont="1"/>
    <xf numFmtId="164" fontId="6" fillId="2" borderId="2" xfId="0" applyNumberFormat="1" applyFont="1" applyFill="1" applyBorder="1" applyAlignment="1" applyProtection="1">
      <alignment horizontal="right" vertical="center" wrapText="1"/>
      <protection hidden="1"/>
    </xf>
    <xf numFmtId="44" fontId="4" fillId="4" borderId="2" xfId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hidden="1"/>
    </xf>
    <xf numFmtId="44" fontId="4" fillId="4" borderId="1" xfId="1" applyFont="1" applyFill="1" applyBorder="1" applyAlignment="1" applyProtection="1">
      <alignment vertical="center" wrapText="1"/>
      <protection locked="0"/>
    </xf>
    <xf numFmtId="0" fontId="5" fillId="2" borderId="0" xfId="0" applyFont="1" applyFill="1" applyAlignment="1">
      <alignment vertical="center" wrapText="1"/>
    </xf>
    <xf numFmtId="44" fontId="6" fillId="2" borderId="0" xfId="1" applyFont="1" applyFill="1" applyAlignment="1" applyProtection="1">
      <alignment horizontal="center" vertical="center" wrapText="1"/>
      <protection hidden="1"/>
    </xf>
    <xf numFmtId="3" fontId="6" fillId="2" borderId="0" xfId="1" applyNumberFormat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Border="1" applyAlignment="1" applyProtection="1">
      <alignment horizontal="right" vertical="center" wrapText="1"/>
      <protection hidden="1"/>
    </xf>
    <xf numFmtId="1" fontId="4" fillId="2" borderId="0" xfId="0" applyNumberFormat="1" applyFont="1" applyFill="1" applyAlignment="1" applyProtection="1">
      <alignment horizontal="center" vertical="center" wrapText="1"/>
      <protection hidden="1"/>
    </xf>
    <xf numFmtId="164" fontId="8" fillId="3" borderId="0" xfId="0" applyNumberFormat="1" applyFont="1" applyFill="1" applyAlignment="1" applyProtection="1">
      <alignment horizontal="left" vertical="center" wrapText="1"/>
      <protection hidden="1"/>
    </xf>
    <xf numFmtId="44" fontId="9" fillId="2" borderId="0" xfId="1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locked="0"/>
    </xf>
    <xf numFmtId="3" fontId="2" fillId="0" borderId="0" xfId="0" applyNumberFormat="1" applyFont="1"/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0" xfId="0" applyFont="1"/>
    <xf numFmtId="0" fontId="13" fillId="2" borderId="0" xfId="0" applyFont="1" applyFill="1"/>
    <xf numFmtId="0" fontId="14" fillId="2" borderId="2" xfId="0" applyFont="1" applyFill="1" applyBorder="1" applyAlignment="1">
      <alignment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44" fontId="9" fillId="0" borderId="0" xfId="1" applyFont="1" applyFill="1" applyAlignment="1" applyProtection="1">
      <alignment horizontal="center" vertical="center" wrapText="1"/>
      <protection hidden="1"/>
    </xf>
    <xf numFmtId="9" fontId="4" fillId="4" borderId="2" xfId="2" applyFont="1" applyFill="1" applyBorder="1" applyAlignment="1" applyProtection="1">
      <alignment vertical="center" wrapText="1"/>
      <protection locked="0"/>
    </xf>
    <xf numFmtId="3" fontId="14" fillId="2" borderId="0" xfId="0" applyNumberFormat="1" applyFont="1" applyFill="1" applyAlignment="1" applyProtection="1">
      <alignment horizontal="right" vertical="center" wrapText="1"/>
      <protection hidden="1"/>
    </xf>
    <xf numFmtId="1" fontId="4" fillId="4" borderId="2" xfId="0" applyNumberFormat="1" applyFont="1" applyFill="1" applyBorder="1" applyAlignment="1" applyProtection="1">
      <alignment vertical="center" wrapText="1"/>
      <protection locked="0"/>
    </xf>
    <xf numFmtId="166" fontId="8" fillId="3" borderId="0" xfId="1" applyNumberFormat="1" applyFont="1" applyFill="1" applyAlignment="1" applyProtection="1">
      <alignment horizontal="center" vertical="center" wrapText="1"/>
      <protection hidden="1"/>
    </xf>
    <xf numFmtId="3" fontId="15" fillId="2" borderId="0" xfId="0" applyNumberFormat="1" applyFont="1" applyFill="1" applyAlignment="1" applyProtection="1">
      <alignment horizontal="right" vertical="center" wrapText="1"/>
      <protection hidden="1"/>
    </xf>
    <xf numFmtId="44" fontId="15" fillId="2" borderId="0" xfId="1" applyFont="1" applyFill="1" applyAlignment="1" applyProtection="1">
      <alignment horizontal="center" vertical="center" wrapText="1"/>
      <protection hidden="1"/>
    </xf>
    <xf numFmtId="9" fontId="4" fillId="2" borderId="0" xfId="2" applyFont="1" applyFill="1" applyBorder="1" applyAlignment="1" applyProtection="1">
      <alignment vertical="center" wrapText="1"/>
    </xf>
    <xf numFmtId="44" fontId="8" fillId="2" borderId="0" xfId="1" applyFont="1" applyFill="1" applyAlignment="1" applyProtection="1">
      <alignment horizontal="center" vertical="center" wrapText="1"/>
      <protection hidden="1"/>
    </xf>
    <xf numFmtId="44" fontId="16" fillId="2" borderId="0" xfId="1" applyFont="1" applyFill="1" applyAlignment="1" applyProtection="1">
      <alignment horizontal="center" vertical="center" wrapText="1"/>
      <protection hidden="1"/>
    </xf>
    <xf numFmtId="44" fontId="15" fillId="2" borderId="0" xfId="1" applyFont="1" applyFill="1" applyAlignment="1" applyProtection="1">
      <alignment horizontal="left" vertical="center" wrapText="1"/>
      <protection hidden="1"/>
    </xf>
    <xf numFmtId="44" fontId="4" fillId="4" borderId="0" xfId="1" applyFont="1" applyFill="1" applyBorder="1" applyAlignment="1" applyProtection="1">
      <alignment vertical="center" wrapText="1"/>
      <protection locked="0"/>
    </xf>
    <xf numFmtId="9" fontId="4" fillId="5" borderId="0" xfId="2" applyFont="1" applyFill="1" applyBorder="1" applyAlignment="1" applyProtection="1">
      <alignment vertical="center" wrapText="1"/>
    </xf>
    <xf numFmtId="44" fontId="6" fillId="2" borderId="0" xfId="1" applyFont="1" applyFill="1" applyAlignment="1" applyProtection="1">
      <alignment horizontal="left" vertical="center" wrapText="1"/>
      <protection hidden="1"/>
    </xf>
    <xf numFmtId="44" fontId="10" fillId="2" borderId="0" xfId="1" applyFont="1" applyFill="1" applyAlignment="1" applyProtection="1">
      <alignment horizontal="left" vertical="center" wrapText="1"/>
      <protection hidden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 applyProtection="1">
      <alignment horizontal="right" vertical="center" wrapText="1"/>
      <protection hidden="1"/>
    </xf>
    <xf numFmtId="0" fontId="2" fillId="2" borderId="0" xfId="0" applyFont="1" applyFill="1" applyAlignment="1">
      <alignment horizontal="left"/>
    </xf>
    <xf numFmtId="167" fontId="4" fillId="4" borderId="2" xfId="2" applyNumberFormat="1" applyFont="1" applyFill="1" applyBorder="1" applyAlignment="1" applyProtection="1">
      <alignment vertical="center" wrapText="1"/>
      <protection locked="0"/>
    </xf>
    <xf numFmtId="44" fontId="4" fillId="5" borderId="0" xfId="1" applyFont="1" applyFill="1" applyBorder="1" applyAlignment="1" applyProtection="1">
      <alignment vertical="center" wrapText="1"/>
    </xf>
    <xf numFmtId="44" fontId="16" fillId="2" borderId="0" xfId="1" applyFont="1" applyFill="1" applyAlignment="1" applyProtection="1">
      <alignment horizontal="left" vertical="center" wrapText="1"/>
      <protection hidden="1"/>
    </xf>
    <xf numFmtId="0" fontId="15" fillId="2" borderId="0" xfId="0" applyFont="1" applyFill="1"/>
    <xf numFmtId="0" fontId="15" fillId="2" borderId="1" xfId="0" applyFont="1" applyFill="1" applyBorder="1" applyAlignment="1">
      <alignment vertical="center" wrapText="1"/>
    </xf>
    <xf numFmtId="165" fontId="15" fillId="2" borderId="2" xfId="0" applyNumberFormat="1" applyFont="1" applyFill="1" applyBorder="1" applyAlignment="1">
      <alignment horizontal="right" vertical="center" wrapText="1"/>
    </xf>
    <xf numFmtId="44" fontId="4" fillId="5" borderId="2" xfId="1" applyFont="1" applyFill="1" applyBorder="1" applyAlignment="1" applyProtection="1">
      <alignment vertical="center" wrapText="1"/>
    </xf>
    <xf numFmtId="3" fontId="2" fillId="2" borderId="0" xfId="0" applyNumberFormat="1" applyFont="1" applyFill="1"/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2" fillId="4" borderId="0" xfId="0" applyFont="1" applyFill="1" applyAlignment="1" applyProtection="1">
      <alignment horizontal="left"/>
      <protection locked="0"/>
    </xf>
    <xf numFmtId="44" fontId="9" fillId="2" borderId="7" xfId="1" applyFont="1" applyFill="1" applyBorder="1" applyAlignment="1" applyProtection="1">
      <alignment horizontal="left" vertical="center" wrapText="1"/>
      <protection hidden="1"/>
    </xf>
  </cellXfs>
  <cellStyles count="3">
    <cellStyle name="Procent" xfId="2" builtinId="5"/>
    <cellStyle name="Standaard" xfId="0" builtinId="0"/>
    <cellStyle name="Valuta" xfId="1" builtinId="4"/>
  </cellStyles>
  <dxfs count="4"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102871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8D322A5-A567-4D79-A96C-3BFE9704C24F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85750"/>
          <a:ext cx="304800" cy="28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340E2EFA-65F9-499D-A091-9AE65BB92F4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447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6F9FB7C-B434-4D06-B9A4-A96F05B4E957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1511C78A-DD29-4957-B251-5C530232E7C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5</xdr:row>
      <xdr:rowOff>0</xdr:rowOff>
    </xdr:from>
    <xdr:to>
      <xdr:col>12</xdr:col>
      <xdr:colOff>304800</xdr:colOff>
      <xdr:row>6</xdr:row>
      <xdr:rowOff>121920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1FBA3E59-B464-41CA-B663-7F0641F224BD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71437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A296CBF3-09A6-469A-B0E8-559E37712F37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67946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7D224DB7-6166-485A-A891-69B9E4ED7C7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85750"/>
          <a:ext cx="304800" cy="245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444F5FE6-0E96-41BD-8F1A-22F7CFDF4729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16002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EE1C096-5E7A-477C-8510-171EBB0A86A5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2480EA05-F35F-4C83-9DB7-12F3F2C463CF}"/>
            </a:ext>
          </a:extLst>
        </xdr:cNvPr>
        <xdr:cNvSpPr>
          <a:spLocks noChangeAspect="1" noChangeArrowheads="1"/>
        </xdr:cNvSpPr>
      </xdr:nvSpPr>
      <xdr:spPr bwMode="auto">
        <a:xfrm>
          <a:off x="10782300" y="24860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14</xdr:col>
      <xdr:colOff>304800</xdr:colOff>
      <xdr:row>6</xdr:row>
      <xdr:rowOff>86995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ADE11B1F-0AC6-4941-8225-5659811D277A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714375"/>
          <a:ext cx="304800" cy="26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6B8250CA-BF72-4B15-A307-5B78E3D36C4D}"/>
            </a:ext>
          </a:extLst>
        </xdr:cNvPr>
        <xdr:cNvSpPr>
          <a:spLocks noChangeAspect="1" noChangeArrowheads="1"/>
        </xdr:cNvSpPr>
      </xdr:nvSpPr>
      <xdr:spPr bwMode="auto">
        <a:xfrm>
          <a:off x="180117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48-1DA7-4F28-8FC2-67C7E498B8ED}">
  <dimension ref="A1:L92"/>
  <sheetViews>
    <sheetView tabSelected="1" zoomScale="115" zoomScaleNormal="115" workbookViewId="0">
      <selection activeCell="G42" sqref="G42"/>
    </sheetView>
  </sheetViews>
  <sheetFormatPr defaultColWidth="8.81640625" defaultRowHeight="11.5" x14ac:dyDescent="0.25"/>
  <cols>
    <col min="1" max="1" width="2.1796875" style="1" customWidth="1"/>
    <col min="2" max="2" width="79.1796875" style="2" customWidth="1"/>
    <col min="3" max="3" width="25" style="2" bestFit="1" customWidth="1"/>
    <col min="4" max="5" width="24" style="2" bestFit="1" customWidth="1"/>
    <col min="6" max="6" width="25.81640625" style="2" customWidth="1"/>
    <col min="7" max="7" width="23.1796875" style="2" bestFit="1" customWidth="1"/>
    <col min="8" max="8" width="13.453125" style="2" hidden="1" customWidth="1"/>
    <col min="9" max="12" width="8.81640625" style="2" hidden="1" customWidth="1"/>
    <col min="13" max="13" width="8.81640625" style="2" customWidth="1"/>
    <col min="14" max="16384" width="8.81640625" style="2"/>
  </cols>
  <sheetData>
    <row r="1" spans="2:8" x14ac:dyDescent="0.25">
      <c r="B1" s="1"/>
      <c r="C1" s="1"/>
      <c r="D1" s="1"/>
      <c r="E1" s="1"/>
    </row>
    <row r="2" spans="2:8" x14ac:dyDescent="0.25">
      <c r="B2" s="3" t="s">
        <v>69</v>
      </c>
      <c r="C2" s="3"/>
      <c r="D2" s="3"/>
      <c r="E2" s="1"/>
    </row>
    <row r="3" spans="2:8" x14ac:dyDescent="0.25">
      <c r="B3" s="3"/>
      <c r="C3" s="3"/>
      <c r="D3" s="3"/>
      <c r="E3" s="1"/>
    </row>
    <row r="4" spans="2:8" x14ac:dyDescent="0.25">
      <c r="B4" s="4" t="s">
        <v>0</v>
      </c>
      <c r="C4" s="4"/>
      <c r="D4" s="4"/>
      <c r="E4" s="4"/>
      <c r="F4" s="5"/>
      <c r="G4" s="5"/>
      <c r="H4" s="5"/>
    </row>
    <row r="5" spans="2:8" x14ac:dyDescent="0.25">
      <c r="B5" s="6"/>
      <c r="C5" s="6"/>
      <c r="D5" s="6"/>
      <c r="E5" s="6"/>
      <c r="F5" s="5"/>
      <c r="G5" s="5"/>
      <c r="H5" s="5"/>
    </row>
    <row r="6" spans="2:8" x14ac:dyDescent="0.25">
      <c r="B6" s="7"/>
      <c r="C6" s="8" t="s">
        <v>1</v>
      </c>
      <c r="D6" s="8" t="s">
        <v>2</v>
      </c>
      <c r="E6" s="9"/>
    </row>
    <row r="7" spans="2:8" x14ac:dyDescent="0.25">
      <c r="B7" s="10" t="s">
        <v>3</v>
      </c>
      <c r="C7" s="11" t="s">
        <v>4</v>
      </c>
      <c r="D7" s="11" t="s">
        <v>5</v>
      </c>
      <c r="E7" s="9"/>
    </row>
    <row r="8" spans="2:8" x14ac:dyDescent="0.25">
      <c r="B8" s="1"/>
      <c r="C8" s="1"/>
      <c r="D8" s="1"/>
      <c r="E8" s="9"/>
    </row>
    <row r="9" spans="2:8" ht="12" x14ac:dyDescent="0.25">
      <c r="B9" s="10" t="s">
        <v>6</v>
      </c>
      <c r="C9" s="11" t="s">
        <v>4</v>
      </c>
      <c r="D9" s="11" t="s">
        <v>5</v>
      </c>
      <c r="E9" s="12" t="s">
        <v>7</v>
      </c>
    </row>
    <row r="10" spans="2:8" x14ac:dyDescent="0.25">
      <c r="B10" s="9"/>
      <c r="C10" s="9"/>
      <c r="D10" s="13"/>
      <c r="E10" s="9"/>
    </row>
    <row r="11" spans="2:8" x14ac:dyDescent="0.25">
      <c r="B11" s="4" t="s">
        <v>8</v>
      </c>
      <c r="C11" s="4"/>
      <c r="D11" s="4"/>
      <c r="E11" s="4"/>
      <c r="F11" s="5"/>
      <c r="G11" s="5"/>
      <c r="H11" s="5"/>
    </row>
    <row r="12" spans="2:8" x14ac:dyDescent="0.25">
      <c r="B12" s="9"/>
      <c r="C12" s="9"/>
      <c r="D12" s="13"/>
      <c r="E12" s="9"/>
    </row>
    <row r="13" spans="2:8" ht="12" x14ac:dyDescent="0.25">
      <c r="B13" s="70" t="s">
        <v>9</v>
      </c>
      <c r="C13" s="71"/>
      <c r="D13" s="13"/>
      <c r="E13" s="14"/>
    </row>
    <row r="14" spans="2:8" ht="12" x14ac:dyDescent="0.25">
      <c r="B14" s="10" t="s">
        <v>10</v>
      </c>
      <c r="C14" s="72" t="s">
        <v>4</v>
      </c>
      <c r="D14" s="72"/>
      <c r="E14" s="12" t="s">
        <v>7</v>
      </c>
    </row>
    <row r="15" spans="2:8" ht="12" x14ac:dyDescent="0.25">
      <c r="B15" s="9"/>
      <c r="C15" s="9"/>
      <c r="D15" s="9"/>
      <c r="E15" s="14"/>
    </row>
    <row r="16" spans="2:8" x14ac:dyDescent="0.25">
      <c r="B16" s="4" t="s">
        <v>11</v>
      </c>
      <c r="C16" s="4"/>
      <c r="D16" s="4"/>
      <c r="E16" s="4"/>
      <c r="F16" s="5"/>
      <c r="G16" s="5"/>
      <c r="H16" s="5"/>
    </row>
    <row r="17" spans="1:12" x14ac:dyDescent="0.25">
      <c r="B17" s="1"/>
      <c r="C17" s="1"/>
      <c r="D17" s="1"/>
      <c r="E17" s="1"/>
    </row>
    <row r="18" spans="1:12" ht="12" x14ac:dyDescent="0.25">
      <c r="B18" s="1"/>
      <c r="C18" s="73" t="s">
        <v>12</v>
      </c>
      <c r="D18" s="73"/>
      <c r="E18" s="14"/>
    </row>
    <row r="19" spans="1:12" x14ac:dyDescent="0.25">
      <c r="B19" s="10" t="s">
        <v>1</v>
      </c>
      <c r="C19" s="11" t="s">
        <v>4</v>
      </c>
      <c r="D19" s="1"/>
      <c r="E19" s="1"/>
    </row>
    <row r="20" spans="1:12" x14ac:dyDescent="0.25">
      <c r="B20" s="10" t="s">
        <v>13</v>
      </c>
      <c r="C20" s="11" t="s">
        <v>14</v>
      </c>
      <c r="D20" s="1"/>
      <c r="E20" s="1"/>
    </row>
    <row r="21" spans="1:12" x14ac:dyDescent="0.25">
      <c r="B21" s="10" t="s">
        <v>15</v>
      </c>
      <c r="C21" s="16">
        <v>0.9</v>
      </c>
      <c r="D21" s="1"/>
      <c r="E21" s="1"/>
    </row>
    <row r="22" spans="1:12" x14ac:dyDescent="0.25">
      <c r="B22" s="10" t="s">
        <v>59</v>
      </c>
      <c r="C22" s="46" t="s">
        <v>60</v>
      </c>
      <c r="D22" s="1"/>
      <c r="E22" s="1"/>
      <c r="H22" s="2" t="s">
        <v>60</v>
      </c>
      <c r="I22" s="2">
        <v>2025</v>
      </c>
      <c r="J22" s="2">
        <v>2026</v>
      </c>
      <c r="K22" s="2">
        <v>2027</v>
      </c>
      <c r="L22" s="2">
        <v>2028</v>
      </c>
    </row>
    <row r="23" spans="1:12" x14ac:dyDescent="0.25">
      <c r="B23" s="10" t="s">
        <v>61</v>
      </c>
      <c r="C23" s="44">
        <v>0</v>
      </c>
      <c r="D23" s="1"/>
      <c r="E23" s="1"/>
    </row>
    <row r="24" spans="1:12" x14ac:dyDescent="0.25">
      <c r="B24" s="10" t="s">
        <v>62</v>
      </c>
      <c r="C24" s="16" t="s">
        <v>64</v>
      </c>
      <c r="D24" s="1"/>
      <c r="E24" s="1"/>
      <c r="H24" s="2" t="s">
        <v>63</v>
      </c>
      <c r="I24" s="2" t="s">
        <v>64</v>
      </c>
    </row>
    <row r="25" spans="1:12" x14ac:dyDescent="0.25">
      <c r="B25" s="10" t="s">
        <v>68</v>
      </c>
      <c r="C25" s="16" t="s">
        <v>64</v>
      </c>
      <c r="D25" s="1"/>
      <c r="E25" s="1"/>
    </row>
    <row r="26" spans="1:12" x14ac:dyDescent="0.25">
      <c r="B26" s="10" t="s">
        <v>84</v>
      </c>
      <c r="C26" s="62">
        <v>100</v>
      </c>
      <c r="D26" s="1"/>
      <c r="E26" s="1"/>
    </row>
    <row r="27" spans="1:12" x14ac:dyDescent="0.25">
      <c r="B27" s="10" t="s">
        <v>85</v>
      </c>
      <c r="C27" s="62">
        <v>100</v>
      </c>
      <c r="D27" s="69"/>
      <c r="E27" s="1"/>
    </row>
    <row r="28" spans="1:12" x14ac:dyDescent="0.25">
      <c r="B28" s="10" t="s">
        <v>86</v>
      </c>
      <c r="C28" s="62">
        <v>100</v>
      </c>
      <c r="D28" s="1"/>
      <c r="E28" s="1"/>
    </row>
    <row r="29" spans="1:12" s="20" customFormat="1" x14ac:dyDescent="0.25">
      <c r="A29" s="17"/>
      <c r="B29" s="18" t="s">
        <v>57</v>
      </c>
      <c r="C29" s="19"/>
      <c r="D29" s="19"/>
      <c r="E29" s="19"/>
    </row>
    <row r="30" spans="1:12" s="20" customFormat="1" ht="12" x14ac:dyDescent="0.25">
      <c r="A30" s="17"/>
      <c r="B30" s="52" t="s">
        <v>70</v>
      </c>
      <c r="C30" s="49">
        <v>350</v>
      </c>
      <c r="D30" s="31"/>
      <c r="E30" s="31"/>
    </row>
    <row r="31" spans="1:12" s="20" customFormat="1" x14ac:dyDescent="0.25">
      <c r="A31" s="17"/>
      <c r="B31" s="31"/>
      <c r="C31" s="31"/>
      <c r="D31" s="31"/>
      <c r="E31" s="31"/>
    </row>
    <row r="32" spans="1:12" s="20" customFormat="1" x14ac:dyDescent="0.25">
      <c r="A32" s="17"/>
      <c r="B32" s="31"/>
      <c r="C32" s="31"/>
      <c r="D32" s="31"/>
      <c r="E32" s="31"/>
    </row>
    <row r="33" spans="1:6" s="20" customFormat="1" ht="12" x14ac:dyDescent="0.25">
      <c r="A33" s="17"/>
      <c r="B33" s="31"/>
      <c r="C33" s="31"/>
      <c r="D33" s="21" t="s">
        <v>16</v>
      </c>
      <c r="E33" s="21" t="s">
        <v>65</v>
      </c>
    </row>
    <row r="34" spans="1:6" ht="12" x14ac:dyDescent="0.25">
      <c r="B34" s="7" t="s">
        <v>19</v>
      </c>
      <c r="C34" s="42">
        <f>-(C21*450-340)</f>
        <v>-65</v>
      </c>
      <c r="D34" s="23">
        <v>26662</v>
      </c>
      <c r="E34" s="56">
        <f>(C34/1000)*D34*$C$30</f>
        <v>-606560.5</v>
      </c>
    </row>
    <row r="35" spans="1:6" s="20" customFormat="1" ht="12" x14ac:dyDescent="0.25">
      <c r="A35" s="17"/>
      <c r="B35" s="7" t="s">
        <v>53</v>
      </c>
      <c r="C35" s="42">
        <f>-(340-136)</f>
        <v>-204</v>
      </c>
      <c r="D35" s="23">
        <f>IF(C22=H22,0,D34*C23)</f>
        <v>0</v>
      </c>
      <c r="E35" s="56">
        <f>(C35/1000)*D35*$C$30</f>
        <v>0</v>
      </c>
    </row>
    <row r="36" spans="1:6" s="39" customFormat="1" ht="12" x14ac:dyDescent="0.25">
      <c r="A36" s="40"/>
      <c r="B36" s="41" t="s">
        <v>56</v>
      </c>
      <c r="C36" s="42">
        <v>-70</v>
      </c>
      <c r="D36" s="45">
        <f>D34</f>
        <v>26662</v>
      </c>
      <c r="E36" s="56">
        <f>IF(C24="nee",0,((C36/1000)*D36*$C$30))</f>
        <v>0</v>
      </c>
    </row>
    <row r="37" spans="1:6" s="39" customFormat="1" ht="12" x14ac:dyDescent="0.25">
      <c r="A37" s="65"/>
      <c r="B37" s="66" t="s">
        <v>68</v>
      </c>
      <c r="C37" s="67">
        <v>-7</v>
      </c>
      <c r="D37" s="48">
        <f>D34</f>
        <v>26662</v>
      </c>
      <c r="E37" s="64">
        <f>IF(C25="nee",0,(C37/1000)*D37*$C$30)</f>
        <v>0</v>
      </c>
    </row>
    <row r="38" spans="1:6" s="20" customFormat="1" ht="12" x14ac:dyDescent="0.25">
      <c r="A38" s="17"/>
      <c r="B38" s="25" t="s">
        <v>66</v>
      </c>
      <c r="C38" s="26"/>
      <c r="D38" s="27"/>
      <c r="E38" s="57">
        <f>(E34+E36)+E35*IF(C22=H22,0,2029-C22)/4</f>
        <v>-606560.5</v>
      </c>
      <c r="F38" s="43"/>
    </row>
    <row r="39" spans="1:6" s="20" customFormat="1" x14ac:dyDescent="0.25">
      <c r="A39" s="17"/>
      <c r="B39" s="7"/>
      <c r="C39" s="31"/>
      <c r="D39" s="31"/>
      <c r="E39" s="31"/>
    </row>
    <row r="40" spans="1:6" s="20" customFormat="1" x14ac:dyDescent="0.25">
      <c r="A40" s="17"/>
      <c r="B40" s="7"/>
      <c r="C40" s="31"/>
      <c r="D40" s="31"/>
      <c r="E40" s="31"/>
    </row>
    <row r="41" spans="1:6" s="20" customFormat="1" x14ac:dyDescent="0.25">
      <c r="A41" s="17"/>
      <c r="B41" s="30" t="s">
        <v>23</v>
      </c>
      <c r="C41" s="47">
        <f>E38*4</f>
        <v>-2426242</v>
      </c>
      <c r="D41" s="31"/>
      <c r="E41" s="31"/>
    </row>
    <row r="42" spans="1:6" ht="12" x14ac:dyDescent="0.25">
      <c r="B42" s="9"/>
      <c r="C42" s="9"/>
      <c r="D42" s="9"/>
      <c r="E42" s="14"/>
    </row>
    <row r="43" spans="1:6" s="20" customFormat="1" x14ac:dyDescent="0.25">
      <c r="A43" s="17"/>
      <c r="B43" s="18" t="s">
        <v>58</v>
      </c>
      <c r="C43" s="19"/>
      <c r="D43" s="19"/>
      <c r="E43" s="19"/>
    </row>
    <row r="44" spans="1:6" ht="12" x14ac:dyDescent="0.25">
      <c r="B44" s="9"/>
      <c r="C44" s="9"/>
      <c r="D44" s="21" t="s">
        <v>16</v>
      </c>
      <c r="E44" s="21" t="s">
        <v>17</v>
      </c>
    </row>
    <row r="45" spans="1:6" ht="12" x14ac:dyDescent="0.25">
      <c r="B45" s="10" t="s">
        <v>87</v>
      </c>
      <c r="C45" s="68">
        <f>0.2*C26</f>
        <v>20</v>
      </c>
      <c r="D45" s="23">
        <v>7172</v>
      </c>
      <c r="E45" s="56">
        <f>C45*D45</f>
        <v>143440</v>
      </c>
    </row>
    <row r="46" spans="1:6" ht="12" x14ac:dyDescent="0.25">
      <c r="B46" s="10" t="s">
        <v>88</v>
      </c>
      <c r="C46" s="68">
        <f>0.2*C27</f>
        <v>20</v>
      </c>
      <c r="D46" s="23">
        <v>15510</v>
      </c>
      <c r="E46" s="56">
        <f t="shared" ref="E46:E47" si="0">C46*D46</f>
        <v>310200</v>
      </c>
    </row>
    <row r="47" spans="1:6" ht="12" x14ac:dyDescent="0.25">
      <c r="B47" s="10" t="s">
        <v>89</v>
      </c>
      <c r="C47" s="68">
        <f>0.2*C28</f>
        <v>20</v>
      </c>
      <c r="D47" s="23">
        <v>3980</v>
      </c>
      <c r="E47" s="56">
        <f t="shared" si="0"/>
        <v>79600</v>
      </c>
    </row>
    <row r="48" spans="1:6" ht="12" x14ac:dyDescent="0.25">
      <c r="B48" s="10" t="s">
        <v>18</v>
      </c>
      <c r="C48" s="22">
        <v>55</v>
      </c>
      <c r="D48" s="23">
        <v>26662</v>
      </c>
      <c r="E48" s="56">
        <f>C48*D48</f>
        <v>1466410</v>
      </c>
    </row>
    <row r="49" spans="1:5" ht="12" x14ac:dyDescent="0.25">
      <c r="B49" s="25" t="s">
        <v>67</v>
      </c>
      <c r="C49" s="26"/>
      <c r="D49" s="27"/>
      <c r="E49" s="57">
        <f>SUM(E45:E48)</f>
        <v>1999650</v>
      </c>
    </row>
    <row r="50" spans="1:5" ht="12" x14ac:dyDescent="0.25">
      <c r="B50" s="14"/>
      <c r="C50" s="28"/>
      <c r="D50" s="23"/>
      <c r="E50" s="56"/>
    </row>
    <row r="51" spans="1:5" ht="12" x14ac:dyDescent="0.25">
      <c r="B51" s="10" t="s">
        <v>29</v>
      </c>
      <c r="C51" s="22">
        <v>0</v>
      </c>
      <c r="D51" s="23">
        <v>26662</v>
      </c>
      <c r="E51" s="56">
        <f>C51*D51</f>
        <v>0</v>
      </c>
    </row>
    <row r="52" spans="1:5" ht="12" x14ac:dyDescent="0.25">
      <c r="B52" s="7" t="s">
        <v>20</v>
      </c>
      <c r="C52" s="24">
        <v>3</v>
      </c>
      <c r="D52" s="23">
        <v>26662</v>
      </c>
      <c r="E52" s="56">
        <f>C52*D52</f>
        <v>79986</v>
      </c>
    </row>
    <row r="53" spans="1:5" ht="12" x14ac:dyDescent="0.25">
      <c r="B53" s="7" t="s">
        <v>21</v>
      </c>
      <c r="C53" s="24">
        <v>7</v>
      </c>
      <c r="D53" s="23">
        <v>26662</v>
      </c>
      <c r="E53" s="56">
        <f>C53*D53</f>
        <v>186634</v>
      </c>
    </row>
    <row r="54" spans="1:5" ht="12" x14ac:dyDescent="0.25">
      <c r="B54" s="7" t="s">
        <v>30</v>
      </c>
      <c r="C54" s="24">
        <v>13</v>
      </c>
      <c r="D54" s="23">
        <v>26662</v>
      </c>
      <c r="E54" s="56">
        <f>C54*D54</f>
        <v>346606</v>
      </c>
    </row>
    <row r="55" spans="1:5" x14ac:dyDescent="0.25">
      <c r="B55" s="25" t="s">
        <v>22</v>
      </c>
      <c r="C55" s="23"/>
      <c r="D55" s="29"/>
      <c r="E55" s="57">
        <f>SUM(E51:E54)</f>
        <v>613226</v>
      </c>
    </row>
    <row r="56" spans="1:5" ht="12" x14ac:dyDescent="0.25">
      <c r="B56" s="1"/>
      <c r="C56" s="1"/>
      <c r="D56" s="14"/>
      <c r="E56" s="1"/>
    </row>
    <row r="57" spans="1:5" s="20" customFormat="1" x14ac:dyDescent="0.25">
      <c r="A57" s="17"/>
      <c r="B57" s="30" t="s">
        <v>23</v>
      </c>
      <c r="C57" s="47">
        <f>E49*4+E55</f>
        <v>8611826</v>
      </c>
      <c r="D57" s="31"/>
      <c r="E57" s="31"/>
    </row>
    <row r="58" spans="1:5" s="20" customFormat="1" x14ac:dyDescent="0.25">
      <c r="A58" s="17"/>
      <c r="B58" s="31"/>
      <c r="C58" s="31"/>
      <c r="D58" s="31"/>
      <c r="E58" s="31"/>
    </row>
    <row r="59" spans="1:5" s="20" customFormat="1" x14ac:dyDescent="0.25">
      <c r="A59" s="17"/>
      <c r="B59" s="18" t="s">
        <v>54</v>
      </c>
      <c r="C59" s="19"/>
      <c r="D59" s="19"/>
      <c r="E59" s="19"/>
    </row>
    <row r="60" spans="1:5" s="20" customFormat="1" x14ac:dyDescent="0.25">
      <c r="A60" s="17"/>
      <c r="B60" s="31"/>
      <c r="C60" s="31"/>
      <c r="D60" s="31"/>
      <c r="E60" s="31"/>
    </row>
    <row r="61" spans="1:5" s="20" customFormat="1" x14ac:dyDescent="0.25">
      <c r="A61" s="17"/>
      <c r="B61" s="7" t="s">
        <v>71</v>
      </c>
      <c r="C61" s="51">
        <f>C41/D45/4</f>
        <v>-84.573410485220307</v>
      </c>
      <c r="D61" s="31"/>
      <c r="E61" s="31"/>
    </row>
    <row r="62" spans="1:5" s="20" customFormat="1" x14ac:dyDescent="0.25">
      <c r="A62" s="17"/>
      <c r="B62" s="7" t="s">
        <v>72</v>
      </c>
      <c r="C62" s="51">
        <f>C57/D48/4</f>
        <v>80.75</v>
      </c>
      <c r="D62" s="31"/>
      <c r="E62" s="31"/>
    </row>
    <row r="63" spans="1:5" s="20" customFormat="1" x14ac:dyDescent="0.25">
      <c r="A63" s="17"/>
      <c r="B63" s="7" t="s">
        <v>73</v>
      </c>
      <c r="C63" s="51">
        <f>C61+C62</f>
        <v>-3.8234104852203075</v>
      </c>
      <c r="D63" s="31"/>
      <c r="E63" s="31"/>
    </row>
    <row r="64" spans="1:5" s="20" customFormat="1" x14ac:dyDescent="0.25">
      <c r="A64" s="17"/>
      <c r="B64" s="31"/>
      <c r="C64" s="31"/>
      <c r="D64" s="31"/>
      <c r="E64" s="31"/>
    </row>
    <row r="65" spans="1:5" s="20" customFormat="1" x14ac:dyDescent="0.25">
      <c r="A65" s="17"/>
      <c r="B65" s="18" t="s">
        <v>55</v>
      </c>
      <c r="C65" s="19"/>
      <c r="D65" s="19"/>
      <c r="E65" s="19"/>
    </row>
    <row r="66" spans="1:5" s="20" customFormat="1" ht="47.15" customHeight="1" x14ac:dyDescent="0.25">
      <c r="A66" s="17"/>
      <c r="B66" s="10" t="s">
        <v>82</v>
      </c>
      <c r="C66" s="22">
        <v>1</v>
      </c>
      <c r="D66" s="75" t="s">
        <v>83</v>
      </c>
      <c r="E66" s="75"/>
    </row>
    <row r="67" spans="1:5" ht="12" x14ac:dyDescent="0.25">
      <c r="B67" s="15"/>
      <c r="C67" s="9"/>
      <c r="D67" s="9"/>
      <c r="E67" s="14"/>
    </row>
    <row r="68" spans="1:5" ht="12" x14ac:dyDescent="0.25">
      <c r="B68" s="15"/>
      <c r="C68" s="9"/>
      <c r="D68" s="9"/>
      <c r="E68" s="14"/>
    </row>
    <row r="69" spans="1:5" ht="12" x14ac:dyDescent="0.25">
      <c r="B69" s="15"/>
      <c r="C69" s="9"/>
      <c r="D69" s="9"/>
      <c r="E69" s="14"/>
    </row>
    <row r="70" spans="1:5" ht="12" x14ac:dyDescent="0.25">
      <c r="B70" s="15"/>
      <c r="C70" s="9"/>
      <c r="D70" s="9"/>
      <c r="E70" s="14"/>
    </row>
    <row r="71" spans="1:5" ht="12" x14ac:dyDescent="0.25">
      <c r="B71" s="15"/>
      <c r="C71" s="9"/>
      <c r="D71" s="9"/>
      <c r="E71" s="14"/>
    </row>
    <row r="72" spans="1:5" ht="12" x14ac:dyDescent="0.25">
      <c r="B72" s="15"/>
      <c r="C72" s="9"/>
      <c r="D72" s="9"/>
      <c r="E72" s="14"/>
    </row>
    <row r="73" spans="1:5" ht="12" x14ac:dyDescent="0.25">
      <c r="B73" s="15"/>
      <c r="C73" s="9"/>
      <c r="D73" s="9"/>
      <c r="E73" s="14"/>
    </row>
    <row r="74" spans="1:5" x14ac:dyDescent="0.25">
      <c r="B74" s="1"/>
      <c r="C74" s="61" t="s">
        <v>1</v>
      </c>
      <c r="D74" s="32" t="s">
        <v>24</v>
      </c>
      <c r="E74" s="1"/>
    </row>
    <row r="75" spans="1:5" x14ac:dyDescent="0.25">
      <c r="B75" s="1"/>
      <c r="C75" s="61" t="s">
        <v>25</v>
      </c>
      <c r="D75" s="32" t="s">
        <v>24</v>
      </c>
      <c r="E75" s="1"/>
    </row>
    <row r="76" spans="1:5" x14ac:dyDescent="0.25">
      <c r="B76" s="1"/>
      <c r="C76" s="61" t="s">
        <v>26</v>
      </c>
      <c r="D76" s="32" t="s">
        <v>24</v>
      </c>
      <c r="E76" s="1"/>
    </row>
    <row r="77" spans="1:5" x14ac:dyDescent="0.25">
      <c r="B77" s="1"/>
      <c r="C77" s="61" t="s">
        <v>27</v>
      </c>
      <c r="D77" s="32" t="s">
        <v>24</v>
      </c>
      <c r="E77" s="1"/>
    </row>
    <row r="78" spans="1:5" x14ac:dyDescent="0.25">
      <c r="B78" s="1"/>
      <c r="D78" s="74" t="s">
        <v>24</v>
      </c>
      <c r="E78" s="1"/>
    </row>
    <row r="79" spans="1:5" x14ac:dyDescent="0.25">
      <c r="B79" s="1"/>
      <c r="C79" s="61" t="s">
        <v>28</v>
      </c>
      <c r="D79" s="74"/>
      <c r="E79" s="1"/>
    </row>
    <row r="80" spans="1:5" x14ac:dyDescent="0.25">
      <c r="C80" s="1"/>
      <c r="D80" s="1"/>
    </row>
    <row r="86" spans="3:3" x14ac:dyDescent="0.25">
      <c r="C86" s="33"/>
    </row>
    <row r="87" spans="3:3" x14ac:dyDescent="0.25">
      <c r="C87" s="33"/>
    </row>
    <row r="88" spans="3:3" x14ac:dyDescent="0.25">
      <c r="C88" s="33"/>
    </row>
    <row r="89" spans="3:3" x14ac:dyDescent="0.25">
      <c r="C89" s="33"/>
    </row>
    <row r="90" spans="3:3" x14ac:dyDescent="0.25">
      <c r="C90" s="33"/>
    </row>
    <row r="91" spans="3:3" x14ac:dyDescent="0.25">
      <c r="C91" s="33"/>
    </row>
    <row r="92" spans="3:3" x14ac:dyDescent="0.25">
      <c r="C92" s="33"/>
    </row>
  </sheetData>
  <sheetProtection algorithmName="SHA-512" hashValue="LawAM95dWRBtoCgeRwa9qh0ZnbsCvUourR969/WatuLwUvIQpmIX8BB6hvT3vnRPBwGdBmtVrTtiBGOLxD6SWw==" saltValue="6tNZPVVkLP4XJ62mNuh6jg==" spinCount="100000" sheet="1" objects="1" scenarios="1"/>
  <protectedRanges>
    <protectedRange sqref="H17 F11:H11 F4:H5 F16:H16" name="inschrijver naam"/>
  </protectedRanges>
  <mergeCells count="5">
    <mergeCell ref="B13:C13"/>
    <mergeCell ref="C14:D14"/>
    <mergeCell ref="C18:D18"/>
    <mergeCell ref="D78:D79"/>
    <mergeCell ref="D66:E66"/>
  </mergeCells>
  <conditionalFormatting sqref="B20:C20">
    <cfRule type="expression" dxfId="3" priority="4">
      <formula>$C$14="Nee"</formula>
    </cfRule>
  </conditionalFormatting>
  <conditionalFormatting sqref="C23">
    <cfRule type="expression" dxfId="2" priority="2">
      <formula>$C$22="N.v.t."</formula>
    </cfRule>
  </conditionalFormatting>
  <dataValidations count="2">
    <dataValidation type="list" allowBlank="1" showInputMessage="1" showErrorMessage="1" sqref="C22" xr:uid="{6BCA1EC9-5184-4A95-B630-5BFC374BBCFE}">
      <formula1>$H$22:$L$22</formula1>
    </dataValidation>
    <dataValidation type="list" allowBlank="1" showInputMessage="1" showErrorMessage="1" sqref="C24:C25" xr:uid="{AC4103D8-6C27-4812-8042-5B4721A71F58}">
      <formula1>$H$24:$I$24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834A-D3F8-4656-AFDA-DB9540E61694}">
  <dimension ref="A1:M91"/>
  <sheetViews>
    <sheetView zoomScale="70" zoomScaleNormal="70" workbookViewId="0">
      <selection activeCell="D24" sqref="D24"/>
    </sheetView>
  </sheetViews>
  <sheetFormatPr defaultColWidth="8.81640625" defaultRowHeight="11.5" x14ac:dyDescent="0.25"/>
  <cols>
    <col min="1" max="1" width="2.1796875" style="1" customWidth="1"/>
    <col min="2" max="2" width="79.1796875" style="2" customWidth="1"/>
    <col min="3" max="3" width="25" style="2" bestFit="1" customWidth="1"/>
    <col min="4" max="5" width="24" style="2" bestFit="1" customWidth="1"/>
    <col min="6" max="6" width="25.81640625" style="2" customWidth="1"/>
    <col min="7" max="7" width="23.1796875" style="2" bestFit="1" customWidth="1"/>
    <col min="8" max="8" width="21.453125" style="2" customWidth="1"/>
    <col min="9" max="9" width="13.453125" style="2" hidden="1" customWidth="1"/>
    <col min="10" max="14" width="0" style="2" hidden="1" customWidth="1"/>
    <col min="15" max="16384" width="8.81640625" style="2"/>
  </cols>
  <sheetData>
    <row r="1" spans="2:9" x14ac:dyDescent="0.25">
      <c r="B1" s="1"/>
      <c r="C1" s="1"/>
      <c r="D1" s="1"/>
      <c r="E1" s="1"/>
    </row>
    <row r="2" spans="2:9" x14ac:dyDescent="0.25">
      <c r="B2" s="3" t="s">
        <v>74</v>
      </c>
      <c r="C2" s="3"/>
      <c r="D2" s="3"/>
      <c r="E2" s="1"/>
    </row>
    <row r="3" spans="2:9" x14ac:dyDescent="0.25">
      <c r="B3" s="3"/>
      <c r="C3" s="3"/>
      <c r="D3" s="3"/>
      <c r="E3" s="1"/>
    </row>
    <row r="4" spans="2:9" x14ac:dyDescent="0.25">
      <c r="B4" s="4" t="s">
        <v>0</v>
      </c>
      <c r="C4" s="4"/>
      <c r="D4" s="4"/>
      <c r="E4" s="4"/>
      <c r="F4" s="5"/>
      <c r="G4" s="5"/>
      <c r="H4" s="5"/>
      <c r="I4" s="5"/>
    </row>
    <row r="5" spans="2:9" x14ac:dyDescent="0.25">
      <c r="B5" s="6"/>
      <c r="C5" s="6"/>
      <c r="D5" s="6"/>
      <c r="E5" s="6"/>
      <c r="F5" s="5"/>
      <c r="G5" s="5"/>
      <c r="H5" s="5"/>
      <c r="I5" s="5"/>
    </row>
    <row r="6" spans="2:9" x14ac:dyDescent="0.25">
      <c r="B6" s="7"/>
      <c r="C6" s="8" t="s">
        <v>1</v>
      </c>
      <c r="D6" s="8" t="s">
        <v>2</v>
      </c>
      <c r="E6" s="9"/>
    </row>
    <row r="7" spans="2:9" x14ac:dyDescent="0.25">
      <c r="B7" s="10" t="s">
        <v>3</v>
      </c>
      <c r="C7" s="11" t="s">
        <v>4</v>
      </c>
      <c r="D7" s="11" t="s">
        <v>5</v>
      </c>
      <c r="E7" s="9"/>
    </row>
    <row r="8" spans="2:9" x14ac:dyDescent="0.25">
      <c r="B8" s="1"/>
      <c r="C8" s="1"/>
      <c r="D8" s="1"/>
      <c r="E8" s="9"/>
    </row>
    <row r="9" spans="2:9" ht="12" x14ac:dyDescent="0.25">
      <c r="B9" s="10" t="s">
        <v>6</v>
      </c>
      <c r="C9" s="11" t="s">
        <v>4</v>
      </c>
      <c r="D9" s="11" t="s">
        <v>5</v>
      </c>
      <c r="E9" s="12" t="s">
        <v>7</v>
      </c>
    </row>
    <row r="10" spans="2:9" x14ac:dyDescent="0.25">
      <c r="B10" s="9"/>
      <c r="C10" s="9"/>
      <c r="D10" s="13"/>
      <c r="E10" s="9"/>
    </row>
    <row r="11" spans="2:9" x14ac:dyDescent="0.25">
      <c r="B11" s="4" t="s">
        <v>8</v>
      </c>
      <c r="C11" s="4"/>
      <c r="D11" s="4"/>
      <c r="E11" s="4"/>
      <c r="F11" s="5"/>
      <c r="G11" s="5"/>
      <c r="H11" s="5"/>
      <c r="I11" s="5"/>
    </row>
    <row r="12" spans="2:9" x14ac:dyDescent="0.25">
      <c r="B12" s="9"/>
      <c r="C12" s="9"/>
      <c r="D12" s="13"/>
      <c r="E12" s="9"/>
    </row>
    <row r="13" spans="2:9" ht="12" x14ac:dyDescent="0.25">
      <c r="B13" s="70" t="s">
        <v>9</v>
      </c>
      <c r="C13" s="71"/>
      <c r="D13" s="13"/>
      <c r="E13" s="14"/>
    </row>
    <row r="14" spans="2:9" ht="12" x14ac:dyDescent="0.25">
      <c r="B14" s="10" t="s">
        <v>81</v>
      </c>
      <c r="C14" s="72" t="s">
        <v>4</v>
      </c>
      <c r="D14" s="72"/>
      <c r="E14" s="12" t="s">
        <v>7</v>
      </c>
    </row>
    <row r="15" spans="2:9" ht="12" x14ac:dyDescent="0.25">
      <c r="B15" s="9"/>
      <c r="C15" s="9"/>
      <c r="D15" s="9"/>
      <c r="E15" s="14"/>
    </row>
    <row r="16" spans="2:9" x14ac:dyDescent="0.25">
      <c r="B16" s="4" t="s">
        <v>11</v>
      </c>
      <c r="C16" s="4"/>
      <c r="D16" s="4"/>
      <c r="E16" s="4"/>
      <c r="F16" s="5"/>
      <c r="G16" s="5"/>
      <c r="H16" s="5"/>
      <c r="I16" s="5"/>
    </row>
    <row r="17" spans="1:13" x14ac:dyDescent="0.25">
      <c r="B17" s="1"/>
      <c r="C17" s="1"/>
      <c r="D17" s="1"/>
      <c r="E17" s="1"/>
    </row>
    <row r="18" spans="1:13" ht="12" x14ac:dyDescent="0.25">
      <c r="B18" s="1"/>
      <c r="C18" s="73" t="s">
        <v>12</v>
      </c>
      <c r="D18" s="73"/>
      <c r="E18" s="14"/>
    </row>
    <row r="19" spans="1:13" x14ac:dyDescent="0.25">
      <c r="B19" s="10" t="s">
        <v>1</v>
      </c>
      <c r="C19" s="11" t="s">
        <v>4</v>
      </c>
      <c r="D19" s="1"/>
      <c r="E19" s="1"/>
    </row>
    <row r="20" spans="1:13" x14ac:dyDescent="0.25">
      <c r="B20" s="10" t="s">
        <v>13</v>
      </c>
      <c r="C20" s="11" t="s">
        <v>14</v>
      </c>
      <c r="D20" s="1"/>
      <c r="E20" s="1"/>
    </row>
    <row r="21" spans="1:13" x14ac:dyDescent="0.25">
      <c r="B21" s="10" t="s">
        <v>15</v>
      </c>
      <c r="C21" s="16">
        <v>0.9</v>
      </c>
      <c r="D21" s="1"/>
      <c r="E21" s="1"/>
    </row>
    <row r="22" spans="1:13" x14ac:dyDescent="0.25">
      <c r="B22" s="10" t="s">
        <v>59</v>
      </c>
      <c r="C22" s="46" t="s">
        <v>60</v>
      </c>
      <c r="D22" s="1"/>
      <c r="E22" s="1"/>
      <c r="I22" s="2" t="s">
        <v>60</v>
      </c>
      <c r="J22" s="2">
        <v>2025</v>
      </c>
      <c r="K22" s="2">
        <v>2026</v>
      </c>
      <c r="L22" s="2">
        <v>2027</v>
      </c>
      <c r="M22" s="2">
        <v>2028</v>
      </c>
    </row>
    <row r="23" spans="1:13" x14ac:dyDescent="0.25">
      <c r="B23" s="10" t="s">
        <v>61</v>
      </c>
      <c r="C23" s="44">
        <v>0</v>
      </c>
      <c r="D23" s="1"/>
      <c r="E23" s="1"/>
    </row>
    <row r="24" spans="1:13" x14ac:dyDescent="0.25">
      <c r="B24" s="10" t="s">
        <v>62</v>
      </c>
      <c r="C24" s="16" t="s">
        <v>64</v>
      </c>
      <c r="D24" s="1"/>
      <c r="E24" s="1"/>
      <c r="I24" s="2" t="s">
        <v>63</v>
      </c>
      <c r="J24" s="2" t="s">
        <v>64</v>
      </c>
    </row>
    <row r="25" spans="1:13" x14ac:dyDescent="0.25">
      <c r="B25" s="10" t="s">
        <v>90</v>
      </c>
      <c r="C25" s="62">
        <v>100</v>
      </c>
      <c r="D25" s="1"/>
      <c r="E25" s="1"/>
    </row>
    <row r="26" spans="1:13" x14ac:dyDescent="0.25">
      <c r="B26" s="10" t="s">
        <v>91</v>
      </c>
      <c r="C26" s="62">
        <v>100</v>
      </c>
      <c r="D26" s="1"/>
      <c r="E26" s="1"/>
    </row>
    <row r="27" spans="1:13" x14ac:dyDescent="0.25">
      <c r="B27" s="10" t="s">
        <v>92</v>
      </c>
      <c r="C27" s="62">
        <v>100</v>
      </c>
      <c r="D27" s="1"/>
      <c r="E27" s="1"/>
    </row>
    <row r="28" spans="1:13" ht="12" customHeight="1" x14ac:dyDescent="0.25">
      <c r="B28" s="10" t="s">
        <v>76</v>
      </c>
      <c r="C28" s="55">
        <v>0.1522</v>
      </c>
      <c r="D28" s="58" t="s">
        <v>80</v>
      </c>
      <c r="E28" s="59"/>
    </row>
    <row r="29" spans="1:13" ht="12" customHeight="1" x14ac:dyDescent="0.25">
      <c r="B29" s="10" t="s">
        <v>77</v>
      </c>
      <c r="C29" s="55">
        <f>1-C28</f>
        <v>0.8478</v>
      </c>
      <c r="D29" s="58"/>
      <c r="E29" s="59"/>
    </row>
    <row r="30" spans="1:13" x14ac:dyDescent="0.25">
      <c r="B30" s="13"/>
      <c r="C30" s="50"/>
      <c r="D30" s="1"/>
      <c r="E30" s="1"/>
    </row>
    <row r="31" spans="1:13" s="20" customFormat="1" x14ac:dyDescent="0.25">
      <c r="A31" s="17"/>
      <c r="B31" s="18" t="s">
        <v>57</v>
      </c>
      <c r="C31" s="19"/>
      <c r="D31" s="19"/>
      <c r="E31" s="19"/>
    </row>
    <row r="32" spans="1:13" s="20" customFormat="1" x14ac:dyDescent="0.25">
      <c r="A32" s="17"/>
      <c r="B32" s="53" t="s">
        <v>70</v>
      </c>
      <c r="C32" s="49">
        <v>350</v>
      </c>
      <c r="D32" s="31"/>
      <c r="E32" s="31"/>
    </row>
    <row r="33" spans="1:6" s="20" customFormat="1" ht="12" x14ac:dyDescent="0.25">
      <c r="A33" s="17"/>
      <c r="B33" s="21"/>
      <c r="C33" s="21" t="s">
        <v>75</v>
      </c>
      <c r="D33" s="21" t="s">
        <v>16</v>
      </c>
      <c r="E33" s="21" t="s">
        <v>65</v>
      </c>
    </row>
    <row r="34" spans="1:6" ht="12" x14ac:dyDescent="0.25">
      <c r="B34" s="7" t="s">
        <v>19</v>
      </c>
      <c r="C34" s="42">
        <f>-(C21*450-340)</f>
        <v>-65</v>
      </c>
      <c r="D34" s="23">
        <v>5835</v>
      </c>
      <c r="E34" s="56">
        <f>(C34/1000)*D34*$C$32</f>
        <v>-132746.25</v>
      </c>
    </row>
    <row r="35" spans="1:6" s="20" customFormat="1" ht="12" x14ac:dyDescent="0.25">
      <c r="A35" s="17"/>
      <c r="B35" s="7" t="s">
        <v>53</v>
      </c>
      <c r="C35" s="42">
        <f>-(340-136)</f>
        <v>-204</v>
      </c>
      <c r="D35" s="23">
        <f>IF(C22=I22,0,D34*C23)</f>
        <v>0</v>
      </c>
      <c r="E35" s="56">
        <f>(C35/1000)*D35*$C$32</f>
        <v>0</v>
      </c>
    </row>
    <row r="36" spans="1:6" s="39" customFormat="1" ht="12" x14ac:dyDescent="0.25">
      <c r="A36" s="40"/>
      <c r="B36" s="41" t="s">
        <v>56</v>
      </c>
      <c r="C36" s="42">
        <v>-70</v>
      </c>
      <c r="D36" s="45">
        <f>IF(C24="Nee",0,D34)</f>
        <v>0</v>
      </c>
      <c r="E36" s="56">
        <f>IF(C24="Nee",0,(C36/1000)*D36*$C$32)</f>
        <v>0</v>
      </c>
    </row>
    <row r="37" spans="1:6" s="20" customFormat="1" ht="12" x14ac:dyDescent="0.25">
      <c r="A37" s="17"/>
      <c r="B37" s="25" t="s">
        <v>66</v>
      </c>
      <c r="C37" s="26"/>
      <c r="D37" s="27"/>
      <c r="E37" s="57">
        <f>(E34+E36)+E35*IF(C22=I22,0,2029-C22)/4</f>
        <v>-132746.25</v>
      </c>
      <c r="F37" s="43"/>
    </row>
    <row r="38" spans="1:6" s="20" customFormat="1" x14ac:dyDescent="0.25">
      <c r="A38" s="17"/>
      <c r="B38" s="7"/>
      <c r="C38" s="31"/>
      <c r="D38" s="31"/>
      <c r="E38" s="31"/>
    </row>
    <row r="39" spans="1:6" s="20" customFormat="1" x14ac:dyDescent="0.25">
      <c r="A39" s="17"/>
      <c r="B39" s="7"/>
      <c r="C39" s="31"/>
      <c r="D39" s="31"/>
      <c r="E39" s="31"/>
    </row>
    <row r="40" spans="1:6" s="20" customFormat="1" x14ac:dyDescent="0.25">
      <c r="A40" s="17"/>
      <c r="B40" s="30" t="s">
        <v>23</v>
      </c>
      <c r="C40" s="47">
        <f>E37*4</f>
        <v>-530985</v>
      </c>
      <c r="D40" s="31"/>
      <c r="E40" s="31"/>
    </row>
    <row r="41" spans="1:6" ht="12" x14ac:dyDescent="0.25">
      <c r="B41" s="9"/>
      <c r="C41" s="9"/>
      <c r="D41" s="9"/>
      <c r="E41" s="14"/>
    </row>
    <row r="42" spans="1:6" s="20" customFormat="1" x14ac:dyDescent="0.25">
      <c r="A42" s="17"/>
      <c r="B42" s="18" t="s">
        <v>58</v>
      </c>
      <c r="C42" s="19"/>
      <c r="D42" s="19"/>
      <c r="E42" s="19"/>
    </row>
    <row r="43" spans="1:6" ht="12" x14ac:dyDescent="0.25">
      <c r="B43" s="9"/>
      <c r="C43" s="9"/>
      <c r="D43" s="21" t="s">
        <v>16</v>
      </c>
      <c r="E43" s="21" t="s">
        <v>17</v>
      </c>
    </row>
    <row r="44" spans="1:6" ht="12" x14ac:dyDescent="0.25">
      <c r="B44" s="10" t="s">
        <v>87</v>
      </c>
      <c r="C44" s="63">
        <f>0.2*C25</f>
        <v>20</v>
      </c>
      <c r="D44" s="23">
        <v>936</v>
      </c>
      <c r="E44" s="56">
        <f>C44*D44</f>
        <v>18720</v>
      </c>
    </row>
    <row r="45" spans="1:6" ht="12" x14ac:dyDescent="0.25">
      <c r="B45" s="10" t="s">
        <v>93</v>
      </c>
      <c r="C45" s="63">
        <f t="shared" ref="C45:C46" si="0">0.2*C26</f>
        <v>20</v>
      </c>
      <c r="D45" s="23">
        <v>3654</v>
      </c>
      <c r="E45" s="56">
        <f t="shared" ref="E45:E46" si="1">C45*D45</f>
        <v>73080</v>
      </c>
    </row>
    <row r="46" spans="1:6" ht="12" x14ac:dyDescent="0.25">
      <c r="B46" s="10" t="s">
        <v>89</v>
      </c>
      <c r="C46" s="63">
        <f t="shared" si="0"/>
        <v>20</v>
      </c>
      <c r="D46" s="23">
        <v>1245</v>
      </c>
      <c r="E46" s="56">
        <f t="shared" si="1"/>
        <v>24900</v>
      </c>
    </row>
    <row r="47" spans="1:6" ht="12" x14ac:dyDescent="0.25">
      <c r="B47" s="10" t="s">
        <v>18</v>
      </c>
      <c r="C47" s="22">
        <v>55</v>
      </c>
      <c r="D47" s="23">
        <f>D34</f>
        <v>5835</v>
      </c>
      <c r="E47" s="56">
        <f>C47*D47</f>
        <v>320925</v>
      </c>
    </row>
    <row r="48" spans="1:6" ht="12" x14ac:dyDescent="0.25">
      <c r="B48" s="10" t="s">
        <v>78</v>
      </c>
      <c r="C48" s="22">
        <v>1</v>
      </c>
      <c r="D48" s="23">
        <f>C28*D34</f>
        <v>888.08699999999999</v>
      </c>
      <c r="E48" s="56">
        <f t="shared" ref="E48:E49" si="2">C48*D48</f>
        <v>888.08699999999999</v>
      </c>
    </row>
    <row r="49" spans="1:5" ht="12" x14ac:dyDescent="0.25">
      <c r="B49" s="13" t="s">
        <v>79</v>
      </c>
      <c r="C49" s="54">
        <v>2</v>
      </c>
      <c r="D49" s="23">
        <f>C29*D34</f>
        <v>4946.9129999999996</v>
      </c>
      <c r="E49" s="56">
        <f t="shared" si="2"/>
        <v>9893.8259999999991</v>
      </c>
    </row>
    <row r="50" spans="1:5" ht="12" x14ac:dyDescent="0.25">
      <c r="B50" s="25" t="s">
        <v>67</v>
      </c>
      <c r="C50" s="26"/>
      <c r="D50" s="27"/>
      <c r="E50" s="57">
        <f>SUM(E44:E49)</f>
        <v>448406.913</v>
      </c>
    </row>
    <row r="51" spans="1:5" ht="12" x14ac:dyDescent="0.25">
      <c r="B51" s="14"/>
      <c r="C51" s="28"/>
      <c r="D51" s="23"/>
      <c r="E51" s="56"/>
    </row>
    <row r="52" spans="1:5" ht="12" x14ac:dyDescent="0.25">
      <c r="B52" s="10" t="s">
        <v>29</v>
      </c>
      <c r="C52" s="22">
        <v>0</v>
      </c>
      <c r="D52" s="23">
        <f>$D$34</f>
        <v>5835</v>
      </c>
      <c r="E52" s="56">
        <f>C52*D52</f>
        <v>0</v>
      </c>
    </row>
    <row r="53" spans="1:5" ht="12" x14ac:dyDescent="0.25">
      <c r="B53" s="7" t="s">
        <v>20</v>
      </c>
      <c r="C53" s="24">
        <v>1.77</v>
      </c>
      <c r="D53" s="23">
        <f t="shared" ref="D53:D55" si="3">$D$34</f>
        <v>5835</v>
      </c>
      <c r="E53" s="56">
        <f>C53*D53</f>
        <v>10327.950000000001</v>
      </c>
    </row>
    <row r="54" spans="1:5" ht="12" x14ac:dyDescent="0.25">
      <c r="B54" s="7" t="s">
        <v>21</v>
      </c>
      <c r="C54" s="24">
        <v>3.94</v>
      </c>
      <c r="D54" s="23">
        <f t="shared" si="3"/>
        <v>5835</v>
      </c>
      <c r="E54" s="56">
        <f>C54*D54</f>
        <v>22989.9</v>
      </c>
    </row>
    <row r="55" spans="1:5" ht="12" x14ac:dyDescent="0.25">
      <c r="B55" s="7" t="s">
        <v>30</v>
      </c>
      <c r="C55" s="24">
        <v>9.14</v>
      </c>
      <c r="D55" s="23">
        <f t="shared" si="3"/>
        <v>5835</v>
      </c>
      <c r="E55" s="56">
        <f>C55*D55</f>
        <v>53331.9</v>
      </c>
    </row>
    <row r="56" spans="1:5" x14ac:dyDescent="0.25">
      <c r="B56" s="25" t="s">
        <v>22</v>
      </c>
      <c r="C56" s="23"/>
      <c r="D56" s="29"/>
      <c r="E56" s="57">
        <f>SUM(E52:E55)</f>
        <v>86649.75</v>
      </c>
    </row>
    <row r="57" spans="1:5" ht="12" x14ac:dyDescent="0.25">
      <c r="B57" s="1"/>
      <c r="C57" s="1"/>
      <c r="D57" s="14"/>
      <c r="E57" s="1"/>
    </row>
    <row r="58" spans="1:5" s="20" customFormat="1" x14ac:dyDescent="0.25">
      <c r="A58" s="17"/>
      <c r="B58" s="30" t="s">
        <v>23</v>
      </c>
      <c r="C58" s="47">
        <f>E50*4+E56</f>
        <v>1880277.402</v>
      </c>
      <c r="D58" s="31"/>
      <c r="E58" s="31"/>
    </row>
    <row r="59" spans="1:5" s="20" customFormat="1" x14ac:dyDescent="0.25">
      <c r="A59" s="17"/>
      <c r="B59" s="31"/>
      <c r="C59" s="31"/>
      <c r="D59" s="31"/>
      <c r="E59" s="31"/>
    </row>
    <row r="60" spans="1:5" s="20" customFormat="1" x14ac:dyDescent="0.25">
      <c r="A60" s="17"/>
      <c r="B60" s="18" t="s">
        <v>54</v>
      </c>
      <c r="C60" s="19"/>
      <c r="D60" s="19"/>
      <c r="E60" s="19"/>
    </row>
    <row r="61" spans="1:5" s="20" customFormat="1" x14ac:dyDescent="0.25">
      <c r="A61" s="17"/>
      <c r="B61" s="31"/>
      <c r="C61" s="31"/>
      <c r="D61" s="31"/>
      <c r="E61" s="31"/>
    </row>
    <row r="62" spans="1:5" s="20" customFormat="1" x14ac:dyDescent="0.25">
      <c r="A62" s="17"/>
      <c r="B62" s="7" t="s">
        <v>71</v>
      </c>
      <c r="C62" s="51">
        <f>C40/D44/4</f>
        <v>-141.82291666666666</v>
      </c>
      <c r="D62" s="31"/>
      <c r="E62" s="31"/>
    </row>
    <row r="63" spans="1:5" s="20" customFormat="1" x14ac:dyDescent="0.25">
      <c r="A63" s="17"/>
      <c r="B63" s="7" t="s">
        <v>72</v>
      </c>
      <c r="C63" s="51">
        <f>C58/D47/4</f>
        <v>80.560299999999998</v>
      </c>
      <c r="D63" s="31"/>
      <c r="E63" s="31"/>
    </row>
    <row r="64" spans="1:5" s="20" customFormat="1" x14ac:dyDescent="0.25">
      <c r="A64" s="17"/>
      <c r="B64" s="7" t="s">
        <v>73</v>
      </c>
      <c r="C64" s="51">
        <f>C62+C63</f>
        <v>-61.262616666666659</v>
      </c>
      <c r="D64" s="31"/>
      <c r="E64" s="31"/>
    </row>
    <row r="65" spans="1:5" s="20" customFormat="1" x14ac:dyDescent="0.25">
      <c r="A65" s="17"/>
      <c r="B65" s="31"/>
      <c r="C65" s="31"/>
      <c r="D65" s="31"/>
      <c r="E65" s="31"/>
    </row>
    <row r="66" spans="1:5" ht="12" x14ac:dyDescent="0.25">
      <c r="B66" s="15"/>
      <c r="C66" s="9"/>
      <c r="D66" s="9"/>
      <c r="E66" s="14"/>
    </row>
    <row r="67" spans="1:5" ht="12" x14ac:dyDescent="0.25">
      <c r="B67" s="15"/>
      <c r="C67" s="9"/>
      <c r="D67" s="9"/>
      <c r="E67" s="14"/>
    </row>
    <row r="68" spans="1:5" ht="12" x14ac:dyDescent="0.25">
      <c r="B68" s="15"/>
      <c r="C68" s="9"/>
      <c r="D68" s="9"/>
      <c r="E68" s="14"/>
    </row>
    <row r="69" spans="1:5" ht="12" x14ac:dyDescent="0.25">
      <c r="B69" s="15"/>
      <c r="C69" s="9"/>
      <c r="D69" s="9"/>
      <c r="E69" s="14"/>
    </row>
    <row r="70" spans="1:5" ht="12" x14ac:dyDescent="0.25">
      <c r="B70" s="15"/>
      <c r="C70" s="9"/>
      <c r="D70" s="9"/>
      <c r="E70" s="14"/>
    </row>
    <row r="71" spans="1:5" ht="12" x14ac:dyDescent="0.25">
      <c r="B71" s="15"/>
      <c r="C71" s="9"/>
      <c r="D71" s="9"/>
      <c r="E71" s="14"/>
    </row>
    <row r="72" spans="1:5" ht="12" x14ac:dyDescent="0.25">
      <c r="B72" s="60"/>
      <c r="C72" s="9"/>
      <c r="D72" s="9"/>
      <c r="E72" s="14"/>
    </row>
    <row r="73" spans="1:5" x14ac:dyDescent="0.25">
      <c r="B73" s="60"/>
      <c r="C73" s="61" t="s">
        <v>1</v>
      </c>
      <c r="D73" s="32" t="s">
        <v>24</v>
      </c>
      <c r="E73" s="1"/>
    </row>
    <row r="74" spans="1:5" x14ac:dyDescent="0.25">
      <c r="B74" s="60"/>
      <c r="C74" s="61" t="s">
        <v>25</v>
      </c>
      <c r="D74" s="32" t="s">
        <v>24</v>
      </c>
      <c r="E74" s="1"/>
    </row>
    <row r="75" spans="1:5" x14ac:dyDescent="0.25">
      <c r="B75" s="60"/>
      <c r="C75" s="61" t="s">
        <v>26</v>
      </c>
      <c r="D75" s="32" t="s">
        <v>24</v>
      </c>
      <c r="E75" s="1"/>
    </row>
    <row r="76" spans="1:5" x14ac:dyDescent="0.25">
      <c r="B76" s="60"/>
      <c r="C76" s="61" t="s">
        <v>27</v>
      </c>
      <c r="D76" s="32" t="s">
        <v>24</v>
      </c>
      <c r="E76" s="1"/>
    </row>
    <row r="77" spans="1:5" ht="14.5" customHeight="1" x14ac:dyDescent="0.25">
      <c r="B77" s="60"/>
      <c r="D77" s="74" t="s">
        <v>24</v>
      </c>
      <c r="E77" s="1"/>
    </row>
    <row r="78" spans="1:5" x14ac:dyDescent="0.25">
      <c r="B78" s="1"/>
      <c r="C78" s="61" t="s">
        <v>28</v>
      </c>
      <c r="D78" s="74"/>
      <c r="E78" s="1"/>
    </row>
    <row r="79" spans="1:5" x14ac:dyDescent="0.25">
      <c r="B79" s="1"/>
      <c r="C79" s="1"/>
      <c r="D79" s="1"/>
      <c r="E79" s="1"/>
    </row>
    <row r="85" spans="3:3" x14ac:dyDescent="0.25">
      <c r="C85" s="33"/>
    </row>
    <row r="86" spans="3:3" x14ac:dyDescent="0.25">
      <c r="C86" s="33"/>
    </row>
    <row r="87" spans="3:3" x14ac:dyDescent="0.25">
      <c r="C87" s="33"/>
    </row>
    <row r="88" spans="3:3" x14ac:dyDescent="0.25">
      <c r="C88" s="33"/>
    </row>
    <row r="89" spans="3:3" x14ac:dyDescent="0.25">
      <c r="C89" s="33"/>
    </row>
    <row r="90" spans="3:3" x14ac:dyDescent="0.25">
      <c r="C90" s="33"/>
    </row>
    <row r="91" spans="3:3" x14ac:dyDescent="0.25">
      <c r="C91" s="33"/>
    </row>
  </sheetData>
  <sheetProtection algorithmName="SHA-512" hashValue="IqlzXIZqkiw5443x2CJK5OzyYVuY59wCFfFvSUIeTEgubBXrsQtFFCI7NV1L87vnz5/XMZmEUHaMM5Lxgb3Rjg==" saltValue="RXhqMzkHjO8yvboABbNSmg==" spinCount="100000" sheet="1" objects="1" scenarios="1"/>
  <protectedRanges>
    <protectedRange sqref="I17 F11:I11 F4:I5 F16:I16" name="inschrijver naam"/>
  </protectedRanges>
  <mergeCells count="4">
    <mergeCell ref="D77:D78"/>
    <mergeCell ref="B13:C13"/>
    <mergeCell ref="C14:D14"/>
    <mergeCell ref="C18:D18"/>
  </mergeCells>
  <conditionalFormatting sqref="B20:C20">
    <cfRule type="expression" dxfId="1" priority="2">
      <formula>$C$14="Nee"</formula>
    </cfRule>
  </conditionalFormatting>
  <conditionalFormatting sqref="C23">
    <cfRule type="expression" dxfId="0" priority="1">
      <formula>$C$22="N.v.t."</formula>
    </cfRule>
  </conditionalFormatting>
  <dataValidations count="2">
    <dataValidation type="list" allowBlank="1" showInputMessage="1" showErrorMessage="1" sqref="C24" xr:uid="{B46CE8E6-E24C-4326-BC90-23CE4EFBC672}">
      <formula1>$I$24:$J$24</formula1>
    </dataValidation>
    <dataValidation type="list" allowBlank="1" showInputMessage="1" showErrorMessage="1" sqref="C22" xr:uid="{1F0170DE-0D28-4C61-86CE-265F680F5278}">
      <formula1>$I$22:$M$22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6A9A-9C1F-4803-A163-C55AD3120B5D}">
  <dimension ref="A1:D20"/>
  <sheetViews>
    <sheetView workbookViewId="0">
      <selection activeCell="D12" sqref="D12"/>
    </sheetView>
  </sheetViews>
  <sheetFormatPr defaultRowHeight="14.5" x14ac:dyDescent="0.35"/>
  <cols>
    <col min="1" max="1" width="18.54296875" customWidth="1"/>
    <col min="2" max="4" width="26.1796875" customWidth="1"/>
  </cols>
  <sheetData>
    <row r="1" spans="1:4" ht="24" x14ac:dyDescent="0.35">
      <c r="A1" s="34" t="s">
        <v>31</v>
      </c>
      <c r="B1" s="34" t="s">
        <v>32</v>
      </c>
      <c r="C1" s="34" t="s">
        <v>33</v>
      </c>
      <c r="D1" s="34" t="s">
        <v>34</v>
      </c>
    </row>
    <row r="2" spans="1:4" ht="15" thickBot="1" x14ac:dyDescent="0.4">
      <c r="A2" s="35" t="s">
        <v>35</v>
      </c>
      <c r="B2" s="35">
        <v>0.11700000000000001</v>
      </c>
      <c r="C2" s="35">
        <v>0.10199999999999999</v>
      </c>
      <c r="D2" s="35">
        <v>9.2999999999999999E-2</v>
      </c>
    </row>
    <row r="3" spans="1:4" ht="15" thickBot="1" x14ac:dyDescent="0.4">
      <c r="A3" s="35" t="s">
        <v>36</v>
      </c>
      <c r="B3" s="35">
        <v>0.112</v>
      </c>
      <c r="C3" s="35">
        <v>9.8000000000000004E-2</v>
      </c>
      <c r="D3" s="35">
        <v>8.8999999999999996E-2</v>
      </c>
    </row>
    <row r="4" spans="1:4" ht="15" thickBot="1" x14ac:dyDescent="0.4">
      <c r="A4" s="35" t="s">
        <v>37</v>
      </c>
      <c r="B4" s="35">
        <v>0.10199999999999999</v>
      </c>
      <c r="C4" s="35">
        <v>8.8999999999999996E-2</v>
      </c>
      <c r="D4" s="35">
        <v>8.1000000000000003E-2</v>
      </c>
    </row>
    <row r="5" spans="1:4" ht="15" thickBot="1" x14ac:dyDescent="0.4">
      <c r="A5" s="35" t="s">
        <v>38</v>
      </c>
      <c r="B5" s="35">
        <v>9.5000000000000001E-2</v>
      </c>
      <c r="C5" s="35">
        <v>8.3000000000000004E-2</v>
      </c>
      <c r="D5" s="35">
        <v>7.4999999999999997E-2</v>
      </c>
    </row>
    <row r="6" spans="1:4" ht="15" thickBot="1" x14ac:dyDescent="0.4">
      <c r="A6" s="35" t="s">
        <v>39</v>
      </c>
      <c r="B6" s="35">
        <v>9.1999999999999998E-2</v>
      </c>
      <c r="C6" s="35">
        <v>8.1000000000000003E-2</v>
      </c>
      <c r="D6" s="35">
        <v>7.2999999999999995E-2</v>
      </c>
    </row>
    <row r="7" spans="1:4" ht="15" thickBot="1" x14ac:dyDescent="0.4">
      <c r="A7" s="35" t="s">
        <v>40</v>
      </c>
      <c r="B7" s="35">
        <v>0.09</v>
      </c>
      <c r="C7" s="35">
        <v>7.9000000000000001E-2</v>
      </c>
      <c r="D7" s="35">
        <v>7.1999999999999995E-2</v>
      </c>
    </row>
    <row r="8" spans="1:4" ht="15" thickBot="1" x14ac:dyDescent="0.4">
      <c r="A8" s="35" t="s">
        <v>41</v>
      </c>
      <c r="B8" s="35">
        <v>7.3999999999999996E-2</v>
      </c>
      <c r="C8" s="35">
        <v>6.5000000000000002E-2</v>
      </c>
      <c r="D8" s="35">
        <v>5.8999999999999997E-2</v>
      </c>
    </row>
    <row r="9" spans="1:4" ht="15" thickBot="1" x14ac:dyDescent="0.4">
      <c r="A9" s="35" t="s">
        <v>42</v>
      </c>
      <c r="B9" s="35">
        <v>3.5000000000000003E-2</v>
      </c>
      <c r="C9" s="35">
        <v>3.1E-2</v>
      </c>
      <c r="D9" s="35">
        <v>2.8000000000000001E-2</v>
      </c>
    </row>
    <row r="10" spans="1:4" ht="15" thickBot="1" x14ac:dyDescent="0.4">
      <c r="A10" s="35" t="s">
        <v>43</v>
      </c>
      <c r="B10" s="35">
        <v>3.5000000000000003E-2</v>
      </c>
      <c r="C10" s="35">
        <v>3.1E-2</v>
      </c>
      <c r="D10" s="35">
        <v>2.8000000000000001E-2</v>
      </c>
    </row>
    <row r="11" spans="1:4" ht="24.5" thickBot="1" x14ac:dyDescent="0.4">
      <c r="A11" s="35" t="s">
        <v>44</v>
      </c>
      <c r="B11" s="35">
        <v>3.4000000000000002E-2</v>
      </c>
      <c r="C11" s="35">
        <v>0.03</v>
      </c>
      <c r="D11" s="35">
        <v>2.7E-2</v>
      </c>
    </row>
    <row r="12" spans="1:4" ht="24.5" thickBot="1" x14ac:dyDescent="0.4">
      <c r="A12" s="35" t="s">
        <v>45</v>
      </c>
      <c r="B12" s="35">
        <v>3.1E-2</v>
      </c>
      <c r="C12" s="35">
        <v>2.7E-2</v>
      </c>
      <c r="D12" s="35">
        <v>2.4E-2</v>
      </c>
    </row>
    <row r="13" spans="1:4" ht="15" thickBot="1" x14ac:dyDescent="0.4">
      <c r="A13" s="35" t="s">
        <v>46</v>
      </c>
      <c r="B13" s="35">
        <v>2.5999999999999999E-2</v>
      </c>
      <c r="C13" s="35">
        <v>2.1999999999999999E-2</v>
      </c>
      <c r="D13" s="35">
        <v>0.02</v>
      </c>
    </row>
    <row r="14" spans="1:4" ht="24.5" thickBot="1" x14ac:dyDescent="0.4">
      <c r="A14" s="35" t="s">
        <v>47</v>
      </c>
      <c r="B14" s="35">
        <v>0.01</v>
      </c>
      <c r="C14" s="35">
        <v>8.0000000000000002E-3</v>
      </c>
      <c r="D14" s="35">
        <v>8.0000000000000002E-3</v>
      </c>
    </row>
    <row r="15" spans="1:4" ht="15" thickBot="1" x14ac:dyDescent="0.4">
      <c r="A15" s="35" t="s">
        <v>48</v>
      </c>
      <c r="B15" s="35">
        <v>4.0000000000000001E-3</v>
      </c>
      <c r="C15" s="35">
        <v>4.0000000000000001E-3</v>
      </c>
      <c r="D15" s="35">
        <v>3.0000000000000001E-3</v>
      </c>
    </row>
    <row r="16" spans="1:4" ht="15" thickBot="1" x14ac:dyDescent="0.4">
      <c r="A16" s="36" t="s">
        <v>49</v>
      </c>
      <c r="B16" s="36">
        <v>0</v>
      </c>
      <c r="C16" s="36">
        <v>0</v>
      </c>
      <c r="D16" s="36">
        <v>0</v>
      </c>
    </row>
    <row r="17" spans="1:2" ht="15.5" thickTop="1" thickBot="1" x14ac:dyDescent="0.4">
      <c r="A17" s="37"/>
    </row>
    <row r="18" spans="1:2" ht="15.5" thickTop="1" thickBot="1" x14ac:dyDescent="0.4">
      <c r="A18" s="38" t="s">
        <v>50</v>
      </c>
      <c r="B18" s="38">
        <v>0.03</v>
      </c>
    </row>
    <row r="19" spans="1:2" ht="15" thickBot="1" x14ac:dyDescent="0.4">
      <c r="A19" s="36" t="s">
        <v>51</v>
      </c>
      <c r="B19" s="36">
        <v>1.6E-2</v>
      </c>
    </row>
    <row r="20" spans="1:2" ht="15.5" thickTop="1" thickBot="1" x14ac:dyDescent="0.4">
      <c r="A20" s="35" t="s">
        <v>52</v>
      </c>
      <c r="B20" s="35">
        <v>3.4000000000000002E-2</v>
      </c>
    </row>
  </sheetData>
  <sheetProtection algorithmName="SHA-512" hashValue="Npy4AnqfK1LbZy/c4YewL0i9wMerYHn3KaQT+RCNIlDYnAvraAhOFLkA2NGrkbJzZ3KC9VliGVcOM0F/RUix1A==" saltValue="9fz2V4e24I/gez8c90ViC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6b20c8-2a7c-4c18-977c-a22f67789b66" xsi:nil="true"/>
    <Irrus_EntityType xmlns="d7c3a032-7e0a-46a8-abcd-c35109451c61">project</Irrus_EntityType>
    <Project_ID xmlns="d7c3a032-7e0a-46a8-abcd-c35109451c61">project:3d0f471d00938df84931bd1f8ceb24e4</Project_ID>
    <Project_Naam xmlns="d7c3a032-7e0a-46a8-abcd-c35109451c61">Aanbesteding verwerking restafval</Project_Naam>
    <Project_Contactpersoon xmlns="d7c3a032-7e0a-46a8-abcd-c35109451c61">Paul Spiertz</Project_Contactpersoon>
    <Relatie_Nummer xmlns="d7c3a032-7e0a-46a8-abcd-c35109451c61">10700</Relatie_Nummer>
    <lcf76f155ced4ddcb4097134ff3c332f xmlns="d7c3a032-7e0a-46a8-abcd-c35109451c61">
      <Terms xmlns="http://schemas.microsoft.com/office/infopath/2007/PartnerControls"/>
    </lcf76f155ced4ddcb4097134ff3c332f>
    <Project_Status xmlns="d7c3a032-7e0a-46a8-abcd-c35109451c61">Active</Project_Status>
    <Project_Nummer xmlns="d7c3a032-7e0a-46a8-abcd-c35109451c61">23263</Project_Nummer>
    <Irrus_EntityId xmlns="d7c3a032-7e0a-46a8-abcd-c35109451c61">project:3d0f471d00938df84931bd1f8ceb24e4</Irrus_EntityId>
    <Bezoek_Land xmlns="d7c3a032-7e0a-46a8-abcd-c35109451c61">The Netherlands</Bezoek_Land>
    <Relatie_ID xmlns="d7c3a032-7e0a-46a8-abcd-c35109451c61">organization:d6b4d38540369c5690995e26a8a41fcc</Relatie_ID>
    <Relatie_Beheerder xmlns="d7c3a032-7e0a-46a8-abcd-c35109451c61">Coen Gribbroek</Relatie_Beheerder>
    <Branche xmlns="d7c3a032-7e0a-46a8-abcd-c35109451c61" xsi:nil="true"/>
    <Relatie_Naam xmlns="d7c3a032-7e0a-46a8-abcd-c35109451c61">Regio De Vallei</Relatie_Naam>
    <Bezoek_Plaats xmlns="d7c3a032-7e0a-46a8-abcd-c35109451c61">EDE</Bezoek_Plaats>
    <Relatie_Soort xmlns="d7c3a032-7e0a-46a8-abcd-c35109451c61">Klant</Relatie_Soort>
    <Project_Leider xmlns="d7c3a032-7e0a-46a8-abcd-c35109451c61">Coen Gribbroek</Project_Lei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59CC0E8A96664B8813126E2992ED12" ma:contentTypeVersion="27" ma:contentTypeDescription="Een nieuw document maken." ma:contentTypeScope="" ma:versionID="66a1169583d30301053de26b5c371969">
  <xsd:schema xmlns:xsd="http://www.w3.org/2001/XMLSchema" xmlns:xs="http://www.w3.org/2001/XMLSchema" xmlns:p="http://schemas.microsoft.com/office/2006/metadata/properties" xmlns:ns2="d7c3a032-7e0a-46a8-abcd-c35109451c61" xmlns:ns3="1a6b20c8-2a7c-4c18-977c-a22f67789b66" targetNamespace="http://schemas.microsoft.com/office/2006/metadata/properties" ma:root="true" ma:fieldsID="bb39a410b688888d1cd62cd07657052e" ns2:_="" ns3:_="">
    <xsd:import namespace="d7c3a032-7e0a-46a8-abcd-c35109451c61"/>
    <xsd:import namespace="1a6b20c8-2a7c-4c18-977c-a22f67789b66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a032-7e0a-46a8-abcd-c35109451c61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08c73750-79e1-431d-9d36-4647de229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20c8-2a7c-4c18-977c-a22f67789b66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905a8de1-08c5-4132-9491-23062ed49c82}" ma:internalName="TaxCatchAll" ma:showField="CatchAllData" ma:web="1a6b20c8-2a7c-4c18-977c-a22f67789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307EC3-FDA5-4FE4-B1D7-B954B1D59FA4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1a6b20c8-2a7c-4c18-977c-a22f67789b66"/>
    <ds:schemaRef ds:uri="http://schemas.microsoft.com/office/2006/metadata/properties"/>
    <ds:schemaRef ds:uri="d7c3a032-7e0a-46a8-abcd-c35109451c6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F7711B-C009-4A6D-9FFF-ECA842A30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3a032-7e0a-46a8-abcd-c35109451c61"/>
    <ds:schemaRef ds:uri="1a6b20c8-2a7c-4c18-977c-a22f67789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0BCAFC-A96B-41EC-9CC2-26B34A314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fijn huishoudelijk restafval</vt:lpstr>
      <vt:lpstr>grof huishoudelijk restafval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Kamoen | KplusV</dc:creator>
  <cp:lastModifiedBy>Coen Gribbroek | KplusV</cp:lastModifiedBy>
  <dcterms:created xsi:type="dcterms:W3CDTF">2024-04-15T12:50:29Z</dcterms:created>
  <dcterms:modified xsi:type="dcterms:W3CDTF">2024-08-29T10:48:17Z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0x0101000859CC0E8A96664B8813126E2992ED12</vt:lpwstr>
  </property>
  <property fmtid="{D5CDD505-2E9C-101B-9397-08002B2CF9AE}" pid="3" name="MediaServiceImageTags">
    <vt:lpwstr/>
  </property>
</Properties>
</file>