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51432\Downloads\"/>
    </mc:Choice>
  </mc:AlternateContent>
  <xr:revisionPtr revIDLastSave="0" documentId="13_ncr:1_{90DD1DA6-B2C7-4B9B-9BE9-4072B0645E04}" xr6:coauthVersionLast="47" xr6:coauthVersionMax="47" xr10:uidLastSave="{00000000-0000-0000-0000-000000000000}"/>
  <bookViews>
    <workbookView xWindow="-120" yWindow="-120" windowWidth="23280" windowHeight="12600" activeTab="2" xr2:uid="{00000000-000D-0000-FFFF-FFFF00000000}"/>
  </bookViews>
  <sheets>
    <sheet name="Toelichting" sheetId="3" r:id="rId1"/>
    <sheet name="Perceel 1" sheetId="1" r:id="rId2"/>
    <sheet name="Perceel 2" sheetId="2" r:id="rId3"/>
    <sheet name="Artikelnummer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F23" i="1"/>
  <c r="M23" i="1" s="1"/>
  <c r="M16" i="2"/>
  <c r="M19" i="2"/>
  <c r="M44" i="2"/>
  <c r="M57" i="2"/>
  <c r="M68" i="2"/>
  <c r="M69" i="2"/>
  <c r="M72" i="2"/>
  <c r="M8" i="1"/>
  <c r="M13" i="1"/>
  <c r="M19" i="1"/>
  <c r="M27" i="1"/>
  <c r="M36" i="1"/>
  <c r="M40" i="1"/>
  <c r="F61" i="2"/>
  <c r="M61" i="2" s="1"/>
  <c r="F60" i="2"/>
  <c r="M60" i="2" s="1"/>
  <c r="F59" i="2"/>
  <c r="M59" i="2" s="1"/>
  <c r="F58" i="2"/>
  <c r="M58" i="2" s="1"/>
  <c r="F56" i="2"/>
  <c r="M56" i="2" s="1"/>
  <c r="F55" i="2"/>
  <c r="M55" i="2" s="1"/>
  <c r="F54" i="2"/>
  <c r="M54" i="2" s="1"/>
  <c r="F53" i="2"/>
  <c r="M53" i="2" s="1"/>
  <c r="F52" i="2"/>
  <c r="M52" i="2" s="1"/>
  <c r="F51" i="2"/>
  <c r="M51" i="2" s="1"/>
  <c r="F50" i="2"/>
  <c r="M50" i="2" s="1"/>
  <c r="F49" i="2"/>
  <c r="M49" i="2" s="1"/>
  <c r="F48" i="2"/>
  <c r="M48" i="2" s="1"/>
  <c r="F47" i="2"/>
  <c r="M47" i="2" s="1"/>
  <c r="F46" i="2"/>
  <c r="M46" i="2" s="1"/>
  <c r="F45" i="2"/>
  <c r="M45" i="2" s="1"/>
  <c r="F41" i="2"/>
  <c r="M41" i="2" s="1"/>
  <c r="F42" i="2"/>
  <c r="M42" i="2" s="1"/>
  <c r="F43" i="2"/>
  <c r="M43" i="2" s="1"/>
  <c r="F40" i="2"/>
  <c r="M40" i="2" s="1"/>
  <c r="F39" i="2"/>
  <c r="M39" i="2" s="1"/>
  <c r="F38" i="2"/>
  <c r="M38" i="2" s="1"/>
  <c r="F37" i="2"/>
  <c r="M37" i="2" s="1"/>
  <c r="F35" i="2"/>
  <c r="M35" i="2" s="1"/>
  <c r="F36" i="2"/>
  <c r="M36" i="2" s="1"/>
  <c r="F34" i="2"/>
  <c r="M34" i="2" s="1"/>
  <c r="F33" i="2"/>
  <c r="M33" i="2" s="1"/>
  <c r="F32" i="2"/>
  <c r="M32" i="2" s="1"/>
  <c r="F31" i="2"/>
  <c r="M31" i="2" s="1"/>
  <c r="F30" i="2"/>
  <c r="M30" i="2" s="1"/>
  <c r="F28" i="2"/>
  <c r="M28" i="2" s="1"/>
  <c r="F29" i="2"/>
  <c r="M29" i="2" s="1"/>
  <c r="F25" i="2"/>
  <c r="M25" i="2" s="1"/>
  <c r="F26" i="2"/>
  <c r="M26" i="2" s="1"/>
  <c r="F27" i="2"/>
  <c r="M27" i="2" s="1"/>
  <c r="F24" i="2"/>
  <c r="M24" i="2" s="1"/>
  <c r="F23" i="2"/>
  <c r="M23" i="2" s="1"/>
  <c r="F22" i="2"/>
  <c r="M22" i="2" s="1"/>
  <c r="F21" i="2"/>
  <c r="M21" i="2" s="1"/>
  <c r="F20" i="2"/>
  <c r="M20" i="2" s="1"/>
  <c r="F18" i="2"/>
  <c r="M18" i="2" s="1"/>
  <c r="F17" i="2"/>
  <c r="M17" i="2" s="1"/>
  <c r="F14" i="2"/>
  <c r="M14" i="2" s="1"/>
  <c r="F13" i="2"/>
  <c r="M13" i="2" s="1"/>
  <c r="F12" i="2"/>
  <c r="M12" i="2" s="1"/>
  <c r="F11" i="2"/>
  <c r="M11" i="2" s="1"/>
  <c r="F10" i="2"/>
  <c r="M10" i="2" s="1"/>
  <c r="F8" i="2"/>
  <c r="M8" i="2" s="1"/>
  <c r="F9" i="2"/>
  <c r="M9" i="2" s="1"/>
  <c r="F7" i="2"/>
  <c r="M7" i="2" s="1"/>
  <c r="F73" i="2"/>
  <c r="M73" i="2" s="1"/>
  <c r="F70" i="2"/>
  <c r="M70" i="2" s="1"/>
  <c r="F65" i="2"/>
  <c r="M65" i="2" s="1"/>
  <c r="F66" i="2"/>
  <c r="M66" i="2" s="1"/>
  <c r="F71" i="2"/>
  <c r="M71" i="2" s="1"/>
  <c r="F69" i="2"/>
  <c r="F64" i="2"/>
  <c r="M64" i="2" s="1"/>
  <c r="F63" i="2"/>
  <c r="M63" i="2" s="1"/>
  <c r="F62" i="2"/>
  <c r="M62" i="2" s="1"/>
  <c r="F37" i="1"/>
  <c r="M37" i="1" s="1"/>
  <c r="F50" i="1"/>
  <c r="M50" i="1" s="1"/>
  <c r="F49" i="1"/>
  <c r="M49" i="1" s="1"/>
  <c r="F48" i="1"/>
  <c r="M48" i="1" s="1"/>
  <c r="F46" i="1"/>
  <c r="M46" i="1" s="1"/>
  <c r="F45" i="1"/>
  <c r="M45" i="1" s="1"/>
  <c r="F44" i="1"/>
  <c r="M44" i="1" s="1"/>
  <c r="F43" i="1"/>
  <c r="M43" i="1" s="1"/>
  <c r="F42" i="1"/>
  <c r="M42" i="1" s="1"/>
  <c r="F36" i="1"/>
  <c r="F35" i="1"/>
  <c r="M35" i="1" s="1"/>
  <c r="F34" i="1"/>
  <c r="M34" i="1" s="1"/>
  <c r="F33" i="1"/>
  <c r="M33" i="1" s="1"/>
  <c r="F32" i="1"/>
  <c r="M32" i="1" s="1"/>
  <c r="F31" i="1"/>
  <c r="M31" i="1" s="1"/>
  <c r="F30" i="1"/>
  <c r="M30" i="1" s="1"/>
  <c r="F29" i="1"/>
  <c r="M29" i="1" s="1"/>
  <c r="F28" i="1"/>
  <c r="M28" i="1" s="1"/>
  <c r="F18" i="1"/>
  <c r="M18" i="1" s="1"/>
  <c r="F17" i="1"/>
  <c r="M17" i="1" s="1"/>
  <c r="F16" i="1"/>
  <c r="M16" i="1" s="1"/>
  <c r="F15" i="1"/>
  <c r="M15" i="1" s="1"/>
  <c r="F14" i="1"/>
  <c r="M14" i="1" s="1"/>
  <c r="F12" i="1"/>
  <c r="M12" i="1" s="1"/>
  <c r="F11" i="1"/>
  <c r="M11" i="1" s="1"/>
  <c r="F10" i="1"/>
  <c r="M10" i="1" s="1"/>
  <c r="F9" i="1"/>
  <c r="M9" i="1" s="1"/>
  <c r="F7" i="1"/>
  <c r="M7" i="1" s="1"/>
  <c r="F41" i="1"/>
  <c r="M41" i="1" s="1"/>
  <c r="F38" i="1"/>
  <c r="M38" i="1" s="1"/>
  <c r="F39" i="1"/>
  <c r="M39" i="1" s="1"/>
  <c r="F26" i="1"/>
  <c r="M26" i="1" s="1"/>
  <c r="F25" i="1"/>
  <c r="M25" i="1" s="1"/>
  <c r="F24" i="1"/>
  <c r="M24" i="1" s="1"/>
  <c r="F22" i="1"/>
  <c r="M22" i="1" s="1"/>
  <c r="F21" i="1"/>
  <c r="M21" i="1" s="1"/>
  <c r="F20" i="1"/>
  <c r="M20" i="1" s="1"/>
  <c r="E67" i="2"/>
  <c r="F67" i="2" s="1"/>
  <c r="M67" i="2" s="1"/>
  <c r="E47" i="1"/>
  <c r="F47" i="1" s="1"/>
  <c r="M47" i="1" s="1"/>
  <c r="M74" i="2" l="1"/>
  <c r="M51" i="1"/>
</calcChain>
</file>

<file path=xl/sharedStrings.xml><?xml version="1.0" encoding="utf-8"?>
<sst xmlns="http://schemas.openxmlformats.org/spreadsheetml/2006/main" count="411" uniqueCount="245">
  <si>
    <t>Bijlage 4 prijzenblad (naam inschrijver)</t>
  </si>
  <si>
    <t>Huidige gegevens Erasmus MC</t>
  </si>
  <si>
    <t>Inschrijver invullen</t>
  </si>
  <si>
    <t>Fictieve inschrijfsom</t>
  </si>
  <si>
    <t>Nummer 
eis</t>
  </si>
  <si>
    <t>Neutrale omschrijving</t>
  </si>
  <si>
    <t>Huidige verpakking (ml/gram)</t>
  </si>
  <si>
    <t>Totaal afname verpakking 2023</t>
  </si>
  <si>
    <t>Totaal aantal ML/gram 
afname 2023</t>
  </si>
  <si>
    <t>Artikelomschrijving</t>
  </si>
  <si>
    <t>Artikelnummer</t>
  </si>
  <si>
    <t>Verpakking eenheid</t>
  </si>
  <si>
    <t>Totaal aantal 
ML/gram per verpakking</t>
  </si>
  <si>
    <t>Totaal prijs 
perceel 1</t>
  </si>
  <si>
    <t>D.1</t>
  </si>
  <si>
    <t>Polymere energierijke drinkvoeding met voedingsvezel</t>
  </si>
  <si>
    <t>200ml</t>
  </si>
  <si>
    <t>D.2</t>
  </si>
  <si>
    <t>Polymere geconcentreerde drinkvoeding met voedingsvezel</t>
  </si>
  <si>
    <t>geen afname</t>
  </si>
  <si>
    <t>D.3</t>
  </si>
  <si>
    <t>Polymere energierijke drinkvoeding lactose arm en residuarm</t>
  </si>
  <si>
    <t>D.4</t>
  </si>
  <si>
    <t>Polymere geconcentreerde drinkvoeding met voedingsvezels</t>
  </si>
  <si>
    <t>125ml</t>
  </si>
  <si>
    <t>D.5</t>
  </si>
  <si>
    <t>Polymere geconcentreerde eiwitrijke drinkvoeding</t>
  </si>
  <si>
    <t>D.6</t>
  </si>
  <si>
    <t>Polymere drinkvoeding helder vloeibaar o.b.v. vruchtensap</t>
  </si>
  <si>
    <t>D.7</t>
  </si>
  <si>
    <t>Polymere eiwitrijk en energieverrijkt dessert</t>
  </si>
  <si>
    <t>D.8</t>
  </si>
  <si>
    <t>Mineralenbeperkte drinkvoeding bij nierziekte</t>
  </si>
  <si>
    <t>D.9</t>
  </si>
  <si>
    <t>220ml</t>
  </si>
  <si>
    <t>D.10</t>
  </si>
  <si>
    <t>Drinkvoeding voor patiënten met een gestoorde glucose tolerantie</t>
  </si>
  <si>
    <t>D.11</t>
  </si>
  <si>
    <t>Polymere plantaardige drinkvoeding</t>
  </si>
  <si>
    <t>D.12</t>
  </si>
  <si>
    <t>Drinkvoeding op basis van MCT vetten</t>
  </si>
  <si>
    <t>200ml fl</t>
  </si>
  <si>
    <t>D.13</t>
  </si>
  <si>
    <t xml:space="preserve">Drinkvoeding voor patiënten met decubitus </t>
  </si>
  <si>
    <t>S.21</t>
  </si>
  <si>
    <t xml:space="preserve">Polymere enterale sondevoeding residu arm </t>
  </si>
  <si>
    <t>1000ml</t>
  </si>
  <si>
    <t>S.22</t>
  </si>
  <si>
    <t>Polymere enterale sondevoeding met voedingsvezels</t>
  </si>
  <si>
    <t>1000ml fl</t>
  </si>
  <si>
    <t>500ml</t>
  </si>
  <si>
    <t>S.23</t>
  </si>
  <si>
    <t>Polymere enterale sondevoeding energieverrijkt met voedingsvezels</t>
  </si>
  <si>
    <t>S.24</t>
  </si>
  <si>
    <t xml:space="preserve">Polymere enterale sondevoeding met verhoogd eiwitgehalte residu arm </t>
  </si>
  <si>
    <t>S.25</t>
  </si>
  <si>
    <t xml:space="preserve">Polymere enterale sondevoeding met verhoogd eiwitgehalte met voedingsvezels </t>
  </si>
  <si>
    <t>S.26</t>
  </si>
  <si>
    <t xml:space="preserve">Polymere enterale sondevoeding met sterk verhoogde energie-en eiwitgehalte met voedingsvezels </t>
  </si>
  <si>
    <t>S.27</t>
  </si>
  <si>
    <t>Polymere enterale sondevoeding met sterk verhoogd eiwitgehalte met voedingsvezels</t>
  </si>
  <si>
    <t>S.28</t>
  </si>
  <si>
    <t xml:space="preserve">Polymere enterale sondevoeding met zeer sterk verhoogd eiwitgehalte </t>
  </si>
  <si>
    <t>S.29</t>
  </si>
  <si>
    <t xml:space="preserve">Polymere geconcentreerde sondevoeding </t>
  </si>
  <si>
    <t>S.30</t>
  </si>
  <si>
    <t xml:space="preserve">Polymere geconcentreerde sondevoeding met verhoogd eiwitgehalte met voedingsvezels </t>
  </si>
  <si>
    <t>S.31</t>
  </si>
  <si>
    <t>Polymere koemelkvrije sondevoeding residuarm  </t>
  </si>
  <si>
    <t>S.32</t>
  </si>
  <si>
    <t xml:space="preserve">Polymere plantaardige sondevoeding met voedingsvezels </t>
  </si>
  <si>
    <t>S.33</t>
  </si>
  <si>
    <t xml:space="preserve">Oligomere vetarme sondevoeding, o.b.v. korte keten peptiden </t>
  </si>
  <si>
    <t>S.34</t>
  </si>
  <si>
    <t xml:space="preserve">Oligomere vetarme sondevoeding met verhoogd eiwitgehalte, o.b.v. korte keten peptiden </t>
  </si>
  <si>
    <t>S.35</t>
  </si>
  <si>
    <t xml:space="preserve">Volledige elementaire (100% vrije aminozuren), vetarme drink- of sondevoeding in poedervorm, 
volledig resorbeerbaar </t>
  </si>
  <si>
    <t>80gr</t>
  </si>
  <si>
    <t>S.36</t>
  </si>
  <si>
    <t xml:space="preserve">Volledige elementaire (100% vrije aminozuren), drink- of sondevoeding in poedervorm, 
volledig resorbeerbaar </t>
  </si>
  <si>
    <t>100gr</t>
  </si>
  <si>
    <t>S.37</t>
  </si>
  <si>
    <t>Vloeibaar geconcentreerd eiwitpreparaat voor sondevoeding</t>
  </si>
  <si>
    <t>45ml</t>
  </si>
  <si>
    <t>S.38</t>
  </si>
  <si>
    <t>Vezelrijke module in poedervorm te gebruiken bij diarree/te dunne ontlasting geschikt voor oraal
 gebruik en kan toegediend worden via voedingssonde </t>
  </si>
  <si>
    <t>DM.1</t>
  </si>
  <si>
    <t>Vloeibaar geconcentreerd eiwitpreparaat</t>
  </si>
  <si>
    <t>30ml</t>
  </si>
  <si>
    <t>DM.2</t>
  </si>
  <si>
    <t>Kant-en-klare, aanvullende, koolhydraatrijke drinkvoeding</t>
  </si>
  <si>
    <t>120ml</t>
  </si>
  <si>
    <t>DM.3</t>
  </si>
  <si>
    <t>Aanvullende energiebron in poedervorm op basis van dextrine-maltose</t>
  </si>
  <si>
    <t>400ml</t>
  </si>
  <si>
    <t>DM.4</t>
  </si>
  <si>
    <t>Aanvullende eiwitbron in poedervorm</t>
  </si>
  <si>
    <t>225ml</t>
  </si>
  <si>
    <t>DM.5</t>
  </si>
  <si>
    <t>Vloeibaar energiesupplement in klein volume dat eiwitten, vetten en koolhydraten bevat.</t>
  </si>
  <si>
    <t>DM.6</t>
  </si>
  <si>
    <t>Geconcentreerd eiwitvrij en energierijk voedingssupplement in poedervorm op basis van koolhydraten
 en plantaardige vetten.</t>
  </si>
  <si>
    <t>ZS.1</t>
  </si>
  <si>
    <t>Zeer streng vetbeperkte dieetvoeding bij stoornissen in de vetvertering en - absorptie, chylothorax
 en vetzuuroxidatie</t>
  </si>
  <si>
    <t>300ml</t>
  </si>
  <si>
    <t>ZS.2</t>
  </si>
  <si>
    <t>Vetverrijkte (sonde)voeding met zeer laag koolhydratengehalte. Voor patienten met glucose- 
galactosemalabsorptie, pyruvaatdehydrogenasedeficientie en GLUT-1 deficiëntie.  </t>
  </si>
  <si>
    <t>ZS.3</t>
  </si>
  <si>
    <t>Dieetvoeding bij aandoeningen waarbij de eiwitinname is beperkt bij zuigelingen en kinderen</t>
  </si>
  <si>
    <t>ZS.4</t>
  </si>
  <si>
    <t>Aanvullende, geconcentreerde module op basis van MCT vetemulsie.</t>
  </si>
  <si>
    <t>250ml</t>
  </si>
  <si>
    <t>Totale fictieve inschrijfsom</t>
  </si>
  <si>
    <t>Naam, datum, plaats</t>
  </si>
  <si>
    <t>Handtekening</t>
  </si>
  <si>
    <t>Totaal prijs 
perceel 2</t>
  </si>
  <si>
    <t xml:space="preserve">Polymere energieverrijkte kinderdrinkvoeding op melkbasis, residu-arm </t>
  </si>
  <si>
    <t>Polymere energieverrijkte kinderdrinkvoeding op melkbasis met vezels</t>
  </si>
  <si>
    <t>Polymere energieverrijkte kinderdrinkvoeding op melk- en fruitbasis</t>
  </si>
  <si>
    <t>Polymere energieverrijkte kinderdrinkvoeding op baisis van groente en fruit</t>
  </si>
  <si>
    <t>Polymere energieverrijkte plantaardige drinkvoeding</t>
  </si>
  <si>
    <t>Polymere energieverrijkte kinderdrinkvoeding op melkbasis met vezel</t>
  </si>
  <si>
    <t xml:space="preserve">Polymere lepelbare dieetvoeding met vezels. </t>
  </si>
  <si>
    <t>100g</t>
  </si>
  <si>
    <t xml:space="preserve">Polymere energieverrijkte, eiwit- en fosfaatarme drinkvoeding, laag in elektrolyten. </t>
  </si>
  <si>
    <t xml:space="preserve">Kant-en-klare half vaste voeding voor gebruik in een ketogeen dieet en met een 3:1 ratio </t>
  </si>
  <si>
    <t>Polymere sonde- of drinkvoeding in poedervorm bij de ziekte van Crohn met 100% caseine-eiwitten en lage osmolariteit.</t>
  </si>
  <si>
    <t>Semi elementaire energieverrijkte kinderdrinkvoeding op melkbasis, residu arm</t>
  </si>
  <si>
    <t xml:space="preserve">Energierijke, aanvullende, heldere drinkvoeding, laag in lactose en glutenvrij. </t>
  </si>
  <si>
    <t xml:space="preserve">Polymere, sondevoeding tot 1 jaar, kant-en klare, residu-arme voeding. </t>
  </si>
  <si>
    <t xml:space="preserve">Polymere, sondevoeding tot 1 jaar. Residu-arme voeding in poedervorm. </t>
  </si>
  <si>
    <t>400g</t>
  </si>
  <si>
    <t>Polymere, sondevoeding 1-6 jaar, residu-arm</t>
  </si>
  <si>
    <t>Polymere sondevoeding 1-6 jaar met vezels</t>
  </si>
  <si>
    <t>Polymere sondevoeding 7-12 jaar met vezels</t>
  </si>
  <si>
    <t>500ml fl</t>
  </si>
  <si>
    <t>Polymere sondevoeding energieverrijkt 1-6 jaar met vezels</t>
  </si>
  <si>
    <t>Polymere sondevoeding energieverrijkt 7-12 jaar, met vezel</t>
  </si>
  <si>
    <t>Polymere sondevoeding energiebeperkt met vezels</t>
  </si>
  <si>
    <t>Volledige sondevoeding op basis van ingrediënten uit echte voeding, geschikt voor kinderen vanaf 1 jaar</t>
  </si>
  <si>
    <t>Eiwitbeperkte, energieverrijkte mineralenbeperkte voeding, speciaal afgestemd op de behoefte van zuigelingen
en kinderen met chronisch nierfalen en die Continue Ambulante Peritoneale Dialyse (CAPD) nodig hebben. </t>
  </si>
  <si>
    <t>Dieetvoeding speciaal afgestemd voor zuigelingen en kinderen met acute en chronische leveraandoeningen. 
Bevat zowel MCT als LCT vetten, met een verhoogd gehalte vertakte-keten aminozuren en zink en een verlaagd gehalte aan natrium</t>
  </si>
  <si>
    <t>Zeer streng vetbeperkte dieetvoeding voor zuigelingen en kinderen met stoornissen in de vetvertering
en - absorptie, chylothorax en vetzuuroxidatie.</t>
  </si>
  <si>
    <t>300g</t>
  </si>
  <si>
    <t xml:space="preserve">Dieetvoeding voor zuigelingen en kinderen geschikt bij extreme beperking van calcium en vitamine D. </t>
  </si>
  <si>
    <t>ZS.5</t>
  </si>
  <si>
    <t>Dieetvoeding bij ketogeen dieet voor volwassenen en kinderen vanaf 1 jaar. Koolhydraatbeperkte, vet verrijkte (sonde)voeding in 
poedervorm in een 4:1 ratio</t>
  </si>
  <si>
    <t>ZS.6</t>
  </si>
  <si>
    <t>Volledige dieetvoeding voor zuigelingen en kinderen tot een leeftijd van 3 jaar bij ketogeen dieet, of als aanvullende 
voeding voor zuigelingen en kinderen bij ketogeen dieet.  Koolhydraatbeperkte, vet verrijkte (sonde)voeding in poedervorm in een 3:1 ratio</t>
  </si>
  <si>
    <t>ZS.7</t>
  </si>
  <si>
    <t>Vetverrijkte (sonde)voeding met zeer laag koolhydratengehalte. Ten behoeve van zuigelingen en kinderen
met glucose- galactosemalabsorptie, pyruvaatdehydrogenasedeficientie en GLUT-1 deficiëntie.</t>
  </si>
  <si>
    <t>ZS.8</t>
  </si>
  <si>
    <t>Intensief gehydrolyseerde zuigelingenvoeding op basis van wei eiwit in poedervorm geschikt bij koemelkallergie
en als enige voedingsbron vanaf de geboorte tot 6 maanden.</t>
  </si>
  <si>
    <t>800g</t>
  </si>
  <si>
    <t>ZS.9</t>
  </si>
  <si>
    <t xml:space="preserve">Intensief gehydrolyseerde opvolgzuigelingenvoeding op basis van wei eiwit in poedervorm, geschikt bij koemelkallergie vanaf 6 maanden. </t>
  </si>
  <si>
    <t>ZS.10</t>
  </si>
  <si>
    <t>Dieetvoeding bij ernstige verterings- en/of absorptiestoornissen of koemelkallergie, geschikt bij lactose-intolerantie. 
Geschikt als enige voedingsbron tot 6 maanden, na 6 maanden als aanvullende voeding.</t>
  </si>
  <si>
    <t>450g</t>
  </si>
  <si>
    <t>ZS.11</t>
  </si>
  <si>
    <t>Intensief gehydrolyseerde zuigelingenvoeding op basis van caseїne eiwit in poedervorm bij koemelkallergie, voor zuigelingen tot 6 maanden.</t>
  </si>
  <si>
    <t>ZS.12</t>
  </si>
  <si>
    <t>Intensief gehydrolyseerde opvolgzuigelingenvoeding op basis van caseїne eiwit in poedervorm bij koemelkallergie, voor zuigelingen
 vanaf 6 maanden.</t>
  </si>
  <si>
    <t>ZS.13</t>
  </si>
  <si>
    <t>Monomere, volledige zuigelingenvoeding in poedervorm voor zuigelingen tot 12 maanden met een koemelkeiwitallergie.</t>
  </si>
  <si>
    <t>ZS.14</t>
  </si>
  <si>
    <t>Monomere, volledige of aanvullende dieetvoeding in poedervorm voor kinderen vanaf 12 maanden met een koemelkeiwitallergie.</t>
  </si>
  <si>
    <t>ZS.15</t>
  </si>
  <si>
    <t>Semi-elementaire zuigelingenvoeding in poedervorm bij absortie- en/of verteringsstoornissen, koemelkallergie en lactose-intolerantie. </t>
  </si>
  <si>
    <t>ZS.16</t>
  </si>
  <si>
    <t xml:space="preserve">Energieverrijkte kant-en-klare dieetvoeding op basis van intensief gehydrolyseerd wei-eiwit, voor zuigelingen met tolerantieproblemen. Geschikt voor zuigelingen en kinderen tot de leeftijd van 18 maanden. </t>
  </si>
  <si>
    <t>ZS.17</t>
  </si>
  <si>
    <t>Semi-elementaire sondevoeding (vloeibaar) vanaf 1 jaar</t>
  </si>
  <si>
    <t>ZS.18</t>
  </si>
  <si>
    <t>Energieverrijkte semi-elementaire sondevoeding (vloeibaar) voor kinderen vanaf 1 jaar met spijsverteringsproblemen.</t>
  </si>
  <si>
    <t>ZS.19</t>
  </si>
  <si>
    <t xml:space="preserve">Volledige en vetbeperkte zuigelingenvoeding in poedervorm. Ten behoeve van zuigelingen met chylothorax en lymphangiectasie. 
Voeding laag in vet met wei-eiwit, laag in LCT en hoog in MCT. </t>
  </si>
  <si>
    <t>ZS.20</t>
  </si>
  <si>
    <t>Dieetvoeding bij aandoeningen waarbij de eiwitinname is beperkt bij zuigelingen en kinderen, geschikt voor zuigelingen vanaf 0 maanden.</t>
  </si>
  <si>
    <t>ZS.21</t>
  </si>
  <si>
    <t>Aanvullende, geconcentreerde module op basis van LCT vetemulsie.</t>
  </si>
  <si>
    <t>ZS.22</t>
  </si>
  <si>
    <t>ZS.23</t>
  </si>
  <si>
    <t>Verdikkingsmiddel op basis van johannesbroodpitmeel geschikt voor zuigelingen vanaf 0 maanden.</t>
  </si>
  <si>
    <t>135g</t>
  </si>
  <si>
    <t>PZ.1</t>
  </si>
  <si>
    <t xml:space="preserve">Eiwit verrijkte energieverrijkte prematuren voeding in poedervorm. </t>
  </si>
  <si>
    <t>70ml</t>
  </si>
  <si>
    <t>PZ.2</t>
  </si>
  <si>
    <t>Moedermelk supplement in poedervorm met toegevoegde vitaminen en mineralen voor prematuur geboren zuigelingen.</t>
  </si>
  <si>
    <t>200g</t>
  </si>
  <si>
    <t>PZ.3</t>
  </si>
  <si>
    <t>Eiwitsupplement met gehydrolyseerd eiwit, in poedervorm voor premature/dysmature of ondervoede zuigelingen</t>
  </si>
  <si>
    <t>1g</t>
  </si>
  <si>
    <t xml:space="preserve">Kant-en-klare, aanvullende, koolhydraatrijke drinkvoeding. </t>
  </si>
  <si>
    <t xml:space="preserve">Aanvullende energiebron in poedervorm op basis van dextrine-maltose. </t>
  </si>
  <si>
    <t xml:space="preserve">Geconcentreerd eiwitvrij en energierijk voedingssupplement in poedervorm op basis van koolhydraten en plantaardige vetten. </t>
  </si>
  <si>
    <t>120g</t>
  </si>
  <si>
    <t xml:space="preserve">Aanvullende eiwitbron in poedervorm. </t>
  </si>
  <si>
    <t>225g</t>
  </si>
  <si>
    <t xml:space="preserve">Poedervormige mix van essentiele aminozuren </t>
  </si>
  <si>
    <t>Z.2</t>
  </si>
  <si>
    <t>Standaard zuigelingenvoeding, geschikt tot 6 maanden</t>
  </si>
  <si>
    <t>Z.3</t>
  </si>
  <si>
    <t xml:space="preserve">Zuigelingendieetvoeding bij spugen met Johannesbroodpitmeel met LCP’s (DHA/AA) en prebiotica en probiotica. </t>
  </si>
  <si>
    <t>Z.4</t>
  </si>
  <si>
    <t xml:space="preserve">Zuigelingenvoeding op basis van partieel eiwithydrolysaat ter voorkoming van krampen en darmklachten met LCP’s (DHA/AA) </t>
  </si>
  <si>
    <t>Z.5</t>
  </si>
  <si>
    <t>Standaard zuigelingenvoeding voor de hongerige baby met LCP’s (DHA/AA)</t>
  </si>
  <si>
    <t>Z.6</t>
  </si>
  <si>
    <t>Poeder ter verdikking van voeding op basis van Johannesbroodpitmeel voor zuigelingen met regurgitatie</t>
  </si>
  <si>
    <t>Z.7</t>
  </si>
  <si>
    <t>Standaard zuigelingenvoeding op basis van melk- en plantaardige ingrediënten.</t>
  </si>
  <si>
    <t>Z.8</t>
  </si>
  <si>
    <t>Standaard zuigelingenvoeding, geschikt vanaf 6 maanden.</t>
  </si>
  <si>
    <t>Z.9</t>
  </si>
  <si>
    <t>Zuigelingendieetvoeding bij regurgitatie met Johannesbroodpitmeel met LCP’s (DHA/AA) en prebiotica en probiotica, geschikt vanaf 6 maanden.</t>
  </si>
  <si>
    <t>Z.10</t>
  </si>
  <si>
    <t xml:space="preserve">Zuigelingenvoeding ter voorkoming van spugen en darmkrampen met LCP’s (DHA/AA), geschikt vanaf 6 maanden. </t>
  </si>
  <si>
    <t>Z.11</t>
  </si>
  <si>
    <t>Standaard zuigelingenvoeding voor de hongerige baby met LCP’s (DHA/AA), geschikt vanaf 6 maanden.</t>
  </si>
  <si>
    <t>Z.12</t>
  </si>
  <si>
    <r>
      <t>Standaard opvolgzuigelingenvoeding, geschikt vana</t>
    </r>
    <r>
      <rPr>
        <sz val="11"/>
        <rFont val="Calibri"/>
        <family val="2"/>
        <scheme val="minor"/>
      </rPr>
      <t>f 10</t>
    </r>
    <r>
      <rPr>
        <sz val="11"/>
        <color rgb="FF000000"/>
        <rFont val="Calibri"/>
        <family val="2"/>
        <scheme val="minor"/>
      </rPr>
      <t xml:space="preserve"> maanden </t>
    </r>
  </si>
  <si>
    <t>U wordt verzocht:</t>
  </si>
  <si>
    <t>Toelichting invullen Prijzenblad</t>
  </si>
  <si>
    <t>1. Tabblad Perceel 1</t>
  </si>
  <si>
    <t>2. Tabblad Perceel 2</t>
  </si>
  <si>
    <t>In kolom G t/m L alle gele velden in te vullen</t>
  </si>
  <si>
    <t xml:space="preserve">Naam, datum, plaats en handtekening in te vullen </t>
  </si>
  <si>
    <t>Gegevens Erasmus MC</t>
  </si>
  <si>
    <t>In kolom G t/m L alle gele velden in te vullen zoals aangegeven</t>
  </si>
  <si>
    <t>Geef alle beschikbare smaken aan</t>
  </si>
  <si>
    <t>Brutoprijs per  
ml/gram</t>
  </si>
  <si>
    <t>Brutoprijs per
verpakking</t>
  </si>
  <si>
    <t>Nummer eis</t>
  </si>
  <si>
    <t>P.3</t>
  </si>
  <si>
    <t>Artikelnummers* (bij meer artikelen vul tabblad Artikelnummers in)</t>
  </si>
  <si>
    <t>Vast kortingspercentage</t>
  </si>
  <si>
    <t>In dit prijzenblad vult u de prijzen in voor de artikelen die worden uitgevraagd in deze aanbesteding. Elk artikel in kolom B is gekoppeld aan een eis uit het PvE. De prijzen die u neerzet in kolom L zijn de brutoprijzen die worden aangehouden tijdens de duur van de overeenkomst. Waar in kolom F een 1 staat, houdt het in dat er in 2023 geen afname is geweest.</t>
  </si>
  <si>
    <t>In kolom C alle beschikbare smaken aan te geven</t>
  </si>
  <si>
    <t>In kolom B78 een kortingspercentage in te vullen die Erasmus MC standaard ontvangt op het overige assortiment volgens eis P.3</t>
  </si>
  <si>
    <t>In kolom B54 een kortingspercentage in te vullen die Erasmus MC standaard ontvangt op het overige assortiment volgens eis P.3</t>
  </si>
  <si>
    <t>In kolom H maar 1 artikelnummer in te vullen en de overige artikelnummers in te vullen in tabblad Artikelnummers</t>
  </si>
  <si>
    <t>3. Tabblad Artikelnummers</t>
  </si>
  <si>
    <t>Alle overige artikelnummers in te vullen volgens kolom H Perceel 1 en/of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</si>
</sst>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_ ;_ &quot;€&quot;\ * \-#,##0.00000_ ;_ &quot;€&quot;\ * &quot;-&quot;???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rgb="FF000000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0" borderId="18" xfId="0" applyBorder="1" applyAlignment="1">
      <alignment vertical="top"/>
    </xf>
    <xf numFmtId="0" fontId="2" fillId="6" borderId="18" xfId="0" applyFont="1" applyFill="1" applyBorder="1"/>
    <xf numFmtId="0" fontId="0" fillId="0" borderId="0" xfId="0" applyAlignment="1">
      <alignment horizontal="left"/>
    </xf>
    <xf numFmtId="0" fontId="6" fillId="0" borderId="38" xfId="0" applyFont="1" applyBorder="1" applyAlignment="1">
      <alignment horizontal="left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vertical="top" wrapText="1"/>
    </xf>
    <xf numFmtId="0" fontId="1" fillId="0" borderId="11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6" xfId="2" applyFont="1" applyBorder="1" applyAlignment="1">
      <alignment horizontal="left" vertical="top"/>
    </xf>
    <xf numFmtId="0" fontId="1" fillId="0" borderId="25" xfId="0" applyFont="1" applyBorder="1" applyAlignment="1">
      <alignment horizontal="left"/>
    </xf>
    <xf numFmtId="0" fontId="1" fillId="0" borderId="11" xfId="2" applyFont="1" applyBorder="1" applyAlignment="1">
      <alignment horizontal="left" vertical="top"/>
    </xf>
    <xf numFmtId="0" fontId="1" fillId="0" borderId="25" xfId="2" applyFont="1" applyBorder="1" applyAlignment="1">
      <alignment horizontal="left" vertical="top"/>
    </xf>
    <xf numFmtId="1" fontId="1" fillId="0" borderId="7" xfId="2" applyNumberFormat="1" applyFont="1" applyBorder="1" applyAlignment="1">
      <alignment horizontal="left" vertical="top"/>
    </xf>
    <xf numFmtId="1" fontId="1" fillId="0" borderId="12" xfId="2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2" fillId="0" borderId="45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0" xfId="1" applyFont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40" xfId="0" applyFill="1" applyBorder="1" applyAlignment="1" applyProtection="1">
      <alignment horizontal="center"/>
      <protection locked="0"/>
    </xf>
    <xf numFmtId="164" fontId="0" fillId="4" borderId="12" xfId="1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40" xfId="0" applyFill="1" applyBorder="1" applyAlignment="1" applyProtection="1">
      <alignment horizontal="center" vertical="top"/>
      <protection locked="0"/>
    </xf>
    <xf numFmtId="164" fontId="0" fillId="4" borderId="12" xfId="1" applyNumberFormat="1" applyFont="1" applyFill="1" applyBorder="1" applyAlignment="1" applyProtection="1">
      <alignment horizontal="center" vertical="top"/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0" fillId="4" borderId="41" xfId="0" applyFill="1" applyBorder="1" applyAlignment="1" applyProtection="1">
      <alignment horizontal="center"/>
      <protection locked="0"/>
    </xf>
    <xf numFmtId="164" fontId="0" fillId="4" borderId="28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" fontId="5" fillId="0" borderId="0" xfId="2" applyNumberFormat="1" applyFont="1" applyAlignment="1" applyProtection="1">
      <alignment horizontal="left" vertical="top"/>
      <protection locked="0"/>
    </xf>
    <xf numFmtId="1" fontId="5" fillId="0" borderId="0" xfId="2" applyNumberFormat="1" applyFont="1" applyAlignment="1" applyProtection="1">
      <alignment horizontal="right" vertical="top"/>
      <protection locked="0"/>
    </xf>
    <xf numFmtId="0" fontId="0" fillId="4" borderId="47" xfId="0" applyFill="1" applyBorder="1" applyAlignment="1" applyProtection="1">
      <alignment horizontal="center"/>
      <protection locked="0"/>
    </xf>
    <xf numFmtId="164" fontId="0" fillId="4" borderId="22" xfId="1" applyNumberFormat="1" applyFont="1" applyFill="1" applyBorder="1" applyAlignment="1" applyProtection="1">
      <alignment horizontal="center"/>
      <protection locked="0"/>
    </xf>
    <xf numFmtId="44" fontId="0" fillId="4" borderId="14" xfId="1" applyFont="1" applyFill="1" applyBorder="1" applyAlignment="1" applyProtection="1">
      <alignment horizontal="center"/>
      <protection locked="0"/>
    </xf>
    <xf numFmtId="44" fontId="0" fillId="4" borderId="18" xfId="1" applyFont="1" applyFill="1" applyBorder="1" applyAlignment="1" applyProtection="1">
      <alignment horizontal="center"/>
      <protection locked="0"/>
    </xf>
    <xf numFmtId="44" fontId="0" fillId="4" borderId="18" xfId="1" applyFont="1" applyFill="1" applyBorder="1" applyAlignment="1" applyProtection="1">
      <alignment horizontal="center" vertical="top"/>
      <protection locked="0"/>
    </xf>
    <xf numFmtId="44" fontId="0" fillId="4" borderId="48" xfId="1" applyFont="1" applyFill="1" applyBorder="1" applyAlignment="1" applyProtection="1">
      <alignment horizontal="center"/>
      <protection locked="0"/>
    </xf>
    <xf numFmtId="44" fontId="2" fillId="6" borderId="19" xfId="1" applyFont="1" applyFill="1" applyBorder="1" applyAlignment="1" applyProtection="1">
      <alignment horizontal="center" wrapText="1"/>
    </xf>
    <xf numFmtId="44" fontId="0" fillId="3" borderId="49" xfId="1" applyFont="1" applyFill="1" applyBorder="1" applyAlignment="1" applyProtection="1">
      <alignment horizontal="center"/>
    </xf>
    <xf numFmtId="44" fontId="0" fillId="3" borderId="24" xfId="1" applyFont="1" applyFill="1" applyBorder="1" applyAlignment="1" applyProtection="1">
      <alignment horizontal="center"/>
    </xf>
    <xf numFmtId="44" fontId="0" fillId="3" borderId="26" xfId="1" applyFont="1" applyFill="1" applyBorder="1" applyAlignment="1" applyProtection="1">
      <alignment horizontal="center"/>
    </xf>
    <xf numFmtId="44" fontId="2" fillId="6" borderId="31" xfId="1" applyFont="1" applyFill="1" applyBorder="1" applyAlignment="1" applyProtection="1">
      <alignment horizontal="center" wrapText="1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164" fontId="0" fillId="4" borderId="7" xfId="1" applyNumberFormat="1" applyFont="1" applyFill="1" applyBorder="1" applyAlignment="1" applyProtection="1">
      <alignment horizontal="center"/>
      <protection locked="0"/>
    </xf>
    <xf numFmtId="0" fontId="0" fillId="4" borderId="28" xfId="0" applyFill="1" applyBorder="1" applyAlignment="1" applyProtection="1">
      <alignment horizontal="center"/>
      <protection locked="0"/>
    </xf>
    <xf numFmtId="44" fontId="0" fillId="4" borderId="50" xfId="1" applyFont="1" applyFill="1" applyBorder="1" applyAlignment="1" applyProtection="1">
      <alignment horizontal="center"/>
      <protection locked="0"/>
    </xf>
    <xf numFmtId="44" fontId="0" fillId="3" borderId="39" xfId="1" applyFont="1" applyFill="1" applyBorder="1" applyAlignment="1" applyProtection="1">
      <alignment horizontal="center"/>
    </xf>
    <xf numFmtId="0" fontId="5" fillId="0" borderId="8" xfId="2" applyFont="1" applyBorder="1" applyAlignment="1">
      <alignment horizontal="right" vertical="top"/>
    </xf>
    <xf numFmtId="0" fontId="5" fillId="0" borderId="23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0" fontId="0" fillId="0" borderId="13" xfId="2" applyFont="1" applyBorder="1" applyAlignment="1">
      <alignment horizontal="right" vertical="top"/>
    </xf>
    <xf numFmtId="0" fontId="5" fillId="0" borderId="29" xfId="2" applyFont="1" applyBorder="1" applyAlignment="1">
      <alignment horizontal="right" vertical="top"/>
    </xf>
    <xf numFmtId="0" fontId="0" fillId="4" borderId="63" xfId="0" applyFill="1" applyBorder="1" applyProtection="1">
      <protection locked="0"/>
    </xf>
    <xf numFmtId="0" fontId="0" fillId="4" borderId="64" xfId="0" applyFill="1" applyBorder="1" applyProtection="1">
      <protection locked="0"/>
    </xf>
    <xf numFmtId="0" fontId="0" fillId="4" borderId="65" xfId="0" applyFill="1" applyBorder="1" applyProtection="1">
      <protection locked="0"/>
    </xf>
    <xf numFmtId="0" fontId="2" fillId="6" borderId="66" xfId="0" applyFont="1" applyFill="1" applyBorder="1" applyAlignment="1" applyProtection="1">
      <alignment wrapText="1"/>
      <protection locked="0"/>
    </xf>
    <xf numFmtId="0" fontId="6" fillId="0" borderId="18" xfId="0" applyFont="1" applyBorder="1"/>
    <xf numFmtId="0" fontId="6" fillId="0" borderId="18" xfId="0" applyFont="1" applyBorder="1" applyAlignment="1">
      <alignment vertical="center" wrapText="1"/>
    </xf>
    <xf numFmtId="0" fontId="2" fillId="0" borderId="51" xfId="0" applyFont="1" applyBorder="1" applyAlignment="1">
      <alignment horizontal="center" wrapText="1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1" fontId="0" fillId="0" borderId="54" xfId="2" applyNumberFormat="1" applyFont="1" applyBorder="1" applyAlignment="1">
      <alignment horizontal="right" vertical="top"/>
    </xf>
    <xf numFmtId="0" fontId="6" fillId="0" borderId="55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1" fontId="0" fillId="0" borderId="56" xfId="2" applyNumberFormat="1" applyFont="1" applyBorder="1" applyAlignment="1">
      <alignment horizontal="right" vertical="top"/>
    </xf>
    <xf numFmtId="0" fontId="6" fillId="0" borderId="57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0" fillId="0" borderId="58" xfId="2" applyFont="1" applyBorder="1" applyAlignment="1">
      <alignment horizontal="left" vertical="top"/>
    </xf>
    <xf numFmtId="0" fontId="6" fillId="0" borderId="14" xfId="0" applyFont="1" applyBorder="1" applyAlignment="1">
      <alignment horizontal="left"/>
    </xf>
    <xf numFmtId="0" fontId="0" fillId="0" borderId="59" xfId="2" applyFont="1" applyBorder="1" applyAlignment="1">
      <alignment horizontal="left" vertical="top"/>
    </xf>
    <xf numFmtId="0" fontId="6" fillId="0" borderId="18" xfId="0" applyFont="1" applyBorder="1" applyAlignment="1">
      <alignment horizontal="left"/>
    </xf>
    <xf numFmtId="0" fontId="0" fillId="0" borderId="59" xfId="2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1" fontId="5" fillId="0" borderId="56" xfId="2" applyNumberFormat="1" applyFont="1" applyBorder="1" applyAlignment="1">
      <alignment horizontal="right" vertical="top"/>
    </xf>
    <xf numFmtId="1" fontId="0" fillId="0" borderId="18" xfId="2" applyNumberFormat="1" applyFont="1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18" xfId="0" applyBorder="1" applyAlignment="1">
      <alignment horizontal="left"/>
    </xf>
    <xf numFmtId="0" fontId="6" fillId="0" borderId="60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1" fontId="0" fillId="0" borderId="62" xfId="2" applyNumberFormat="1" applyFont="1" applyBorder="1" applyAlignment="1">
      <alignment horizontal="right" vertical="top"/>
    </xf>
    <xf numFmtId="0" fontId="7" fillId="0" borderId="18" xfId="0" applyFont="1" applyBorder="1" applyAlignment="1">
      <alignment vertical="top" wrapText="1"/>
    </xf>
    <xf numFmtId="0" fontId="2" fillId="0" borderId="45" xfId="0" applyFont="1" applyBorder="1" applyAlignment="1">
      <alignment horizontal="center"/>
    </xf>
    <xf numFmtId="0" fontId="2" fillId="6" borderId="46" xfId="0" applyFont="1" applyFill="1" applyBorder="1" applyAlignment="1">
      <alignment horizontal="center" wrapText="1"/>
    </xf>
    <xf numFmtId="0" fontId="0" fillId="4" borderId="63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/>
    </xf>
    <xf numFmtId="0" fontId="2" fillId="6" borderId="21" xfId="0" applyFont="1" applyFill="1" applyBorder="1" applyAlignment="1">
      <alignment horizontal="center" wrapText="1"/>
    </xf>
    <xf numFmtId="44" fontId="2" fillId="6" borderId="21" xfId="1" applyFont="1" applyFill="1" applyBorder="1" applyAlignment="1" applyProtection="1">
      <alignment horizontal="center" wrapText="1"/>
    </xf>
    <xf numFmtId="44" fontId="2" fillId="6" borderId="44" xfId="1" applyFont="1" applyFill="1" applyBorder="1" applyAlignment="1" applyProtection="1">
      <alignment horizontal="center" wrapText="1"/>
    </xf>
    <xf numFmtId="0" fontId="2" fillId="0" borderId="12" xfId="0" applyFont="1" applyBorder="1" applyProtection="1"/>
    <xf numFmtId="0" fontId="6" fillId="8" borderId="0" xfId="0" applyFont="1" applyFill="1" applyBorder="1" applyAlignment="1">
      <alignment horizontal="left" wrapText="1"/>
    </xf>
    <xf numFmtId="0" fontId="6" fillId="8" borderId="10" xfId="0" applyFont="1" applyFill="1" applyBorder="1" applyAlignment="1">
      <alignment horizontal="left"/>
    </xf>
    <xf numFmtId="0" fontId="6" fillId="8" borderId="10" xfId="0" applyFont="1" applyFill="1" applyBorder="1" applyAlignment="1">
      <alignment horizontal="center" wrapText="1"/>
    </xf>
    <xf numFmtId="0" fontId="6" fillId="8" borderId="0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2" xfId="0" applyFont="1" applyBorder="1"/>
    <xf numFmtId="0" fontId="2" fillId="6" borderId="12" xfId="0" applyFont="1" applyFill="1" applyBorder="1" applyAlignment="1"/>
    <xf numFmtId="0" fontId="6" fillId="8" borderId="0" xfId="0" applyFont="1" applyFill="1" applyBorder="1" applyAlignment="1">
      <alignment horizontal="left"/>
    </xf>
    <xf numFmtId="0" fontId="0" fillId="0" borderId="12" xfId="0" applyFont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40" xfId="0" applyFont="1" applyFill="1" applyBorder="1"/>
    <xf numFmtId="0" fontId="0" fillId="8" borderId="10" xfId="0" applyFont="1" applyFill="1" applyBorder="1" applyAlignment="1">
      <alignment horizontal="left" wrapText="1"/>
    </xf>
    <xf numFmtId="0" fontId="0" fillId="8" borderId="0" xfId="0" applyFont="1" applyFill="1" applyBorder="1" applyAlignment="1">
      <alignment horizontal="left" wrapText="1"/>
    </xf>
    <xf numFmtId="0" fontId="6" fillId="8" borderId="10" xfId="0" applyFont="1" applyFill="1" applyBorder="1" applyAlignment="1">
      <alignment horizontal="left" wrapText="1"/>
    </xf>
    <xf numFmtId="0" fontId="6" fillId="8" borderId="0" xfId="0" applyFont="1" applyFill="1" applyBorder="1" applyAlignment="1">
      <alignment horizontal="left" wrapText="1"/>
    </xf>
    <xf numFmtId="0" fontId="9" fillId="8" borderId="35" xfId="0" applyFont="1" applyFill="1" applyBorder="1" applyAlignment="1">
      <alignment horizontal="center"/>
    </xf>
    <xf numFmtId="0" fontId="9" fillId="8" borderId="3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 wrapText="1"/>
    </xf>
    <xf numFmtId="0" fontId="6" fillId="8" borderId="5" xfId="0" applyFont="1" applyFill="1" applyBorder="1" applyAlignment="1">
      <alignment horizontal="left" wrapText="1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3" xfId="0" applyBorder="1" applyAlignment="1">
      <alignment horizontal="center"/>
    </xf>
    <xf numFmtId="44" fontId="0" fillId="5" borderId="31" xfId="1" applyFont="1" applyFill="1" applyBorder="1" applyAlignment="1" applyProtection="1">
      <alignment horizontal="center"/>
    </xf>
    <xf numFmtId="44" fontId="0" fillId="5" borderId="32" xfId="1" applyFont="1" applyFill="1" applyBorder="1" applyAlignment="1" applyProtection="1">
      <alignment horizontal="center"/>
    </xf>
    <xf numFmtId="44" fontId="0" fillId="5" borderId="34" xfId="1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9" fontId="0" fillId="4" borderId="12" xfId="4" applyFont="1" applyFill="1" applyBorder="1" applyAlignment="1" applyProtection="1">
      <alignment horizontal="center"/>
      <protection locked="0"/>
    </xf>
    <xf numFmtId="0" fontId="0" fillId="0" borderId="6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5">
    <cellStyle name="Procent" xfId="4" builtinId="5"/>
    <cellStyle name="Standaard" xfId="0" builtinId="0"/>
    <cellStyle name="Standaard 4" xfId="2" xr:uid="{00000000-0005-0000-0000-000001000000}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CF32-7211-4AA0-9BA2-FBCE5FBD38F4}">
  <dimension ref="A1:N22"/>
  <sheetViews>
    <sheetView workbookViewId="0">
      <selection activeCell="M32" sqref="M32"/>
    </sheetView>
  </sheetViews>
  <sheetFormatPr defaultRowHeight="15" x14ac:dyDescent="0.25"/>
  <sheetData>
    <row r="1" spans="1:14" ht="21.75" thickBot="1" x14ac:dyDescent="0.4">
      <c r="A1" s="116" t="s">
        <v>224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15" customHeight="1" x14ac:dyDescent="0.25">
      <c r="A2" s="118" t="s">
        <v>238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x14ac:dyDescent="0.25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x14ac:dyDescent="0.25">
      <c r="A4" s="114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4" x14ac:dyDescent="0.25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14" t="s">
        <v>223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</row>
    <row r="7" spans="1:14" x14ac:dyDescent="0.25">
      <c r="A7" s="114" t="s">
        <v>225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4" ht="15" customHeight="1" x14ac:dyDescent="0.25">
      <c r="A8" s="101" t="s">
        <v>239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ht="15" customHeight="1" x14ac:dyDescent="0.25">
      <c r="A9" s="114" t="s">
        <v>230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</row>
    <row r="10" spans="1:14" ht="15" customHeight="1" x14ac:dyDescent="0.25">
      <c r="A10" s="101" t="s">
        <v>242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15" customHeight="1" x14ac:dyDescent="0.25">
      <c r="A11" s="114" t="s">
        <v>241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1:14" ht="15" customHeight="1" x14ac:dyDescent="0.25">
      <c r="A12" s="101" t="s">
        <v>228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15" customHeight="1" x14ac:dyDescent="0.25">
      <c r="A13" s="101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ht="15" customHeight="1" x14ac:dyDescent="0.25">
      <c r="A14" s="112" t="s">
        <v>226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</row>
    <row r="15" spans="1:14" ht="15" customHeight="1" x14ac:dyDescent="0.25">
      <c r="A15" s="101" t="s">
        <v>239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x14ac:dyDescent="0.25">
      <c r="A16" s="114" t="s">
        <v>227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4" x14ac:dyDescent="0.25">
      <c r="A17" s="101" t="s">
        <v>242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x14ac:dyDescent="0.25">
      <c r="A18" s="114" t="s">
        <v>240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14" x14ac:dyDescent="0.25">
      <c r="A19" s="101" t="s">
        <v>228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4" x14ac:dyDescent="0.2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</row>
    <row r="21" spans="1:14" x14ac:dyDescent="0.25">
      <c r="A21" s="107" t="s">
        <v>243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1:14" x14ac:dyDescent="0.25">
      <c r="A22" s="107" t="s">
        <v>244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</row>
  </sheetData>
  <mergeCells count="9">
    <mergeCell ref="A14:N14"/>
    <mergeCell ref="A16:N16"/>
    <mergeCell ref="A18:N18"/>
    <mergeCell ref="A7:N7"/>
    <mergeCell ref="A1:N1"/>
    <mergeCell ref="A6:N6"/>
    <mergeCell ref="A9:N9"/>
    <mergeCell ref="A11:N11"/>
    <mergeCell ref="A2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8"/>
  </sheetPr>
  <dimension ref="A1:M63"/>
  <sheetViews>
    <sheetView topLeftCell="B3" zoomScale="90" zoomScaleNormal="90" workbookViewId="0">
      <selection activeCell="M51" sqref="M51:M53"/>
    </sheetView>
  </sheetViews>
  <sheetFormatPr defaultRowHeight="15" x14ac:dyDescent="0.25"/>
  <cols>
    <col min="1" max="1" width="12.140625" style="22" customWidth="1"/>
    <col min="2" max="2" width="102.42578125" style="22" customWidth="1"/>
    <col min="3" max="3" width="38.85546875" style="22" bestFit="1" customWidth="1"/>
    <col min="4" max="4" width="14.28515625" style="22" customWidth="1"/>
    <col min="5" max="5" width="14" style="22" customWidth="1"/>
    <col min="6" max="6" width="16.7109375" style="22" customWidth="1"/>
    <col min="7" max="7" width="23.28515625" style="22" customWidth="1"/>
    <col min="8" max="8" width="25.28515625" style="22" customWidth="1"/>
    <col min="9" max="11" width="13.85546875" style="22" customWidth="1"/>
    <col min="12" max="12" width="14.7109375" style="22" customWidth="1"/>
    <col min="13" max="13" width="19.85546875" style="22" customWidth="1"/>
    <col min="14" max="16384" width="9.140625" style="22"/>
  </cols>
  <sheetData>
    <row r="1" spans="1:13" ht="15.75" thickBot="1" x14ac:dyDescent="0.3">
      <c r="D1" s="23"/>
      <c r="E1" s="23"/>
      <c r="F1" s="23"/>
      <c r="G1" s="24"/>
      <c r="H1" s="23"/>
      <c r="I1" s="25"/>
      <c r="J1" s="25"/>
      <c r="K1" s="25"/>
      <c r="L1" s="25"/>
      <c r="M1" s="25"/>
    </row>
    <row r="2" spans="1:13" x14ac:dyDescent="0.25">
      <c r="A2" s="123" t="s">
        <v>0</v>
      </c>
      <c r="B2" s="124"/>
      <c r="C2" s="124"/>
      <c r="D2" s="129" t="s">
        <v>1</v>
      </c>
      <c r="E2" s="130"/>
      <c r="F2" s="131"/>
      <c r="G2" s="156" t="s">
        <v>2</v>
      </c>
      <c r="H2" s="157"/>
      <c r="I2" s="157"/>
      <c r="J2" s="157"/>
      <c r="K2" s="157"/>
      <c r="L2" s="158"/>
      <c r="M2" s="162" t="s">
        <v>3</v>
      </c>
    </row>
    <row r="3" spans="1:13" x14ac:dyDescent="0.25">
      <c r="A3" s="125"/>
      <c r="B3" s="126"/>
      <c r="C3" s="126"/>
      <c r="D3" s="132"/>
      <c r="E3" s="133"/>
      <c r="F3" s="134"/>
      <c r="G3" s="159"/>
      <c r="H3" s="160"/>
      <c r="I3" s="160"/>
      <c r="J3" s="160"/>
      <c r="K3" s="160"/>
      <c r="L3" s="161"/>
      <c r="M3" s="163"/>
    </row>
    <row r="4" spans="1:13" x14ac:dyDescent="0.25">
      <c r="A4" s="125"/>
      <c r="B4" s="126"/>
      <c r="C4" s="126"/>
      <c r="D4" s="132"/>
      <c r="E4" s="133"/>
      <c r="F4" s="134"/>
      <c r="G4" s="159"/>
      <c r="H4" s="160"/>
      <c r="I4" s="160"/>
      <c r="J4" s="160"/>
      <c r="K4" s="160"/>
      <c r="L4" s="161"/>
      <c r="M4" s="163"/>
    </row>
    <row r="5" spans="1:13" ht="47.25" customHeight="1" thickBot="1" x14ac:dyDescent="0.3">
      <c r="A5" s="127"/>
      <c r="B5" s="128"/>
      <c r="C5" s="126"/>
      <c r="D5" s="135"/>
      <c r="E5" s="136"/>
      <c r="F5" s="137"/>
      <c r="G5" s="159"/>
      <c r="H5" s="160"/>
      <c r="I5" s="160"/>
      <c r="J5" s="160"/>
      <c r="K5" s="160"/>
      <c r="L5" s="161"/>
      <c r="M5" s="163"/>
    </row>
    <row r="6" spans="1:13" ht="47.25" customHeight="1" thickBot="1" x14ac:dyDescent="0.3">
      <c r="A6" s="106" t="s">
        <v>4</v>
      </c>
      <c r="B6" s="5" t="s">
        <v>5</v>
      </c>
      <c r="C6" s="66" t="s">
        <v>231</v>
      </c>
      <c r="D6" s="20" t="s">
        <v>6</v>
      </c>
      <c r="E6" s="69" t="s">
        <v>7</v>
      </c>
      <c r="F6" s="69" t="s">
        <v>8</v>
      </c>
      <c r="G6" s="95" t="s">
        <v>9</v>
      </c>
      <c r="H6" s="104" t="s">
        <v>236</v>
      </c>
      <c r="I6" s="96" t="s">
        <v>11</v>
      </c>
      <c r="J6" s="96" t="s">
        <v>12</v>
      </c>
      <c r="K6" s="97" t="s">
        <v>232</v>
      </c>
      <c r="L6" s="98" t="s">
        <v>233</v>
      </c>
      <c r="M6" s="45" t="s">
        <v>13</v>
      </c>
    </row>
    <row r="7" spans="1:13" x14ac:dyDescent="0.25">
      <c r="A7" s="2" t="s">
        <v>14</v>
      </c>
      <c r="B7" s="3" t="s">
        <v>15</v>
      </c>
      <c r="C7" s="65"/>
      <c r="D7" s="70" t="s">
        <v>16</v>
      </c>
      <c r="E7" s="71">
        <v>1080</v>
      </c>
      <c r="F7" s="72">
        <f>200*E7</f>
        <v>216000</v>
      </c>
      <c r="G7" s="39"/>
      <c r="H7" s="39"/>
      <c r="I7" s="40"/>
      <c r="J7" s="40"/>
      <c r="K7" s="40"/>
      <c r="L7" s="41"/>
      <c r="M7" s="46">
        <f>F7*K7</f>
        <v>0</v>
      </c>
    </row>
    <row r="8" spans="1:13" x14ac:dyDescent="0.25">
      <c r="A8" s="3" t="s">
        <v>17</v>
      </c>
      <c r="B8" s="3" t="s">
        <v>18</v>
      </c>
      <c r="C8" s="63"/>
      <c r="D8" s="73" t="s">
        <v>19</v>
      </c>
      <c r="E8" s="74" t="s">
        <v>19</v>
      </c>
      <c r="F8" s="75">
        <v>1</v>
      </c>
      <c r="G8" s="28"/>
      <c r="H8" s="28"/>
      <c r="I8" s="29"/>
      <c r="J8" s="29"/>
      <c r="K8" s="29"/>
      <c r="L8" s="42"/>
      <c r="M8" s="46">
        <f>F8*K8</f>
        <v>0</v>
      </c>
    </row>
    <row r="9" spans="1:13" x14ac:dyDescent="0.25">
      <c r="A9" s="3" t="s">
        <v>20</v>
      </c>
      <c r="B9" s="3" t="s">
        <v>21</v>
      </c>
      <c r="C9" s="63"/>
      <c r="D9" s="73" t="s">
        <v>16</v>
      </c>
      <c r="E9" s="74">
        <v>2808</v>
      </c>
      <c r="F9" s="75">
        <f>200*E9</f>
        <v>561600</v>
      </c>
      <c r="G9" s="28"/>
      <c r="H9" s="28"/>
      <c r="I9" s="29"/>
      <c r="J9" s="29"/>
      <c r="K9" s="29"/>
      <c r="L9" s="42"/>
      <c r="M9" s="46">
        <f t="shared" ref="M9:M50" si="0">F9*K9</f>
        <v>0</v>
      </c>
    </row>
    <row r="10" spans="1:13" x14ac:dyDescent="0.25">
      <c r="A10" s="3" t="s">
        <v>22</v>
      </c>
      <c r="B10" s="3" t="s">
        <v>23</v>
      </c>
      <c r="C10" s="63"/>
      <c r="D10" s="73" t="s">
        <v>24</v>
      </c>
      <c r="E10" s="74">
        <v>1196</v>
      </c>
      <c r="F10" s="75">
        <f>125*E10</f>
        <v>149500</v>
      </c>
      <c r="G10" s="28"/>
      <c r="H10" s="28"/>
      <c r="I10" s="29"/>
      <c r="J10" s="29"/>
      <c r="K10" s="29"/>
      <c r="L10" s="42"/>
      <c r="M10" s="46">
        <f t="shared" si="0"/>
        <v>0</v>
      </c>
    </row>
    <row r="11" spans="1:13" x14ac:dyDescent="0.25">
      <c r="A11" s="3" t="s">
        <v>25</v>
      </c>
      <c r="B11" s="3" t="s">
        <v>26</v>
      </c>
      <c r="C11" s="63"/>
      <c r="D11" s="73" t="s">
        <v>24</v>
      </c>
      <c r="E11" s="74">
        <v>28932</v>
      </c>
      <c r="F11" s="75">
        <f>125*E11</f>
        <v>3616500</v>
      </c>
      <c r="G11" s="28"/>
      <c r="H11" s="28"/>
      <c r="I11" s="29"/>
      <c r="J11" s="29"/>
      <c r="K11" s="29"/>
      <c r="L11" s="42"/>
      <c r="M11" s="46">
        <f t="shared" si="0"/>
        <v>0</v>
      </c>
    </row>
    <row r="12" spans="1:13" x14ac:dyDescent="0.25">
      <c r="A12" s="3" t="s">
        <v>27</v>
      </c>
      <c r="B12" s="3" t="s">
        <v>28</v>
      </c>
      <c r="C12" s="63"/>
      <c r="D12" s="73" t="s">
        <v>16</v>
      </c>
      <c r="E12" s="74">
        <v>3312</v>
      </c>
      <c r="F12" s="75">
        <f>200*E12</f>
        <v>662400</v>
      </c>
      <c r="G12" s="28"/>
      <c r="H12" s="28"/>
      <c r="I12" s="29"/>
      <c r="J12" s="29"/>
      <c r="K12" s="29"/>
      <c r="L12" s="42"/>
      <c r="M12" s="46">
        <f t="shared" si="0"/>
        <v>0</v>
      </c>
    </row>
    <row r="13" spans="1:13" x14ac:dyDescent="0.25">
      <c r="A13" s="3" t="s">
        <v>29</v>
      </c>
      <c r="B13" s="3" t="s">
        <v>30</v>
      </c>
      <c r="C13" s="63"/>
      <c r="D13" s="73" t="s">
        <v>19</v>
      </c>
      <c r="E13" s="74" t="s">
        <v>19</v>
      </c>
      <c r="F13" s="75">
        <v>1</v>
      </c>
      <c r="G13" s="28"/>
      <c r="H13" s="28"/>
      <c r="I13" s="29"/>
      <c r="J13" s="29"/>
      <c r="K13" s="29"/>
      <c r="L13" s="42"/>
      <c r="M13" s="46">
        <f t="shared" si="0"/>
        <v>0</v>
      </c>
    </row>
    <row r="14" spans="1:13" x14ac:dyDescent="0.25">
      <c r="A14" s="3" t="s">
        <v>31</v>
      </c>
      <c r="B14" s="3" t="s">
        <v>32</v>
      </c>
      <c r="C14" s="63"/>
      <c r="D14" s="73" t="s">
        <v>24</v>
      </c>
      <c r="E14" s="74">
        <v>1368</v>
      </c>
      <c r="F14" s="75">
        <f>125*E14</f>
        <v>171000</v>
      </c>
      <c r="G14" s="28"/>
      <c r="H14" s="28"/>
      <c r="I14" s="29"/>
      <c r="J14" s="29"/>
      <c r="K14" s="29"/>
      <c r="L14" s="42"/>
      <c r="M14" s="46">
        <f t="shared" si="0"/>
        <v>0</v>
      </c>
    </row>
    <row r="15" spans="1:13" x14ac:dyDescent="0.25">
      <c r="A15" s="3" t="s">
        <v>33</v>
      </c>
      <c r="B15" s="3" t="s">
        <v>32</v>
      </c>
      <c r="C15" s="63"/>
      <c r="D15" s="73" t="s">
        <v>34</v>
      </c>
      <c r="E15" s="74">
        <v>398</v>
      </c>
      <c r="F15" s="75">
        <f>220*E15</f>
        <v>87560</v>
      </c>
      <c r="G15" s="28"/>
      <c r="H15" s="28"/>
      <c r="I15" s="29"/>
      <c r="J15" s="29"/>
      <c r="K15" s="29"/>
      <c r="L15" s="42"/>
      <c r="M15" s="46">
        <f t="shared" si="0"/>
        <v>0</v>
      </c>
    </row>
    <row r="16" spans="1:13" x14ac:dyDescent="0.25">
      <c r="A16" s="3" t="s">
        <v>35</v>
      </c>
      <c r="B16" s="3" t="s">
        <v>36</v>
      </c>
      <c r="C16" s="63"/>
      <c r="D16" s="73" t="s">
        <v>16</v>
      </c>
      <c r="E16" s="74">
        <v>2204</v>
      </c>
      <c r="F16" s="75">
        <f>200*E16</f>
        <v>440800</v>
      </c>
      <c r="G16" s="28"/>
      <c r="H16" s="28"/>
      <c r="I16" s="29"/>
      <c r="J16" s="29"/>
      <c r="K16" s="29"/>
      <c r="L16" s="42"/>
      <c r="M16" s="46">
        <f t="shared" si="0"/>
        <v>0</v>
      </c>
    </row>
    <row r="17" spans="1:13" ht="15.75" customHeight="1" x14ac:dyDescent="0.25">
      <c r="A17" s="4" t="s">
        <v>37</v>
      </c>
      <c r="B17" s="91" t="s">
        <v>38</v>
      </c>
      <c r="C17" s="63"/>
      <c r="D17" s="73" t="s">
        <v>16</v>
      </c>
      <c r="E17" s="74">
        <v>776</v>
      </c>
      <c r="F17" s="75">
        <f>200*E17</f>
        <v>155200</v>
      </c>
      <c r="G17" s="31"/>
      <c r="H17" s="31"/>
      <c r="I17" s="32"/>
      <c r="J17" s="32"/>
      <c r="K17" s="32"/>
      <c r="L17" s="43"/>
      <c r="M17" s="46">
        <f t="shared" si="0"/>
        <v>0</v>
      </c>
    </row>
    <row r="18" spans="1:13" x14ac:dyDescent="0.25">
      <c r="A18" s="3" t="s">
        <v>39</v>
      </c>
      <c r="B18" s="3" t="s">
        <v>40</v>
      </c>
      <c r="C18" s="63"/>
      <c r="D18" s="73" t="s">
        <v>41</v>
      </c>
      <c r="E18" s="74">
        <v>440</v>
      </c>
      <c r="F18" s="75">
        <f>200*E18</f>
        <v>88000</v>
      </c>
      <c r="G18" s="28"/>
      <c r="H18" s="28"/>
      <c r="I18" s="29"/>
      <c r="J18" s="29"/>
      <c r="K18" s="29"/>
      <c r="L18" s="42"/>
      <c r="M18" s="46">
        <f t="shared" si="0"/>
        <v>0</v>
      </c>
    </row>
    <row r="19" spans="1:13" x14ac:dyDescent="0.25">
      <c r="A19" s="3" t="s">
        <v>42</v>
      </c>
      <c r="B19" s="3" t="s">
        <v>43</v>
      </c>
      <c r="C19" s="63"/>
      <c r="D19" s="76" t="s">
        <v>19</v>
      </c>
      <c r="E19" s="77" t="s">
        <v>19</v>
      </c>
      <c r="F19" s="75">
        <v>1</v>
      </c>
      <c r="G19" s="28"/>
      <c r="H19" s="28"/>
      <c r="I19" s="29"/>
      <c r="J19" s="29"/>
      <c r="K19" s="29"/>
      <c r="L19" s="42"/>
      <c r="M19" s="46">
        <f t="shared" si="0"/>
        <v>0</v>
      </c>
    </row>
    <row r="20" spans="1:13" x14ac:dyDescent="0.25">
      <c r="A20" s="3" t="s">
        <v>44</v>
      </c>
      <c r="B20" s="3" t="s">
        <v>45</v>
      </c>
      <c r="C20" s="63"/>
      <c r="D20" s="78" t="s">
        <v>46</v>
      </c>
      <c r="E20" s="79">
        <v>288</v>
      </c>
      <c r="F20" s="75">
        <f>1000*E20</f>
        <v>288000</v>
      </c>
      <c r="G20" s="28"/>
      <c r="H20" s="28"/>
      <c r="I20" s="29"/>
      <c r="J20" s="29"/>
      <c r="K20" s="29"/>
      <c r="L20" s="42"/>
      <c r="M20" s="46">
        <f t="shared" si="0"/>
        <v>0</v>
      </c>
    </row>
    <row r="21" spans="1:13" x14ac:dyDescent="0.25">
      <c r="A21" s="3" t="s">
        <v>47</v>
      </c>
      <c r="B21" s="3" t="s">
        <v>48</v>
      </c>
      <c r="C21" s="63"/>
      <c r="D21" s="80" t="s">
        <v>49</v>
      </c>
      <c r="E21" s="81">
        <v>432</v>
      </c>
      <c r="F21" s="75">
        <f>1000*E21</f>
        <v>432000</v>
      </c>
      <c r="G21" s="28"/>
      <c r="H21" s="28"/>
      <c r="I21" s="29"/>
      <c r="J21" s="29"/>
      <c r="K21" s="29"/>
      <c r="L21" s="42"/>
      <c r="M21" s="46">
        <f t="shared" si="0"/>
        <v>0</v>
      </c>
    </row>
    <row r="22" spans="1:13" x14ac:dyDescent="0.25">
      <c r="A22" s="3" t="s">
        <v>47</v>
      </c>
      <c r="B22" s="3" t="s">
        <v>48</v>
      </c>
      <c r="C22" s="63"/>
      <c r="D22" s="80" t="s">
        <v>50</v>
      </c>
      <c r="E22" s="81">
        <v>2060</v>
      </c>
      <c r="F22" s="75">
        <f>500*E22</f>
        <v>1030000</v>
      </c>
      <c r="G22" s="28"/>
      <c r="H22" s="28"/>
      <c r="I22" s="29"/>
      <c r="J22" s="29"/>
      <c r="K22" s="29"/>
      <c r="L22" s="42"/>
      <c r="M22" s="46">
        <f t="shared" si="0"/>
        <v>0</v>
      </c>
    </row>
    <row r="23" spans="1:13" x14ac:dyDescent="0.25">
      <c r="A23" s="3" t="s">
        <v>51</v>
      </c>
      <c r="B23" s="3" t="s">
        <v>52</v>
      </c>
      <c r="C23" s="63"/>
      <c r="D23" s="80" t="s">
        <v>46</v>
      </c>
      <c r="E23" s="81">
        <v>488</v>
      </c>
      <c r="F23" s="75">
        <f>1000*E23</f>
        <v>488000</v>
      </c>
      <c r="G23" s="28"/>
      <c r="H23" s="28"/>
      <c r="I23" s="29"/>
      <c r="J23" s="29"/>
      <c r="K23" s="29"/>
      <c r="L23" s="42"/>
      <c r="M23" s="46">
        <f t="shared" si="0"/>
        <v>0</v>
      </c>
    </row>
    <row r="24" spans="1:13" x14ac:dyDescent="0.25">
      <c r="A24" s="3" t="s">
        <v>53</v>
      </c>
      <c r="B24" s="3" t="s">
        <v>54</v>
      </c>
      <c r="C24" s="63"/>
      <c r="D24" s="80" t="s">
        <v>49</v>
      </c>
      <c r="E24" s="81">
        <v>152</v>
      </c>
      <c r="F24" s="75">
        <f>1000*E24</f>
        <v>152000</v>
      </c>
      <c r="G24" s="28"/>
      <c r="H24" s="28"/>
      <c r="I24" s="29"/>
      <c r="J24" s="29"/>
      <c r="K24" s="29"/>
      <c r="L24" s="42"/>
      <c r="M24" s="46">
        <f t="shared" si="0"/>
        <v>0</v>
      </c>
    </row>
    <row r="25" spans="1:13" x14ac:dyDescent="0.25">
      <c r="A25" s="3" t="s">
        <v>55</v>
      </c>
      <c r="B25" s="3" t="s">
        <v>56</v>
      </c>
      <c r="C25" s="63"/>
      <c r="D25" s="80" t="s">
        <v>49</v>
      </c>
      <c r="E25" s="81">
        <v>4264</v>
      </c>
      <c r="F25" s="75">
        <f>1000*E25</f>
        <v>4264000</v>
      </c>
      <c r="G25" s="28"/>
      <c r="H25" s="28"/>
      <c r="I25" s="29"/>
      <c r="J25" s="29"/>
      <c r="K25" s="29"/>
      <c r="L25" s="42"/>
      <c r="M25" s="46">
        <f t="shared" si="0"/>
        <v>0</v>
      </c>
    </row>
    <row r="26" spans="1:13" x14ac:dyDescent="0.25">
      <c r="A26" s="3" t="s">
        <v>55</v>
      </c>
      <c r="B26" s="3" t="s">
        <v>56</v>
      </c>
      <c r="C26" s="63"/>
      <c r="D26" s="80" t="s">
        <v>50</v>
      </c>
      <c r="E26" s="81">
        <v>8631</v>
      </c>
      <c r="F26" s="75">
        <f>500*E26</f>
        <v>4315500</v>
      </c>
      <c r="G26" s="28"/>
      <c r="H26" s="28"/>
      <c r="I26" s="29"/>
      <c r="J26" s="29"/>
      <c r="K26" s="29"/>
      <c r="L26" s="42"/>
      <c r="M26" s="46">
        <f t="shared" si="0"/>
        <v>0</v>
      </c>
    </row>
    <row r="27" spans="1:13" x14ac:dyDescent="0.25">
      <c r="A27" s="3" t="s">
        <v>57</v>
      </c>
      <c r="B27" s="3" t="s">
        <v>58</v>
      </c>
      <c r="C27" s="63"/>
      <c r="D27" s="80" t="s">
        <v>19</v>
      </c>
      <c r="E27" s="81" t="s">
        <v>19</v>
      </c>
      <c r="F27" s="75">
        <v>1</v>
      </c>
      <c r="G27" s="28"/>
      <c r="H27" s="28"/>
      <c r="I27" s="29"/>
      <c r="J27" s="29"/>
      <c r="K27" s="29"/>
      <c r="L27" s="42"/>
      <c r="M27" s="46">
        <f t="shared" si="0"/>
        <v>0</v>
      </c>
    </row>
    <row r="28" spans="1:13" x14ac:dyDescent="0.25">
      <c r="A28" s="3" t="s">
        <v>59</v>
      </c>
      <c r="B28" s="3" t="s">
        <v>60</v>
      </c>
      <c r="C28" s="63"/>
      <c r="D28" s="80" t="s">
        <v>46</v>
      </c>
      <c r="E28" s="81">
        <v>2145</v>
      </c>
      <c r="F28" s="75">
        <f>1000*E28</f>
        <v>2145000</v>
      </c>
      <c r="G28" s="28"/>
      <c r="H28" s="28"/>
      <c r="I28" s="29"/>
      <c r="J28" s="29"/>
      <c r="K28" s="29"/>
      <c r="L28" s="42"/>
      <c r="M28" s="46">
        <f t="shared" si="0"/>
        <v>0</v>
      </c>
    </row>
    <row r="29" spans="1:13" x14ac:dyDescent="0.25">
      <c r="A29" s="3" t="s">
        <v>59</v>
      </c>
      <c r="B29" s="3" t="s">
        <v>60</v>
      </c>
      <c r="C29" s="63"/>
      <c r="D29" s="80" t="s">
        <v>50</v>
      </c>
      <c r="E29" s="81">
        <v>13956</v>
      </c>
      <c r="F29" s="75">
        <f>500*E29</f>
        <v>6978000</v>
      </c>
      <c r="G29" s="28"/>
      <c r="H29" s="28"/>
      <c r="I29" s="29"/>
      <c r="J29" s="29"/>
      <c r="K29" s="29"/>
      <c r="L29" s="42"/>
      <c r="M29" s="46">
        <f t="shared" si="0"/>
        <v>0</v>
      </c>
    </row>
    <row r="30" spans="1:13" x14ac:dyDescent="0.25">
      <c r="A30" s="3" t="s">
        <v>61</v>
      </c>
      <c r="B30" s="3" t="s">
        <v>62</v>
      </c>
      <c r="C30" s="63"/>
      <c r="D30" s="80" t="s">
        <v>50</v>
      </c>
      <c r="E30" s="81">
        <v>2513</v>
      </c>
      <c r="F30" s="75">
        <f>500*E30</f>
        <v>1256500</v>
      </c>
      <c r="G30" s="28"/>
      <c r="H30" s="28"/>
      <c r="I30" s="29"/>
      <c r="J30" s="29"/>
      <c r="K30" s="29"/>
      <c r="L30" s="42"/>
      <c r="M30" s="46">
        <f t="shared" si="0"/>
        <v>0</v>
      </c>
    </row>
    <row r="31" spans="1:13" x14ac:dyDescent="0.25">
      <c r="A31" s="3" t="s">
        <v>63</v>
      </c>
      <c r="B31" s="3" t="s">
        <v>64</v>
      </c>
      <c r="C31" s="63"/>
      <c r="D31" s="80" t="s">
        <v>50</v>
      </c>
      <c r="E31" s="81">
        <v>1620</v>
      </c>
      <c r="F31" s="75">
        <f>500*E31</f>
        <v>810000</v>
      </c>
      <c r="G31" s="28"/>
      <c r="H31" s="28"/>
      <c r="I31" s="29"/>
      <c r="J31" s="29"/>
      <c r="K31" s="29"/>
      <c r="L31" s="42"/>
      <c r="M31" s="46">
        <f t="shared" si="0"/>
        <v>0</v>
      </c>
    </row>
    <row r="32" spans="1:13" x14ac:dyDescent="0.25">
      <c r="A32" s="3" t="s">
        <v>65</v>
      </c>
      <c r="B32" s="3" t="s">
        <v>66</v>
      </c>
      <c r="C32" s="63"/>
      <c r="D32" s="80" t="s">
        <v>50</v>
      </c>
      <c r="E32" s="81">
        <v>6315</v>
      </c>
      <c r="F32" s="75">
        <f>500*E32</f>
        <v>3157500</v>
      </c>
      <c r="G32" s="28"/>
      <c r="H32" s="28"/>
      <c r="I32" s="29"/>
      <c r="J32" s="29"/>
      <c r="K32" s="29"/>
      <c r="L32" s="42"/>
      <c r="M32" s="46">
        <f t="shared" si="0"/>
        <v>0</v>
      </c>
    </row>
    <row r="33" spans="1:13" x14ac:dyDescent="0.25">
      <c r="A33" s="3" t="s">
        <v>67</v>
      </c>
      <c r="B33" s="3" t="s">
        <v>68</v>
      </c>
      <c r="C33" s="63"/>
      <c r="D33" s="80" t="s">
        <v>46</v>
      </c>
      <c r="E33" s="81">
        <v>98</v>
      </c>
      <c r="F33" s="75">
        <f>1000*E33</f>
        <v>98000</v>
      </c>
      <c r="G33" s="28"/>
      <c r="H33" s="28"/>
      <c r="I33" s="29"/>
      <c r="J33" s="29"/>
      <c r="K33" s="29"/>
      <c r="L33" s="42"/>
      <c r="M33" s="46">
        <f t="shared" si="0"/>
        <v>0</v>
      </c>
    </row>
    <row r="34" spans="1:13" x14ac:dyDescent="0.25">
      <c r="A34" s="3" t="s">
        <v>69</v>
      </c>
      <c r="B34" s="3" t="s">
        <v>70</v>
      </c>
      <c r="C34" s="63"/>
      <c r="D34" s="80" t="s">
        <v>46</v>
      </c>
      <c r="E34" s="81">
        <v>282</v>
      </c>
      <c r="F34" s="75">
        <f>1000*E34</f>
        <v>282000</v>
      </c>
      <c r="G34" s="28"/>
      <c r="H34" s="28"/>
      <c r="I34" s="29"/>
      <c r="J34" s="29"/>
      <c r="K34" s="29"/>
      <c r="L34" s="42"/>
      <c r="M34" s="46">
        <f t="shared" si="0"/>
        <v>0</v>
      </c>
    </row>
    <row r="35" spans="1:13" x14ac:dyDescent="0.25">
      <c r="A35" s="3" t="s">
        <v>71</v>
      </c>
      <c r="B35" s="3" t="s">
        <v>72</v>
      </c>
      <c r="C35" s="63"/>
      <c r="D35" s="80" t="s">
        <v>46</v>
      </c>
      <c r="E35" s="81">
        <v>64</v>
      </c>
      <c r="F35" s="75">
        <f>1000*E35</f>
        <v>64000</v>
      </c>
      <c r="G35" s="28"/>
      <c r="H35" s="28"/>
      <c r="I35" s="29"/>
      <c r="J35" s="29"/>
      <c r="K35" s="29"/>
      <c r="L35" s="42"/>
      <c r="M35" s="46">
        <f t="shared" si="0"/>
        <v>0</v>
      </c>
    </row>
    <row r="36" spans="1:13" x14ac:dyDescent="0.25">
      <c r="A36" s="3" t="s">
        <v>73</v>
      </c>
      <c r="B36" s="3" t="s">
        <v>74</v>
      </c>
      <c r="C36" s="63"/>
      <c r="D36" s="80" t="s">
        <v>50</v>
      </c>
      <c r="E36" s="81">
        <v>4476</v>
      </c>
      <c r="F36" s="75">
        <f>500*E36</f>
        <v>2238000</v>
      </c>
      <c r="G36" s="28"/>
      <c r="H36" s="28"/>
      <c r="I36" s="29"/>
      <c r="J36" s="29"/>
      <c r="K36" s="29"/>
      <c r="L36" s="42"/>
      <c r="M36" s="46">
        <f t="shared" si="0"/>
        <v>0</v>
      </c>
    </row>
    <row r="37" spans="1:13" ht="30" x14ac:dyDescent="0.25">
      <c r="A37" s="3" t="s">
        <v>75</v>
      </c>
      <c r="B37" s="8" t="s">
        <v>76</v>
      </c>
      <c r="C37" s="63"/>
      <c r="D37" s="80" t="s">
        <v>77</v>
      </c>
      <c r="E37" s="81">
        <v>810</v>
      </c>
      <c r="F37" s="75">
        <f>80*E37</f>
        <v>64800</v>
      </c>
      <c r="G37" s="28"/>
      <c r="H37" s="28"/>
      <c r="I37" s="29"/>
      <c r="J37" s="29"/>
      <c r="K37" s="29"/>
      <c r="L37" s="42"/>
      <c r="M37" s="46">
        <f t="shared" si="0"/>
        <v>0</v>
      </c>
    </row>
    <row r="38" spans="1:13" ht="30" x14ac:dyDescent="0.25">
      <c r="A38" s="3" t="s">
        <v>78</v>
      </c>
      <c r="B38" s="8" t="s">
        <v>79</v>
      </c>
      <c r="C38" s="63"/>
      <c r="D38" s="80" t="s">
        <v>80</v>
      </c>
      <c r="E38" s="81">
        <v>120</v>
      </c>
      <c r="F38" s="75">
        <f>100*E38</f>
        <v>12000</v>
      </c>
      <c r="G38" s="28"/>
      <c r="H38" s="28"/>
      <c r="I38" s="29"/>
      <c r="J38" s="29"/>
      <c r="K38" s="29"/>
      <c r="L38" s="42"/>
      <c r="M38" s="46">
        <f t="shared" si="0"/>
        <v>0</v>
      </c>
    </row>
    <row r="39" spans="1:13" x14ac:dyDescent="0.25">
      <c r="A39" s="3" t="s">
        <v>81</v>
      </c>
      <c r="B39" s="3" t="s">
        <v>82</v>
      </c>
      <c r="C39" s="63"/>
      <c r="D39" s="80" t="s">
        <v>83</v>
      </c>
      <c r="E39" s="81">
        <v>9300</v>
      </c>
      <c r="F39" s="75">
        <f>45*E39</f>
        <v>418500</v>
      </c>
      <c r="G39" s="28"/>
      <c r="H39" s="28"/>
      <c r="I39" s="29"/>
      <c r="J39" s="29"/>
      <c r="K39" s="29"/>
      <c r="L39" s="42"/>
      <c r="M39" s="46">
        <f t="shared" si="0"/>
        <v>0</v>
      </c>
    </row>
    <row r="40" spans="1:13" ht="30" x14ac:dyDescent="0.25">
      <c r="A40" s="3" t="s">
        <v>84</v>
      </c>
      <c r="B40" s="8" t="s">
        <v>85</v>
      </c>
      <c r="C40" s="63"/>
      <c r="D40" s="82" t="s">
        <v>19</v>
      </c>
      <c r="E40" s="81" t="s">
        <v>19</v>
      </c>
      <c r="F40" s="75">
        <v>1</v>
      </c>
      <c r="G40" s="28"/>
      <c r="H40" s="28"/>
      <c r="I40" s="29"/>
      <c r="J40" s="29"/>
      <c r="K40" s="29"/>
      <c r="L40" s="42"/>
      <c r="M40" s="46">
        <f t="shared" si="0"/>
        <v>0</v>
      </c>
    </row>
    <row r="41" spans="1:13" x14ac:dyDescent="0.25">
      <c r="A41" s="3" t="s">
        <v>86</v>
      </c>
      <c r="B41" s="3" t="s">
        <v>87</v>
      </c>
      <c r="C41" s="63"/>
      <c r="D41" s="73" t="s">
        <v>88</v>
      </c>
      <c r="E41" s="74">
        <v>1974</v>
      </c>
      <c r="F41" s="75">
        <f>30*E41</f>
        <v>59220</v>
      </c>
      <c r="G41" s="28"/>
      <c r="H41" s="28"/>
      <c r="I41" s="29"/>
      <c r="J41" s="29"/>
      <c r="K41" s="29"/>
      <c r="L41" s="42"/>
      <c r="M41" s="46">
        <f t="shared" si="0"/>
        <v>0</v>
      </c>
    </row>
    <row r="42" spans="1:13" x14ac:dyDescent="0.25">
      <c r="A42" s="3" t="s">
        <v>89</v>
      </c>
      <c r="B42" s="3" t="s">
        <v>90</v>
      </c>
      <c r="C42" s="63"/>
      <c r="D42" s="73" t="s">
        <v>91</v>
      </c>
      <c r="E42" s="18">
        <v>56</v>
      </c>
      <c r="F42" s="75">
        <f>120*E42</f>
        <v>6720</v>
      </c>
      <c r="G42" s="28"/>
      <c r="H42" s="28"/>
      <c r="I42" s="29"/>
      <c r="J42" s="29"/>
      <c r="K42" s="29"/>
      <c r="L42" s="42"/>
      <c r="M42" s="46">
        <f t="shared" si="0"/>
        <v>0</v>
      </c>
    </row>
    <row r="43" spans="1:13" x14ac:dyDescent="0.25">
      <c r="A43" s="3" t="s">
        <v>92</v>
      </c>
      <c r="B43" s="3" t="s">
        <v>93</v>
      </c>
      <c r="C43" s="63"/>
      <c r="D43" s="83" t="s">
        <v>94</v>
      </c>
      <c r="E43" s="18">
        <v>18</v>
      </c>
      <c r="F43" s="84">
        <f>400*E43</f>
        <v>7200</v>
      </c>
      <c r="G43" s="28"/>
      <c r="H43" s="28"/>
      <c r="I43" s="29"/>
      <c r="J43" s="29"/>
      <c r="K43" s="29"/>
      <c r="L43" s="42"/>
      <c r="M43" s="46">
        <f t="shared" si="0"/>
        <v>0</v>
      </c>
    </row>
    <row r="44" spans="1:13" x14ac:dyDescent="0.25">
      <c r="A44" s="3" t="s">
        <v>95</v>
      </c>
      <c r="B44" s="3" t="s">
        <v>96</v>
      </c>
      <c r="C44" s="63"/>
      <c r="D44" s="83" t="s">
        <v>97</v>
      </c>
      <c r="E44" s="18">
        <v>5</v>
      </c>
      <c r="F44" s="84">
        <f>225*E44</f>
        <v>1125</v>
      </c>
      <c r="G44" s="28"/>
      <c r="H44" s="28"/>
      <c r="I44" s="29"/>
      <c r="J44" s="29"/>
      <c r="K44" s="29"/>
      <c r="L44" s="42"/>
      <c r="M44" s="46">
        <f t="shared" si="0"/>
        <v>0</v>
      </c>
    </row>
    <row r="45" spans="1:13" x14ac:dyDescent="0.25">
      <c r="A45" s="3" t="s">
        <v>98</v>
      </c>
      <c r="B45" s="3" t="s">
        <v>99</v>
      </c>
      <c r="C45" s="63"/>
      <c r="D45" s="80" t="s">
        <v>91</v>
      </c>
      <c r="E45" s="85">
        <v>1676</v>
      </c>
      <c r="F45" s="75">
        <f>120*E45</f>
        <v>201120</v>
      </c>
      <c r="G45" s="28"/>
      <c r="H45" s="28"/>
      <c r="I45" s="29"/>
      <c r="J45" s="29"/>
      <c r="K45" s="29"/>
      <c r="L45" s="42"/>
      <c r="M45" s="46">
        <f t="shared" si="0"/>
        <v>0</v>
      </c>
    </row>
    <row r="46" spans="1:13" ht="30" x14ac:dyDescent="0.25">
      <c r="A46" s="3" t="s">
        <v>100</v>
      </c>
      <c r="B46" s="8" t="s">
        <v>101</v>
      </c>
      <c r="C46" s="63"/>
      <c r="D46" s="80" t="s">
        <v>94</v>
      </c>
      <c r="E46" s="85">
        <v>4</v>
      </c>
      <c r="F46" s="84">
        <f>400*E46</f>
        <v>1600</v>
      </c>
      <c r="G46" s="28"/>
      <c r="H46" s="28"/>
      <c r="I46" s="29"/>
      <c r="J46" s="29"/>
      <c r="K46" s="29"/>
      <c r="L46" s="42"/>
      <c r="M46" s="46">
        <f t="shared" si="0"/>
        <v>0</v>
      </c>
    </row>
    <row r="47" spans="1:13" ht="30" x14ac:dyDescent="0.25">
      <c r="A47" s="3" t="s">
        <v>102</v>
      </c>
      <c r="B47" s="8" t="s">
        <v>103</v>
      </c>
      <c r="C47" s="63"/>
      <c r="D47" s="80" t="s">
        <v>104</v>
      </c>
      <c r="E47" s="85">
        <f>0.2*116</f>
        <v>23.200000000000003</v>
      </c>
      <c r="F47" s="75">
        <f>300*E47</f>
        <v>6960.0000000000009</v>
      </c>
      <c r="G47" s="28"/>
      <c r="H47" s="28"/>
      <c r="I47" s="29"/>
      <c r="J47" s="29"/>
      <c r="K47" s="29"/>
      <c r="L47" s="42"/>
      <c r="M47" s="46">
        <f t="shared" si="0"/>
        <v>0</v>
      </c>
    </row>
    <row r="48" spans="1:13" ht="30" x14ac:dyDescent="0.25">
      <c r="A48" s="2" t="s">
        <v>105</v>
      </c>
      <c r="B48" s="8" t="s">
        <v>106</v>
      </c>
      <c r="C48" s="63"/>
      <c r="D48" s="86" t="s">
        <v>104</v>
      </c>
      <c r="E48" s="87">
        <v>4</v>
      </c>
      <c r="F48" s="75">
        <f>300*E48</f>
        <v>1200</v>
      </c>
      <c r="G48" s="28"/>
      <c r="H48" s="28"/>
      <c r="I48" s="29"/>
      <c r="J48" s="29"/>
      <c r="K48" s="29"/>
      <c r="L48" s="42"/>
      <c r="M48" s="46">
        <f t="shared" si="0"/>
        <v>0</v>
      </c>
    </row>
    <row r="49" spans="1:13" x14ac:dyDescent="0.25">
      <c r="A49" s="3" t="s">
        <v>107</v>
      </c>
      <c r="B49" s="3" t="s">
        <v>108</v>
      </c>
      <c r="C49" s="63"/>
      <c r="D49" s="86" t="s">
        <v>94</v>
      </c>
      <c r="E49" s="87">
        <v>15</v>
      </c>
      <c r="F49" s="75">
        <f>400*E49</f>
        <v>6000</v>
      </c>
      <c r="G49" s="28"/>
      <c r="H49" s="28"/>
      <c r="I49" s="29"/>
      <c r="J49" s="29"/>
      <c r="K49" s="29"/>
      <c r="L49" s="42"/>
      <c r="M49" s="46">
        <f t="shared" si="0"/>
        <v>0</v>
      </c>
    </row>
    <row r="50" spans="1:13" ht="16.5" customHeight="1" x14ac:dyDescent="0.25">
      <c r="A50" s="2" t="s">
        <v>109</v>
      </c>
      <c r="B50" s="8" t="s">
        <v>110</v>
      </c>
      <c r="C50" s="64"/>
      <c r="D50" s="88" t="s">
        <v>111</v>
      </c>
      <c r="E50" s="89">
        <v>26</v>
      </c>
      <c r="F50" s="90">
        <f>250*E50</f>
        <v>6500</v>
      </c>
      <c r="G50" s="34"/>
      <c r="H50" s="34"/>
      <c r="I50" s="35"/>
      <c r="J50" s="35"/>
      <c r="K50" s="35"/>
      <c r="L50" s="44"/>
      <c r="M50" s="46">
        <f t="shared" si="0"/>
        <v>0</v>
      </c>
    </row>
    <row r="51" spans="1:13" x14ac:dyDescent="0.25">
      <c r="D51" s="36"/>
      <c r="E51" s="36"/>
      <c r="F51" s="37"/>
      <c r="G51" s="138" t="s">
        <v>112</v>
      </c>
      <c r="H51" s="139"/>
      <c r="I51" s="139"/>
      <c r="J51" s="139"/>
      <c r="K51" s="139"/>
      <c r="L51" s="140"/>
      <c r="M51" s="144">
        <f>SUM(M7:M50)</f>
        <v>0</v>
      </c>
    </row>
    <row r="52" spans="1:13" x14ac:dyDescent="0.25">
      <c r="D52" s="23"/>
      <c r="E52" s="23"/>
      <c r="F52" s="38"/>
      <c r="G52" s="138"/>
      <c r="H52" s="139"/>
      <c r="I52" s="139"/>
      <c r="J52" s="139"/>
      <c r="K52" s="139"/>
      <c r="L52" s="140"/>
      <c r="M52" s="145"/>
    </row>
    <row r="53" spans="1:13" ht="15.75" thickBot="1" x14ac:dyDescent="0.3">
      <c r="A53" s="105" t="s">
        <v>234</v>
      </c>
      <c r="B53" s="99" t="s">
        <v>237</v>
      </c>
      <c r="D53" s="23"/>
      <c r="E53" s="23"/>
      <c r="F53" s="38"/>
      <c r="G53" s="141"/>
      <c r="H53" s="142"/>
      <c r="I53" s="142"/>
      <c r="J53" s="142"/>
      <c r="K53" s="142"/>
      <c r="L53" s="143"/>
      <c r="M53" s="146"/>
    </row>
    <row r="54" spans="1:13" x14ac:dyDescent="0.25">
      <c r="A54" s="165" t="s">
        <v>235</v>
      </c>
      <c r="B54" s="164"/>
      <c r="D54" s="147"/>
      <c r="E54" s="148"/>
      <c r="F54" s="149"/>
      <c r="G54" s="150"/>
      <c r="H54" s="151"/>
      <c r="I54" s="151"/>
      <c r="J54" s="151"/>
      <c r="K54" s="151"/>
      <c r="L54" s="151"/>
      <c r="M54" s="149"/>
    </row>
    <row r="55" spans="1:13" x14ac:dyDescent="0.25">
      <c r="A55" s="166"/>
      <c r="B55" s="164"/>
      <c r="D55" s="150"/>
      <c r="E55" s="151"/>
      <c r="F55" s="152"/>
      <c r="G55" s="150"/>
      <c r="H55" s="151"/>
      <c r="I55" s="151"/>
      <c r="J55" s="151"/>
      <c r="K55" s="151"/>
      <c r="L55" s="151"/>
      <c r="M55" s="152"/>
    </row>
    <row r="56" spans="1:13" x14ac:dyDescent="0.25">
      <c r="D56" s="150"/>
      <c r="E56" s="151"/>
      <c r="F56" s="152"/>
      <c r="G56" s="150"/>
      <c r="H56" s="151"/>
      <c r="I56" s="151"/>
      <c r="J56" s="151"/>
      <c r="K56" s="151"/>
      <c r="L56" s="151"/>
      <c r="M56" s="152"/>
    </row>
    <row r="57" spans="1:13" x14ac:dyDescent="0.25">
      <c r="D57" s="150"/>
      <c r="E57" s="151"/>
      <c r="F57" s="152"/>
      <c r="G57" s="150"/>
      <c r="H57" s="151"/>
      <c r="I57" s="151"/>
      <c r="J57" s="151"/>
      <c r="K57" s="151"/>
      <c r="L57" s="151"/>
      <c r="M57" s="152"/>
    </row>
    <row r="58" spans="1:13" x14ac:dyDescent="0.25">
      <c r="D58" s="150"/>
      <c r="E58" s="151"/>
      <c r="F58" s="152"/>
      <c r="G58" s="150"/>
      <c r="H58" s="151"/>
      <c r="I58" s="151"/>
      <c r="J58" s="151"/>
      <c r="K58" s="151"/>
      <c r="L58" s="151"/>
      <c r="M58" s="152"/>
    </row>
    <row r="59" spans="1:13" x14ac:dyDescent="0.25">
      <c r="D59" s="150"/>
      <c r="E59" s="151"/>
      <c r="F59" s="152"/>
      <c r="G59" s="150"/>
      <c r="H59" s="151"/>
      <c r="I59" s="151"/>
      <c r="J59" s="151"/>
      <c r="K59" s="151"/>
      <c r="L59" s="151"/>
      <c r="M59" s="152"/>
    </row>
    <row r="60" spans="1:13" x14ac:dyDescent="0.25">
      <c r="D60" s="150"/>
      <c r="E60" s="151"/>
      <c r="F60" s="152"/>
      <c r="G60" s="150"/>
      <c r="H60" s="151"/>
      <c r="I60" s="151"/>
      <c r="J60" s="151"/>
      <c r="K60" s="151"/>
      <c r="L60" s="151"/>
      <c r="M60" s="152"/>
    </row>
    <row r="61" spans="1:13" x14ac:dyDescent="0.25">
      <c r="D61" s="150"/>
      <c r="E61" s="151"/>
      <c r="F61" s="152"/>
      <c r="G61" s="150"/>
      <c r="H61" s="151"/>
      <c r="I61" s="151"/>
      <c r="J61" s="151"/>
      <c r="K61" s="151"/>
      <c r="L61" s="151"/>
      <c r="M61" s="152"/>
    </row>
    <row r="62" spans="1:13" ht="15.75" thickBot="1" x14ac:dyDescent="0.3">
      <c r="D62" s="153"/>
      <c r="E62" s="154"/>
      <c r="F62" s="155"/>
      <c r="G62" s="153"/>
      <c r="H62" s="154"/>
      <c r="I62" s="154"/>
      <c r="J62" s="154"/>
      <c r="K62" s="154"/>
      <c r="L62" s="154"/>
      <c r="M62" s="155"/>
    </row>
    <row r="63" spans="1:13" ht="15.75" thickBot="1" x14ac:dyDescent="0.3">
      <c r="D63" s="120" t="s">
        <v>113</v>
      </c>
      <c r="E63" s="121"/>
      <c r="F63" s="122"/>
      <c r="G63" s="120" t="s">
        <v>114</v>
      </c>
      <c r="H63" s="121"/>
      <c r="I63" s="121"/>
      <c r="J63" s="121"/>
      <c r="K63" s="121"/>
      <c r="L63" s="121"/>
      <c r="M63" s="122"/>
    </row>
  </sheetData>
  <sheetProtection algorithmName="SHA-512" hashValue="dRpfUYXhsY1jVbFdSX7DE3MJ89RC5323Bh8iS4q/QjkjeFLgq6d/w0I/hiNEW9qyon+lK75cK/duUZRTZw3ZXA==" saltValue="UJumvBC97I4yz7CmHrhIsA==" spinCount="100000" sheet="1" objects="1" scenarios="1"/>
  <protectedRanges>
    <protectedRange algorithmName="SHA-512" hashValue="j7gfD+bJyNOXoaJCT8UTLAxsQiYbDuwd28y5mlfRPXL1bBPSIMpdz0s8wISBS8vKJycVcdIq7xJPjy464DeiiQ==" saltValue="7wdZy0duGg/M+QSHEHgMqQ==" spinCount="100000" sqref="C7:C50 G7:L50" name="Bereik2"/>
  </protectedRanges>
  <mergeCells count="12">
    <mergeCell ref="D63:F63"/>
    <mergeCell ref="G63:M63"/>
    <mergeCell ref="A2:C5"/>
    <mergeCell ref="D2:F5"/>
    <mergeCell ref="G51:L53"/>
    <mergeCell ref="M51:M53"/>
    <mergeCell ref="D54:F62"/>
    <mergeCell ref="G54:M62"/>
    <mergeCell ref="G2:L5"/>
    <mergeCell ref="M2:M5"/>
    <mergeCell ref="B54:B55"/>
    <mergeCell ref="A54:A55"/>
  </mergeCells>
  <phoneticPr fontId="8" type="noConversion"/>
  <pageMargins left="0.7" right="0.7" top="0.75" bottom="0.75" header="0.3" footer="0.3"/>
  <pageSetup paperSize="9" orientation="portrait" r:id="rId1"/>
  <ignoredErrors>
    <ignoredError sqref="F7:F21 F24:F46 E47 F48:F50" unlockedFormula="1"/>
    <ignoredError sqref="F22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>
    <tabColor theme="7"/>
  </sheetPr>
  <dimension ref="A1:M86"/>
  <sheetViews>
    <sheetView tabSelected="1" zoomScale="85" zoomScaleNormal="85" workbookViewId="0">
      <selection activeCell="A2" sqref="A2:C5"/>
    </sheetView>
  </sheetViews>
  <sheetFormatPr defaultRowHeight="15" x14ac:dyDescent="0.25"/>
  <cols>
    <col min="1" max="1" width="13" customWidth="1"/>
    <col min="2" max="2" width="143.28515625" customWidth="1"/>
    <col min="3" max="3" width="38.85546875" customWidth="1"/>
    <col min="4" max="4" width="13.85546875" style="6" customWidth="1"/>
    <col min="5" max="5" width="15.7109375" customWidth="1"/>
    <col min="6" max="6" width="17.140625" customWidth="1"/>
    <col min="7" max="7" width="20.28515625" customWidth="1"/>
    <col min="8" max="8" width="25.7109375" customWidth="1"/>
    <col min="9" max="9" width="13.28515625" customWidth="1"/>
    <col min="10" max="10" width="14.7109375" customWidth="1"/>
    <col min="11" max="12" width="13.7109375" customWidth="1"/>
    <col min="13" max="13" width="19.5703125" customWidth="1"/>
  </cols>
  <sheetData>
    <row r="1" spans="1:13" ht="15.75" thickBot="1" x14ac:dyDescent="0.3">
      <c r="H1" s="1"/>
    </row>
    <row r="2" spans="1:13" x14ac:dyDescent="0.25">
      <c r="A2" s="123" t="s">
        <v>0</v>
      </c>
      <c r="B2" s="124"/>
      <c r="C2" s="124"/>
      <c r="D2" s="129" t="s">
        <v>229</v>
      </c>
      <c r="E2" s="130"/>
      <c r="F2" s="131"/>
      <c r="G2" s="156" t="s">
        <v>2</v>
      </c>
      <c r="H2" s="157"/>
      <c r="I2" s="157"/>
      <c r="J2" s="157"/>
      <c r="K2" s="157"/>
      <c r="L2" s="157"/>
      <c r="M2" s="162" t="s">
        <v>3</v>
      </c>
    </row>
    <row r="3" spans="1:13" x14ac:dyDescent="0.25">
      <c r="A3" s="125"/>
      <c r="B3" s="126"/>
      <c r="C3" s="126"/>
      <c r="D3" s="132"/>
      <c r="E3" s="133"/>
      <c r="F3" s="134"/>
      <c r="G3" s="159"/>
      <c r="H3" s="160"/>
      <c r="I3" s="160"/>
      <c r="J3" s="160"/>
      <c r="K3" s="160"/>
      <c r="L3" s="160"/>
      <c r="M3" s="163"/>
    </row>
    <row r="4" spans="1:13" x14ac:dyDescent="0.25">
      <c r="A4" s="125"/>
      <c r="B4" s="126"/>
      <c r="C4" s="126"/>
      <c r="D4" s="132"/>
      <c r="E4" s="133"/>
      <c r="F4" s="134"/>
      <c r="G4" s="159"/>
      <c r="H4" s="160"/>
      <c r="I4" s="160"/>
      <c r="J4" s="160"/>
      <c r="K4" s="160"/>
      <c r="L4" s="160"/>
      <c r="M4" s="163"/>
    </row>
    <row r="5" spans="1:13" ht="48" customHeight="1" thickBot="1" x14ac:dyDescent="0.3">
      <c r="A5" s="127"/>
      <c r="B5" s="128"/>
      <c r="C5" s="126"/>
      <c r="D5" s="135"/>
      <c r="E5" s="136"/>
      <c r="F5" s="137"/>
      <c r="G5" s="159"/>
      <c r="H5" s="160"/>
      <c r="I5" s="160"/>
      <c r="J5" s="160"/>
      <c r="K5" s="160"/>
      <c r="L5" s="160"/>
      <c r="M5" s="163"/>
    </row>
    <row r="6" spans="1:13" ht="51.75" customHeight="1" thickBot="1" x14ac:dyDescent="0.3">
      <c r="A6" s="106" t="s">
        <v>4</v>
      </c>
      <c r="B6" s="5" t="s">
        <v>5</v>
      </c>
      <c r="C6" s="66" t="s">
        <v>231</v>
      </c>
      <c r="D6" s="20" t="s">
        <v>6</v>
      </c>
      <c r="E6" s="26" t="s">
        <v>7</v>
      </c>
      <c r="F6" s="26" t="s">
        <v>8</v>
      </c>
      <c r="G6" s="92" t="s">
        <v>9</v>
      </c>
      <c r="H6" s="104" t="s">
        <v>236</v>
      </c>
      <c r="I6" s="93" t="s">
        <v>11</v>
      </c>
      <c r="J6" s="93" t="s">
        <v>12</v>
      </c>
      <c r="K6" s="97" t="s">
        <v>232</v>
      </c>
      <c r="L6" s="98" t="s">
        <v>233</v>
      </c>
      <c r="M6" s="49" t="s">
        <v>115</v>
      </c>
    </row>
    <row r="7" spans="1:13" x14ac:dyDescent="0.25">
      <c r="A7" s="2" t="s">
        <v>14</v>
      </c>
      <c r="B7" s="3" t="s">
        <v>116</v>
      </c>
      <c r="C7" s="65"/>
      <c r="D7" s="12" t="s">
        <v>16</v>
      </c>
      <c r="E7" s="16">
        <v>114</v>
      </c>
      <c r="F7" s="58">
        <f>200*E7</f>
        <v>22800</v>
      </c>
      <c r="G7" s="52"/>
      <c r="H7" s="53"/>
      <c r="I7" s="54"/>
      <c r="J7" s="54"/>
      <c r="K7" s="54"/>
      <c r="L7" s="56"/>
      <c r="M7" s="57">
        <f>F7*K7</f>
        <v>0</v>
      </c>
    </row>
    <row r="8" spans="1:13" x14ac:dyDescent="0.25">
      <c r="A8" s="3" t="s">
        <v>17</v>
      </c>
      <c r="B8" s="3" t="s">
        <v>117</v>
      </c>
      <c r="C8" s="63"/>
      <c r="D8" s="13" t="s">
        <v>16</v>
      </c>
      <c r="E8" s="17">
        <v>468</v>
      </c>
      <c r="F8" s="59">
        <f t="shared" ref="F8:F9" si="0">200*E8</f>
        <v>93600</v>
      </c>
      <c r="G8" s="27"/>
      <c r="H8" s="50"/>
      <c r="I8" s="29"/>
      <c r="J8" s="29"/>
      <c r="K8" s="29"/>
      <c r="L8" s="42"/>
      <c r="M8" s="47">
        <f t="shared" ref="M8:M70" si="1">F8*K8</f>
        <v>0</v>
      </c>
    </row>
    <row r="9" spans="1:13" x14ac:dyDescent="0.25">
      <c r="A9" s="3" t="s">
        <v>20</v>
      </c>
      <c r="B9" s="3" t="s">
        <v>118</v>
      </c>
      <c r="C9" s="63"/>
      <c r="D9" s="13" t="s">
        <v>16</v>
      </c>
      <c r="E9" s="17">
        <v>150</v>
      </c>
      <c r="F9" s="59">
        <f t="shared" si="0"/>
        <v>30000</v>
      </c>
      <c r="G9" s="27"/>
      <c r="H9" s="50"/>
      <c r="I9" s="29"/>
      <c r="J9" s="29"/>
      <c r="K9" s="29"/>
      <c r="L9" s="42"/>
      <c r="M9" s="47">
        <f t="shared" si="1"/>
        <v>0</v>
      </c>
    </row>
    <row r="10" spans="1:13" x14ac:dyDescent="0.25">
      <c r="A10" s="3" t="s">
        <v>22</v>
      </c>
      <c r="B10" s="3" t="s">
        <v>119</v>
      </c>
      <c r="C10" s="63"/>
      <c r="D10" s="14" t="s">
        <v>24</v>
      </c>
      <c r="E10" s="17">
        <v>2070</v>
      </c>
      <c r="F10" s="60">
        <f>125*E10</f>
        <v>258750</v>
      </c>
      <c r="G10" s="27"/>
      <c r="H10" s="50"/>
      <c r="I10" s="29"/>
      <c r="J10" s="29"/>
      <c r="K10" s="29"/>
      <c r="L10" s="42"/>
      <c r="M10" s="47">
        <f t="shared" si="1"/>
        <v>0</v>
      </c>
    </row>
    <row r="11" spans="1:13" x14ac:dyDescent="0.25">
      <c r="A11" s="3" t="s">
        <v>25</v>
      </c>
      <c r="B11" s="3" t="s">
        <v>120</v>
      </c>
      <c r="C11" s="63"/>
      <c r="D11" s="13" t="s">
        <v>16</v>
      </c>
      <c r="E11" s="17">
        <v>776</v>
      </c>
      <c r="F11" s="60">
        <f>200*E11</f>
        <v>155200</v>
      </c>
      <c r="G11" s="27"/>
      <c r="H11" s="50"/>
      <c r="I11" s="29"/>
      <c r="J11" s="29"/>
      <c r="K11" s="29"/>
      <c r="L11" s="42"/>
      <c r="M11" s="47">
        <f t="shared" si="1"/>
        <v>0</v>
      </c>
    </row>
    <row r="12" spans="1:13" x14ac:dyDescent="0.25">
      <c r="A12" s="3" t="s">
        <v>27</v>
      </c>
      <c r="B12" s="3" t="s">
        <v>121</v>
      </c>
      <c r="C12" s="63"/>
      <c r="D12" s="14" t="s">
        <v>24</v>
      </c>
      <c r="E12" s="17">
        <v>1236</v>
      </c>
      <c r="F12" s="60">
        <f>125*E12</f>
        <v>154500</v>
      </c>
      <c r="G12" s="27"/>
      <c r="H12" s="50"/>
      <c r="I12" s="29"/>
      <c r="J12" s="29"/>
      <c r="K12" s="29"/>
      <c r="L12" s="42"/>
      <c r="M12" s="47">
        <f t="shared" si="1"/>
        <v>0</v>
      </c>
    </row>
    <row r="13" spans="1:13" x14ac:dyDescent="0.25">
      <c r="A13" s="3" t="s">
        <v>29</v>
      </c>
      <c r="B13" s="3" t="s">
        <v>122</v>
      </c>
      <c r="C13" s="63"/>
      <c r="D13" s="14" t="s">
        <v>123</v>
      </c>
      <c r="E13" s="17">
        <v>320</v>
      </c>
      <c r="F13" s="60">
        <f>100*E13</f>
        <v>32000</v>
      </c>
      <c r="G13" s="27"/>
      <c r="H13" s="50"/>
      <c r="I13" s="29"/>
      <c r="J13" s="29"/>
      <c r="K13" s="29"/>
      <c r="L13" s="42"/>
      <c r="M13" s="47">
        <f t="shared" si="1"/>
        <v>0</v>
      </c>
    </row>
    <row r="14" spans="1:13" x14ac:dyDescent="0.25">
      <c r="A14" s="3" t="s">
        <v>31</v>
      </c>
      <c r="B14" s="3" t="s">
        <v>124</v>
      </c>
      <c r="C14" s="63"/>
      <c r="D14" s="14" t="s">
        <v>24</v>
      </c>
      <c r="E14" s="17">
        <v>25</v>
      </c>
      <c r="F14" s="60">
        <f>125*E14</f>
        <v>3125</v>
      </c>
      <c r="G14" s="27"/>
      <c r="H14" s="50"/>
      <c r="I14" s="29"/>
      <c r="J14" s="29"/>
      <c r="K14" s="29"/>
      <c r="L14" s="42"/>
      <c r="M14" s="47">
        <f t="shared" si="1"/>
        <v>0</v>
      </c>
    </row>
    <row r="15" spans="1:13" x14ac:dyDescent="0.25">
      <c r="A15" s="3" t="s">
        <v>33</v>
      </c>
      <c r="B15" s="3" t="s">
        <v>125</v>
      </c>
      <c r="C15" s="63"/>
      <c r="D15" s="15" t="s">
        <v>19</v>
      </c>
      <c r="E15" s="15" t="s">
        <v>19</v>
      </c>
      <c r="F15" s="60">
        <v>1</v>
      </c>
      <c r="G15" s="27"/>
      <c r="H15" s="50"/>
      <c r="I15" s="29"/>
      <c r="J15" s="29"/>
      <c r="K15" s="29"/>
      <c r="L15" s="42"/>
      <c r="M15" s="47">
        <f>F15*K15</f>
        <v>0</v>
      </c>
    </row>
    <row r="16" spans="1:13" x14ac:dyDescent="0.25">
      <c r="A16" s="3" t="s">
        <v>35</v>
      </c>
      <c r="B16" s="3" t="s">
        <v>126</v>
      </c>
      <c r="C16" s="63"/>
      <c r="D16" s="15" t="s">
        <v>19</v>
      </c>
      <c r="E16" s="15" t="s">
        <v>19</v>
      </c>
      <c r="F16" s="60">
        <v>1</v>
      </c>
      <c r="G16" s="27"/>
      <c r="H16" s="50"/>
      <c r="I16" s="29"/>
      <c r="J16" s="29"/>
      <c r="K16" s="29"/>
      <c r="L16" s="42"/>
      <c r="M16" s="47">
        <f t="shared" si="1"/>
        <v>0</v>
      </c>
    </row>
    <row r="17" spans="1:13" x14ac:dyDescent="0.25">
      <c r="A17" s="4" t="s">
        <v>37</v>
      </c>
      <c r="B17" s="9" t="s">
        <v>127</v>
      </c>
      <c r="C17" s="94"/>
      <c r="D17" s="14" t="s">
        <v>50</v>
      </c>
      <c r="E17" s="17">
        <v>300</v>
      </c>
      <c r="F17" s="60">
        <f>500*E17</f>
        <v>150000</v>
      </c>
      <c r="G17" s="30"/>
      <c r="H17" s="51"/>
      <c r="I17" s="32"/>
      <c r="J17" s="32"/>
      <c r="K17" s="32"/>
      <c r="L17" s="43"/>
      <c r="M17" s="47">
        <f t="shared" si="1"/>
        <v>0</v>
      </c>
    </row>
    <row r="18" spans="1:13" x14ac:dyDescent="0.25">
      <c r="A18" s="3" t="s">
        <v>39</v>
      </c>
      <c r="B18" s="3" t="s">
        <v>128</v>
      </c>
      <c r="C18" s="63"/>
      <c r="D18" s="14" t="s">
        <v>16</v>
      </c>
      <c r="E18" s="17">
        <v>3780</v>
      </c>
      <c r="F18" s="60">
        <f>200*E18</f>
        <v>756000</v>
      </c>
      <c r="G18" s="27"/>
      <c r="H18" s="50"/>
      <c r="I18" s="29"/>
      <c r="J18" s="29"/>
      <c r="K18" s="29"/>
      <c r="L18" s="42"/>
      <c r="M18" s="47">
        <f t="shared" si="1"/>
        <v>0</v>
      </c>
    </row>
    <row r="19" spans="1:13" x14ac:dyDescent="0.25">
      <c r="A19" s="3" t="s">
        <v>42</v>
      </c>
      <c r="B19" s="3" t="s">
        <v>127</v>
      </c>
      <c r="C19" s="63"/>
      <c r="D19" s="14" t="s">
        <v>19</v>
      </c>
      <c r="E19" s="17" t="s">
        <v>19</v>
      </c>
      <c r="F19" s="60">
        <v>1</v>
      </c>
      <c r="G19" s="27"/>
      <c r="H19" s="50"/>
      <c r="I19" s="29"/>
      <c r="J19" s="29"/>
      <c r="K19" s="29"/>
      <c r="L19" s="42"/>
      <c r="M19" s="47">
        <f t="shared" si="1"/>
        <v>0</v>
      </c>
    </row>
    <row r="20" spans="1:13" x14ac:dyDescent="0.25">
      <c r="A20" s="3" t="s">
        <v>47</v>
      </c>
      <c r="B20" s="3" t="s">
        <v>129</v>
      </c>
      <c r="C20" s="63"/>
      <c r="D20" s="14" t="s">
        <v>16</v>
      </c>
      <c r="E20" s="17">
        <v>264</v>
      </c>
      <c r="F20" s="60">
        <f>200*E20</f>
        <v>52800</v>
      </c>
      <c r="G20" s="27"/>
      <c r="H20" s="50"/>
      <c r="I20" s="29"/>
      <c r="J20" s="29"/>
      <c r="K20" s="29"/>
      <c r="L20" s="42"/>
      <c r="M20" s="47">
        <f t="shared" si="1"/>
        <v>0</v>
      </c>
    </row>
    <row r="21" spans="1:13" x14ac:dyDescent="0.25">
      <c r="A21" s="3" t="s">
        <v>47</v>
      </c>
      <c r="B21" s="3" t="s">
        <v>129</v>
      </c>
      <c r="C21" s="63"/>
      <c r="D21" s="14" t="s">
        <v>50</v>
      </c>
      <c r="E21" s="17">
        <v>936</v>
      </c>
      <c r="F21" s="60">
        <f>500*E21</f>
        <v>468000</v>
      </c>
      <c r="G21" s="27"/>
      <c r="H21" s="50"/>
      <c r="I21" s="29"/>
      <c r="J21" s="29"/>
      <c r="K21" s="29"/>
      <c r="L21" s="42"/>
      <c r="M21" s="47">
        <f t="shared" si="1"/>
        <v>0</v>
      </c>
    </row>
    <row r="22" spans="1:13" x14ac:dyDescent="0.25">
      <c r="A22" s="3" t="s">
        <v>51</v>
      </c>
      <c r="B22" s="3" t="s">
        <v>130</v>
      </c>
      <c r="C22" s="63"/>
      <c r="D22" s="14" t="s">
        <v>131</v>
      </c>
      <c r="E22" s="17">
        <v>170</v>
      </c>
      <c r="F22" s="60">
        <f>400*E22</f>
        <v>68000</v>
      </c>
      <c r="G22" s="27"/>
      <c r="H22" s="50"/>
      <c r="I22" s="29"/>
      <c r="J22" s="29"/>
      <c r="K22" s="29"/>
      <c r="L22" s="42"/>
      <c r="M22" s="47">
        <f t="shared" si="1"/>
        <v>0</v>
      </c>
    </row>
    <row r="23" spans="1:13" x14ac:dyDescent="0.25">
      <c r="A23" s="3" t="s">
        <v>53</v>
      </c>
      <c r="B23" s="3" t="s">
        <v>132</v>
      </c>
      <c r="C23" s="63"/>
      <c r="D23" s="14" t="s">
        <v>50</v>
      </c>
      <c r="E23" s="17">
        <v>152</v>
      </c>
      <c r="F23" s="60">
        <f>500*E23</f>
        <v>76000</v>
      </c>
      <c r="G23" s="27"/>
      <c r="H23" s="50"/>
      <c r="I23" s="29"/>
      <c r="J23" s="29"/>
      <c r="K23" s="29"/>
      <c r="L23" s="42"/>
      <c r="M23" s="47">
        <f t="shared" si="1"/>
        <v>0</v>
      </c>
    </row>
    <row r="24" spans="1:13" x14ac:dyDescent="0.25">
      <c r="A24" s="3" t="s">
        <v>55</v>
      </c>
      <c r="B24" s="3" t="s">
        <v>133</v>
      </c>
      <c r="C24" s="63"/>
      <c r="D24" s="14" t="s">
        <v>50</v>
      </c>
      <c r="E24" s="17">
        <v>2660</v>
      </c>
      <c r="F24" s="60">
        <f>500*E24</f>
        <v>1330000</v>
      </c>
      <c r="G24" s="27"/>
      <c r="H24" s="50"/>
      <c r="I24" s="29"/>
      <c r="J24" s="29"/>
      <c r="K24" s="29"/>
      <c r="L24" s="42"/>
      <c r="M24" s="47">
        <f t="shared" si="1"/>
        <v>0</v>
      </c>
    </row>
    <row r="25" spans="1:13" x14ac:dyDescent="0.25">
      <c r="A25" s="3" t="s">
        <v>57</v>
      </c>
      <c r="B25" s="3" t="s">
        <v>134</v>
      </c>
      <c r="C25" s="63"/>
      <c r="D25" s="14" t="s">
        <v>135</v>
      </c>
      <c r="E25" s="17">
        <v>1020</v>
      </c>
      <c r="F25" s="60">
        <f t="shared" ref="F25:F27" si="2">500*E25</f>
        <v>510000</v>
      </c>
      <c r="G25" s="27"/>
      <c r="H25" s="50"/>
      <c r="I25" s="29"/>
      <c r="J25" s="29"/>
      <c r="K25" s="29"/>
      <c r="L25" s="42"/>
      <c r="M25" s="47">
        <f t="shared" si="1"/>
        <v>0</v>
      </c>
    </row>
    <row r="26" spans="1:13" x14ac:dyDescent="0.25">
      <c r="A26" s="3" t="s">
        <v>59</v>
      </c>
      <c r="B26" s="3" t="s">
        <v>136</v>
      </c>
      <c r="C26" s="63"/>
      <c r="D26" s="14" t="s">
        <v>50</v>
      </c>
      <c r="E26" s="17">
        <v>504</v>
      </c>
      <c r="F26" s="60">
        <f t="shared" si="2"/>
        <v>252000</v>
      </c>
      <c r="G26" s="27"/>
      <c r="H26" s="50"/>
      <c r="I26" s="29"/>
      <c r="J26" s="29"/>
      <c r="K26" s="29"/>
      <c r="L26" s="42"/>
      <c r="M26" s="47">
        <f t="shared" si="1"/>
        <v>0</v>
      </c>
    </row>
    <row r="27" spans="1:13" x14ac:dyDescent="0.25">
      <c r="A27" s="3" t="s">
        <v>61</v>
      </c>
      <c r="B27" s="3" t="s">
        <v>137</v>
      </c>
      <c r="C27" s="63"/>
      <c r="D27" s="14" t="s">
        <v>50</v>
      </c>
      <c r="E27" s="17">
        <v>48</v>
      </c>
      <c r="F27" s="60">
        <f t="shared" si="2"/>
        <v>24000</v>
      </c>
      <c r="G27" s="27"/>
      <c r="H27" s="50"/>
      <c r="I27" s="29"/>
      <c r="J27" s="29"/>
      <c r="K27" s="29"/>
      <c r="L27" s="42"/>
      <c r="M27" s="47">
        <f t="shared" si="1"/>
        <v>0</v>
      </c>
    </row>
    <row r="28" spans="1:13" x14ac:dyDescent="0.25">
      <c r="A28" s="3" t="s">
        <v>63</v>
      </c>
      <c r="B28" s="3" t="s">
        <v>138</v>
      </c>
      <c r="C28" s="63"/>
      <c r="D28" s="14" t="s">
        <v>46</v>
      </c>
      <c r="E28" s="17">
        <v>16</v>
      </c>
      <c r="F28" s="60">
        <f>1000*E28</f>
        <v>16000</v>
      </c>
      <c r="G28" s="27"/>
      <c r="H28" s="50"/>
      <c r="I28" s="29"/>
      <c r="J28" s="29"/>
      <c r="K28" s="29"/>
      <c r="L28" s="42"/>
      <c r="M28" s="47">
        <f>F28*K28</f>
        <v>0</v>
      </c>
    </row>
    <row r="29" spans="1:13" x14ac:dyDescent="0.25">
      <c r="A29" s="3" t="s">
        <v>65</v>
      </c>
      <c r="B29" s="3" t="s">
        <v>139</v>
      </c>
      <c r="C29" s="63"/>
      <c r="D29" s="14" t="s">
        <v>50</v>
      </c>
      <c r="E29" s="17">
        <v>605</v>
      </c>
      <c r="F29" s="60">
        <f>500*E29</f>
        <v>302500</v>
      </c>
      <c r="G29" s="27"/>
      <c r="H29" s="50"/>
      <c r="I29" s="29"/>
      <c r="J29" s="29"/>
      <c r="K29" s="29"/>
      <c r="L29" s="42"/>
      <c r="M29" s="47">
        <f t="shared" si="1"/>
        <v>0</v>
      </c>
    </row>
    <row r="30" spans="1:13" ht="30" x14ac:dyDescent="0.25">
      <c r="A30" s="3" t="s">
        <v>102</v>
      </c>
      <c r="B30" s="8" t="s">
        <v>140</v>
      </c>
      <c r="C30" s="63"/>
      <c r="D30" s="14" t="s">
        <v>131</v>
      </c>
      <c r="E30" s="17">
        <v>28</v>
      </c>
      <c r="F30" s="60">
        <f>400*E30</f>
        <v>11200</v>
      </c>
      <c r="G30" s="27"/>
      <c r="H30" s="50"/>
      <c r="I30" s="29"/>
      <c r="J30" s="29"/>
      <c r="K30" s="29"/>
      <c r="L30" s="42"/>
      <c r="M30" s="47">
        <f t="shared" si="1"/>
        <v>0</v>
      </c>
    </row>
    <row r="31" spans="1:13" ht="30" x14ac:dyDescent="0.25">
      <c r="A31" s="3" t="s">
        <v>105</v>
      </c>
      <c r="B31" s="8" t="s">
        <v>141</v>
      </c>
      <c r="C31" s="63"/>
      <c r="D31" s="14" t="s">
        <v>131</v>
      </c>
      <c r="E31" s="17">
        <v>88</v>
      </c>
      <c r="F31" s="60">
        <f>400*E31</f>
        <v>35200</v>
      </c>
      <c r="G31" s="27"/>
      <c r="H31" s="50"/>
      <c r="I31" s="29"/>
      <c r="J31" s="29"/>
      <c r="K31" s="29"/>
      <c r="L31" s="42"/>
      <c r="M31" s="47">
        <f t="shared" si="1"/>
        <v>0</v>
      </c>
    </row>
    <row r="32" spans="1:13" ht="30" x14ac:dyDescent="0.25">
      <c r="A32" s="3" t="s">
        <v>107</v>
      </c>
      <c r="B32" s="8" t="s">
        <v>142</v>
      </c>
      <c r="C32" s="63"/>
      <c r="D32" s="14" t="s">
        <v>143</v>
      </c>
      <c r="E32" s="17">
        <v>116</v>
      </c>
      <c r="F32" s="60">
        <f>300*E32</f>
        <v>34800</v>
      </c>
      <c r="G32" s="27"/>
      <c r="H32" s="50"/>
      <c r="I32" s="29"/>
      <c r="J32" s="29"/>
      <c r="K32" s="29"/>
      <c r="L32" s="42"/>
      <c r="M32" s="47">
        <f t="shared" si="1"/>
        <v>0</v>
      </c>
    </row>
    <row r="33" spans="1:13" x14ac:dyDescent="0.25">
      <c r="A33" s="3" t="s">
        <v>109</v>
      </c>
      <c r="B33" s="3" t="s">
        <v>144</v>
      </c>
      <c r="C33" s="63"/>
      <c r="D33" s="14" t="s">
        <v>131</v>
      </c>
      <c r="E33" s="17">
        <v>22</v>
      </c>
      <c r="F33" s="60">
        <f>400*E33</f>
        <v>8800</v>
      </c>
      <c r="G33" s="27"/>
      <c r="H33" s="50"/>
      <c r="I33" s="29"/>
      <c r="J33" s="29"/>
      <c r="K33" s="29"/>
      <c r="L33" s="42"/>
      <c r="M33" s="47">
        <f t="shared" si="1"/>
        <v>0</v>
      </c>
    </row>
    <row r="34" spans="1:13" ht="30" x14ac:dyDescent="0.25">
      <c r="A34" s="3" t="s">
        <v>145</v>
      </c>
      <c r="B34" s="8" t="s">
        <v>146</v>
      </c>
      <c r="C34" s="63"/>
      <c r="D34" s="14" t="s">
        <v>143</v>
      </c>
      <c r="E34" s="17">
        <v>115</v>
      </c>
      <c r="F34" s="60">
        <f>300*E34</f>
        <v>34500</v>
      </c>
      <c r="G34" s="27"/>
      <c r="H34" s="50"/>
      <c r="I34" s="29"/>
      <c r="J34" s="29"/>
      <c r="K34" s="29"/>
      <c r="L34" s="42"/>
      <c r="M34" s="47">
        <f t="shared" si="1"/>
        <v>0</v>
      </c>
    </row>
    <row r="35" spans="1:13" ht="30" x14ac:dyDescent="0.25">
      <c r="A35" s="3" t="s">
        <v>147</v>
      </c>
      <c r="B35" s="8" t="s">
        <v>148</v>
      </c>
      <c r="C35" s="63"/>
      <c r="D35" s="14" t="s">
        <v>143</v>
      </c>
      <c r="E35" s="17">
        <v>16</v>
      </c>
      <c r="F35" s="60">
        <f t="shared" ref="F35:F36" si="3">300*E35</f>
        <v>4800</v>
      </c>
      <c r="G35" s="27"/>
      <c r="H35" s="50"/>
      <c r="I35" s="29"/>
      <c r="J35" s="29"/>
      <c r="K35" s="29"/>
      <c r="L35" s="42"/>
      <c r="M35" s="47">
        <f t="shared" si="1"/>
        <v>0</v>
      </c>
    </row>
    <row r="36" spans="1:13" ht="30" x14ac:dyDescent="0.25">
      <c r="A36" s="3" t="s">
        <v>149</v>
      </c>
      <c r="B36" s="8" t="s">
        <v>150</v>
      </c>
      <c r="C36" s="63"/>
      <c r="D36" s="14" t="s">
        <v>143</v>
      </c>
      <c r="E36" s="17">
        <v>8</v>
      </c>
      <c r="F36" s="60">
        <f t="shared" si="3"/>
        <v>2400</v>
      </c>
      <c r="G36" s="27"/>
      <c r="H36" s="50"/>
      <c r="I36" s="29"/>
      <c r="J36" s="29"/>
      <c r="K36" s="29"/>
      <c r="L36" s="42"/>
      <c r="M36" s="47">
        <f t="shared" si="1"/>
        <v>0</v>
      </c>
    </row>
    <row r="37" spans="1:13" ht="30" x14ac:dyDescent="0.25">
      <c r="A37" s="3" t="s">
        <v>151</v>
      </c>
      <c r="B37" s="8" t="s">
        <v>152</v>
      </c>
      <c r="C37" s="63"/>
      <c r="D37" s="14" t="s">
        <v>153</v>
      </c>
      <c r="E37" s="17">
        <v>73</v>
      </c>
      <c r="F37" s="60">
        <f>800*E37</f>
        <v>58400</v>
      </c>
      <c r="G37" s="27"/>
      <c r="H37" s="50"/>
      <c r="I37" s="29"/>
      <c r="J37" s="29"/>
      <c r="K37" s="29"/>
      <c r="L37" s="42"/>
      <c r="M37" s="47">
        <f t="shared" si="1"/>
        <v>0</v>
      </c>
    </row>
    <row r="38" spans="1:13" x14ac:dyDescent="0.25">
      <c r="A38" s="3" t="s">
        <v>154</v>
      </c>
      <c r="B38" s="3" t="s">
        <v>155</v>
      </c>
      <c r="C38" s="63"/>
      <c r="D38" s="14" t="s">
        <v>153</v>
      </c>
      <c r="E38" s="17">
        <v>22</v>
      </c>
      <c r="F38" s="60">
        <f>800*E38</f>
        <v>17600</v>
      </c>
      <c r="G38" s="27"/>
      <c r="H38" s="50"/>
      <c r="I38" s="29"/>
      <c r="J38" s="29"/>
      <c r="K38" s="29"/>
      <c r="L38" s="42"/>
      <c r="M38" s="47">
        <f t="shared" si="1"/>
        <v>0</v>
      </c>
    </row>
    <row r="39" spans="1:13" ht="30" x14ac:dyDescent="0.25">
      <c r="A39" s="3" t="s">
        <v>156</v>
      </c>
      <c r="B39" s="8" t="s">
        <v>157</v>
      </c>
      <c r="C39" s="63"/>
      <c r="D39" s="14" t="s">
        <v>158</v>
      </c>
      <c r="E39" s="17">
        <v>33</v>
      </c>
      <c r="F39" s="60">
        <f>450*E39</f>
        <v>14850</v>
      </c>
      <c r="G39" s="27"/>
      <c r="H39" s="50"/>
      <c r="I39" s="29"/>
      <c r="J39" s="29"/>
      <c r="K39" s="29"/>
      <c r="L39" s="42"/>
      <c r="M39" s="47">
        <f t="shared" si="1"/>
        <v>0</v>
      </c>
    </row>
    <row r="40" spans="1:13" x14ac:dyDescent="0.25">
      <c r="A40" s="3" t="s">
        <v>159</v>
      </c>
      <c r="B40" s="3" t="s">
        <v>160</v>
      </c>
      <c r="C40" s="63"/>
      <c r="D40" s="14" t="s">
        <v>131</v>
      </c>
      <c r="E40" s="17">
        <v>8</v>
      </c>
      <c r="F40" s="60">
        <f>400*E40</f>
        <v>3200</v>
      </c>
      <c r="G40" s="27"/>
      <c r="H40" s="50"/>
      <c r="I40" s="29"/>
      <c r="J40" s="29"/>
      <c r="K40" s="29"/>
      <c r="L40" s="42"/>
      <c r="M40" s="47">
        <f t="shared" si="1"/>
        <v>0</v>
      </c>
    </row>
    <row r="41" spans="1:13" ht="30" x14ac:dyDescent="0.25">
      <c r="A41" s="3" t="s">
        <v>161</v>
      </c>
      <c r="B41" s="8" t="s">
        <v>162</v>
      </c>
      <c r="C41" s="63"/>
      <c r="D41" s="14" t="s">
        <v>131</v>
      </c>
      <c r="E41" s="17">
        <v>11</v>
      </c>
      <c r="F41" s="60">
        <f t="shared" ref="F41:F43" si="4">400*E41</f>
        <v>4400</v>
      </c>
      <c r="G41" s="27"/>
      <c r="H41" s="50"/>
      <c r="I41" s="29"/>
      <c r="J41" s="29"/>
      <c r="K41" s="29"/>
      <c r="L41" s="42"/>
      <c r="M41" s="47">
        <f t="shared" si="1"/>
        <v>0</v>
      </c>
    </row>
    <row r="42" spans="1:13" x14ac:dyDescent="0.25">
      <c r="A42" s="3" t="s">
        <v>163</v>
      </c>
      <c r="B42" s="3" t="s">
        <v>164</v>
      </c>
      <c r="C42" s="63"/>
      <c r="D42" s="14" t="s">
        <v>131</v>
      </c>
      <c r="E42" s="17">
        <v>215</v>
      </c>
      <c r="F42" s="60">
        <f t="shared" si="4"/>
        <v>86000</v>
      </c>
      <c r="G42" s="27"/>
      <c r="H42" s="50"/>
      <c r="I42" s="29"/>
      <c r="J42" s="29"/>
      <c r="K42" s="29"/>
      <c r="L42" s="42"/>
      <c r="M42" s="47">
        <f t="shared" si="1"/>
        <v>0</v>
      </c>
    </row>
    <row r="43" spans="1:13" x14ac:dyDescent="0.25">
      <c r="A43" s="3" t="s">
        <v>165</v>
      </c>
      <c r="B43" s="3" t="s">
        <v>166</v>
      </c>
      <c r="C43" s="63"/>
      <c r="D43" s="14" t="s">
        <v>131</v>
      </c>
      <c r="E43" s="17">
        <v>47</v>
      </c>
      <c r="F43" s="60">
        <f t="shared" si="4"/>
        <v>18800</v>
      </c>
      <c r="G43" s="27"/>
      <c r="H43" s="50"/>
      <c r="I43" s="29"/>
      <c r="J43" s="29"/>
      <c r="K43" s="29"/>
      <c r="L43" s="42"/>
      <c r="M43" s="47">
        <f t="shared" si="1"/>
        <v>0</v>
      </c>
    </row>
    <row r="44" spans="1:13" x14ac:dyDescent="0.25">
      <c r="A44" s="3" t="s">
        <v>167</v>
      </c>
      <c r="B44" s="3" t="s">
        <v>168</v>
      </c>
      <c r="C44" s="63"/>
      <c r="D44" s="14" t="s">
        <v>19</v>
      </c>
      <c r="E44" s="17" t="s">
        <v>19</v>
      </c>
      <c r="F44" s="60">
        <v>1</v>
      </c>
      <c r="G44" s="27"/>
      <c r="H44" s="50"/>
      <c r="I44" s="29"/>
      <c r="J44" s="29"/>
      <c r="K44" s="29"/>
      <c r="L44" s="42"/>
      <c r="M44" s="47">
        <f t="shared" si="1"/>
        <v>0</v>
      </c>
    </row>
    <row r="45" spans="1:13" ht="30" x14ac:dyDescent="0.25">
      <c r="A45" s="3" t="s">
        <v>169</v>
      </c>
      <c r="B45" s="8" t="s">
        <v>170</v>
      </c>
      <c r="C45" s="63"/>
      <c r="D45" s="14" t="s">
        <v>16</v>
      </c>
      <c r="E45" s="17">
        <v>2124</v>
      </c>
      <c r="F45" s="60">
        <f>200*E45</f>
        <v>424800</v>
      </c>
      <c r="G45" s="27"/>
      <c r="H45" s="50"/>
      <c r="I45" s="29"/>
      <c r="J45" s="29"/>
      <c r="K45" s="29"/>
      <c r="L45" s="42"/>
      <c r="M45" s="47">
        <f t="shared" si="1"/>
        <v>0</v>
      </c>
    </row>
    <row r="46" spans="1:13" x14ac:dyDescent="0.25">
      <c r="A46" s="3" t="s">
        <v>171</v>
      </c>
      <c r="B46" s="3" t="s">
        <v>172</v>
      </c>
      <c r="C46" s="63"/>
      <c r="D46" s="14" t="s">
        <v>50</v>
      </c>
      <c r="E46" s="17">
        <v>204</v>
      </c>
      <c r="F46" s="60">
        <f>500*E46</f>
        <v>102000</v>
      </c>
      <c r="G46" s="27"/>
      <c r="H46" s="50"/>
      <c r="I46" s="29"/>
      <c r="J46" s="29"/>
      <c r="K46" s="29"/>
      <c r="L46" s="42"/>
      <c r="M46" s="47">
        <f t="shared" si="1"/>
        <v>0</v>
      </c>
    </row>
    <row r="47" spans="1:13" x14ac:dyDescent="0.25">
      <c r="A47" s="2" t="s">
        <v>173</v>
      </c>
      <c r="B47" s="3" t="s">
        <v>174</v>
      </c>
      <c r="C47" s="63"/>
      <c r="D47" s="10" t="s">
        <v>50</v>
      </c>
      <c r="E47" s="18">
        <v>156</v>
      </c>
      <c r="F47" s="60">
        <f>500*E47</f>
        <v>78000</v>
      </c>
      <c r="G47" s="27"/>
      <c r="H47" s="50"/>
      <c r="I47" s="29"/>
      <c r="J47" s="29"/>
      <c r="K47" s="29"/>
      <c r="L47" s="42"/>
      <c r="M47" s="47">
        <f t="shared" si="1"/>
        <v>0</v>
      </c>
    </row>
    <row r="48" spans="1:13" ht="30.75" customHeight="1" x14ac:dyDescent="0.25">
      <c r="A48" s="2" t="s">
        <v>175</v>
      </c>
      <c r="B48" s="8" t="s">
        <v>176</v>
      </c>
      <c r="C48" s="63"/>
      <c r="D48" s="10" t="s">
        <v>131</v>
      </c>
      <c r="E48" s="18">
        <v>23</v>
      </c>
      <c r="F48" s="60">
        <f>400*E48</f>
        <v>9200</v>
      </c>
      <c r="G48" s="27"/>
      <c r="H48" s="50"/>
      <c r="I48" s="29"/>
      <c r="J48" s="29"/>
      <c r="K48" s="29"/>
      <c r="L48" s="42"/>
      <c r="M48" s="47">
        <f t="shared" si="1"/>
        <v>0</v>
      </c>
    </row>
    <row r="49" spans="1:13" ht="16.5" customHeight="1" x14ac:dyDescent="0.25">
      <c r="A49" s="2" t="s">
        <v>177</v>
      </c>
      <c r="B49" s="8" t="s">
        <v>178</v>
      </c>
      <c r="C49" s="63"/>
      <c r="D49" s="10" t="s">
        <v>131</v>
      </c>
      <c r="E49" s="18">
        <v>60</v>
      </c>
      <c r="F49" s="60">
        <f>400*E49</f>
        <v>24000</v>
      </c>
      <c r="G49" s="27"/>
      <c r="H49" s="50"/>
      <c r="I49" s="29"/>
      <c r="J49" s="29"/>
      <c r="K49" s="29"/>
      <c r="L49" s="42"/>
      <c r="M49" s="47">
        <f t="shared" si="1"/>
        <v>0</v>
      </c>
    </row>
    <row r="50" spans="1:13" x14ac:dyDescent="0.25">
      <c r="A50" s="2" t="s">
        <v>179</v>
      </c>
      <c r="B50" s="8" t="s">
        <v>180</v>
      </c>
      <c r="C50" s="63"/>
      <c r="D50" s="10" t="s">
        <v>16</v>
      </c>
      <c r="E50" s="18">
        <v>82</v>
      </c>
      <c r="F50" s="60">
        <f>200*E50</f>
        <v>16400</v>
      </c>
      <c r="G50" s="27"/>
      <c r="H50" s="50"/>
      <c r="I50" s="29"/>
      <c r="J50" s="29"/>
      <c r="K50" s="29"/>
      <c r="L50" s="42"/>
      <c r="M50" s="47">
        <f t="shared" si="1"/>
        <v>0</v>
      </c>
    </row>
    <row r="51" spans="1:13" x14ac:dyDescent="0.25">
      <c r="A51" s="2" t="s">
        <v>181</v>
      </c>
      <c r="B51" s="8" t="s">
        <v>110</v>
      </c>
      <c r="C51" s="63"/>
      <c r="D51" s="10" t="s">
        <v>111</v>
      </c>
      <c r="E51" s="18">
        <v>106</v>
      </c>
      <c r="F51" s="60">
        <f>250*E51</f>
        <v>26500</v>
      </c>
      <c r="G51" s="27"/>
      <c r="H51" s="50"/>
      <c r="I51" s="29"/>
      <c r="J51" s="29"/>
      <c r="K51" s="29"/>
      <c r="L51" s="42"/>
      <c r="M51" s="47">
        <f t="shared" si="1"/>
        <v>0</v>
      </c>
    </row>
    <row r="52" spans="1:13" x14ac:dyDescent="0.25">
      <c r="A52" s="2" t="s">
        <v>182</v>
      </c>
      <c r="B52" s="8" t="s">
        <v>183</v>
      </c>
      <c r="C52" s="63"/>
      <c r="D52" s="10" t="s">
        <v>184</v>
      </c>
      <c r="E52" s="18">
        <v>84</v>
      </c>
      <c r="F52" s="60">
        <f>135*E52</f>
        <v>11340</v>
      </c>
      <c r="G52" s="27"/>
      <c r="H52" s="50"/>
      <c r="I52" s="29"/>
      <c r="J52" s="29"/>
      <c r="K52" s="29"/>
      <c r="L52" s="42"/>
      <c r="M52" s="47">
        <f t="shared" si="1"/>
        <v>0</v>
      </c>
    </row>
    <row r="53" spans="1:13" x14ac:dyDescent="0.25">
      <c r="A53" s="2" t="s">
        <v>185</v>
      </c>
      <c r="B53" s="8" t="s">
        <v>186</v>
      </c>
      <c r="C53" s="63"/>
      <c r="D53" s="10" t="s">
        <v>187</v>
      </c>
      <c r="E53" s="18">
        <v>888</v>
      </c>
      <c r="F53" s="60">
        <f>70*E53</f>
        <v>62160</v>
      </c>
      <c r="G53" s="27"/>
      <c r="H53" s="50"/>
      <c r="I53" s="29"/>
      <c r="J53" s="29"/>
      <c r="K53" s="29"/>
      <c r="L53" s="42"/>
      <c r="M53" s="47">
        <f t="shared" si="1"/>
        <v>0</v>
      </c>
    </row>
    <row r="54" spans="1:13" x14ac:dyDescent="0.25">
      <c r="A54" s="2" t="s">
        <v>188</v>
      </c>
      <c r="B54" s="8" t="s">
        <v>189</v>
      </c>
      <c r="C54" s="63"/>
      <c r="D54" s="10" t="s">
        <v>190</v>
      </c>
      <c r="E54" s="18">
        <v>247</v>
      </c>
      <c r="F54" s="60">
        <f>200*E54</f>
        <v>49400</v>
      </c>
      <c r="G54" s="27"/>
      <c r="H54" s="50"/>
      <c r="I54" s="29"/>
      <c r="J54" s="29"/>
      <c r="K54" s="29"/>
      <c r="L54" s="42"/>
      <c r="M54" s="47">
        <f t="shared" si="1"/>
        <v>0</v>
      </c>
    </row>
    <row r="55" spans="1:13" x14ac:dyDescent="0.25">
      <c r="A55" s="2" t="s">
        <v>191</v>
      </c>
      <c r="B55" s="8" t="s">
        <v>192</v>
      </c>
      <c r="C55" s="63"/>
      <c r="D55" s="10" t="s">
        <v>193</v>
      </c>
      <c r="E55" s="18">
        <v>300</v>
      </c>
      <c r="F55" s="60">
        <f>1*E55</f>
        <v>300</v>
      </c>
      <c r="G55" s="27"/>
      <c r="H55" s="50"/>
      <c r="I55" s="29"/>
      <c r="J55" s="29"/>
      <c r="K55" s="29"/>
      <c r="L55" s="42"/>
      <c r="M55" s="47">
        <f t="shared" si="1"/>
        <v>0</v>
      </c>
    </row>
    <row r="56" spans="1:13" x14ac:dyDescent="0.25">
      <c r="A56" s="2" t="s">
        <v>86</v>
      </c>
      <c r="B56" s="8" t="s">
        <v>194</v>
      </c>
      <c r="C56" s="63"/>
      <c r="D56" s="10" t="s">
        <v>16</v>
      </c>
      <c r="E56" s="18">
        <v>396</v>
      </c>
      <c r="F56" s="60">
        <f>200*E56</f>
        <v>79200</v>
      </c>
      <c r="G56" s="27"/>
      <c r="H56" s="50"/>
      <c r="I56" s="29"/>
      <c r="J56" s="29"/>
      <c r="K56" s="29"/>
      <c r="L56" s="42"/>
      <c r="M56" s="47">
        <f t="shared" si="1"/>
        <v>0</v>
      </c>
    </row>
    <row r="57" spans="1:13" x14ac:dyDescent="0.25">
      <c r="A57" s="2" t="s">
        <v>89</v>
      </c>
      <c r="B57" s="8" t="s">
        <v>99</v>
      </c>
      <c r="C57" s="63"/>
      <c r="D57" s="10" t="s">
        <v>19</v>
      </c>
      <c r="E57" s="18" t="s">
        <v>19</v>
      </c>
      <c r="F57" s="60">
        <v>1</v>
      </c>
      <c r="G57" s="30"/>
      <c r="H57" s="51"/>
      <c r="I57" s="32"/>
      <c r="J57" s="32"/>
      <c r="K57" s="32"/>
      <c r="L57" s="43"/>
      <c r="M57" s="47">
        <f t="shared" si="1"/>
        <v>0</v>
      </c>
    </row>
    <row r="58" spans="1:13" x14ac:dyDescent="0.25">
      <c r="A58" t="s">
        <v>92</v>
      </c>
      <c r="B58" s="8" t="s">
        <v>195</v>
      </c>
      <c r="C58" s="63"/>
      <c r="D58" s="10" t="s">
        <v>131</v>
      </c>
      <c r="E58" s="18">
        <v>90</v>
      </c>
      <c r="F58" s="60">
        <f>400*E58</f>
        <v>36000</v>
      </c>
      <c r="G58" s="27"/>
      <c r="H58" s="50"/>
      <c r="I58" s="29"/>
      <c r="J58" s="29"/>
      <c r="K58" s="29"/>
      <c r="L58" s="42"/>
      <c r="M58" s="47">
        <f t="shared" si="1"/>
        <v>0</v>
      </c>
    </row>
    <row r="59" spans="1:13" x14ac:dyDescent="0.25">
      <c r="A59" s="2" t="s">
        <v>95</v>
      </c>
      <c r="B59" s="8" t="s">
        <v>196</v>
      </c>
      <c r="C59" s="63"/>
      <c r="D59" s="7" t="s">
        <v>197</v>
      </c>
      <c r="E59" s="21">
        <v>28</v>
      </c>
      <c r="F59" s="61">
        <f>120*E59</f>
        <v>3360</v>
      </c>
      <c r="G59" s="27"/>
      <c r="H59" s="50"/>
      <c r="I59" s="29"/>
      <c r="J59" s="29"/>
      <c r="K59" s="29"/>
      <c r="L59" s="42"/>
      <c r="M59" s="47">
        <f t="shared" si="1"/>
        <v>0</v>
      </c>
    </row>
    <row r="60" spans="1:13" x14ac:dyDescent="0.25">
      <c r="A60" s="2" t="s">
        <v>98</v>
      </c>
      <c r="B60" s="8" t="s">
        <v>198</v>
      </c>
      <c r="C60" s="63"/>
      <c r="D60" s="10" t="s">
        <v>199</v>
      </c>
      <c r="E60" s="18">
        <v>18</v>
      </c>
      <c r="F60" s="60">
        <f>225*E60</f>
        <v>4050</v>
      </c>
      <c r="G60" s="27"/>
      <c r="H60" s="50"/>
      <c r="I60" s="29"/>
      <c r="J60" s="29"/>
      <c r="K60" s="29"/>
      <c r="L60" s="42"/>
      <c r="M60" s="47">
        <f t="shared" si="1"/>
        <v>0</v>
      </c>
    </row>
    <row r="61" spans="1:13" x14ac:dyDescent="0.25">
      <c r="A61" s="2" t="s">
        <v>100</v>
      </c>
      <c r="B61" s="8" t="s">
        <v>200</v>
      </c>
      <c r="C61" s="63"/>
      <c r="D61" s="10" t="s">
        <v>190</v>
      </c>
      <c r="E61" s="18">
        <v>8</v>
      </c>
      <c r="F61" s="60">
        <f>200*E61</f>
        <v>1600</v>
      </c>
      <c r="G61" s="27"/>
      <c r="H61" s="50"/>
      <c r="I61" s="29"/>
      <c r="J61" s="29"/>
      <c r="K61" s="29"/>
      <c r="L61" s="42"/>
      <c r="M61" s="47">
        <f t="shared" si="1"/>
        <v>0</v>
      </c>
    </row>
    <row r="62" spans="1:13" ht="15.75" customHeight="1" x14ac:dyDescent="0.25">
      <c r="A62" s="2" t="s">
        <v>201</v>
      </c>
      <c r="B62" s="67" t="s">
        <v>202</v>
      </c>
      <c r="C62" s="63"/>
      <c r="D62" s="10" t="s">
        <v>153</v>
      </c>
      <c r="E62" s="18">
        <v>859</v>
      </c>
      <c r="F62" s="60">
        <f>800*E62</f>
        <v>687200</v>
      </c>
      <c r="G62" s="27"/>
      <c r="H62" s="50"/>
      <c r="I62" s="29"/>
      <c r="J62" s="29"/>
      <c r="K62" s="29"/>
      <c r="L62" s="42"/>
      <c r="M62" s="47">
        <f t="shared" si="1"/>
        <v>0</v>
      </c>
    </row>
    <row r="63" spans="1:13" x14ac:dyDescent="0.25">
      <c r="A63" s="2" t="s">
        <v>201</v>
      </c>
      <c r="B63" s="67" t="s">
        <v>202</v>
      </c>
      <c r="C63" s="63"/>
      <c r="D63" s="10" t="s">
        <v>187</v>
      </c>
      <c r="E63" s="18">
        <v>9480</v>
      </c>
      <c r="F63" s="60">
        <f>70*E63</f>
        <v>663600</v>
      </c>
      <c r="G63" s="27"/>
      <c r="H63" s="50"/>
      <c r="I63" s="29"/>
      <c r="J63" s="29"/>
      <c r="K63" s="29"/>
      <c r="L63" s="42"/>
      <c r="M63" s="47">
        <f t="shared" si="1"/>
        <v>0</v>
      </c>
    </row>
    <row r="64" spans="1:13" ht="15.75" customHeight="1" x14ac:dyDescent="0.25">
      <c r="A64" s="2" t="s">
        <v>203</v>
      </c>
      <c r="B64" s="67" t="s">
        <v>204</v>
      </c>
      <c r="C64" s="63"/>
      <c r="D64" s="10" t="s">
        <v>153</v>
      </c>
      <c r="E64" s="18">
        <v>11</v>
      </c>
      <c r="F64" s="60">
        <f>800*E64</f>
        <v>8800</v>
      </c>
      <c r="G64" s="27"/>
      <c r="H64" s="50"/>
      <c r="I64" s="29"/>
      <c r="J64" s="29"/>
      <c r="K64" s="29"/>
      <c r="L64" s="42"/>
      <c r="M64" s="47">
        <f t="shared" si="1"/>
        <v>0</v>
      </c>
    </row>
    <row r="65" spans="1:13" ht="15.75" customHeight="1" x14ac:dyDescent="0.25">
      <c r="A65" s="2" t="s">
        <v>205</v>
      </c>
      <c r="B65" s="67" t="s">
        <v>206</v>
      </c>
      <c r="C65" s="63"/>
      <c r="D65" s="10" t="s">
        <v>153</v>
      </c>
      <c r="E65" s="18">
        <v>63</v>
      </c>
      <c r="F65" s="60">
        <f>800*E65</f>
        <v>50400</v>
      </c>
      <c r="G65" s="27"/>
      <c r="H65" s="50"/>
      <c r="I65" s="29"/>
      <c r="J65" s="29"/>
      <c r="K65" s="29"/>
      <c r="L65" s="42"/>
      <c r="M65" s="47">
        <f t="shared" si="1"/>
        <v>0</v>
      </c>
    </row>
    <row r="66" spans="1:13" x14ac:dyDescent="0.25">
      <c r="A66" s="2" t="s">
        <v>207</v>
      </c>
      <c r="B66" s="67" t="s">
        <v>208</v>
      </c>
      <c r="C66" s="63"/>
      <c r="D66" s="10" t="s">
        <v>153</v>
      </c>
      <c r="E66" s="18">
        <v>5</v>
      </c>
      <c r="F66" s="60">
        <f>800*E66</f>
        <v>4000</v>
      </c>
      <c r="G66" s="27"/>
      <c r="H66" s="50"/>
      <c r="I66" s="29"/>
      <c r="J66" s="29"/>
      <c r="K66" s="29"/>
      <c r="L66" s="42"/>
      <c r="M66" s="47">
        <f t="shared" si="1"/>
        <v>0</v>
      </c>
    </row>
    <row r="67" spans="1:13" x14ac:dyDescent="0.25">
      <c r="A67" s="2" t="s">
        <v>209</v>
      </c>
      <c r="B67" s="67" t="s">
        <v>210</v>
      </c>
      <c r="C67" s="63"/>
      <c r="D67" s="10" t="s">
        <v>184</v>
      </c>
      <c r="E67" s="18">
        <f>78+6</f>
        <v>84</v>
      </c>
      <c r="F67" s="60">
        <f>135*E67</f>
        <v>11340</v>
      </c>
      <c r="G67" s="27"/>
      <c r="H67" s="50"/>
      <c r="I67" s="29"/>
      <c r="J67" s="29"/>
      <c r="K67" s="29"/>
      <c r="L67" s="42"/>
      <c r="M67" s="47">
        <f t="shared" si="1"/>
        <v>0</v>
      </c>
    </row>
    <row r="68" spans="1:13" x14ac:dyDescent="0.25">
      <c r="A68" s="2" t="s">
        <v>211</v>
      </c>
      <c r="B68" s="68" t="s">
        <v>212</v>
      </c>
      <c r="C68" s="63"/>
      <c r="D68" s="10" t="s">
        <v>19</v>
      </c>
      <c r="E68" s="18" t="s">
        <v>19</v>
      </c>
      <c r="F68" s="60">
        <v>1</v>
      </c>
      <c r="G68" s="27"/>
      <c r="H68" s="50"/>
      <c r="I68" s="29"/>
      <c r="J68" s="29"/>
      <c r="K68" s="29"/>
      <c r="L68" s="42"/>
      <c r="M68" s="47">
        <f t="shared" si="1"/>
        <v>0</v>
      </c>
    </row>
    <row r="69" spans="1:13" x14ac:dyDescent="0.25">
      <c r="A69" s="2" t="s">
        <v>213</v>
      </c>
      <c r="B69" s="67" t="s">
        <v>214</v>
      </c>
      <c r="C69" s="63"/>
      <c r="D69" s="10" t="s">
        <v>153</v>
      </c>
      <c r="E69" s="18">
        <v>205</v>
      </c>
      <c r="F69" s="60">
        <f>800*E69</f>
        <v>164000</v>
      </c>
      <c r="G69" s="27"/>
      <c r="H69" s="50"/>
      <c r="I69" s="29"/>
      <c r="J69" s="29"/>
      <c r="K69" s="29"/>
      <c r="L69" s="42"/>
      <c r="M69" s="47">
        <f t="shared" si="1"/>
        <v>0</v>
      </c>
    </row>
    <row r="70" spans="1:13" ht="15" customHeight="1" x14ac:dyDescent="0.25">
      <c r="A70" s="2" t="s">
        <v>215</v>
      </c>
      <c r="B70" s="67" t="s">
        <v>216</v>
      </c>
      <c r="C70" s="63"/>
      <c r="D70" s="10" t="s">
        <v>153</v>
      </c>
      <c r="E70" s="18">
        <v>6</v>
      </c>
      <c r="F70" s="60">
        <f>800*E70</f>
        <v>4800</v>
      </c>
      <c r="G70" s="27"/>
      <c r="H70" s="50"/>
      <c r="I70" s="29"/>
      <c r="J70" s="29"/>
      <c r="K70" s="29"/>
      <c r="L70" s="42"/>
      <c r="M70" s="47">
        <f t="shared" si="1"/>
        <v>0</v>
      </c>
    </row>
    <row r="71" spans="1:13" x14ac:dyDescent="0.25">
      <c r="A71" s="2" t="s">
        <v>217</v>
      </c>
      <c r="B71" s="67" t="s">
        <v>218</v>
      </c>
      <c r="C71" s="63"/>
      <c r="D71" s="10" t="s">
        <v>153</v>
      </c>
      <c r="E71" s="18">
        <v>20</v>
      </c>
      <c r="F71" s="60">
        <f>800*E71</f>
        <v>16000</v>
      </c>
      <c r="G71" s="27"/>
      <c r="H71" s="50"/>
      <c r="I71" s="29"/>
      <c r="J71" s="29"/>
      <c r="K71" s="29"/>
      <c r="L71" s="42"/>
      <c r="M71" s="47">
        <f>F71*K71</f>
        <v>0</v>
      </c>
    </row>
    <row r="72" spans="1:13" x14ac:dyDescent="0.25">
      <c r="A72" s="2" t="s">
        <v>219</v>
      </c>
      <c r="B72" s="68" t="s">
        <v>220</v>
      </c>
      <c r="C72" s="63"/>
      <c r="D72" s="10" t="s">
        <v>19</v>
      </c>
      <c r="E72" s="18" t="s">
        <v>19</v>
      </c>
      <c r="F72" s="60">
        <v>1</v>
      </c>
      <c r="G72" s="27"/>
      <c r="H72" s="50"/>
      <c r="I72" s="29"/>
      <c r="J72" s="29"/>
      <c r="K72" s="29"/>
      <c r="L72" s="42"/>
      <c r="M72" s="47">
        <f t="shared" ref="M72:M73" si="5">F72*K72</f>
        <v>0</v>
      </c>
    </row>
    <row r="73" spans="1:13" ht="17.25" customHeight="1" x14ac:dyDescent="0.25">
      <c r="A73" s="2" t="s">
        <v>221</v>
      </c>
      <c r="B73" s="67" t="s">
        <v>222</v>
      </c>
      <c r="C73" s="64"/>
      <c r="D73" s="11" t="s">
        <v>153</v>
      </c>
      <c r="E73" s="19">
        <v>48</v>
      </c>
      <c r="F73" s="62">
        <f>800*E73</f>
        <v>38400</v>
      </c>
      <c r="G73" s="33"/>
      <c r="H73" s="55"/>
      <c r="I73" s="35"/>
      <c r="J73" s="35"/>
      <c r="K73" s="35"/>
      <c r="L73" s="44"/>
      <c r="M73" s="48">
        <f t="shared" si="5"/>
        <v>0</v>
      </c>
    </row>
    <row r="74" spans="1:13" x14ac:dyDescent="0.25">
      <c r="D74" s="36"/>
      <c r="E74" s="36"/>
      <c r="F74" s="37"/>
      <c r="G74" s="150" t="s">
        <v>112</v>
      </c>
      <c r="H74" s="151"/>
      <c r="I74" s="151"/>
      <c r="J74" s="151"/>
      <c r="K74" s="151"/>
      <c r="L74" s="152"/>
      <c r="M74" s="145">
        <f>SUM(M7:M73)</f>
        <v>0</v>
      </c>
    </row>
    <row r="75" spans="1:13" x14ac:dyDescent="0.25">
      <c r="D75" s="23"/>
      <c r="E75" s="23"/>
      <c r="F75" s="38"/>
      <c r="G75" s="150"/>
      <c r="H75" s="151"/>
      <c r="I75" s="151"/>
      <c r="J75" s="151"/>
      <c r="K75" s="151"/>
      <c r="L75" s="152"/>
      <c r="M75" s="145"/>
    </row>
    <row r="76" spans="1:13" ht="15.75" thickBot="1" x14ac:dyDescent="0.3">
      <c r="D76" s="23"/>
      <c r="E76" s="23"/>
      <c r="F76" s="38"/>
      <c r="G76" s="153"/>
      <c r="H76" s="154"/>
      <c r="I76" s="154"/>
      <c r="J76" s="154"/>
      <c r="K76" s="154"/>
      <c r="L76" s="155"/>
      <c r="M76" s="146"/>
    </row>
    <row r="77" spans="1:13" x14ac:dyDescent="0.25">
      <c r="A77" s="105" t="s">
        <v>234</v>
      </c>
      <c r="B77" s="99" t="s">
        <v>237</v>
      </c>
      <c r="D77" s="147"/>
      <c r="E77" s="148"/>
      <c r="F77" s="149"/>
      <c r="G77" s="150"/>
      <c r="H77" s="151"/>
      <c r="I77" s="151"/>
      <c r="J77" s="151"/>
      <c r="K77" s="151"/>
      <c r="L77" s="151"/>
      <c r="M77" s="149"/>
    </row>
    <row r="78" spans="1:13" x14ac:dyDescent="0.25">
      <c r="A78" s="165" t="s">
        <v>235</v>
      </c>
      <c r="B78" s="164"/>
      <c r="D78" s="150"/>
      <c r="E78" s="151"/>
      <c r="F78" s="152"/>
      <c r="G78" s="150"/>
      <c r="H78" s="151"/>
      <c r="I78" s="151"/>
      <c r="J78" s="151"/>
      <c r="K78" s="151"/>
      <c r="L78" s="151"/>
      <c r="M78" s="152"/>
    </row>
    <row r="79" spans="1:13" x14ac:dyDescent="0.25">
      <c r="A79" s="166"/>
      <c r="B79" s="164"/>
      <c r="D79" s="150"/>
      <c r="E79" s="151"/>
      <c r="F79" s="152"/>
      <c r="G79" s="150"/>
      <c r="H79" s="151"/>
      <c r="I79" s="151"/>
      <c r="J79" s="151"/>
      <c r="K79" s="151"/>
      <c r="L79" s="151"/>
      <c r="M79" s="152"/>
    </row>
    <row r="80" spans="1:13" x14ac:dyDescent="0.25">
      <c r="D80" s="150"/>
      <c r="E80" s="151"/>
      <c r="F80" s="152"/>
      <c r="G80" s="150"/>
      <c r="H80" s="151"/>
      <c r="I80" s="151"/>
      <c r="J80" s="151"/>
      <c r="K80" s="151"/>
      <c r="L80" s="151"/>
      <c r="M80" s="152"/>
    </row>
    <row r="81" spans="4:13" x14ac:dyDescent="0.25">
      <c r="D81" s="150"/>
      <c r="E81" s="151"/>
      <c r="F81" s="152"/>
      <c r="G81" s="150"/>
      <c r="H81" s="151"/>
      <c r="I81" s="151"/>
      <c r="J81" s="151"/>
      <c r="K81" s="151"/>
      <c r="L81" s="151"/>
      <c r="M81" s="152"/>
    </row>
    <row r="82" spans="4:13" x14ac:dyDescent="0.25">
      <c r="D82" s="150"/>
      <c r="E82" s="151"/>
      <c r="F82" s="152"/>
      <c r="G82" s="150"/>
      <c r="H82" s="151"/>
      <c r="I82" s="151"/>
      <c r="J82" s="151"/>
      <c r="K82" s="151"/>
      <c r="L82" s="151"/>
      <c r="M82" s="152"/>
    </row>
    <row r="83" spans="4:13" x14ac:dyDescent="0.25">
      <c r="D83" s="150"/>
      <c r="E83" s="151"/>
      <c r="F83" s="152"/>
      <c r="G83" s="150"/>
      <c r="H83" s="151"/>
      <c r="I83" s="151"/>
      <c r="J83" s="151"/>
      <c r="K83" s="151"/>
      <c r="L83" s="151"/>
      <c r="M83" s="152"/>
    </row>
    <row r="84" spans="4:13" x14ac:dyDescent="0.25">
      <c r="D84" s="150"/>
      <c r="E84" s="151"/>
      <c r="F84" s="152"/>
      <c r="G84" s="150"/>
      <c r="H84" s="151"/>
      <c r="I84" s="151"/>
      <c r="J84" s="151"/>
      <c r="K84" s="151"/>
      <c r="L84" s="151"/>
      <c r="M84" s="152"/>
    </row>
    <row r="85" spans="4:13" ht="15.75" thickBot="1" x14ac:dyDescent="0.3">
      <c r="D85" s="153"/>
      <c r="E85" s="154"/>
      <c r="F85" s="155"/>
      <c r="G85" s="153"/>
      <c r="H85" s="154"/>
      <c r="I85" s="154"/>
      <c r="J85" s="154"/>
      <c r="K85" s="154"/>
      <c r="L85" s="154"/>
      <c r="M85" s="155"/>
    </row>
    <row r="86" spans="4:13" ht="15.75" thickBot="1" x14ac:dyDescent="0.3">
      <c r="D86" s="120" t="s">
        <v>113</v>
      </c>
      <c r="E86" s="121"/>
      <c r="F86" s="122"/>
      <c r="G86" s="120" t="s">
        <v>114</v>
      </c>
      <c r="H86" s="121"/>
      <c r="I86" s="121"/>
      <c r="J86" s="121"/>
      <c r="K86" s="121"/>
      <c r="L86" s="121"/>
      <c r="M86" s="122"/>
    </row>
  </sheetData>
  <sheetProtection algorithmName="SHA-512" hashValue="Zr1+NFXkfWgLWGR5NDMwNFWgyXXURwtkYBi6gW4Ra2LzWP/ibdLxoq2+b1cR89XOeFyo0Cj5UfTIsgcGYZKvdA==" saltValue="YylKwjX8qfRMLAScUaJXSQ==" spinCount="100000" sheet="1" objects="1" scenarios="1"/>
  <protectedRanges>
    <protectedRange algorithmName="SHA-512" hashValue="A1px0Gm4XSU9VMWnyiWn0zTKomzB0PnOVtrOd1nPD5HassxUPmVdrUPiYO5ADCI/FO+QPGtToUruCBVPNyzqew==" saltValue="92jhAUprEa2zvv7BYRGEUw==" spinCount="100000" sqref="M7:M76" name="Bereik1"/>
  </protectedRanges>
  <mergeCells count="12">
    <mergeCell ref="M2:M5"/>
    <mergeCell ref="G74:L76"/>
    <mergeCell ref="M74:M76"/>
    <mergeCell ref="D86:F86"/>
    <mergeCell ref="A2:C5"/>
    <mergeCell ref="D2:F5"/>
    <mergeCell ref="D77:F85"/>
    <mergeCell ref="G2:L5"/>
    <mergeCell ref="G77:M85"/>
    <mergeCell ref="G86:M86"/>
    <mergeCell ref="B78:B79"/>
    <mergeCell ref="A78:A79"/>
  </mergeCells>
  <pageMargins left="0.7" right="0.7" top="0.75" bottom="0.75" header="0.3" footer="0.3"/>
  <pageSetup orientation="portrait" horizontalDpi="1200" verticalDpi="1200" r:id="rId1"/>
  <ignoredErrors>
    <ignoredError sqref="F13 F22 F28 F55 F63 F32:F33 F10:F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F362-3076-4E63-85E8-DA64129F005A}">
  <sheetPr>
    <tabColor rgb="FF7030A0"/>
  </sheetPr>
  <dimension ref="A1:C47"/>
  <sheetViews>
    <sheetView workbookViewId="0">
      <selection activeCell="F19" sqref="F19"/>
    </sheetView>
  </sheetViews>
  <sheetFormatPr defaultRowHeight="15" x14ac:dyDescent="0.25"/>
  <cols>
    <col min="1" max="1" width="12.85546875" customWidth="1"/>
    <col min="2" max="2" width="59.42578125" customWidth="1"/>
    <col min="3" max="3" width="15.5703125" bestFit="1" customWidth="1"/>
  </cols>
  <sheetData>
    <row r="1" spans="1:3" x14ac:dyDescent="0.25">
      <c r="A1" s="109" t="s">
        <v>234</v>
      </c>
      <c r="B1" s="110" t="s">
        <v>9</v>
      </c>
      <c r="C1" s="111" t="s">
        <v>10</v>
      </c>
    </row>
    <row r="2" spans="1:3" x14ac:dyDescent="0.25">
      <c r="A2" s="108"/>
      <c r="B2" s="108"/>
      <c r="C2" s="108"/>
    </row>
    <row r="3" spans="1:3" x14ac:dyDescent="0.25">
      <c r="A3" s="108"/>
      <c r="B3" s="108"/>
      <c r="C3" s="108"/>
    </row>
    <row r="4" spans="1:3" x14ac:dyDescent="0.25">
      <c r="A4" s="108"/>
      <c r="B4" s="108"/>
      <c r="C4" s="108"/>
    </row>
    <row r="5" spans="1:3" x14ac:dyDescent="0.25">
      <c r="A5" s="108"/>
      <c r="B5" s="108"/>
      <c r="C5" s="108"/>
    </row>
    <row r="6" spans="1:3" x14ac:dyDescent="0.25">
      <c r="A6" s="108"/>
      <c r="B6" s="108"/>
      <c r="C6" s="108"/>
    </row>
    <row r="7" spans="1:3" x14ac:dyDescent="0.25">
      <c r="A7" s="108"/>
      <c r="B7" s="108"/>
      <c r="C7" s="108"/>
    </row>
    <row r="8" spans="1:3" x14ac:dyDescent="0.25">
      <c r="A8" s="108"/>
      <c r="B8" s="108"/>
      <c r="C8" s="108"/>
    </row>
    <row r="9" spans="1:3" x14ac:dyDescent="0.25">
      <c r="A9" s="108"/>
      <c r="B9" s="108"/>
      <c r="C9" s="108"/>
    </row>
    <row r="10" spans="1:3" x14ac:dyDescent="0.25">
      <c r="A10" s="108"/>
      <c r="B10" s="108"/>
      <c r="C10" s="108"/>
    </row>
    <row r="11" spans="1:3" x14ac:dyDescent="0.25">
      <c r="A11" s="108"/>
      <c r="B11" s="108"/>
      <c r="C11" s="108"/>
    </row>
    <row r="12" spans="1:3" x14ac:dyDescent="0.25">
      <c r="A12" s="108"/>
      <c r="B12" s="108"/>
      <c r="C12" s="108"/>
    </row>
    <row r="13" spans="1:3" x14ac:dyDescent="0.25">
      <c r="A13" s="108"/>
      <c r="B13" s="108"/>
      <c r="C13" s="108"/>
    </row>
    <row r="14" spans="1:3" x14ac:dyDescent="0.25">
      <c r="A14" s="108"/>
      <c r="B14" s="108"/>
      <c r="C14" s="108"/>
    </row>
    <row r="15" spans="1:3" x14ac:dyDescent="0.25">
      <c r="A15" s="108"/>
      <c r="B15" s="108"/>
      <c r="C15" s="108"/>
    </row>
    <row r="16" spans="1:3" x14ac:dyDescent="0.25">
      <c r="A16" s="108"/>
      <c r="B16" s="108"/>
      <c r="C16" s="108"/>
    </row>
    <row r="17" spans="1:3" x14ac:dyDescent="0.25">
      <c r="A17" s="108"/>
      <c r="B17" s="108"/>
      <c r="C17" s="108"/>
    </row>
    <row r="18" spans="1:3" x14ac:dyDescent="0.25">
      <c r="A18" s="108"/>
      <c r="B18" s="108"/>
      <c r="C18" s="108"/>
    </row>
    <row r="19" spans="1:3" x14ac:dyDescent="0.25">
      <c r="A19" s="108"/>
      <c r="B19" s="108"/>
      <c r="C19" s="108"/>
    </row>
    <row r="20" spans="1:3" x14ac:dyDescent="0.25">
      <c r="A20" s="108"/>
      <c r="B20" s="108"/>
      <c r="C20" s="108"/>
    </row>
    <row r="21" spans="1:3" x14ac:dyDescent="0.25">
      <c r="A21" s="108"/>
      <c r="B21" s="108"/>
      <c r="C21" s="108"/>
    </row>
    <row r="22" spans="1:3" x14ac:dyDescent="0.25">
      <c r="A22" s="108"/>
      <c r="B22" s="108"/>
      <c r="C22" s="108"/>
    </row>
    <row r="23" spans="1:3" x14ac:dyDescent="0.25">
      <c r="A23" s="108"/>
      <c r="B23" s="108"/>
      <c r="C23" s="108"/>
    </row>
    <row r="24" spans="1:3" x14ac:dyDescent="0.25">
      <c r="A24" s="108"/>
      <c r="B24" s="108"/>
      <c r="C24" s="108"/>
    </row>
    <row r="25" spans="1:3" x14ac:dyDescent="0.25">
      <c r="A25" s="108"/>
      <c r="B25" s="108"/>
      <c r="C25" s="108"/>
    </row>
    <row r="26" spans="1:3" x14ac:dyDescent="0.25">
      <c r="A26" s="108"/>
      <c r="B26" s="108"/>
      <c r="C26" s="108"/>
    </row>
    <row r="27" spans="1:3" x14ac:dyDescent="0.25">
      <c r="A27" s="108"/>
      <c r="B27" s="108"/>
      <c r="C27" s="108"/>
    </row>
    <row r="28" spans="1:3" x14ac:dyDescent="0.25">
      <c r="A28" s="108"/>
      <c r="B28" s="108"/>
      <c r="C28" s="108"/>
    </row>
    <row r="29" spans="1:3" x14ac:dyDescent="0.25">
      <c r="A29" s="108"/>
      <c r="B29" s="108"/>
      <c r="C29" s="108"/>
    </row>
    <row r="30" spans="1:3" x14ac:dyDescent="0.25">
      <c r="A30" s="108"/>
      <c r="B30" s="108"/>
      <c r="C30" s="108"/>
    </row>
    <row r="31" spans="1:3" x14ac:dyDescent="0.25">
      <c r="A31" s="108"/>
      <c r="B31" s="108"/>
      <c r="C31" s="108"/>
    </row>
    <row r="32" spans="1:3" x14ac:dyDescent="0.25">
      <c r="A32" s="108"/>
      <c r="B32" s="108"/>
      <c r="C32" s="108"/>
    </row>
    <row r="33" spans="1:3" x14ac:dyDescent="0.25">
      <c r="A33" s="108"/>
      <c r="B33" s="108"/>
      <c r="C33" s="108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CAEFEF9C9A44081765BF57F96721A" ma:contentTypeVersion="13" ma:contentTypeDescription="Een nieuw document maken." ma:contentTypeScope="" ma:versionID="e68538b2c4255a0c063154942a14d922">
  <xsd:schema xmlns:xsd="http://www.w3.org/2001/XMLSchema" xmlns:xs="http://www.w3.org/2001/XMLSchema" xmlns:p="http://schemas.microsoft.com/office/2006/metadata/properties" xmlns:ns2="4f8c7caf-aaf7-4d13-a6f3-e2e57ddb1efe" xmlns:ns3="d75a4757-01a8-44a8-8868-48afb2bf11fa" targetNamespace="http://schemas.microsoft.com/office/2006/metadata/properties" ma:root="true" ma:fieldsID="3cfc3eb97c17576426cbcbf702a836db" ns2:_="" ns3:_="">
    <xsd:import namespace="4f8c7caf-aaf7-4d13-a6f3-e2e57ddb1efe"/>
    <xsd:import namespace="d75a4757-01a8-44a8-8868-48afb2bf1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caf-aaf7-4d13-a6f3-e2e57ddb1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a4757-01a8-44a8-8868-48afb2bf11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a02c8f-1e36-4617-87c2-31fcbce14921}" ma:internalName="TaxCatchAll" ma:showField="CatchAllData" ma:web="d75a4757-01a8-44a8-8868-48afb2bf1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a4757-01a8-44a8-8868-48afb2bf11fa" xsi:nil="true"/>
    <lcf76f155ced4ddcb4097134ff3c332f xmlns="4f8c7caf-aaf7-4d13-a6f3-e2e57ddb1efe">
      <Terms xmlns="http://schemas.microsoft.com/office/infopath/2007/PartnerControls"/>
    </lcf76f155ced4ddcb4097134ff3c332f>
    <SharedWithUsers xmlns="d75a4757-01a8-44a8-8868-48afb2bf11fa">
      <UserInfo>
        <DisplayName>Rianne de Kock</DisplayName>
        <AccountId>12</AccountId>
        <AccountType/>
      </UserInfo>
      <UserInfo>
        <DisplayName>Daniëlle Wigmans</DisplayName>
        <AccountId>11</AccountId>
        <AccountType/>
      </UserInfo>
      <UserInfo>
        <DisplayName>Kevin Kap</DisplayName>
        <AccountId>14</AccountId>
        <AccountType/>
      </UserInfo>
      <UserInfo>
        <DisplayName>Saskia Riemslag Baas - van der Ree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CF8B9A1-FD8C-45C9-8422-0A714137E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c7caf-aaf7-4d13-a6f3-e2e57ddb1efe"/>
    <ds:schemaRef ds:uri="d75a4757-01a8-44a8-8868-48afb2bf1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9BB07-0EAB-4CE6-B456-F94B39E45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481CE-9983-440E-A095-D98E0F7134C7}">
  <ds:schemaRefs>
    <ds:schemaRef ds:uri="http://www.w3.org/XML/1998/namespace"/>
    <ds:schemaRef ds:uri="http://purl.org/dc/elements/1.1/"/>
    <ds:schemaRef ds:uri="d75a4757-01a8-44a8-8868-48afb2bf11fa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f8c7caf-aaf7-4d13-a6f3-e2e57ddb1ef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</vt:lpstr>
      <vt:lpstr>Perceel 1</vt:lpstr>
      <vt:lpstr>Perceel 2</vt:lpstr>
      <vt:lpstr>Artikelnummers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A.E.M. Hoogendorp</dc:creator>
  <cp:keywords/>
  <dc:description/>
  <cp:lastModifiedBy>Anniek Hoogendorp - Karathanos</cp:lastModifiedBy>
  <cp:revision/>
  <dcterms:created xsi:type="dcterms:W3CDTF">2024-04-24T14:19:02Z</dcterms:created>
  <dcterms:modified xsi:type="dcterms:W3CDTF">2024-09-03T12:42:53Z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0x010100ECDCAEFEF9C9A44081765BF57F96721A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