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gemeentevenlo.sharepoint.com/sites/SA-2024-00851/Gedeelde documenten/General/Aanbesteding payroll dienstverlening 01-01-2025/2 Nota's van Inlichtingen/Nota van Inlichtingen 1/Gewijzigde documenten nav NVI 1/"/>
    </mc:Choice>
  </mc:AlternateContent>
  <xr:revisionPtr revIDLastSave="20" documentId="8_{CA6A5FF7-2344-4FFD-9255-86E7B4C0FDB2}" xr6:coauthVersionLast="47" xr6:coauthVersionMax="47" xr10:uidLastSave="{769526FE-9D83-431E-A4AA-DBC8CAAB045E}"/>
  <workbookProtection workbookAlgorithmName="SHA-512" workbookHashValue="ot2xIAtgnFbSea8d2IRaHZ4AmUfGqAQiAc3j9oIX5z9n75/iRzEkoeT/YqOh8AiX5uGRDiCQhrXsyzir0ZLI9Q==" workbookSaltValue="ydgZ+Tx/8BQ6vO2YYDjRlA==" workbookSpinCount="100000" lockStructure="1"/>
  <bookViews>
    <workbookView xWindow="38280" yWindow="-120" windowWidth="38640" windowHeight="21240" tabRatio="910" xr2:uid="{00000000-000D-0000-FFFF-FFFF00000000}"/>
  </bookViews>
  <sheets>
    <sheet name="Voorblad" sheetId="7" r:id="rId1"/>
    <sheet name="Invulinstructies" sheetId="14" r:id="rId2"/>
    <sheet name="Invulblad tariefstelling" sheetId="5" r:id="rId3"/>
    <sheet name="Kostprijsopbouw Payroll" sheetId="1" r:id="rId4"/>
    <sheet name="Standaard" sheetId="13" r:id="rId5"/>
    <sheet name="Weging" sheetId="15" r:id="rId6"/>
  </sheets>
  <definedNames>
    <definedName name="AANDEELTVBVI">'Invulblad tariefstelling'!$E$22</definedName>
    <definedName name="AANDEELTVBVII">'Invulblad tariefstelling'!#REF!</definedName>
    <definedName name="_xlnm.Print_Area" localSheetId="2">'Invulblad tariefstelling'!$A$1:$M$56</definedName>
    <definedName name="_xlnm.Print_Area" localSheetId="3">'Kostprijsopbouw Payroll'!$B$1:$AA$44</definedName>
    <definedName name="_xlnm.Print_Area" localSheetId="4">Standaard!$A$1:$G$24</definedName>
    <definedName name="_xlnm.Print_Area" localSheetId="0">Voorblad!$A$1:$Q$37</definedName>
    <definedName name="_xlnm.Print_Titles" localSheetId="2">'Invulblad tariefstelling'!$1:$2</definedName>
    <definedName name="_xlnm.Print_Titles" localSheetId="3">'Kostprijsopbouw Payroll'!$1:$1</definedName>
    <definedName name="_xlnm.Print_Titles" localSheetId="4">Standaard!$1:$3</definedName>
    <definedName name="AOF">Standaard!$F$19</definedName>
    <definedName name="AWFHOOG">Standaard!$F$20</definedName>
    <definedName name="AWFLAAG">Standaard!$F$21</definedName>
    <definedName name="AZWWNBVI">Standaard!#REF!</definedName>
    <definedName name="AZWWNBVII">Standaard!#REF!</definedName>
    <definedName name="BASISPENSIOENBVI">'Invulblad tariefstelling'!#REF!</definedName>
    <definedName name="BASISPENSIOENBVII">'Invulblad tariefstelling'!#REF!</definedName>
    <definedName name="BUREAU">Standaard!$C$10</definedName>
    <definedName name="CAO">Standaard!#REF!</definedName>
    <definedName name="DAGTOTAAL">Standaard!$F$15</definedName>
    <definedName name="DAGVAKANTIE">Standaard!$F$17</definedName>
    <definedName name="DAGVAKANTIEVAK">Standaard!$F$18</definedName>
    <definedName name="DAGWEEKEND">Standaard!$F$16</definedName>
    <definedName name="Feestdagen_BVI">'Invulblad tariefstelling'!$E$8</definedName>
    <definedName name="Feestdagen_BVII">'Invulblad tariefstelling'!$F$8</definedName>
    <definedName name="JAAR_KOSTPRIJSBESTAND">Standaard!$C$8</definedName>
    <definedName name="KortVerzuim_BVI">'Invulblad tariefstelling'!$E$9</definedName>
    <definedName name="KortVerzuim_BVII">'Invulblad tariefstelling'!$F$9</definedName>
    <definedName name="ORGANISATIE">Standaard!$C$9</definedName>
    <definedName name="PLUSPENSIOENBVI">'Invulblad tariefstelling'!#REF!</definedName>
    <definedName name="PLUSPENSIOENBVII">'Invulblad tariefstelling'!#REF!</definedName>
    <definedName name="SCHOLING">Standaard!#REF!</definedName>
    <definedName name="SOCFONDS">Standaard!#REF!</definedName>
    <definedName name="TRANSRES">'Invulblad tariefstelling'!$C$24</definedName>
    <definedName name="VAKANTIEBIJSLAG">Standaard!#REF!</definedName>
    <definedName name="WDCBVI">Standaard!#REF!</definedName>
    <definedName name="WDCBVII">Standaard!#REF!</definedName>
    <definedName name="ZVW">Standaard!$F$22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5" l="1"/>
  <c r="G16" i="15"/>
  <c r="G17" i="15"/>
  <c r="C13" i="1" l="1"/>
  <c r="C15" i="1"/>
  <c r="C14" i="1"/>
  <c r="C16" i="1"/>
  <c r="V21" i="1" l="1"/>
  <c r="M21" i="1"/>
  <c r="D21" i="1"/>
  <c r="M31" i="1" l="1"/>
  <c r="D31" i="1"/>
  <c r="E10" i="15" l="1"/>
  <c r="D16" i="15" s="1"/>
  <c r="D15" i="15" l="1"/>
  <c r="D17" i="15"/>
  <c r="V4" i="1" l="1"/>
  <c r="M4" i="1"/>
  <c r="D4" i="1"/>
  <c r="J17" i="7" l="1"/>
  <c r="M25" i="1"/>
  <c r="D25" i="1"/>
  <c r="B34" i="5" l="1"/>
  <c r="B33" i="5"/>
  <c r="B32" i="5"/>
  <c r="U16" i="1"/>
  <c r="U15" i="1"/>
  <c r="U14" i="1"/>
  <c r="L15" i="1" l="1"/>
  <c r="L14" i="1"/>
  <c r="H14" i="7" l="1"/>
  <c r="J21" i="7"/>
  <c r="J20" i="7"/>
  <c r="C24" i="5" l="1"/>
  <c r="D26" i="1" l="1"/>
  <c r="M26" i="1"/>
  <c r="B10" i="1"/>
  <c r="T10" i="1"/>
  <c r="K10" i="1"/>
  <c r="G1" i="13"/>
  <c r="C10" i="13" l="1"/>
  <c r="AA1" i="1"/>
  <c r="R1" i="1"/>
  <c r="I1" i="1"/>
  <c r="M1" i="5"/>
  <c r="T1" i="1" l="1"/>
  <c r="B1" i="13"/>
  <c r="B1" i="5"/>
  <c r="B1" i="1"/>
  <c r="K1" i="1"/>
  <c r="O25" i="1" l="1"/>
  <c r="F25" i="1"/>
  <c r="X25" i="1"/>
  <c r="V39" i="1"/>
  <c r="X39" i="1" s="1"/>
  <c r="Z39" i="1" s="1"/>
  <c r="M39" i="1"/>
  <c r="O39" i="1" s="1"/>
  <c r="Q39" i="1" s="1"/>
  <c r="D39" i="1"/>
  <c r="F39" i="1" s="1"/>
  <c r="H39" i="1" s="1"/>
  <c r="X38" i="1"/>
  <c r="Z38" i="1" s="1"/>
  <c r="M38" i="1"/>
  <c r="O38" i="1" s="1"/>
  <c r="Q38" i="1" s="1"/>
  <c r="D38" i="1"/>
  <c r="F38" i="1" s="1"/>
  <c r="H38" i="1" s="1"/>
  <c r="X36" i="1"/>
  <c r="Z36" i="1" s="1"/>
  <c r="M36" i="1"/>
  <c r="O36" i="1" s="1"/>
  <c r="Q36" i="1" s="1"/>
  <c r="D36" i="1"/>
  <c r="F36" i="1" s="1"/>
  <c r="H36" i="1" s="1"/>
  <c r="U13" i="1"/>
  <c r="U12" i="1"/>
  <c r="U11" i="1"/>
  <c r="L13" i="1"/>
  <c r="L12" i="1"/>
  <c r="L11" i="1"/>
  <c r="C12" i="1"/>
  <c r="C11" i="1"/>
  <c r="F14" i="13" l="1"/>
  <c r="V32" i="1" l="1"/>
  <c r="M37" i="1"/>
  <c r="D37" i="1"/>
  <c r="F37" i="1" s="1"/>
  <c r="B2" i="1"/>
  <c r="K2" i="1" s="1"/>
  <c r="T2" i="1" s="1"/>
  <c r="B2" i="5"/>
  <c r="F26" i="1"/>
  <c r="H26" i="1" s="1"/>
  <c r="L16" i="1"/>
  <c r="X26" i="1"/>
  <c r="Z26" i="1" s="1"/>
  <c r="X37" i="1"/>
  <c r="Z37" i="1" s="1"/>
  <c r="M32" i="1"/>
  <c r="Z32" i="1"/>
  <c r="Q32" i="1"/>
  <c r="Z18" i="1"/>
  <c r="Q18" i="1"/>
  <c r="H18" i="1"/>
  <c r="W7" i="1"/>
  <c r="W8" i="1" s="1"/>
  <c r="N7" i="1"/>
  <c r="N8" i="1" s="1"/>
  <c r="AA6" i="1"/>
  <c r="AA7" i="1" s="1"/>
  <c r="AA8" i="1" s="1"/>
  <c r="Y6" i="1"/>
  <c r="Y7" i="1" s="1"/>
  <c r="Y8" i="1" s="1"/>
  <c r="R6" i="1"/>
  <c r="R7" i="1" s="1"/>
  <c r="R8" i="1" s="1"/>
  <c r="P6" i="1"/>
  <c r="P7" i="1" s="1"/>
  <c r="P8" i="1" s="1"/>
  <c r="I6" i="1"/>
  <c r="I7" i="1" s="1"/>
  <c r="I8" i="1" s="1"/>
  <c r="G6" i="1"/>
  <c r="G7" i="1" s="1"/>
  <c r="G8" i="1" s="1"/>
  <c r="Z27" i="1" l="1"/>
  <c r="H27" i="1"/>
  <c r="D27" i="1"/>
  <c r="R18" i="1"/>
  <c r="R19" i="1" s="1"/>
  <c r="I18" i="1"/>
  <c r="I19" i="1" s="1"/>
  <c r="X32" i="1"/>
  <c r="O37" i="1"/>
  <c r="Q37" i="1" s="1"/>
  <c r="E7" i="1"/>
  <c r="E8" i="1" s="1"/>
  <c r="Z40" i="1"/>
  <c r="O32" i="1"/>
  <c r="X27" i="1"/>
  <c r="O26" i="1"/>
  <c r="Q26" i="1" s="1"/>
  <c r="H37" i="1"/>
  <c r="AA18" i="1"/>
  <c r="AA19" i="1" s="1"/>
  <c r="O27" i="1" l="1"/>
  <c r="V27" i="1"/>
  <c r="M27" i="1"/>
  <c r="Q27" i="1"/>
  <c r="F27" i="1"/>
  <c r="L18" i="1"/>
  <c r="M17" i="1" s="1"/>
  <c r="U18" i="1"/>
  <c r="X40" i="1"/>
  <c r="V40" i="1"/>
  <c r="D40" i="1"/>
  <c r="C18" i="1"/>
  <c r="D32" i="1"/>
  <c r="M40" i="1"/>
  <c r="D14" i="1" l="1"/>
  <c r="D15" i="1"/>
  <c r="V14" i="1"/>
  <c r="V15" i="1"/>
  <c r="V17" i="1"/>
  <c r="M15" i="1"/>
  <c r="M14" i="1"/>
  <c r="M16" i="1"/>
  <c r="M13" i="1"/>
  <c r="V16" i="1"/>
  <c r="X16" i="1" s="1"/>
  <c r="V13" i="1"/>
  <c r="X13" i="1" s="1"/>
  <c r="D17" i="1"/>
  <c r="Q40" i="1"/>
  <c r="D16" i="1"/>
  <c r="F16" i="1" s="1"/>
  <c r="D13" i="1"/>
  <c r="O40" i="1"/>
  <c r="H40" i="1"/>
  <c r="F40" i="1"/>
  <c r="F32" i="1"/>
  <c r="H32" i="1"/>
  <c r="O16" i="1" l="1"/>
  <c r="R21" i="1"/>
  <c r="R22" i="1" s="1"/>
  <c r="R27" i="1" s="1"/>
  <c r="R28" i="1" s="1"/>
  <c r="X18" i="1"/>
  <c r="Y18" i="1" s="1"/>
  <c r="Y19" i="1" s="1"/>
  <c r="M18" i="1"/>
  <c r="N18" i="1" s="1"/>
  <c r="N19" i="1" s="1"/>
  <c r="O13" i="1"/>
  <c r="P21" i="1"/>
  <c r="V18" i="1"/>
  <c r="AA21" i="1"/>
  <c r="AA22" i="1" s="1"/>
  <c r="Y21" i="1"/>
  <c r="I21" i="1"/>
  <c r="I22" i="1" s="1"/>
  <c r="I32" i="1" s="1"/>
  <c r="I33" i="1" s="1"/>
  <c r="I40" i="1" s="1"/>
  <c r="F13" i="1"/>
  <c r="F18" i="1" s="1"/>
  <c r="G18" i="1" s="1"/>
  <c r="G19" i="1" s="1"/>
  <c r="D18" i="1"/>
  <c r="G21" i="1"/>
  <c r="AA32" i="1" l="1"/>
  <c r="AA33" i="1" s="1"/>
  <c r="AA40" i="1" s="1"/>
  <c r="AA27" i="1"/>
  <c r="AA28" i="1" s="1"/>
  <c r="N21" i="1"/>
  <c r="N22" i="1" s="1"/>
  <c r="O18" i="1"/>
  <c r="P18" i="1" s="1"/>
  <c r="P19" i="1" s="1"/>
  <c r="P22" i="1" s="1"/>
  <c r="W18" i="1"/>
  <c r="W19" i="1" s="1"/>
  <c r="E18" i="1"/>
  <c r="E19" i="1" s="1"/>
  <c r="G22" i="1"/>
  <c r="G32" i="1" s="1"/>
  <c r="G33" i="1" s="1"/>
  <c r="G40" i="1" s="1"/>
  <c r="R32" i="1"/>
  <c r="R33" i="1" s="1"/>
  <c r="R40" i="1" s="1"/>
  <c r="R41" i="1" s="1"/>
  <c r="Y22" i="1"/>
  <c r="I27" i="1"/>
  <c r="I28" i="1" s="1"/>
  <c r="I41" i="1" s="1"/>
  <c r="AA41" i="1" l="1"/>
  <c r="Y32" i="1"/>
  <c r="Y33" i="1" s="1"/>
  <c r="Y40" i="1" s="1"/>
  <c r="Y27" i="1"/>
  <c r="Y28" i="1" s="1"/>
  <c r="P32" i="1"/>
  <c r="P33" i="1" s="1"/>
  <c r="P40" i="1" s="1"/>
  <c r="P27" i="1"/>
  <c r="P28" i="1" s="1"/>
  <c r="N32" i="1"/>
  <c r="N33" i="1" s="1"/>
  <c r="N40" i="1" s="1"/>
  <c r="N27" i="1"/>
  <c r="N28" i="1" s="1"/>
  <c r="E21" i="1"/>
  <c r="E22" i="1" s="1"/>
  <c r="E32" i="1" s="1"/>
  <c r="W21" i="1"/>
  <c r="W22" i="1" s="1"/>
  <c r="W32" i="1" s="1"/>
  <c r="G27" i="1"/>
  <c r="G28" i="1" s="1"/>
  <c r="G41" i="1" s="1"/>
  <c r="W27" i="1" l="1"/>
  <c r="W28" i="1" s="1"/>
  <c r="N41" i="1"/>
  <c r="N43" i="1" s="1"/>
  <c r="N44" i="1" s="1"/>
  <c r="E33" i="1"/>
  <c r="E40" i="1" s="1"/>
  <c r="E27" i="1"/>
  <c r="E28" i="1" s="1"/>
  <c r="W33" i="1"/>
  <c r="W40" i="1" s="1"/>
  <c r="P41" i="1"/>
  <c r="Y41" i="1"/>
  <c r="R43" i="1" l="1"/>
  <c r="E33" i="5" s="1"/>
  <c r="P43" i="1"/>
  <c r="D33" i="5" s="1"/>
  <c r="F33" i="5"/>
  <c r="C33" i="5"/>
  <c r="C5" i="15" s="1"/>
  <c r="C16" i="15" s="1"/>
  <c r="E16" i="15" s="1"/>
  <c r="W41" i="1"/>
  <c r="W43" i="1" s="1"/>
  <c r="W44" i="1" s="1"/>
  <c r="E41" i="1"/>
  <c r="E43" i="1" l="1"/>
  <c r="E44" i="1" s="1"/>
  <c r="F34" i="5"/>
  <c r="Y43" i="1"/>
  <c r="D34" i="5" s="1"/>
  <c r="AA43" i="1"/>
  <c r="E34" i="5" s="1"/>
  <c r="C34" i="5"/>
  <c r="C6" i="15" s="1"/>
  <c r="C17" i="15" s="1"/>
  <c r="E17" i="15" s="1"/>
  <c r="I43" i="1" l="1"/>
  <c r="E32" i="5" s="1"/>
  <c r="G43" i="1"/>
  <c r="D32" i="5" s="1"/>
  <c r="C32" i="5"/>
  <c r="C4" i="15" s="1"/>
  <c r="C15" i="15" s="1"/>
  <c r="E15" i="15" s="1"/>
  <c r="F32" i="5"/>
  <c r="G15" i="15" l="1"/>
</calcChain>
</file>

<file path=xl/sharedStrings.xml><?xml version="1.0" encoding="utf-8"?>
<sst xmlns="http://schemas.openxmlformats.org/spreadsheetml/2006/main" count="246" uniqueCount="139">
  <si>
    <t>NU</t>
  </si>
  <si>
    <t>ORT deel</t>
  </si>
  <si>
    <t>OU</t>
  </si>
  <si>
    <t>Uurloon</t>
  </si>
  <si>
    <t>Wachtdagencompensatie</t>
  </si>
  <si>
    <t>Subtotaal</t>
  </si>
  <si>
    <t># dagen totaal</t>
  </si>
  <si>
    <t># dagen weekend</t>
  </si>
  <si>
    <t># dagen vakantie</t>
  </si>
  <si>
    <t># feestdagen</t>
  </si>
  <si>
    <t># kort verzuimdagen</t>
  </si>
  <si>
    <t># dagen ziekterisico</t>
  </si>
  <si>
    <t># dagen leeglooprisico</t>
  </si>
  <si>
    <t>Totale dagenreservering</t>
  </si>
  <si>
    <t>Pensioen</t>
  </si>
  <si>
    <t>Totale lasten CAO werkgever</t>
  </si>
  <si>
    <t>Aftrekposten SV</t>
  </si>
  <si>
    <t>Pensioendeel werknemer</t>
  </si>
  <si>
    <t>Totaal aftrekposten SV</t>
  </si>
  <si>
    <t>Grondslag SV</t>
  </si>
  <si>
    <t>WG Premies werknemersverzekeringen</t>
  </si>
  <si>
    <t>AwF (Alg. werkloosheidsfonds)</t>
  </si>
  <si>
    <t>Totale WG premies werknemersverz.</t>
  </si>
  <si>
    <t>Loonsom uren</t>
  </si>
  <si>
    <t>Loonsomfactor uren</t>
  </si>
  <si>
    <t xml:space="preserve"> </t>
  </si>
  <si>
    <t>3. Nominale bureaumarge</t>
  </si>
  <si>
    <t>Overuren</t>
  </si>
  <si>
    <t>Normale uren</t>
  </si>
  <si>
    <t>2. Overzicht kostprijsfactoren</t>
  </si>
  <si>
    <t>Sociale lasten WG</t>
  </si>
  <si>
    <t>Dagenreservering</t>
  </si>
  <si>
    <t>Loonkosten component</t>
  </si>
  <si>
    <t>Naam Uitzendorganisatie</t>
  </si>
  <si>
    <t>Transitievergoeding (incl. opslag Zvw)</t>
  </si>
  <si>
    <t>Cao lasten werkgever &amp; transitievergoeding</t>
  </si>
  <si>
    <t>Aof (WIA basispremie, incl. opslag Kinderopvang)</t>
  </si>
  <si>
    <t>Standaard betalingstermijn</t>
  </si>
  <si>
    <t>Bruto Uitkeringen</t>
  </si>
  <si>
    <t xml:space="preserve">% Whk gedifferentieerd (na inhouding WGA werknemers) </t>
  </si>
  <si>
    <t>Zvw (bijdrage zorgverzekeringswet)</t>
  </si>
  <si>
    <t>% ZW flex</t>
  </si>
  <si>
    <t>% WGA Totaal (*)</t>
  </si>
  <si>
    <t>Loonsomfactor bruto uitkeringen</t>
  </si>
  <si>
    <t>&lt;vul hier uw bedrijfsnaam in&gt;</t>
  </si>
  <si>
    <t xml:space="preserve">4. Aanvullende informatie </t>
  </si>
  <si>
    <t>Stimuleringsmaatregelen</t>
  </si>
  <si>
    <t>Tariefstelling flexibele arbeid - standaard waarden</t>
  </si>
  <si>
    <t>1. Algemene variabelen</t>
  </si>
  <si>
    <t>Variabel</t>
  </si>
  <si>
    <t>Waarde</t>
  </si>
  <si>
    <t>Jaar kostprijsbestand</t>
  </si>
  <si>
    <t>Organisatie</t>
  </si>
  <si>
    <t>2. Invoerstandaard kostprijsvariabelen</t>
  </si>
  <si>
    <t>Specificatie</t>
  </si>
  <si>
    <t># Dagen totaal</t>
  </si>
  <si>
    <t># Dagen weekend</t>
  </si>
  <si>
    <t># Dagen vakantie</t>
  </si>
  <si>
    <t>% Aof (WIA basispremie, incl. opslag Kinderopvang)</t>
  </si>
  <si>
    <t>% AwF (Alg. werkloosheidsfonds)</t>
  </si>
  <si>
    <t>% Zvw (bijdrage zorgverzekeringswet)</t>
  </si>
  <si>
    <t>Regulier</t>
  </si>
  <si>
    <t>Vakantiekracht</t>
  </si>
  <si>
    <t>Naam Opdrachtgever</t>
  </si>
  <si>
    <t>Alle bedragen op deze pagina dienen excl. BTW te zijn</t>
  </si>
  <si>
    <t>ABU</t>
  </si>
  <si>
    <t>NBBU</t>
  </si>
  <si>
    <t>CAO invullen</t>
  </si>
  <si>
    <t>Hoog</t>
  </si>
  <si>
    <t>Laag</t>
  </si>
  <si>
    <t>1a. Invoer bureau- en opdrachtgeverspecifieke kostprijsvariabelen</t>
  </si>
  <si>
    <t>1c. Transitievergoeding</t>
  </si>
  <si>
    <t>Bureau</t>
  </si>
  <si>
    <t>Houdt u rekening met onderstaande belangrijke uitgangspunten:</t>
  </si>
  <si>
    <t>De marge kan niet worden verhoogd bij interne doorgroei / functieniveau wijziging (initiële marge blijft van toepassing)</t>
  </si>
  <si>
    <r>
      <t>Nominale marge per uur</t>
    </r>
    <r>
      <rPr>
        <i/>
        <vertAlign val="superscript"/>
        <sz val="10"/>
        <color rgb="FF575756"/>
        <rFont val="Calibri"/>
        <family val="2"/>
        <scheme val="minor"/>
      </rPr>
      <t xml:space="preserve"> </t>
    </r>
  </si>
  <si>
    <t>Reservering transitievergoeding</t>
  </si>
  <si>
    <t>FINANCIËLE BIJLAGE</t>
  </si>
  <si>
    <t>Versiedatum</t>
  </si>
  <si>
    <t>Feestdagen</t>
  </si>
  <si>
    <t>Kort verzuim</t>
  </si>
  <si>
    <t>Loonkosten component algemeen</t>
  </si>
  <si>
    <t>Loonkosten component fase specifiek</t>
  </si>
  <si>
    <t>Bepaalde tijd - AOW</t>
  </si>
  <si>
    <t>Payroll</t>
  </si>
  <si>
    <t>Tariefsopbouw Payroll</t>
  </si>
  <si>
    <t xml:space="preserve">Er wordt geen marge berekend over het ORT-deel, overwerkuren, bruto-uitkeringen </t>
  </si>
  <si>
    <t>30 dagen</t>
  </si>
  <si>
    <t>Bepaalde tijd - ABP pensioen - Contracturen</t>
  </si>
  <si>
    <t>Contracttype</t>
  </si>
  <si>
    <t>Alle contractvormen</t>
  </si>
  <si>
    <t>CAO lasten</t>
  </si>
  <si>
    <t>Banenplein Limburg</t>
  </si>
  <si>
    <t>Alle functieniveaus</t>
  </si>
  <si>
    <t xml:space="preserve">Payroll </t>
  </si>
  <si>
    <t>Alle gewerkte uren</t>
  </si>
  <si>
    <t>van gerealiseerde subsidies en/of stimuleringsregelingen dat toekomt aan opdrachtgever.</t>
  </si>
  <si>
    <t>% Pensioen werkgeversbijdrage</t>
  </si>
  <si>
    <t>Aandeel payrollkrachten dat aanspraak maakt op transitievergoeding</t>
  </si>
  <si>
    <t>Bepaalde tijd - ABP pensioen - Oproep</t>
  </si>
  <si>
    <t>* Vul het volledige % WGA premie in. In het kostprijsmodel wordt rekening gehouden met 50% werknemersdeel.</t>
  </si>
  <si>
    <t>Kostprijsfactoren</t>
  </si>
  <si>
    <t>Fase (uitzenden)</t>
  </si>
  <si>
    <t>Marges</t>
  </si>
  <si>
    <t>Functieniveau</t>
  </si>
  <si>
    <t>Marge</t>
  </si>
  <si>
    <t>Kostprijs</t>
  </si>
  <si>
    <t>Tarief</t>
  </si>
  <si>
    <t>Invulinstructies kostprijsdocument</t>
  </si>
  <si>
    <t>% WGA Totaal</t>
  </si>
  <si>
    <t>Vul het volledige % WGA premie in. In het kostprijsmodel wordt rekening gehouden met 50% inhouding werknemersdeel.</t>
  </si>
  <si>
    <t>Vul het % ZW flex premie in.</t>
  </si>
  <si>
    <t>Aandeel transitievergoeding</t>
  </si>
  <si>
    <t>Samenvatting</t>
  </si>
  <si>
    <t>Dit is een samenvatting van de kostprijzen waarvoor u alle componenten heeft ingevuld.</t>
  </si>
  <si>
    <t>Indien een kostprijs niet van toepassing is, staat er "N.v.t." in de desbetreffende regel. Indien dat niet zo is, maar wel zo zou moeten zijn, dan dient u de invulvelden na te lopen.</t>
  </si>
  <si>
    <t>Nominale marge</t>
  </si>
  <si>
    <t>Hier vult u de nominale marge per uur in, conform de opgegeven indeling. Houdt u rekening met onderstaande belangrijke uitgangspunten:</t>
  </si>
  <si>
    <r>
      <rPr>
        <sz val="10"/>
        <color rgb="FF575756"/>
        <rFont val="Calibri"/>
        <family val="2"/>
      </rPr>
      <t xml:space="preserve">• </t>
    </r>
    <r>
      <rPr>
        <sz val="10"/>
        <color rgb="FF575756"/>
        <rFont val="Calibri"/>
        <family val="2"/>
        <scheme val="minor"/>
      </rPr>
      <t>Er wordt geen marge berekend over het ORT-deel, overwerkuren, bruto-uitkeringen en ADV</t>
    </r>
  </si>
  <si>
    <t>W&amp;S fee (niet exclusief)</t>
  </si>
  <si>
    <t>Indien er kandidaten worden voorgedragen waarop stimuleringsmaatregelen van toepassing zijn (bijvoorbeeld LKV en LIV) ontvangt opdrachtgever 75% van deze subsidie.</t>
  </si>
  <si>
    <t xml:space="preserve">De betalingstermijn is aangegeven door opdrachtgever. </t>
  </si>
  <si>
    <t>5. Weging</t>
  </si>
  <si>
    <t>Op het tabblad weging staat de wijze waarop uw aanbieding wordt gewogen. De Uitleg hierover treft u onder het rekenmodel.
Let op! Manipulatieve aanbieding worden terzijde gelegd.</t>
  </si>
  <si>
    <t>Vul de reservering voor het ABP pensioen in. Er wordt in het kostprijsmodel rekening gehouden met een verdeling 70% werkgever, 30% werknemer.</t>
  </si>
  <si>
    <t>Niet van toepassing</t>
  </si>
  <si>
    <t>IKB</t>
  </si>
  <si>
    <t>% Pensioen werknemersbijdrage</t>
  </si>
  <si>
    <t>Voer het aantal dagen Kort Verzuim in dat u voor de duur van de overeenkomst in de kostprijzen wilt reserveren. Het aantal dagen Kort Verzuim geldt niet voor contracturen</t>
  </si>
  <si>
    <t>Voer het aantal Ziektedagen in dat u voor u voor de duur van de overeenkomst in de kostprijzen wilt reserveren. Het aantal dagen geldt niet voor contracturen.</t>
  </si>
  <si>
    <t>Alleen grijze velden zijn invulvelden</t>
  </si>
  <si>
    <t>% Individueel keuzebudget</t>
  </si>
  <si>
    <t>Bepaalde tijd - AOW - Oproep</t>
  </si>
  <si>
    <r>
      <t xml:space="preserve">Voer het aantal feestdagen in dat u voor </t>
    </r>
    <r>
      <rPr>
        <b/>
        <sz val="10"/>
        <color rgb="FF575756"/>
        <rFont val="Calibri"/>
        <family val="2"/>
        <scheme val="minor"/>
      </rPr>
      <t>2024</t>
    </r>
    <r>
      <rPr>
        <sz val="10"/>
        <color rgb="FF575756"/>
        <rFont val="Calibri"/>
        <family val="2"/>
        <scheme val="minor"/>
      </rPr>
      <t xml:space="preserve"> in de kostprijzen wilt reserveren. Het aantal feestdagen geldt niet voor contracturen.</t>
    </r>
  </si>
  <si>
    <r>
      <rPr>
        <b/>
        <sz val="10"/>
        <color rgb="FF575756"/>
        <rFont val="Calibri"/>
        <family val="2"/>
        <scheme val="minor"/>
      </rPr>
      <t>Vul de grijs opgevulde cellen in.</t>
    </r>
    <r>
      <rPr>
        <sz val="10"/>
        <color rgb="FF575756"/>
        <rFont val="Calibri"/>
        <family val="2"/>
        <scheme val="minor"/>
      </rPr>
      <t xml:space="preserve"> Indien een cel geen waarde heeft, vul dan 0 (=nul) in, dus geen cellen leeglaten of "Nvt" invullen. </t>
    </r>
    <r>
      <rPr>
        <i/>
        <u/>
        <sz val="10"/>
        <color rgb="FF575756"/>
        <rFont val="Calibri"/>
        <family val="2"/>
        <scheme val="minor"/>
      </rPr>
      <t xml:space="preserve">Kort verzuim en dagen ziekterisico gelden voor de duur van de overeenkomst (en niet alleen voor 2024). </t>
    </r>
  </si>
  <si>
    <t>Vul het percentage in van de payrollkrachten bij opdrachtgever waarvan u verwacht dat recht heeft op uitkering van de transitievergoeding.</t>
  </si>
  <si>
    <t>Weging</t>
  </si>
  <si>
    <t>Inschrijfsom</t>
  </si>
  <si>
    <t>Tarief na 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</si>
</sst>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 * #,##0.0000_ ;_ * \-#,##0.0000_ ;_ * &quot;-&quot;????_ ;_ @_ "/>
    <numFmt numFmtId="168" formatCode="_ * #,##0.0000_ ;_ * \-#,##0.0000_ ;_ * &quot;-&quot;??_ ;_ @_ "/>
    <numFmt numFmtId="169" formatCode="_ * #,##0.00000_ ;_ * \-#,##0.00000_ ;_ * &quot;-&quot;??_ ;_ @_ "/>
    <numFmt numFmtId="170" formatCode="0.0000"/>
    <numFmt numFmtId="171" formatCode="0.0%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indexed="63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575756"/>
      <name val="Calibri"/>
      <family val="2"/>
      <scheme val="minor"/>
    </font>
    <font>
      <sz val="10"/>
      <color rgb="FF575756"/>
      <name val="Calibri"/>
      <family val="2"/>
      <scheme val="minor"/>
    </font>
    <font>
      <sz val="11"/>
      <color rgb="FF575756"/>
      <name val="Calibri"/>
      <family val="2"/>
      <scheme val="minor"/>
    </font>
    <font>
      <b/>
      <i/>
      <sz val="11"/>
      <color rgb="FF575756"/>
      <name val="Calibri"/>
      <family val="2"/>
      <scheme val="minor"/>
    </font>
    <font>
      <b/>
      <u/>
      <sz val="12"/>
      <color rgb="FF575756"/>
      <name val="Calibri"/>
      <family val="2"/>
      <scheme val="minor"/>
    </font>
    <font>
      <i/>
      <sz val="10"/>
      <color rgb="FF575756"/>
      <name val="Calibri"/>
      <family val="2"/>
      <scheme val="minor"/>
    </font>
    <font>
      <b/>
      <i/>
      <sz val="10"/>
      <color rgb="FF575756"/>
      <name val="Calibri"/>
      <family val="2"/>
      <scheme val="minor"/>
    </font>
    <font>
      <u/>
      <sz val="10"/>
      <color rgb="FF575756"/>
      <name val="Calibri"/>
      <family val="2"/>
      <scheme val="minor"/>
    </font>
    <font>
      <b/>
      <sz val="10"/>
      <color rgb="FF575756"/>
      <name val="Calibri"/>
      <family val="2"/>
      <scheme val="minor"/>
    </font>
    <font>
      <sz val="9"/>
      <color rgb="FF575756"/>
      <name val="Calibri"/>
      <family val="2"/>
      <scheme val="minor"/>
    </font>
    <font>
      <i/>
      <sz val="11"/>
      <color rgb="FF575756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color theme="1" tint="0.34998626667073579"/>
      <name val="Calibri"/>
      <family val="2"/>
      <scheme val="minor"/>
    </font>
    <font>
      <i/>
      <vertAlign val="superscript"/>
      <sz val="10"/>
      <color rgb="FF575756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8"/>
      <color rgb="FF57575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575756"/>
      <name val="Calibri"/>
      <family val="2"/>
    </font>
    <font>
      <b/>
      <sz val="11"/>
      <color rgb="FFFF0000"/>
      <name val="Calibri"/>
      <family val="2"/>
      <scheme val="minor"/>
    </font>
    <font>
      <b/>
      <i/>
      <strike/>
      <sz val="10"/>
      <color rgb="FFFF0000"/>
      <name val="Calibri"/>
      <family val="2"/>
      <scheme val="minor"/>
    </font>
    <font>
      <i/>
      <u/>
      <sz val="10"/>
      <color rgb="FF57575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2091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2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59595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medium">
        <color rgb="FF808080"/>
      </bottom>
      <diagonal/>
    </border>
  </borders>
  <cellStyleXfs count="21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7">
    <xf numFmtId="0" fontId="0" fillId="0" borderId="0" xfId="0"/>
    <xf numFmtId="0" fontId="14" fillId="2" borderId="0" xfId="2" applyFont="1" applyFill="1" applyAlignment="1" applyProtection="1">
      <alignment vertical="center"/>
      <protection hidden="1"/>
    </xf>
    <xf numFmtId="0" fontId="9" fillId="2" borderId="0" xfId="2" applyFont="1" applyFill="1" applyAlignment="1" applyProtection="1">
      <alignment vertical="center"/>
      <protection hidden="1"/>
    </xf>
    <xf numFmtId="0" fontId="16" fillId="5" borderId="29" xfId="3" applyFont="1" applyFill="1" applyBorder="1" applyAlignment="1" applyProtection="1">
      <alignment horizontal="center" vertical="center" wrapText="1"/>
    </xf>
    <xf numFmtId="0" fontId="16" fillId="5" borderId="28" xfId="3" applyFont="1" applyFill="1" applyBorder="1" applyAlignment="1" applyProtection="1">
      <alignment horizontal="center" vertical="center" wrapText="1"/>
    </xf>
    <xf numFmtId="0" fontId="12" fillId="5" borderId="28" xfId="3" applyFont="1" applyFill="1" applyBorder="1" applyAlignment="1" applyProtection="1">
      <alignment horizontal="right" vertical="center"/>
    </xf>
    <xf numFmtId="0" fontId="12" fillId="5" borderId="27" xfId="3" applyFont="1" applyFill="1" applyBorder="1" applyAlignment="1" applyProtection="1">
      <alignment vertical="center"/>
    </xf>
    <xf numFmtId="0" fontId="12" fillId="5" borderId="29" xfId="3" applyFont="1" applyFill="1" applyBorder="1" applyAlignment="1" applyProtection="1">
      <alignment horizontal="right" vertical="center" wrapText="1"/>
    </xf>
    <xf numFmtId="0" fontId="11" fillId="5" borderId="1" xfId="3" applyFont="1" applyFill="1" applyBorder="1" applyAlignment="1" applyProtection="1">
      <alignment vertical="center"/>
    </xf>
    <xf numFmtId="0" fontId="11" fillId="5" borderId="7" xfId="3" applyFont="1" applyFill="1" applyBorder="1" applyAlignment="1" applyProtection="1">
      <alignment vertical="center"/>
    </xf>
    <xf numFmtId="0" fontId="11" fillId="5" borderId="2" xfId="3" applyFont="1" applyFill="1" applyBorder="1" applyAlignment="1" applyProtection="1">
      <alignment vertical="center"/>
    </xf>
    <xf numFmtId="0" fontId="11" fillId="5" borderId="8" xfId="3" applyFont="1" applyFill="1" applyBorder="1" applyAlignment="1" applyProtection="1">
      <alignment vertical="center"/>
    </xf>
    <xf numFmtId="10" fontId="11" fillId="5" borderId="2" xfId="4" applyNumberFormat="1" applyFont="1" applyFill="1" applyBorder="1" applyAlignment="1" applyProtection="1">
      <alignment vertical="center"/>
    </xf>
    <xf numFmtId="10" fontId="11" fillId="5" borderId="8" xfId="4" applyNumberFormat="1" applyFont="1" applyFill="1" applyBorder="1" applyAlignment="1" applyProtection="1">
      <alignment vertical="center"/>
    </xf>
    <xf numFmtId="168" fontId="11" fillId="5" borderId="2" xfId="5" applyNumberFormat="1" applyFont="1" applyFill="1" applyBorder="1" applyAlignment="1" applyProtection="1">
      <alignment vertical="center"/>
    </xf>
    <xf numFmtId="168" fontId="11" fillId="5" borderId="8" xfId="5" applyNumberFormat="1" applyFont="1" applyFill="1" applyBorder="1" applyAlignment="1" applyProtection="1">
      <alignment vertical="center"/>
    </xf>
    <xf numFmtId="10" fontId="11" fillId="5" borderId="2" xfId="5" applyNumberFormat="1" applyFont="1" applyFill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7" fillId="2" borderId="0" xfId="2" applyFont="1" applyFill="1" applyAlignment="1" applyProtection="1">
      <alignment horizontal="center" vertical="center"/>
      <protection hidden="1"/>
    </xf>
    <xf numFmtId="0" fontId="19" fillId="2" borderId="0" xfId="2" applyFont="1" applyFill="1" applyAlignment="1" applyProtection="1">
      <alignment vertical="center"/>
      <protection hidden="1"/>
    </xf>
    <xf numFmtId="0" fontId="21" fillId="0" borderId="0" xfId="3" applyFont="1" applyAlignment="1" applyProtection="1">
      <alignment vertical="center"/>
    </xf>
    <xf numFmtId="0" fontId="21" fillId="0" borderId="0" xfId="3" applyFont="1" applyAlignment="1" applyProtection="1">
      <alignment horizontal="left" vertical="center"/>
    </xf>
    <xf numFmtId="0" fontId="18" fillId="0" borderId="30" xfId="3" applyFont="1" applyBorder="1" applyAlignment="1" applyProtection="1">
      <alignment vertical="center"/>
    </xf>
    <xf numFmtId="0" fontId="18" fillId="0" borderId="36" xfId="3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10" fontId="18" fillId="0" borderId="0" xfId="4" applyNumberFormat="1" applyFont="1" applyFill="1" applyBorder="1" applyAlignment="1" applyProtection="1">
      <alignment horizontal="right" vertical="center"/>
    </xf>
    <xf numFmtId="0" fontId="18" fillId="0" borderId="0" xfId="3" applyFont="1" applyAlignment="1" applyProtection="1">
      <alignment vertical="center"/>
    </xf>
    <xf numFmtId="168" fontId="18" fillId="0" borderId="0" xfId="5" applyNumberFormat="1" applyFont="1" applyBorder="1" applyAlignment="1" applyProtection="1">
      <alignment vertical="center"/>
    </xf>
    <xf numFmtId="0" fontId="25" fillId="0" borderId="0" xfId="3" applyFont="1" applyAlignment="1" applyProtection="1">
      <alignment horizontal="left" vertical="center"/>
    </xf>
    <xf numFmtId="10" fontId="25" fillId="0" borderId="0" xfId="3" applyNumberFormat="1" applyFont="1" applyAlignment="1" applyProtection="1">
      <alignment horizontal="left" vertical="center"/>
    </xf>
    <xf numFmtId="10" fontId="18" fillId="0" borderId="0" xfId="4" applyNumberFormat="1" applyFont="1" applyAlignment="1" applyProtection="1">
      <alignment vertical="center"/>
    </xf>
    <xf numFmtId="10" fontId="18" fillId="0" borderId="0" xfId="0" applyNumberFormat="1" applyFont="1" applyAlignment="1" applyProtection="1">
      <alignment vertical="center"/>
    </xf>
    <xf numFmtId="0" fontId="19" fillId="2" borderId="0" xfId="2" applyFont="1" applyFill="1" applyBorder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Fill="1" applyAlignment="1" applyProtection="1">
      <alignment vertical="center"/>
    </xf>
    <xf numFmtId="0" fontId="16" fillId="5" borderId="0" xfId="0" applyFont="1" applyFill="1" applyAlignment="1" applyProtection="1">
      <alignment vertical="center"/>
    </xf>
    <xf numFmtId="0" fontId="30" fillId="0" borderId="0" xfId="3" applyFont="1" applyAlignment="1" applyProtection="1">
      <alignment vertical="center"/>
    </xf>
    <xf numFmtId="166" fontId="28" fillId="0" borderId="0" xfId="5" applyFont="1" applyFill="1" applyBorder="1" applyAlignment="1" applyProtection="1">
      <alignment horizontal="center" vertical="center"/>
    </xf>
    <xf numFmtId="0" fontId="28" fillId="0" borderId="0" xfId="3" applyFont="1" applyAlignment="1" applyProtection="1">
      <alignment vertical="center"/>
    </xf>
    <xf numFmtId="0" fontId="28" fillId="0" borderId="31" xfId="0" applyFont="1" applyBorder="1" applyAlignment="1" applyProtection="1">
      <alignment vertical="center"/>
    </xf>
    <xf numFmtId="0" fontId="16" fillId="5" borderId="31" xfId="0" applyFont="1" applyFill="1" applyBorder="1" applyAlignment="1" applyProtection="1">
      <alignment vertical="center"/>
    </xf>
    <xf numFmtId="1" fontId="18" fillId="4" borderId="31" xfId="5" applyNumberFormat="1" applyFont="1" applyFill="1" applyBorder="1" applyAlignment="1" applyProtection="1">
      <alignment horizontal="center" vertical="center"/>
    </xf>
    <xf numFmtId="0" fontId="8" fillId="5" borderId="0" xfId="0" applyFont="1" applyFill="1" applyAlignment="1" applyProtection="1">
      <alignment vertical="center"/>
    </xf>
    <xf numFmtId="168" fontId="18" fillId="2" borderId="31" xfId="5" applyNumberFormat="1" applyFont="1" applyFill="1" applyBorder="1" applyAlignment="1" applyProtection="1">
      <alignment horizontal="right" vertical="center"/>
    </xf>
    <xf numFmtId="168" fontId="18" fillId="2" borderId="33" xfId="5" applyNumberFormat="1" applyFont="1" applyFill="1" applyBorder="1" applyAlignment="1" applyProtection="1">
      <alignment horizontal="right" vertical="center"/>
    </xf>
    <xf numFmtId="168" fontId="18" fillId="2" borderId="37" xfId="5" applyNumberFormat="1" applyFont="1" applyFill="1" applyBorder="1" applyAlignment="1" applyProtection="1">
      <alignment horizontal="right" vertical="center"/>
    </xf>
    <xf numFmtId="168" fontId="18" fillId="2" borderId="38" xfId="5" applyNumberFormat="1" applyFont="1" applyFill="1" applyBorder="1" applyAlignment="1" applyProtection="1">
      <alignment horizontal="right" vertical="center"/>
    </xf>
    <xf numFmtId="168" fontId="18" fillId="2" borderId="0" xfId="5" applyNumberFormat="1" applyFont="1" applyFill="1" applyBorder="1" applyAlignment="1" applyProtection="1">
      <alignment horizontal="right" vertical="center"/>
    </xf>
    <xf numFmtId="1" fontId="16" fillId="5" borderId="31" xfId="0" applyNumberFormat="1" applyFont="1" applyFill="1" applyBorder="1" applyAlignment="1" applyProtection="1">
      <alignment vertical="center"/>
    </xf>
    <xf numFmtId="168" fontId="11" fillId="5" borderId="3" xfId="5" applyNumberFormat="1" applyFont="1" applyFill="1" applyBorder="1" applyAlignment="1" applyProtection="1">
      <alignment vertical="center"/>
    </xf>
    <xf numFmtId="169" fontId="11" fillId="5" borderId="9" xfId="5" applyNumberFormat="1" applyFont="1" applyFill="1" applyBorder="1" applyAlignment="1" applyProtection="1">
      <alignment vertical="center"/>
    </xf>
    <xf numFmtId="0" fontId="28" fillId="0" borderId="31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166" fontId="18" fillId="2" borderId="5" xfId="5" applyFont="1" applyFill="1" applyBorder="1" applyAlignment="1" applyProtection="1">
      <alignment vertical="center"/>
    </xf>
    <xf numFmtId="166" fontId="17" fillId="2" borderId="18" xfId="5" applyFont="1" applyFill="1" applyBorder="1" applyAlignment="1" applyProtection="1">
      <alignment vertical="center"/>
    </xf>
    <xf numFmtId="166" fontId="17" fillId="2" borderId="18" xfId="3" applyNumberFormat="1" applyFont="1" applyFill="1" applyBorder="1" applyAlignment="1">
      <alignment vertical="center"/>
    </xf>
    <xf numFmtId="171" fontId="18" fillId="0" borderId="0" xfId="12" applyNumberFormat="1" applyFont="1" applyFill="1" applyBorder="1" applyAlignment="1" applyProtection="1">
      <alignment horizontal="right" vertical="center" indent="1"/>
    </xf>
    <xf numFmtId="10" fontId="18" fillId="0" borderId="0" xfId="12" applyNumberFormat="1" applyFont="1" applyFill="1" applyBorder="1" applyAlignment="1" applyProtection="1">
      <alignment horizontal="right" vertical="center"/>
    </xf>
    <xf numFmtId="0" fontId="23" fillId="0" borderId="0" xfId="8" applyNumberFormat="1" applyFont="1" applyFill="1" applyAlignment="1" applyProtection="1">
      <alignment horizontal="left" vertical="center"/>
    </xf>
    <xf numFmtId="166" fontId="22" fillId="2" borderId="0" xfId="8" applyFont="1" applyFill="1" applyAlignment="1" applyProtection="1">
      <alignment vertical="center"/>
    </xf>
    <xf numFmtId="10" fontId="18" fillId="6" borderId="31" xfId="5" applyNumberFormat="1" applyFont="1" applyFill="1" applyBorder="1" applyAlignment="1" applyProtection="1">
      <alignment horizontal="right" vertical="center"/>
    </xf>
    <xf numFmtId="1" fontId="18" fillId="6" borderId="31" xfId="5" applyNumberFormat="1" applyFont="1" applyFill="1" applyBorder="1" applyAlignment="1" applyProtection="1">
      <alignment horizontal="right" vertical="center"/>
    </xf>
    <xf numFmtId="0" fontId="28" fillId="0" borderId="31" xfId="0" applyFont="1" applyBorder="1" applyAlignment="1" applyProtection="1">
      <alignment vertical="center"/>
    </xf>
    <xf numFmtId="0" fontId="28" fillId="0" borderId="39" xfId="0" applyFont="1" applyBorder="1" applyAlignment="1" applyProtection="1">
      <alignment vertical="center"/>
    </xf>
    <xf numFmtId="0" fontId="28" fillId="0" borderId="41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right" vertical="top"/>
    </xf>
    <xf numFmtId="0" fontId="16" fillId="5" borderId="29" xfId="3" applyFont="1" applyFill="1" applyBorder="1" applyAlignment="1" applyProtection="1">
      <alignment horizontal="center" vertical="center"/>
    </xf>
    <xf numFmtId="4" fontId="18" fillId="0" borderId="0" xfId="2" applyNumberFormat="1" applyFont="1" applyAlignment="1" applyProtection="1">
      <alignment vertical="center"/>
    </xf>
    <xf numFmtId="0" fontId="18" fillId="0" borderId="0" xfId="2" applyFont="1" applyAlignment="1" applyProtection="1">
      <alignment horizontal="left" vertical="center"/>
    </xf>
    <xf numFmtId="0" fontId="22" fillId="0" borderId="0" xfId="2" applyFont="1" applyAlignment="1" applyProtection="1">
      <alignment vertical="center"/>
    </xf>
    <xf numFmtId="0" fontId="18" fillId="0" borderId="0" xfId="2" applyFont="1" applyAlignment="1" applyProtection="1">
      <alignment horizontal="left" vertical="center" indent="1"/>
    </xf>
    <xf numFmtId="0" fontId="18" fillId="0" borderId="0" xfId="2" applyFont="1" applyAlignment="1" applyProtection="1">
      <alignment vertical="center"/>
    </xf>
    <xf numFmtId="0" fontId="18" fillId="0" borderId="0" xfId="2" applyFont="1" applyAlignment="1" applyProtection="1">
      <alignment horizontal="right" vertical="center" indent="2"/>
    </xf>
    <xf numFmtId="0" fontId="22" fillId="0" borderId="0" xfId="2" applyFont="1" applyAlignment="1" applyProtection="1">
      <alignment horizontal="left" vertical="center" indent="1"/>
    </xf>
    <xf numFmtId="0" fontId="18" fillId="0" borderId="39" xfId="0" applyFont="1" applyBorder="1" applyAlignment="1" applyProtection="1">
      <alignment vertical="center"/>
    </xf>
    <xf numFmtId="0" fontId="18" fillId="0" borderId="40" xfId="0" applyFont="1" applyBorder="1" applyAlignment="1" applyProtection="1">
      <alignment vertical="center"/>
    </xf>
    <xf numFmtId="0" fontId="18" fillId="0" borderId="40" xfId="2" applyFont="1" applyBorder="1" applyAlignment="1" applyProtection="1">
      <alignment horizontal="right" vertical="center" indent="2"/>
    </xf>
    <xf numFmtId="0" fontId="18" fillId="0" borderId="40" xfId="2" applyFont="1" applyBorder="1" applyAlignment="1" applyProtection="1">
      <alignment horizontal="right" vertical="center"/>
    </xf>
    <xf numFmtId="0" fontId="18" fillId="0" borderId="0" xfId="3" applyFont="1" applyAlignment="1" applyProtection="1">
      <alignment horizontal="left" vertical="center"/>
    </xf>
    <xf numFmtId="0" fontId="23" fillId="0" borderId="0" xfId="3" applyFont="1" applyAlignment="1" applyProtection="1">
      <alignment horizontal="left" vertical="center"/>
    </xf>
    <xf numFmtId="44" fontId="18" fillId="0" borderId="0" xfId="0" applyNumberFormat="1" applyFont="1" applyAlignment="1" applyProtection="1">
      <alignment vertical="center"/>
    </xf>
    <xf numFmtId="44" fontId="18" fillId="0" borderId="0" xfId="3" applyNumberFormat="1" applyFont="1" applyAlignment="1" applyProtection="1">
      <alignment vertical="center"/>
    </xf>
    <xf numFmtId="10" fontId="20" fillId="0" borderId="0" xfId="0" applyNumberFormat="1" applyFont="1" applyAlignment="1" applyProtection="1">
      <alignment vertical="center"/>
    </xf>
    <xf numFmtId="0" fontId="25" fillId="0" borderId="0" xfId="0" applyFont="1" applyFill="1" applyBorder="1" applyAlignment="1" applyProtection="1">
      <alignment vertical="center" wrapText="1"/>
    </xf>
    <xf numFmtId="0" fontId="19" fillId="0" borderId="0" xfId="0" applyFont="1" applyBorder="1" applyAlignment="1" applyProtection="1">
      <alignment vertical="center"/>
    </xf>
    <xf numFmtId="0" fontId="26" fillId="2" borderId="0" xfId="3" applyFont="1" applyFill="1" applyBorder="1" applyAlignment="1" applyProtection="1">
      <alignment vertical="center"/>
    </xf>
    <xf numFmtId="10" fontId="26" fillId="2" borderId="0" xfId="4" applyNumberFormat="1" applyFont="1" applyFill="1" applyBorder="1" applyAlignment="1" applyProtection="1">
      <alignment vertical="center"/>
    </xf>
    <xf numFmtId="166" fontId="26" fillId="2" borderId="0" xfId="5" applyFont="1" applyFill="1" applyBorder="1" applyAlignment="1" applyProtection="1">
      <alignment vertical="center"/>
    </xf>
    <xf numFmtId="10" fontId="19" fillId="0" borderId="0" xfId="0" applyNumberFormat="1" applyFont="1" applyAlignment="1" applyProtection="1">
      <alignment vertical="center"/>
    </xf>
    <xf numFmtId="166" fontId="19" fillId="2" borderId="0" xfId="5" applyFont="1" applyFill="1" applyBorder="1" applyAlignment="1" applyProtection="1">
      <alignment vertical="center"/>
    </xf>
    <xf numFmtId="0" fontId="19" fillId="2" borderId="0" xfId="3" applyFont="1" applyFill="1" applyBorder="1" applyAlignment="1" applyProtection="1">
      <alignment vertical="center"/>
    </xf>
    <xf numFmtId="10" fontId="19" fillId="2" borderId="0" xfId="4" applyNumberFormat="1" applyFont="1" applyFill="1" applyBorder="1" applyAlignment="1" applyProtection="1">
      <alignment vertical="center"/>
    </xf>
    <xf numFmtId="0" fontId="17" fillId="2" borderId="1" xfId="3" applyFont="1" applyFill="1" applyBorder="1" applyAlignment="1" applyProtection="1">
      <alignment vertical="center"/>
    </xf>
    <xf numFmtId="0" fontId="17" fillId="2" borderId="2" xfId="3" applyFont="1" applyFill="1" applyBorder="1" applyAlignment="1" applyProtection="1">
      <alignment horizontal="center" vertical="center"/>
    </xf>
    <xf numFmtId="0" fontId="17" fillId="2" borderId="0" xfId="3" applyFont="1" applyFill="1" applyBorder="1" applyAlignment="1" applyProtection="1">
      <alignment horizontal="center" vertical="center"/>
    </xf>
    <xf numFmtId="0" fontId="19" fillId="2" borderId="4" xfId="3" applyFont="1" applyFill="1" applyBorder="1" applyAlignment="1" applyProtection="1">
      <alignment vertical="center"/>
    </xf>
    <xf numFmtId="0" fontId="19" fillId="0" borderId="0" xfId="3" applyFont="1" applyBorder="1" applyAlignment="1" applyProtection="1">
      <alignment vertical="center"/>
    </xf>
    <xf numFmtId="0" fontId="18" fillId="2" borderId="4" xfId="3" applyFont="1" applyFill="1" applyBorder="1" applyAlignment="1" applyProtection="1">
      <alignment vertical="center"/>
    </xf>
    <xf numFmtId="0" fontId="18" fillId="2" borderId="0" xfId="3" applyFont="1" applyFill="1" applyBorder="1" applyAlignment="1" applyProtection="1">
      <alignment vertical="center"/>
    </xf>
    <xf numFmtId="10" fontId="18" fillId="2" borderId="4" xfId="4" applyNumberFormat="1" applyFont="1" applyFill="1" applyBorder="1" applyAlignment="1" applyProtection="1">
      <alignment vertical="center"/>
    </xf>
    <xf numFmtId="10" fontId="18" fillId="2" borderId="13" xfId="4" applyNumberFormat="1" applyFont="1" applyFill="1" applyBorder="1" applyAlignment="1" applyProtection="1">
      <alignment vertical="center"/>
    </xf>
    <xf numFmtId="166" fontId="18" fillId="2" borderId="5" xfId="3" applyNumberFormat="1" applyFont="1" applyFill="1" applyBorder="1" applyAlignment="1" applyProtection="1">
      <alignment vertical="center"/>
    </xf>
    <xf numFmtId="10" fontId="18" fillId="2" borderId="0" xfId="4" applyNumberFormat="1" applyFont="1" applyFill="1" applyBorder="1" applyAlignment="1" applyProtection="1">
      <alignment vertical="center"/>
    </xf>
    <xf numFmtId="166" fontId="18" fillId="2" borderId="6" xfId="5" applyFont="1" applyFill="1" applyBorder="1" applyAlignment="1" applyProtection="1">
      <alignment vertical="center"/>
    </xf>
    <xf numFmtId="166" fontId="18" fillId="2" borderId="0" xfId="5" applyFont="1" applyFill="1" applyBorder="1" applyAlignment="1" applyProtection="1">
      <alignment vertical="center"/>
    </xf>
    <xf numFmtId="10" fontId="18" fillId="3" borderId="4" xfId="4" applyNumberFormat="1" applyFont="1" applyFill="1" applyBorder="1" applyAlignment="1" applyProtection="1">
      <alignment vertical="center"/>
    </xf>
    <xf numFmtId="167" fontId="18" fillId="2" borderId="5" xfId="3" applyNumberFormat="1" applyFont="1" applyFill="1" applyBorder="1" applyAlignment="1" applyProtection="1">
      <alignment vertical="center"/>
    </xf>
    <xf numFmtId="0" fontId="17" fillId="2" borderId="17" xfId="3" applyFont="1" applyFill="1" applyBorder="1" applyAlignment="1" applyProtection="1">
      <alignment vertical="center"/>
    </xf>
    <xf numFmtId="0" fontId="17" fillId="2" borderId="20" xfId="3" applyFont="1" applyFill="1" applyBorder="1" applyAlignment="1" applyProtection="1">
      <alignment vertical="center"/>
    </xf>
    <xf numFmtId="10" fontId="17" fillId="2" borderId="17" xfId="4" applyNumberFormat="1" applyFont="1" applyFill="1" applyBorder="1" applyAlignment="1" applyProtection="1">
      <alignment vertical="center"/>
    </xf>
    <xf numFmtId="10" fontId="17" fillId="2" borderId="19" xfId="4" applyNumberFormat="1" applyFont="1" applyFill="1" applyBorder="1" applyAlignment="1" applyProtection="1">
      <alignment vertical="center"/>
    </xf>
    <xf numFmtId="166" fontId="17" fillId="2" borderId="18" xfId="3" applyNumberFormat="1" applyFont="1" applyFill="1" applyBorder="1" applyAlignment="1" applyProtection="1">
      <alignment vertical="center"/>
    </xf>
    <xf numFmtId="10" fontId="17" fillId="2" borderId="20" xfId="4" applyNumberFormat="1" applyFont="1" applyFill="1" applyBorder="1" applyAlignment="1" applyProtection="1">
      <alignment vertical="center"/>
    </xf>
    <xf numFmtId="166" fontId="17" fillId="2" borderId="21" xfId="5" applyFont="1" applyFill="1" applyBorder="1" applyAlignment="1" applyProtection="1">
      <alignment vertical="center"/>
    </xf>
    <xf numFmtId="166" fontId="17" fillId="2" borderId="0" xfId="5" applyFont="1" applyFill="1" applyBorder="1" applyAlignment="1" applyProtection="1">
      <alignment vertical="center"/>
    </xf>
    <xf numFmtId="0" fontId="18" fillId="2" borderId="5" xfId="3" applyFont="1" applyFill="1" applyBorder="1" applyAlignment="1" applyProtection="1">
      <alignment vertical="center"/>
    </xf>
    <xf numFmtId="0" fontId="24" fillId="2" borderId="4" xfId="3" applyFont="1" applyFill="1" applyBorder="1" applyAlignment="1" applyProtection="1">
      <alignment vertical="center"/>
    </xf>
    <xf numFmtId="166" fontId="12" fillId="5" borderId="0" xfId="5" applyFont="1" applyFill="1" applyBorder="1" applyAlignment="1" applyProtection="1">
      <alignment vertical="center"/>
    </xf>
    <xf numFmtId="166" fontId="18" fillId="2" borderId="0" xfId="3" applyNumberFormat="1" applyFont="1" applyFill="1" applyBorder="1" applyAlignment="1" applyProtection="1">
      <alignment vertical="center"/>
    </xf>
    <xf numFmtId="10" fontId="12" fillId="5" borderId="4" xfId="4" applyNumberFormat="1" applyFont="1" applyFill="1" applyBorder="1" applyAlignment="1" applyProtection="1">
      <alignment vertical="center"/>
    </xf>
    <xf numFmtId="10" fontId="18" fillId="3" borderId="0" xfId="4" applyNumberFormat="1" applyFont="1" applyFill="1" applyBorder="1" applyAlignment="1" applyProtection="1">
      <alignment vertical="center"/>
    </xf>
    <xf numFmtId="10" fontId="18" fillId="0" borderId="4" xfId="4" applyNumberFormat="1" applyFont="1" applyFill="1" applyBorder="1" applyAlignment="1" applyProtection="1">
      <alignment vertical="center"/>
    </xf>
    <xf numFmtId="0" fontId="17" fillId="2" borderId="22" xfId="3" applyFont="1" applyFill="1" applyBorder="1" applyAlignment="1" applyProtection="1">
      <alignment vertical="center"/>
    </xf>
    <xf numFmtId="0" fontId="17" fillId="2" borderId="23" xfId="3" applyFont="1" applyFill="1" applyBorder="1" applyAlignment="1" applyProtection="1">
      <alignment vertical="center"/>
    </xf>
    <xf numFmtId="10" fontId="17" fillId="2" borderId="22" xfId="4" applyNumberFormat="1" applyFont="1" applyFill="1" applyBorder="1" applyAlignment="1" applyProtection="1">
      <alignment vertical="center"/>
    </xf>
    <xf numFmtId="166" fontId="17" fillId="2" borderId="24" xfId="5" applyFont="1" applyFill="1" applyBorder="1" applyAlignment="1" applyProtection="1">
      <alignment vertical="center"/>
    </xf>
    <xf numFmtId="10" fontId="17" fillId="2" borderId="25" xfId="4" applyNumberFormat="1" applyFont="1" applyFill="1" applyBorder="1" applyAlignment="1" applyProtection="1">
      <alignment vertical="center"/>
    </xf>
    <xf numFmtId="166" fontId="17" fillId="2" borderId="24" xfId="3" applyNumberFormat="1" applyFont="1" applyFill="1" applyBorder="1" applyAlignment="1" applyProtection="1">
      <alignment vertical="center"/>
    </xf>
    <xf numFmtId="10" fontId="17" fillId="2" borderId="23" xfId="4" applyNumberFormat="1" applyFont="1" applyFill="1" applyBorder="1" applyAlignment="1" applyProtection="1">
      <alignment vertical="center"/>
    </xf>
    <xf numFmtId="166" fontId="17" fillId="2" borderId="26" xfId="5" applyFont="1" applyFill="1" applyBorder="1" applyAlignment="1" applyProtection="1">
      <alignment vertical="center"/>
    </xf>
    <xf numFmtId="10" fontId="17" fillId="0" borderId="0" xfId="0" applyNumberFormat="1" applyFont="1" applyAlignment="1" applyProtection="1">
      <alignment vertical="center"/>
    </xf>
    <xf numFmtId="44" fontId="19" fillId="0" borderId="0" xfId="0" applyNumberFormat="1" applyFont="1" applyAlignment="1" applyProtection="1">
      <alignment vertical="center"/>
    </xf>
    <xf numFmtId="170" fontId="19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8" fillId="0" borderId="31" xfId="0" applyFont="1" applyBorder="1" applyAlignment="1" applyProtection="1">
      <alignment vertical="center"/>
    </xf>
    <xf numFmtId="170" fontId="27" fillId="0" borderId="0" xfId="0" applyNumberFormat="1" applyFont="1" applyAlignment="1" applyProtection="1">
      <alignment vertical="center"/>
    </xf>
    <xf numFmtId="10" fontId="27" fillId="0" borderId="0" xfId="0" applyNumberFormat="1" applyFont="1" applyAlignment="1" applyProtection="1">
      <alignment vertical="center"/>
    </xf>
    <xf numFmtId="44" fontId="27" fillId="0" borderId="0" xfId="0" applyNumberFormat="1" applyFont="1" applyAlignment="1" applyProtection="1">
      <alignment vertical="center"/>
    </xf>
    <xf numFmtId="0" fontId="18" fillId="0" borderId="0" xfId="5" applyNumberFormat="1" applyFont="1" applyBorder="1" applyAlignment="1" applyProtection="1">
      <alignment vertical="center"/>
    </xf>
    <xf numFmtId="10" fontId="18" fillId="0" borderId="0" xfId="5" applyNumberFormat="1" applyFont="1" applyBorder="1" applyAlignment="1" applyProtection="1">
      <alignment vertical="center"/>
    </xf>
    <xf numFmtId="168" fontId="18" fillId="0" borderId="54" xfId="5" applyNumberFormat="1" applyFont="1" applyBorder="1" applyAlignment="1" applyProtection="1">
      <alignment vertical="center"/>
    </xf>
    <xf numFmtId="0" fontId="18" fillId="0" borderId="53" xfId="5" applyNumberFormat="1" applyFont="1" applyBorder="1" applyAlignment="1" applyProtection="1">
      <alignment vertical="center"/>
    </xf>
    <xf numFmtId="0" fontId="8" fillId="5" borderId="14" xfId="0" applyFont="1" applyFill="1" applyBorder="1" applyAlignment="1" applyProtection="1">
      <alignment vertical="center"/>
    </xf>
    <xf numFmtId="0" fontId="8" fillId="5" borderId="15" xfId="0" applyFont="1" applyFill="1" applyBorder="1" applyAlignment="1" applyProtection="1">
      <alignment vertical="center"/>
    </xf>
    <xf numFmtId="0" fontId="8" fillId="5" borderId="16" xfId="0" applyFont="1" applyFill="1" applyBorder="1" applyAlignment="1" applyProtection="1">
      <alignment vertical="center"/>
    </xf>
    <xf numFmtId="0" fontId="10" fillId="5" borderId="56" xfId="0" applyFont="1" applyFill="1" applyBorder="1" applyAlignment="1" applyProtection="1">
      <alignment vertical="center"/>
    </xf>
    <xf numFmtId="0" fontId="13" fillId="5" borderId="14" xfId="3" applyFont="1" applyFill="1" applyBorder="1" applyAlignment="1" applyProtection="1">
      <alignment vertical="center"/>
    </xf>
    <xf numFmtId="0" fontId="13" fillId="5" borderId="15" xfId="3" applyFont="1" applyFill="1" applyBorder="1" applyAlignment="1" applyProtection="1">
      <alignment vertical="center"/>
    </xf>
    <xf numFmtId="0" fontId="13" fillId="5" borderId="16" xfId="3" applyFont="1" applyFill="1" applyBorder="1" applyAlignment="1" applyProtection="1">
      <alignment vertical="center"/>
    </xf>
    <xf numFmtId="0" fontId="33" fillId="2" borderId="0" xfId="2" applyFont="1" applyFill="1" applyAlignment="1" applyProtection="1">
      <alignment vertical="center"/>
      <protection hidden="1"/>
    </xf>
    <xf numFmtId="0" fontId="33" fillId="2" borderId="0" xfId="2" applyFont="1" applyFill="1" applyAlignment="1" applyProtection="1">
      <alignment horizontal="left" vertical="center"/>
      <protection hidden="1"/>
    </xf>
    <xf numFmtId="0" fontId="16" fillId="5" borderId="47" xfId="3" applyFont="1" applyFill="1" applyBorder="1" applyAlignment="1" applyProtection="1">
      <alignment horizontal="center" vertical="center" wrapText="1"/>
    </xf>
    <xf numFmtId="0" fontId="18" fillId="0" borderId="57" xfId="0" applyFont="1" applyBorder="1" applyAlignment="1" applyProtection="1">
      <alignment vertical="center"/>
    </xf>
    <xf numFmtId="0" fontId="18" fillId="0" borderId="58" xfId="0" applyFont="1" applyBorder="1" applyAlignment="1" applyProtection="1">
      <alignment vertical="center"/>
    </xf>
    <xf numFmtId="0" fontId="18" fillId="0" borderId="49" xfId="0" applyFont="1" applyBorder="1" applyAlignment="1" applyProtection="1">
      <alignment vertical="center"/>
    </xf>
    <xf numFmtId="0" fontId="18" fillId="0" borderId="51" xfId="0" applyFont="1" applyBorder="1" applyAlignment="1" applyProtection="1">
      <alignment vertical="center"/>
    </xf>
    <xf numFmtId="0" fontId="22" fillId="0" borderId="42" xfId="3" applyFont="1" applyBorder="1" applyAlignment="1" applyProtection="1">
      <alignment horizontal="left" vertical="center" indent="1"/>
    </xf>
    <xf numFmtId="0" fontId="18" fillId="0" borderId="54" xfId="0" applyFont="1" applyBorder="1" applyAlignment="1" applyProtection="1">
      <alignment vertical="center"/>
    </xf>
    <xf numFmtId="0" fontId="18" fillId="0" borderId="53" xfId="0" applyFont="1" applyBorder="1" applyAlignment="1" applyProtection="1">
      <alignment vertical="center"/>
    </xf>
    <xf numFmtId="10" fontId="18" fillId="0" borderId="45" xfId="5" applyNumberFormat="1" applyFont="1" applyFill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 indent="2"/>
    </xf>
    <xf numFmtId="0" fontId="18" fillId="0" borderId="41" xfId="0" applyFont="1" applyBorder="1" applyAlignment="1" applyProtection="1">
      <alignment horizontal="right" vertical="center" indent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3" fillId="0" borderId="0" xfId="2" applyFont="1" applyAlignment="1" applyProtection="1">
      <alignment vertical="center"/>
    </xf>
    <xf numFmtId="0" fontId="23" fillId="0" borderId="0" xfId="0" applyFont="1" applyAlignment="1" applyProtection="1">
      <alignment horizontal="right" vertical="center"/>
    </xf>
    <xf numFmtId="10" fontId="23" fillId="0" borderId="0" xfId="0" applyNumberFormat="1" applyFont="1" applyAlignment="1" applyProtection="1">
      <alignment vertical="center"/>
    </xf>
    <xf numFmtId="1" fontId="23" fillId="0" borderId="0" xfId="0" applyNumberFormat="1" applyFont="1" applyAlignment="1" applyProtection="1">
      <alignment horizontal="right" vertical="center"/>
    </xf>
    <xf numFmtId="10" fontId="23" fillId="0" borderId="0" xfId="0" applyNumberFormat="1" applyFont="1" applyAlignment="1" applyProtection="1">
      <alignment horizontal="right" vertical="center"/>
    </xf>
    <xf numFmtId="0" fontId="25" fillId="0" borderId="0" xfId="0" applyFont="1" applyAlignment="1" applyProtection="1">
      <alignment vertical="center"/>
    </xf>
    <xf numFmtId="0" fontId="16" fillId="5" borderId="59" xfId="3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166" fontId="18" fillId="0" borderId="5" xfId="5" applyFont="1" applyFill="1" applyBorder="1" applyAlignment="1" applyProtection="1">
      <alignment vertical="center"/>
    </xf>
    <xf numFmtId="166" fontId="18" fillId="0" borderId="6" xfId="5" applyFont="1" applyFill="1" applyBorder="1" applyAlignment="1" applyProtection="1">
      <alignment vertical="center"/>
    </xf>
    <xf numFmtId="10" fontId="18" fillId="0" borderId="31" xfId="212" applyNumberFormat="1" applyFont="1" applyFill="1" applyBorder="1" applyAlignment="1" applyProtection="1">
      <alignment horizontal="right" vertical="center"/>
    </xf>
    <xf numFmtId="44" fontId="0" fillId="0" borderId="60" xfId="215" applyFont="1" applyFill="1" applyBorder="1" applyProtection="1"/>
    <xf numFmtId="44" fontId="0" fillId="0" borderId="60" xfId="215" applyFont="1" applyBorder="1" applyProtection="1"/>
    <xf numFmtId="10" fontId="0" fillId="0" borderId="0" xfId="212" applyNumberFormat="1" applyFont="1" applyProtection="1"/>
    <xf numFmtId="168" fontId="36" fillId="0" borderId="64" xfId="5" applyNumberFormat="1" applyFont="1" applyFill="1" applyBorder="1" applyAlignment="1" applyProtection="1">
      <alignment horizontal="right" vertical="center"/>
    </xf>
    <xf numFmtId="44" fontId="36" fillId="0" borderId="60" xfId="215" applyFont="1" applyFill="1" applyBorder="1" applyAlignment="1" applyProtection="1">
      <alignment horizontal="right" vertical="center"/>
    </xf>
    <xf numFmtId="0" fontId="8" fillId="5" borderId="14" xfId="0" applyFont="1" applyFill="1" applyBorder="1" applyAlignment="1">
      <alignment vertical="center"/>
    </xf>
    <xf numFmtId="0" fontId="8" fillId="5" borderId="15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5" fillId="0" borderId="65" xfId="0" applyFont="1" applyBorder="1" applyAlignment="1">
      <alignment vertical="center"/>
    </xf>
    <xf numFmtId="0" fontId="18" fillId="0" borderId="66" xfId="0" applyFont="1" applyBorder="1" applyAlignment="1">
      <alignment vertical="center"/>
    </xf>
    <xf numFmtId="0" fontId="18" fillId="0" borderId="67" xfId="0" applyFont="1" applyBorder="1" applyAlignment="1">
      <alignment vertical="center"/>
    </xf>
    <xf numFmtId="0" fontId="18" fillId="0" borderId="42" xfId="0" applyFont="1" applyBorder="1" applyAlignment="1">
      <alignment vertical="center"/>
    </xf>
    <xf numFmtId="0" fontId="18" fillId="0" borderId="68" xfId="0" applyFont="1" applyBorder="1" applyAlignment="1">
      <alignment vertical="center"/>
    </xf>
    <xf numFmtId="0" fontId="18" fillId="0" borderId="69" xfId="0" applyFont="1" applyBorder="1" applyAlignment="1">
      <alignment vertical="center"/>
    </xf>
    <xf numFmtId="0" fontId="18" fillId="0" borderId="70" xfId="0" applyFont="1" applyBorder="1" applyAlignment="1">
      <alignment vertical="center"/>
    </xf>
    <xf numFmtId="0" fontId="18" fillId="0" borderId="71" xfId="0" applyFont="1" applyBorder="1" applyAlignment="1">
      <alignment vertical="center"/>
    </xf>
    <xf numFmtId="0" fontId="18" fillId="0" borderId="0" xfId="0" applyFont="1" applyAlignment="1">
      <alignment horizontal="left" vertical="center" indent="1"/>
    </xf>
    <xf numFmtId="0" fontId="25" fillId="0" borderId="72" xfId="0" applyFont="1" applyBorder="1" applyAlignment="1">
      <alignment vertical="center"/>
    </xf>
    <xf numFmtId="0" fontId="18" fillId="0" borderId="73" xfId="0" applyFont="1" applyBorder="1" applyAlignment="1">
      <alignment vertical="center"/>
    </xf>
    <xf numFmtId="0" fontId="18" fillId="0" borderId="74" xfId="0" applyFont="1" applyBorder="1" applyAlignment="1">
      <alignment vertical="center"/>
    </xf>
    <xf numFmtId="0" fontId="18" fillId="0" borderId="75" xfId="0" applyFont="1" applyBorder="1" applyAlignment="1">
      <alignment vertical="center"/>
    </xf>
    <xf numFmtId="0" fontId="18" fillId="0" borderId="76" xfId="0" applyFont="1" applyBorder="1" applyAlignment="1">
      <alignment vertical="center"/>
    </xf>
    <xf numFmtId="0" fontId="18" fillId="0" borderId="77" xfId="0" applyFont="1" applyBorder="1" applyAlignment="1">
      <alignment vertical="center"/>
    </xf>
    <xf numFmtId="0" fontId="18" fillId="0" borderId="78" xfId="0" applyFont="1" applyBorder="1" applyAlignment="1">
      <alignment vertical="center"/>
    </xf>
    <xf numFmtId="0" fontId="18" fillId="0" borderId="79" xfId="0" applyFont="1" applyBorder="1" applyAlignment="1">
      <alignment vertical="center"/>
    </xf>
    <xf numFmtId="0" fontId="18" fillId="0" borderId="80" xfId="0" applyFont="1" applyBorder="1" applyAlignment="1">
      <alignment vertical="center"/>
    </xf>
    <xf numFmtId="0" fontId="18" fillId="0" borderId="81" xfId="0" applyFont="1" applyBorder="1" applyAlignment="1">
      <alignment vertical="center"/>
    </xf>
    <xf numFmtId="0" fontId="18" fillId="0" borderId="82" xfId="0" applyFont="1" applyBorder="1" applyAlignment="1">
      <alignment vertical="center"/>
    </xf>
    <xf numFmtId="0" fontId="25" fillId="0" borderId="83" xfId="0" applyFont="1" applyBorder="1" applyAlignment="1">
      <alignment vertical="center"/>
    </xf>
    <xf numFmtId="0" fontId="18" fillId="0" borderId="84" xfId="0" applyFont="1" applyBorder="1" applyAlignment="1">
      <alignment vertical="center"/>
    </xf>
    <xf numFmtId="0" fontId="18" fillId="0" borderId="85" xfId="0" applyFont="1" applyBorder="1" applyAlignment="1">
      <alignment vertical="center"/>
    </xf>
    <xf numFmtId="0" fontId="18" fillId="0" borderId="86" xfId="0" applyFont="1" applyBorder="1" applyAlignment="1">
      <alignment vertical="center"/>
    </xf>
    <xf numFmtId="0" fontId="18" fillId="0" borderId="87" xfId="0" applyFont="1" applyBorder="1" applyAlignment="1">
      <alignment vertical="center"/>
    </xf>
    <xf numFmtId="0" fontId="18" fillId="0" borderId="88" xfId="0" applyFont="1" applyBorder="1" applyAlignment="1">
      <alignment vertical="center"/>
    </xf>
    <xf numFmtId="0" fontId="18" fillId="0" borderId="81" xfId="0" applyFont="1" applyBorder="1" applyAlignment="1">
      <alignment horizontal="left" vertical="center" indent="2"/>
    </xf>
    <xf numFmtId="0" fontId="22" fillId="0" borderId="81" xfId="0" applyFont="1" applyBorder="1" applyAlignment="1">
      <alignment vertical="center"/>
    </xf>
    <xf numFmtId="0" fontId="18" fillId="0" borderId="89" xfId="0" applyFont="1" applyBorder="1" applyAlignment="1">
      <alignment vertical="center"/>
    </xf>
    <xf numFmtId="0" fontId="0" fillId="0" borderId="0" xfId="0" applyProtection="1"/>
    <xf numFmtId="0" fontId="12" fillId="5" borderId="64" xfId="3" applyFont="1" applyFill="1" applyBorder="1" applyAlignment="1" applyProtection="1">
      <alignment vertical="center"/>
    </xf>
    <xf numFmtId="0" fontId="12" fillId="5" borderId="64" xfId="3" applyFont="1" applyFill="1" applyBorder="1" applyAlignment="1" applyProtection="1">
      <alignment horizontal="right" vertical="center"/>
    </xf>
    <xf numFmtId="0" fontId="36" fillId="0" borderId="64" xfId="3" applyFont="1" applyBorder="1" applyAlignment="1" applyProtection="1">
      <alignment vertical="center"/>
    </xf>
    <xf numFmtId="0" fontId="16" fillId="5" borderId="60" xfId="3" applyFont="1" applyFill="1" applyBorder="1" applyAlignment="1" applyProtection="1">
      <alignment horizontal="center" vertical="center"/>
    </xf>
    <xf numFmtId="0" fontId="18" fillId="3" borderId="0" xfId="0" applyFont="1" applyFill="1" applyAlignment="1" applyProtection="1">
      <alignment horizontal="left" vertical="center"/>
    </xf>
    <xf numFmtId="0" fontId="0" fillId="0" borderId="60" xfId="0" applyBorder="1" applyProtection="1"/>
    <xf numFmtId="44" fontId="0" fillId="0" borderId="0" xfId="0" applyNumberFormat="1" applyProtection="1"/>
    <xf numFmtId="0" fontId="35" fillId="5" borderId="60" xfId="0" applyFont="1" applyFill="1" applyBorder="1" applyProtection="1"/>
    <xf numFmtId="0" fontId="0" fillId="0" borderId="60" xfId="0" applyBorder="1" applyAlignment="1" applyProtection="1">
      <alignment wrapText="1"/>
    </xf>
    <xf numFmtId="2" fontId="0" fillId="0" borderId="60" xfId="0" applyNumberFormat="1" applyBorder="1" applyProtection="1"/>
    <xf numFmtId="2" fontId="0" fillId="0" borderId="0" xfId="0" applyNumberFormat="1" applyProtection="1"/>
    <xf numFmtId="44" fontId="0" fillId="0" borderId="60" xfId="0" applyNumberFormat="1" applyBorder="1" applyProtection="1"/>
    <xf numFmtId="0" fontId="22" fillId="0" borderId="0" xfId="0" applyFont="1" applyAlignment="1">
      <alignment vertical="center"/>
    </xf>
    <xf numFmtId="0" fontId="17" fillId="0" borderId="0" xfId="2" applyFont="1" applyFill="1" applyAlignment="1" applyProtection="1">
      <alignment horizontal="left" vertical="center"/>
      <protection hidden="1"/>
    </xf>
    <xf numFmtId="0" fontId="3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center" vertical="center"/>
      <protection hidden="1"/>
    </xf>
    <xf numFmtId="0" fontId="10" fillId="5" borderId="27" xfId="0" applyFont="1" applyFill="1" applyBorder="1" applyAlignment="1" applyProtection="1">
      <alignment vertical="center"/>
    </xf>
    <xf numFmtId="0" fontId="18" fillId="0" borderId="30" xfId="0" applyFont="1" applyBorder="1" applyAlignment="1" applyProtection="1">
      <alignment vertical="center"/>
    </xf>
    <xf numFmtId="10" fontId="18" fillId="2" borderId="33" xfId="0" applyNumberFormat="1" applyFont="1" applyFill="1" applyBorder="1" applyAlignment="1" applyProtection="1">
      <alignment horizontal="right" vertical="center"/>
    </xf>
    <xf numFmtId="10" fontId="18" fillId="2" borderId="38" xfId="0" applyNumberFormat="1" applyFont="1" applyFill="1" applyBorder="1" applyAlignment="1" applyProtection="1">
      <alignment horizontal="right" vertical="center"/>
    </xf>
    <xf numFmtId="0" fontId="10" fillId="5" borderId="44" xfId="0" applyFont="1" applyFill="1" applyBorder="1" applyAlignment="1" applyProtection="1">
      <alignment vertical="center"/>
    </xf>
    <xf numFmtId="2" fontId="18" fillId="6" borderId="90" xfId="0" applyNumberFormat="1" applyFont="1" applyFill="1" applyBorder="1" applyAlignment="1" applyProtection="1">
      <alignment vertical="center"/>
      <protection locked="0"/>
    </xf>
    <xf numFmtId="2" fontId="18" fillId="6" borderId="52" xfId="0" applyNumberFormat="1" applyFont="1" applyFill="1" applyBorder="1" applyAlignment="1" applyProtection="1">
      <alignment vertical="center"/>
      <protection locked="0"/>
    </xf>
    <xf numFmtId="10" fontId="18" fillId="6" borderId="31" xfId="212" applyNumberFormat="1" applyFont="1" applyFill="1" applyBorder="1" applyAlignment="1" applyProtection="1">
      <alignment horizontal="right" vertical="center"/>
      <protection locked="0"/>
    </xf>
    <xf numFmtId="10" fontId="18" fillId="6" borderId="31" xfId="5" applyNumberFormat="1" applyFont="1" applyFill="1" applyBorder="1" applyAlignment="1" applyProtection="1">
      <alignment horizontal="right" vertical="center"/>
      <protection locked="0"/>
    </xf>
    <xf numFmtId="10" fontId="18" fillId="6" borderId="37" xfId="5" applyNumberFormat="1" applyFont="1" applyFill="1" applyBorder="1" applyAlignment="1" applyProtection="1">
      <alignment horizontal="right" vertical="center"/>
      <protection locked="0"/>
    </xf>
    <xf numFmtId="4" fontId="18" fillId="6" borderId="31" xfId="5" applyNumberFormat="1" applyFont="1" applyFill="1" applyBorder="1" applyAlignment="1" applyProtection="1">
      <alignment horizontal="right" vertical="center"/>
      <protection locked="0"/>
    </xf>
    <xf numFmtId="9" fontId="18" fillId="6" borderId="45" xfId="5" applyNumberFormat="1" applyFont="1" applyFill="1" applyBorder="1" applyAlignment="1" applyProtection="1">
      <alignment vertical="center"/>
      <protection locked="0"/>
    </xf>
    <xf numFmtId="164" fontId="18" fillId="6" borderId="38" xfId="1" applyFont="1" applyFill="1" applyBorder="1" applyAlignment="1" applyProtection="1">
      <alignment horizontal="right" vertical="center"/>
      <protection locked="0"/>
    </xf>
    <xf numFmtId="0" fontId="18" fillId="0" borderId="41" xfId="0" applyFont="1" applyFill="1" applyBorder="1" applyAlignment="1" applyProtection="1">
      <alignment horizontal="right" vertical="center" indent="1"/>
    </xf>
    <xf numFmtId="0" fontId="18" fillId="0" borderId="39" xfId="0" applyFont="1" applyFill="1" applyBorder="1" applyAlignment="1" applyProtection="1">
      <alignment vertical="center"/>
    </xf>
    <xf numFmtId="0" fontId="18" fillId="0" borderId="41" xfId="0" applyFont="1" applyFill="1" applyBorder="1" applyAlignment="1" applyProtection="1">
      <alignment vertical="center"/>
    </xf>
    <xf numFmtId="4" fontId="18" fillId="6" borderId="33" xfId="5" applyNumberFormat="1" applyFont="1" applyFill="1" applyBorder="1" applyAlignment="1" applyProtection="1">
      <alignment horizontal="right" vertical="center"/>
      <protection locked="0"/>
    </xf>
    <xf numFmtId="10" fontId="18" fillId="6" borderId="33" xfId="212" applyNumberFormat="1" applyFont="1" applyFill="1" applyBorder="1" applyAlignment="1" applyProtection="1">
      <alignment horizontal="right" vertical="center"/>
      <protection locked="0"/>
    </xf>
    <xf numFmtId="167" fontId="19" fillId="0" borderId="0" xfId="0" applyNumberFormat="1" applyFont="1" applyAlignment="1" applyProtection="1">
      <alignment vertical="center"/>
    </xf>
    <xf numFmtId="0" fontId="32" fillId="7" borderId="14" xfId="2" applyFont="1" applyFill="1" applyBorder="1" applyAlignment="1" applyProtection="1">
      <alignment horizontal="center" vertical="center"/>
      <protection locked="0"/>
    </xf>
    <xf numFmtId="0" fontId="32" fillId="7" borderId="15" xfId="2" applyFont="1" applyFill="1" applyBorder="1" applyAlignment="1" applyProtection="1">
      <alignment horizontal="center" vertical="center"/>
      <protection locked="0"/>
    </xf>
    <xf numFmtId="0" fontId="32" fillId="7" borderId="16" xfId="2" applyFont="1" applyFill="1" applyBorder="1" applyAlignment="1" applyProtection="1">
      <alignment horizontal="center" vertical="center"/>
      <protection locked="0"/>
    </xf>
    <xf numFmtId="0" fontId="27" fillId="0" borderId="0" xfId="2" applyFont="1" applyBorder="1" applyAlignment="1" applyProtection="1">
      <alignment horizontal="center" vertical="center"/>
      <protection hidden="1"/>
    </xf>
    <xf numFmtId="0" fontId="15" fillId="5" borderId="14" xfId="2" applyNumberFormat="1" applyFont="1" applyFill="1" applyBorder="1" applyAlignment="1" applyProtection="1">
      <alignment horizontal="center" vertical="center"/>
      <protection hidden="1"/>
    </xf>
    <xf numFmtId="0" fontId="15" fillId="5" borderId="15" xfId="2" applyNumberFormat="1" applyFont="1" applyFill="1" applyBorder="1" applyAlignment="1" applyProtection="1">
      <alignment horizontal="center" vertical="center"/>
      <protection hidden="1"/>
    </xf>
    <xf numFmtId="0" fontId="15" fillId="5" borderId="16" xfId="2" applyNumberFormat="1" applyFont="1" applyFill="1" applyBorder="1" applyAlignment="1" applyProtection="1">
      <alignment horizontal="center" vertical="center"/>
      <protection hidden="1"/>
    </xf>
    <xf numFmtId="14" fontId="15" fillId="5" borderId="14" xfId="2" applyNumberFormat="1" applyFont="1" applyFill="1" applyBorder="1" applyAlignment="1" applyProtection="1">
      <alignment horizontal="center" vertical="center"/>
      <protection hidden="1"/>
    </xf>
    <xf numFmtId="14" fontId="15" fillId="5" borderId="15" xfId="2" applyNumberFormat="1" applyFont="1" applyFill="1" applyBorder="1" applyAlignment="1" applyProtection="1">
      <alignment horizontal="center" vertical="center"/>
      <protection hidden="1"/>
    </xf>
    <xf numFmtId="14" fontId="15" fillId="5" borderId="16" xfId="2" applyNumberFormat="1" applyFont="1" applyFill="1" applyBorder="1" applyAlignment="1" applyProtection="1">
      <alignment horizontal="center" vertical="center"/>
      <protection hidden="1"/>
    </xf>
    <xf numFmtId="0" fontId="18" fillId="0" borderId="88" xfId="0" applyFont="1" applyBorder="1" applyAlignment="1">
      <alignment horizontal="left" vertical="top" wrapText="1"/>
    </xf>
    <xf numFmtId="0" fontId="18" fillId="0" borderId="81" xfId="0" applyFont="1" applyBorder="1" applyAlignment="1">
      <alignment horizontal="left" vertical="top" wrapText="1"/>
    </xf>
    <xf numFmtId="0" fontId="18" fillId="0" borderId="89" xfId="0" applyFont="1" applyBorder="1" applyAlignment="1">
      <alignment horizontal="left" vertical="top" wrapText="1"/>
    </xf>
    <xf numFmtId="166" fontId="18" fillId="6" borderId="39" xfId="5" applyFont="1" applyFill="1" applyBorder="1" applyAlignment="1" applyProtection="1">
      <alignment horizontal="center" vertical="center"/>
    </xf>
    <xf numFmtId="166" fontId="18" fillId="6" borderId="40" xfId="5" applyFont="1" applyFill="1" applyBorder="1" applyAlignment="1" applyProtection="1">
      <alignment horizontal="center" vertical="center"/>
    </xf>
    <xf numFmtId="166" fontId="18" fillId="6" borderId="41" xfId="5" applyFont="1" applyFill="1" applyBorder="1" applyAlignment="1" applyProtection="1">
      <alignment horizontal="center" vertical="center"/>
    </xf>
    <xf numFmtId="0" fontId="18" fillId="0" borderId="39" xfId="0" applyFont="1" applyFill="1" applyBorder="1" applyAlignment="1" applyProtection="1">
      <alignment vertical="center"/>
    </xf>
    <xf numFmtId="0" fontId="18" fillId="0" borderId="41" xfId="0" applyFont="1" applyFill="1" applyBorder="1" applyAlignment="1" applyProtection="1">
      <alignment vertical="center"/>
    </xf>
    <xf numFmtId="0" fontId="10" fillId="5" borderId="46" xfId="0" applyFont="1" applyFill="1" applyBorder="1" applyAlignment="1" applyProtection="1">
      <alignment vertical="center"/>
    </xf>
    <xf numFmtId="0" fontId="10" fillId="5" borderId="55" xfId="0" applyFont="1" applyFill="1" applyBorder="1" applyAlignment="1" applyProtection="1">
      <alignment vertical="center"/>
    </xf>
    <xf numFmtId="0" fontId="18" fillId="0" borderId="48" xfId="3" applyFont="1" applyBorder="1" applyAlignment="1" applyProtection="1">
      <alignment vertical="center"/>
    </xf>
    <xf numFmtId="0" fontId="18" fillId="0" borderId="50" xfId="3" applyFont="1" applyBorder="1" applyAlignment="1" applyProtection="1">
      <alignment vertical="center"/>
    </xf>
    <xf numFmtId="0" fontId="18" fillId="0" borderId="39" xfId="0" applyFont="1" applyFill="1" applyBorder="1" applyAlignment="1" applyProtection="1">
      <alignment vertical="center" wrapText="1"/>
    </xf>
    <xf numFmtId="0" fontId="18" fillId="0" borderId="41" xfId="0" applyFont="1" applyFill="1" applyBorder="1" applyAlignment="1" applyProtection="1">
      <alignment vertical="center" wrapText="1"/>
    </xf>
    <xf numFmtId="0" fontId="18" fillId="0" borderId="30" xfId="0" applyFont="1" applyBorder="1" applyAlignment="1" applyProtection="1">
      <alignment horizontal="left" vertical="center"/>
    </xf>
    <xf numFmtId="0" fontId="18" fillId="0" borderId="36" xfId="0" applyFont="1" applyBorder="1" applyAlignment="1" applyProtection="1">
      <alignment horizontal="left" vertical="center"/>
    </xf>
    <xf numFmtId="0" fontId="10" fillId="5" borderId="14" xfId="0" applyFont="1" applyFill="1" applyBorder="1" applyAlignment="1" applyProtection="1">
      <alignment horizontal="center" vertical="center"/>
    </xf>
    <xf numFmtId="0" fontId="10" fillId="5" borderId="15" xfId="0" applyFont="1" applyFill="1" applyBorder="1" applyAlignment="1" applyProtection="1">
      <alignment horizontal="center" vertical="center"/>
    </xf>
    <xf numFmtId="0" fontId="10" fillId="5" borderId="16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18" fillId="0" borderId="42" xfId="3" applyFont="1" applyBorder="1" applyAlignment="1" applyProtection="1">
      <alignment horizontal="left" vertical="center" wrapText="1" indent="1"/>
    </xf>
    <xf numFmtId="0" fontId="18" fillId="0" borderId="0" xfId="3" applyFont="1" applyAlignment="1" applyProtection="1">
      <alignment horizontal="left" vertical="center" wrapText="1" indent="1"/>
    </xf>
    <xf numFmtId="0" fontId="16" fillId="5" borderId="27" xfId="3" applyFont="1" applyFill="1" applyBorder="1" applyAlignment="1" applyProtection="1">
      <alignment horizontal="center" vertical="center"/>
    </xf>
    <xf numFmtId="0" fontId="16" fillId="5" borderId="28" xfId="3" applyFont="1" applyFill="1" applyBorder="1" applyAlignment="1" applyProtection="1">
      <alignment horizontal="center" vertical="center"/>
    </xf>
    <xf numFmtId="0" fontId="16" fillId="5" borderId="44" xfId="3" applyFont="1" applyFill="1" applyBorder="1" applyAlignment="1" applyProtection="1">
      <alignment horizontal="center" vertical="center"/>
    </xf>
    <xf numFmtId="0" fontId="18" fillId="0" borderId="36" xfId="0" applyFont="1" applyFill="1" applyBorder="1" applyAlignment="1" applyProtection="1">
      <alignment horizontal="left" vertical="center"/>
    </xf>
    <xf numFmtId="0" fontId="18" fillId="0" borderId="37" xfId="0" applyFont="1" applyFill="1" applyBorder="1" applyAlignment="1" applyProtection="1">
      <alignment horizontal="left" vertical="center"/>
    </xf>
    <xf numFmtId="0" fontId="18" fillId="0" borderId="43" xfId="0" applyFont="1" applyFill="1" applyBorder="1" applyAlignment="1" applyProtection="1">
      <alignment horizontal="left" vertical="center"/>
    </xf>
    <xf numFmtId="0" fontId="18" fillId="0" borderId="43" xfId="0" applyFont="1" applyBorder="1" applyAlignment="1" applyProtection="1">
      <alignment vertical="center" wrapText="1"/>
    </xf>
    <xf numFmtId="0" fontId="18" fillId="0" borderId="91" xfId="0" applyFont="1" applyBorder="1" applyAlignment="1" applyProtection="1">
      <alignment vertical="center" wrapText="1"/>
    </xf>
    <xf numFmtId="0" fontId="17" fillId="2" borderId="17" xfId="3" applyFont="1" applyFill="1" applyBorder="1" applyAlignment="1" applyProtection="1">
      <alignment horizontal="center" vertical="center"/>
    </xf>
    <xf numFmtId="0" fontId="17" fillId="2" borderId="18" xfId="3" applyFont="1" applyFill="1" applyBorder="1" applyAlignment="1" applyProtection="1">
      <alignment horizontal="center" vertical="center"/>
    </xf>
    <xf numFmtId="0" fontId="17" fillId="2" borderId="19" xfId="3" applyFont="1" applyFill="1" applyBorder="1" applyAlignment="1" applyProtection="1">
      <alignment horizontal="center" vertical="center"/>
    </xf>
    <xf numFmtId="0" fontId="19" fillId="0" borderId="18" xfId="3" applyFont="1" applyBorder="1" applyAlignment="1" applyProtection="1">
      <alignment vertical="center"/>
    </xf>
    <xf numFmtId="0" fontId="17" fillId="2" borderId="20" xfId="3" applyFont="1" applyFill="1" applyBorder="1" applyAlignment="1" applyProtection="1">
      <alignment horizontal="center" vertical="center"/>
    </xf>
    <xf numFmtId="0" fontId="19" fillId="0" borderId="21" xfId="3" applyFont="1" applyBorder="1" applyAlignment="1" applyProtection="1">
      <alignment vertical="center"/>
    </xf>
    <xf numFmtId="0" fontId="8" fillId="5" borderId="14" xfId="0" applyFont="1" applyFill="1" applyBorder="1" applyAlignment="1" applyProtection="1">
      <alignment horizontal="center" vertical="center" wrapText="1"/>
    </xf>
    <xf numFmtId="0" fontId="8" fillId="5" borderId="15" xfId="0" applyFont="1" applyFill="1" applyBorder="1" applyAlignment="1" applyProtection="1">
      <alignment horizontal="center" vertical="center" wrapText="1"/>
    </xf>
    <xf numFmtId="0" fontId="8" fillId="5" borderId="16" xfId="0" applyFont="1" applyFill="1" applyBorder="1" applyAlignment="1" applyProtection="1">
      <alignment horizontal="center" vertical="center" wrapText="1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12" xfId="0" applyFont="1" applyFill="1" applyBorder="1" applyAlignment="1" applyProtection="1">
      <alignment horizontal="center" vertical="center" wrapText="1"/>
    </xf>
    <xf numFmtId="0" fontId="28" fillId="0" borderId="31" xfId="0" applyFont="1" applyBorder="1" applyAlignment="1" applyProtection="1">
      <alignment horizontal="left" vertical="center"/>
    </xf>
    <xf numFmtId="10" fontId="18" fillId="0" borderId="0" xfId="5" applyNumberFormat="1" applyFont="1" applyFill="1" applyBorder="1" applyAlignment="1" applyProtection="1">
      <alignment horizontal="center" vertical="center"/>
    </xf>
    <xf numFmtId="0" fontId="16" fillId="5" borderId="31" xfId="0" applyFont="1" applyFill="1" applyBorder="1" applyAlignment="1" applyProtection="1">
      <alignment vertical="center"/>
    </xf>
    <xf numFmtId="0" fontId="28" fillId="0" borderId="32" xfId="0" applyFont="1" applyBorder="1" applyAlignment="1" applyProtection="1">
      <alignment horizontal="left" vertical="center"/>
    </xf>
    <xf numFmtId="0" fontId="28" fillId="0" borderId="34" xfId="0" applyFont="1" applyBorder="1" applyAlignment="1" applyProtection="1">
      <alignment horizontal="left" vertical="center"/>
    </xf>
    <xf numFmtId="0" fontId="28" fillId="0" borderId="35" xfId="0" applyFont="1" applyBorder="1" applyAlignment="1" applyProtection="1">
      <alignment horizontal="left" vertical="center"/>
    </xf>
    <xf numFmtId="0" fontId="28" fillId="0" borderId="32" xfId="0" applyFont="1" applyBorder="1" applyAlignment="1" applyProtection="1">
      <alignment horizontal="center" vertical="center"/>
    </xf>
    <xf numFmtId="0" fontId="28" fillId="0" borderId="35" xfId="0" applyFont="1" applyBorder="1" applyAlignment="1" applyProtection="1">
      <alignment horizontal="center" vertical="center"/>
    </xf>
    <xf numFmtId="0" fontId="12" fillId="5" borderId="64" xfId="3" applyFont="1" applyFill="1" applyBorder="1" applyAlignment="1" applyProtection="1">
      <alignment horizontal="center" vertical="center"/>
    </xf>
    <xf numFmtId="0" fontId="11" fillId="5" borderId="61" xfId="0" applyFont="1" applyFill="1" applyBorder="1" applyAlignment="1" applyProtection="1">
      <alignment horizontal="center"/>
    </xf>
    <xf numFmtId="0" fontId="11" fillId="5" borderId="62" xfId="0" applyFont="1" applyFill="1" applyBorder="1" applyAlignment="1" applyProtection="1">
      <alignment horizontal="center"/>
    </xf>
    <xf numFmtId="0" fontId="11" fillId="5" borderId="63" xfId="0" applyFont="1" applyFill="1" applyBorder="1" applyAlignment="1" applyProtection="1">
      <alignment horizontal="center"/>
    </xf>
    <xf numFmtId="0" fontId="16" fillId="5" borderId="60" xfId="3" applyFont="1" applyFill="1" applyBorder="1" applyAlignment="1" applyProtection="1">
      <alignment horizontal="center" vertical="center"/>
    </xf>
    <xf numFmtId="0" fontId="36" fillId="3" borderId="6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top" wrapText="1"/>
    </xf>
    <xf numFmtId="164" fontId="0" fillId="0" borderId="60" xfId="1" applyFont="1" applyBorder="1" applyAlignment="1" applyProtection="1">
      <alignment wrapText="1"/>
    </xf>
    <xf numFmtId="0" fontId="41" fillId="0" borderId="64" xfId="0" applyFont="1" applyBorder="1" applyAlignment="1">
      <alignment horizontal="right"/>
    </xf>
    <xf numFmtId="164" fontId="41" fillId="8" borderId="64" xfId="1" applyFont="1" applyFill="1" applyBorder="1" applyAlignment="1">
      <alignment horizontal="right"/>
    </xf>
  </cellXfs>
  <cellStyles count="216">
    <cellStyle name="Comma 2" xfId="214" xr:uid="{00000000-0005-0000-0000-000000000000}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 2" xfId="6" xr:uid="{00000000-0005-0000-0000-0000AD000000}"/>
    <cellStyle name="Komma 2" xfId="5" xr:uid="{00000000-0005-0000-0000-0000AE000000}"/>
    <cellStyle name="Komma 2 2" xfId="7" xr:uid="{00000000-0005-0000-0000-0000AF000000}"/>
    <cellStyle name="Komma 2 3" xfId="165" xr:uid="{00000000-0005-0000-0000-0000B0000000}"/>
    <cellStyle name="Komma 2_Invulblad tariefstelling" xfId="208" xr:uid="{00000000-0005-0000-0000-0000B1000000}"/>
    <cellStyle name="Komma 3" xfId="8" xr:uid="{00000000-0005-0000-0000-0000B2000000}"/>
    <cellStyle name="Komma 3 2" xfId="166" xr:uid="{00000000-0005-0000-0000-0000B3000000}"/>
    <cellStyle name="Komma 4" xfId="9" xr:uid="{00000000-0005-0000-0000-0000B4000000}"/>
    <cellStyle name="Komma 4 2" xfId="10" xr:uid="{00000000-0005-0000-0000-0000B5000000}"/>
    <cellStyle name="Komma 4 3" xfId="167" xr:uid="{00000000-0005-0000-0000-0000B6000000}"/>
    <cellStyle name="Komma 4_Invulblad tariefstelling" xfId="209" xr:uid="{00000000-0005-0000-0000-0000B7000000}"/>
    <cellStyle name="Procent" xfId="212" builtinId="5"/>
    <cellStyle name="Procent 2" xfId="4" xr:uid="{00000000-0005-0000-0000-0000B9000000}"/>
    <cellStyle name="Procent 2 2" xfId="11" xr:uid="{00000000-0005-0000-0000-0000BA000000}"/>
    <cellStyle name="Procent 2 3" xfId="12" xr:uid="{00000000-0005-0000-0000-0000BB000000}"/>
    <cellStyle name="Procent 3" xfId="13" xr:uid="{00000000-0005-0000-0000-0000BC000000}"/>
    <cellStyle name="Procent 3 2" xfId="14" xr:uid="{00000000-0005-0000-0000-0000BD000000}"/>
    <cellStyle name="Procent 4" xfId="15" xr:uid="{00000000-0005-0000-0000-0000BE000000}"/>
    <cellStyle name="Procent 4 2" xfId="16" xr:uid="{00000000-0005-0000-0000-0000BF000000}"/>
    <cellStyle name="Procent 5" xfId="17" xr:uid="{00000000-0005-0000-0000-0000C0000000}"/>
    <cellStyle name="Procent 5 2" xfId="18" xr:uid="{00000000-0005-0000-0000-0000C1000000}"/>
    <cellStyle name="Procent 6" xfId="206" xr:uid="{00000000-0005-0000-0000-0000C2000000}"/>
    <cellStyle name="Standaard" xfId="0" builtinId="0"/>
    <cellStyle name="Standaard 2" xfId="3" xr:uid="{00000000-0005-0000-0000-0000C4000000}"/>
    <cellStyle name="Standaard 2 2" xfId="2" xr:uid="{00000000-0005-0000-0000-0000C5000000}"/>
    <cellStyle name="Standaard 2 2 2" xfId="213" xr:uid="{00000000-0005-0000-0000-0000C6000000}"/>
    <cellStyle name="Standaard 2 3" xfId="19" xr:uid="{00000000-0005-0000-0000-0000C7000000}"/>
    <cellStyle name="Standaard 2 3 2" xfId="20" xr:uid="{00000000-0005-0000-0000-0000C8000000}"/>
    <cellStyle name="Standaard 2_Kostprijs Uitzendarbeid 2012 V0_5" xfId="21" xr:uid="{00000000-0005-0000-0000-0000C9000000}"/>
    <cellStyle name="Standaard 3" xfId="22" xr:uid="{00000000-0005-0000-0000-0000CA000000}"/>
    <cellStyle name="Standaard 4" xfId="23" xr:uid="{00000000-0005-0000-0000-0000CB000000}"/>
    <cellStyle name="Standaard 4 2" xfId="24" xr:uid="{00000000-0005-0000-0000-0000CC000000}"/>
    <cellStyle name="Valuta" xfId="1" builtinId="4"/>
    <cellStyle name="Valuta 2" xfId="25" xr:uid="{00000000-0005-0000-0000-0000CE000000}"/>
    <cellStyle name="Valuta 2 2" xfId="168" xr:uid="{00000000-0005-0000-0000-0000CF000000}"/>
    <cellStyle name="Valuta 2_Invulblad tariefstelling" xfId="210" xr:uid="{00000000-0005-0000-0000-0000D0000000}"/>
    <cellStyle name="Valuta 3" xfId="26" xr:uid="{00000000-0005-0000-0000-0000D1000000}"/>
    <cellStyle name="Valuta 4" xfId="27" xr:uid="{00000000-0005-0000-0000-0000D2000000}"/>
    <cellStyle name="Valuta 4 2" xfId="28" xr:uid="{00000000-0005-0000-0000-0000D3000000}"/>
    <cellStyle name="Valuta 4 3" xfId="169" xr:uid="{00000000-0005-0000-0000-0000D4000000}"/>
    <cellStyle name="Valuta 4_Invulblad tariefstelling" xfId="211" xr:uid="{00000000-0005-0000-0000-0000D5000000}"/>
    <cellStyle name="Valuta 5" xfId="207" xr:uid="{00000000-0005-0000-0000-0000D6000000}"/>
    <cellStyle name="Valuta 6" xfId="215" xr:uid="{8297E9AA-BDBB-4915-9C05-2994F6F356D6}"/>
  </cellStyles>
  <dxfs count="0"/>
  <tableStyles count="0" defaultTableStyle="TableStyleMedium9" defaultPivotStyle="PivotStyleMedium4"/>
  <colors>
    <mruColors>
      <color rgb="FF575756"/>
      <color rgb="FFD2091E"/>
      <color rgb="FF595959"/>
      <color rgb="FFBFBFBF"/>
      <color rgb="FF808080"/>
      <color rgb="FF000000"/>
      <color rgb="FF262626"/>
      <color rgb="FF92B54B"/>
      <color rgb="FFFFFFB4"/>
      <color rgb="FFA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D2091E"/>
    <pageSetUpPr fitToPage="1"/>
  </sheetPr>
  <dimension ref="E9:R24"/>
  <sheetViews>
    <sheetView showGridLines="0" showRowColHeaders="0" tabSelected="1" zoomScaleNormal="100" zoomScaleSheetLayoutView="100" workbookViewId="0">
      <selection activeCell="H12" sqref="H12:L12"/>
    </sheetView>
  </sheetViews>
  <sheetFormatPr defaultColWidth="9.140625" defaultRowHeight="17.100000000000001" customHeight="1" x14ac:dyDescent="0.25"/>
  <cols>
    <col min="1" max="7" width="9.140625" style="2" customWidth="1"/>
    <col min="8" max="8" width="9.140625" style="2"/>
    <col min="9" max="9" width="9.140625" style="2" customWidth="1"/>
    <col min="10" max="16384" width="9.140625" style="2"/>
  </cols>
  <sheetData>
    <row r="9" spans="5:14" ht="17.100000000000001" customHeight="1" x14ac:dyDescent="0.25">
      <c r="E9" s="1"/>
      <c r="F9" s="1"/>
      <c r="G9" s="1"/>
    </row>
    <row r="10" spans="5:14" ht="17.100000000000001" customHeight="1" x14ac:dyDescent="0.25">
      <c r="E10" s="1"/>
      <c r="F10" s="1"/>
      <c r="G10" s="1"/>
    </row>
    <row r="11" spans="5:14" ht="17.100000000000001" customHeight="1" thickBot="1" x14ac:dyDescent="0.3">
      <c r="E11" s="1"/>
      <c r="F11" s="1"/>
      <c r="G11" s="1"/>
    </row>
    <row r="12" spans="5:14" ht="17.100000000000001" customHeight="1" thickBot="1" x14ac:dyDescent="0.3">
      <c r="E12" s="154" t="s">
        <v>33</v>
      </c>
      <c r="F12" s="19"/>
      <c r="G12" s="19"/>
      <c r="H12" s="257" t="s">
        <v>44</v>
      </c>
      <c r="I12" s="258"/>
      <c r="J12" s="258"/>
      <c r="K12" s="258"/>
      <c r="L12" s="259"/>
    </row>
    <row r="13" spans="5:14" ht="17.100000000000001" customHeight="1" thickBot="1" x14ac:dyDescent="0.3">
      <c r="E13" s="19"/>
      <c r="F13" s="19"/>
      <c r="G13" s="19"/>
      <c r="H13" s="260"/>
      <c r="I13" s="260"/>
      <c r="J13" s="260"/>
      <c r="K13" s="260"/>
      <c r="L13" s="35"/>
    </row>
    <row r="14" spans="5:14" ht="17.100000000000001" customHeight="1" thickBot="1" x14ac:dyDescent="0.3">
      <c r="E14" s="154" t="s">
        <v>63</v>
      </c>
      <c r="F14" s="19"/>
      <c r="G14" s="19"/>
      <c r="H14" s="261" t="str">
        <f>ORGANISATIE</f>
        <v>Banenplein Limburg</v>
      </c>
      <c r="I14" s="262"/>
      <c r="J14" s="262"/>
      <c r="K14" s="262"/>
      <c r="L14" s="263"/>
    </row>
    <row r="15" spans="5:14" ht="17.100000000000001" customHeight="1" x14ac:dyDescent="0.25">
      <c r="E15" s="19"/>
      <c r="F15" s="19"/>
      <c r="G15" s="19"/>
      <c r="H15" s="19"/>
      <c r="I15" s="19"/>
      <c r="J15" s="167"/>
      <c r="K15" s="19"/>
      <c r="L15" s="19"/>
      <c r="N15" s="168"/>
    </row>
    <row r="16" spans="5:14" ht="17.100000000000001" customHeight="1" x14ac:dyDescent="0.25">
      <c r="E16" s="19"/>
      <c r="F16" s="19"/>
      <c r="G16" s="19"/>
      <c r="H16" s="19"/>
      <c r="I16" s="19"/>
      <c r="J16" s="167"/>
      <c r="K16" s="19"/>
      <c r="L16" s="19"/>
    </row>
    <row r="17" spans="5:18" ht="17.100000000000001" customHeight="1" x14ac:dyDescent="0.25">
      <c r="E17" s="19"/>
      <c r="F17" s="19"/>
      <c r="G17" s="19"/>
      <c r="H17" s="19"/>
      <c r="I17" s="19"/>
      <c r="J17" s="169" t="str">
        <f>ORGANISATIE</f>
        <v>Banenplein Limburg</v>
      </c>
      <c r="K17" s="19"/>
      <c r="L17" s="19"/>
      <c r="R17" s="170"/>
    </row>
    <row r="18" spans="5:18" ht="17.100000000000001" customHeight="1" x14ac:dyDescent="0.25">
      <c r="E18" s="19"/>
      <c r="F18" s="19"/>
      <c r="G18" s="19"/>
      <c r="H18" s="19"/>
      <c r="I18" s="19"/>
      <c r="J18" s="171"/>
      <c r="K18" s="19"/>
      <c r="L18" s="19"/>
      <c r="R18" s="170"/>
    </row>
    <row r="19" spans="5:18" ht="17.100000000000001" customHeight="1" x14ac:dyDescent="0.25">
      <c r="E19" s="19"/>
      <c r="F19" s="19"/>
      <c r="G19" s="19"/>
      <c r="H19" s="19"/>
      <c r="I19" s="19"/>
      <c r="J19" s="169" t="s">
        <v>77</v>
      </c>
      <c r="K19" s="19"/>
      <c r="L19" s="19"/>
      <c r="R19" s="170"/>
    </row>
    <row r="20" spans="5:18" ht="17.100000000000001" customHeight="1" x14ac:dyDescent="0.25">
      <c r="E20" s="19"/>
      <c r="F20" s="19"/>
      <c r="G20" s="19"/>
      <c r="H20" s="19"/>
      <c r="I20" s="19"/>
      <c r="J20" s="237" t="str">
        <f>"(KOST)PRIJZEN "&amp;JAAR_KOSTPRIJSBESTAND</f>
        <v>(KOST)PRIJZEN 2024</v>
      </c>
      <c r="K20" s="235"/>
      <c r="L20" s="19"/>
      <c r="R20" s="170"/>
    </row>
    <row r="21" spans="5:18" ht="17.100000000000001" customHeight="1" x14ac:dyDescent="0.25">
      <c r="E21" s="19"/>
      <c r="F21" s="19"/>
      <c r="G21" s="19"/>
      <c r="H21" s="19"/>
      <c r="I21" s="19"/>
      <c r="J21" s="169" t="str">
        <f>"VOOR "&amp;ORGANISATIE</f>
        <v>VOOR Banenplein Limburg</v>
      </c>
      <c r="K21" s="19"/>
      <c r="L21" s="19"/>
      <c r="R21" s="170"/>
    </row>
    <row r="22" spans="5:18" ht="17.100000000000001" customHeight="1" thickBot="1" x14ac:dyDescent="0.3">
      <c r="E22" s="19"/>
      <c r="F22" s="19"/>
      <c r="G22" s="19"/>
      <c r="H22" s="19"/>
      <c r="I22" s="19"/>
      <c r="J22" s="19"/>
      <c r="K22" s="19"/>
      <c r="L22" s="19"/>
    </row>
    <row r="23" spans="5:18" ht="17.100000000000001" customHeight="1" thickBot="1" x14ac:dyDescent="0.3">
      <c r="E23" s="155" t="s">
        <v>78</v>
      </c>
      <c r="F23" s="19"/>
      <c r="G23" s="19"/>
      <c r="H23" s="264">
        <v>45485</v>
      </c>
      <c r="I23" s="265"/>
      <c r="J23" s="265"/>
      <c r="K23" s="265"/>
      <c r="L23" s="266"/>
    </row>
    <row r="24" spans="5:18" ht="17.100000000000001" customHeight="1" x14ac:dyDescent="0.25">
      <c r="E24" s="19"/>
      <c r="F24" s="19"/>
      <c r="G24" s="19"/>
      <c r="H24" s="19"/>
      <c r="I24" s="19"/>
      <c r="J24" s="18"/>
      <c r="K24" s="19"/>
      <c r="L24" s="19"/>
    </row>
  </sheetData>
  <sheetProtection algorithmName="SHA-512" hashValue="3Db8DJB6hD4bc2IFUjnLiDjXsNdnnZWSImqtQISqrE6xl+PsdLFG6AskWuOTd3fRm8rqQoiRY2YR36p3hdHwtg==" saltValue="FiarpGVjSX3MwbuqRsgB+g==" spinCount="100000" sheet="1" selectLockedCells="1"/>
  <mergeCells count="4">
    <mergeCell ref="H12:L12"/>
    <mergeCell ref="H13:K13"/>
    <mergeCell ref="H14:L14"/>
    <mergeCell ref="H23:L23"/>
  </mergeCells>
  <dataValidations count="1">
    <dataValidation type="date" operator="greaterThan" allowBlank="1" showInputMessage="1" showErrorMessage="1" sqref="H23" xr:uid="{00000000-0002-0000-0000-000000000000}">
      <formula1>40159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&amp;R&amp;G</oddHeader>
    <oddFooter>&amp;L&amp;"Arial,Standaard"&amp;8Pagina &amp;P van &amp;N&amp;C&amp;"Arial,Standaard"&amp;8&amp;F&amp;R&amp;"Arial,Standaard"&amp;8&amp;D &amp;T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3F59-F9DF-4E79-8F91-FFA6C49A6152}">
  <sheetPr>
    <tabColor rgb="FFD2091E"/>
  </sheetPr>
  <dimension ref="B1:K31"/>
  <sheetViews>
    <sheetView showGridLines="0" workbookViewId="0"/>
  </sheetViews>
  <sheetFormatPr defaultRowHeight="15" x14ac:dyDescent="0.25"/>
  <cols>
    <col min="2" max="2" width="35.7109375" customWidth="1"/>
    <col min="3" max="11" width="16.5703125" customWidth="1"/>
  </cols>
  <sheetData>
    <row r="1" spans="2:11" ht="15.75" thickBot="1" x14ac:dyDescent="0.3"/>
    <row r="2" spans="2:11" ht="19.5" thickBot="1" x14ac:dyDescent="0.3">
      <c r="B2" s="188" t="s">
        <v>108</v>
      </c>
      <c r="C2" s="189"/>
      <c r="D2" s="189"/>
      <c r="E2" s="189"/>
      <c r="F2" s="189"/>
      <c r="G2" s="189"/>
      <c r="H2" s="189"/>
      <c r="I2" s="189"/>
      <c r="J2" s="189"/>
      <c r="K2" s="190"/>
    </row>
    <row r="3" spans="2:11" x14ac:dyDescent="0.25"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2:11" x14ac:dyDescent="0.25">
      <c r="B4" s="192" t="s">
        <v>70</v>
      </c>
      <c r="C4" s="193"/>
      <c r="D4" s="193"/>
      <c r="E4" s="193"/>
      <c r="F4" s="193"/>
      <c r="G4" s="193"/>
      <c r="H4" s="193"/>
      <c r="I4" s="193"/>
      <c r="J4" s="193"/>
      <c r="K4" s="194"/>
    </row>
    <row r="5" spans="2:11" x14ac:dyDescent="0.25">
      <c r="B5" s="195" t="s">
        <v>134</v>
      </c>
      <c r="C5" s="191"/>
      <c r="D5" s="191"/>
      <c r="E5" s="191"/>
      <c r="F5" s="191"/>
      <c r="G5" s="191"/>
      <c r="H5" s="191"/>
      <c r="I5" s="191"/>
      <c r="J5" s="191"/>
      <c r="K5" s="196"/>
    </row>
    <row r="6" spans="2:11" x14ac:dyDescent="0.25">
      <c r="B6" s="195"/>
      <c r="C6" s="191"/>
      <c r="D6" s="191"/>
      <c r="E6" s="191"/>
      <c r="F6" s="191"/>
      <c r="G6" s="191"/>
      <c r="H6" s="191"/>
      <c r="I6" s="191"/>
      <c r="J6" s="191"/>
      <c r="K6" s="196"/>
    </row>
    <row r="7" spans="2:11" x14ac:dyDescent="0.25">
      <c r="B7" s="195" t="s">
        <v>79</v>
      </c>
      <c r="C7" s="191" t="s">
        <v>133</v>
      </c>
      <c r="D7" s="191"/>
      <c r="E7" s="191"/>
      <c r="F7" s="191"/>
      <c r="G7" s="191"/>
      <c r="H7" s="191"/>
      <c r="I7" s="191"/>
      <c r="J7" s="191"/>
      <c r="K7" s="196"/>
    </row>
    <row r="8" spans="2:11" x14ac:dyDescent="0.25">
      <c r="B8" s="195" t="s">
        <v>80</v>
      </c>
      <c r="C8" s="191" t="s">
        <v>128</v>
      </c>
      <c r="D8" s="191"/>
      <c r="E8" s="191"/>
      <c r="F8" s="191"/>
      <c r="G8" s="191"/>
      <c r="H8" s="191"/>
      <c r="I8" s="191"/>
      <c r="J8" s="191"/>
      <c r="K8" s="196"/>
    </row>
    <row r="9" spans="2:11" x14ac:dyDescent="0.25">
      <c r="B9" s="204" t="s">
        <v>14</v>
      </c>
      <c r="C9" s="191" t="s">
        <v>124</v>
      </c>
      <c r="D9" s="191"/>
      <c r="E9" s="191"/>
      <c r="F9" s="191"/>
      <c r="G9" s="191"/>
      <c r="H9" s="191"/>
      <c r="I9" s="191"/>
      <c r="J9" s="191"/>
      <c r="K9" s="205"/>
    </row>
    <row r="10" spans="2:11" x14ac:dyDescent="0.25">
      <c r="B10" s="195" t="s">
        <v>11</v>
      </c>
      <c r="C10" s="191" t="s">
        <v>129</v>
      </c>
      <c r="D10" s="191"/>
      <c r="E10" s="191"/>
      <c r="F10" s="191"/>
      <c r="G10" s="191"/>
      <c r="H10" s="191"/>
      <c r="I10" s="191"/>
      <c r="J10" s="191"/>
      <c r="K10" s="196"/>
    </row>
    <row r="11" spans="2:11" x14ac:dyDescent="0.25">
      <c r="B11" s="195" t="s">
        <v>109</v>
      </c>
      <c r="C11" s="191" t="s">
        <v>110</v>
      </c>
      <c r="D11" s="191"/>
      <c r="E11" s="191"/>
      <c r="F11" s="191"/>
      <c r="G11" s="191"/>
      <c r="H11" s="191"/>
      <c r="I11" s="191"/>
      <c r="J11" s="191"/>
      <c r="K11" s="196"/>
    </row>
    <row r="12" spans="2:11" x14ac:dyDescent="0.25">
      <c r="B12" s="197" t="s">
        <v>41</v>
      </c>
      <c r="C12" s="198" t="s">
        <v>111</v>
      </c>
      <c r="D12" s="198"/>
      <c r="E12" s="198"/>
      <c r="F12" s="198"/>
      <c r="G12" s="198"/>
      <c r="H12" s="198"/>
      <c r="I12" s="198"/>
      <c r="J12" s="198"/>
      <c r="K12" s="199"/>
    </row>
    <row r="13" spans="2:11" x14ac:dyDescent="0.25">
      <c r="B13" s="200"/>
      <c r="C13" s="191"/>
      <c r="D13" s="191"/>
      <c r="E13" s="191"/>
      <c r="F13" s="191"/>
      <c r="G13" s="191"/>
      <c r="H13" s="191"/>
      <c r="I13" s="191"/>
      <c r="J13" s="191"/>
      <c r="K13" s="191"/>
    </row>
    <row r="14" spans="2:11" x14ac:dyDescent="0.25">
      <c r="B14" s="201" t="s">
        <v>71</v>
      </c>
      <c r="C14" s="202"/>
      <c r="D14" s="202"/>
      <c r="E14" s="202"/>
      <c r="F14" s="202"/>
      <c r="G14" s="202"/>
      <c r="H14" s="202"/>
      <c r="I14" s="202"/>
      <c r="J14" s="202"/>
      <c r="K14" s="203"/>
    </row>
    <row r="15" spans="2:11" x14ac:dyDescent="0.25">
      <c r="B15" s="206" t="s">
        <v>112</v>
      </c>
      <c r="C15" s="207" t="s">
        <v>135</v>
      </c>
      <c r="D15" s="207"/>
      <c r="E15" s="207"/>
      <c r="F15" s="207"/>
      <c r="G15" s="207"/>
      <c r="H15" s="207"/>
      <c r="I15" s="207"/>
      <c r="J15" s="207"/>
      <c r="K15" s="208"/>
    </row>
    <row r="16" spans="2:11" x14ac:dyDescent="0.25">
      <c r="B16" s="191"/>
      <c r="C16" s="191"/>
      <c r="D16" s="191"/>
      <c r="E16" s="191"/>
      <c r="F16" s="191"/>
      <c r="G16" s="191"/>
      <c r="H16" s="191"/>
      <c r="I16" s="191"/>
      <c r="J16" s="191"/>
      <c r="K16" s="191"/>
    </row>
    <row r="17" spans="2:11" x14ac:dyDescent="0.25">
      <c r="B17" s="201" t="s">
        <v>29</v>
      </c>
      <c r="C17" s="202"/>
      <c r="D17" s="202"/>
      <c r="E17" s="202"/>
      <c r="F17" s="202"/>
      <c r="G17" s="202"/>
      <c r="H17" s="202"/>
      <c r="I17" s="202"/>
      <c r="J17" s="202"/>
      <c r="K17" s="203"/>
    </row>
    <row r="18" spans="2:11" x14ac:dyDescent="0.25">
      <c r="B18" s="204" t="s">
        <v>113</v>
      </c>
      <c r="C18" s="191" t="s">
        <v>114</v>
      </c>
      <c r="D18" s="191"/>
      <c r="E18" s="191"/>
      <c r="F18" s="191"/>
      <c r="G18" s="191"/>
      <c r="H18" s="191"/>
      <c r="I18" s="191"/>
      <c r="J18" s="191"/>
      <c r="K18" s="205"/>
    </row>
    <row r="19" spans="2:11" x14ac:dyDescent="0.25">
      <c r="B19" s="206"/>
      <c r="C19" s="207" t="s">
        <v>115</v>
      </c>
      <c r="D19" s="207"/>
      <c r="E19" s="207"/>
      <c r="F19" s="207"/>
      <c r="G19" s="207"/>
      <c r="H19" s="207"/>
      <c r="I19" s="207"/>
      <c r="J19" s="207"/>
      <c r="K19" s="208"/>
    </row>
    <row r="20" spans="2:11" x14ac:dyDescent="0.25">
      <c r="B20" s="191"/>
      <c r="C20" s="191"/>
      <c r="D20" s="191"/>
      <c r="E20" s="191"/>
      <c r="F20" s="191"/>
      <c r="G20" s="191"/>
      <c r="H20" s="191"/>
      <c r="I20" s="191"/>
      <c r="J20" s="191"/>
      <c r="K20" s="191"/>
    </row>
    <row r="21" spans="2:11" x14ac:dyDescent="0.25">
      <c r="B21" s="212" t="s">
        <v>26</v>
      </c>
      <c r="C21" s="213"/>
      <c r="D21" s="213"/>
      <c r="E21" s="213"/>
      <c r="F21" s="213"/>
      <c r="G21" s="213"/>
      <c r="H21" s="213"/>
      <c r="I21" s="213"/>
      <c r="J21" s="213"/>
      <c r="K21" s="214"/>
    </row>
    <row r="22" spans="2:11" x14ac:dyDescent="0.25">
      <c r="B22" s="215" t="s">
        <v>116</v>
      </c>
      <c r="C22" s="191" t="s">
        <v>117</v>
      </c>
      <c r="D22" s="191"/>
      <c r="E22" s="191"/>
      <c r="F22" s="191"/>
      <c r="G22" s="191"/>
      <c r="H22" s="191"/>
      <c r="I22" s="191"/>
      <c r="J22" s="191"/>
      <c r="K22" s="216"/>
    </row>
    <row r="23" spans="2:11" x14ac:dyDescent="0.25">
      <c r="B23" s="217"/>
      <c r="C23" s="218" t="s">
        <v>118</v>
      </c>
      <c r="D23" s="219"/>
      <c r="E23" s="219"/>
      <c r="F23" s="219"/>
      <c r="G23" s="219"/>
      <c r="H23" s="210"/>
      <c r="I23" s="210"/>
      <c r="J23" s="210"/>
      <c r="K23" s="220"/>
    </row>
    <row r="24" spans="2:11" x14ac:dyDescent="0.25">
      <c r="B24" s="191"/>
      <c r="C24" s="191"/>
      <c r="D24" s="191"/>
      <c r="E24" s="191"/>
      <c r="F24" s="191"/>
      <c r="G24" s="191"/>
      <c r="H24" s="191"/>
      <c r="I24" s="191"/>
      <c r="J24" s="191"/>
      <c r="K24" s="191"/>
    </row>
    <row r="25" spans="2:11" x14ac:dyDescent="0.25">
      <c r="B25" s="201" t="s">
        <v>45</v>
      </c>
      <c r="C25" s="202"/>
      <c r="D25" s="202"/>
      <c r="E25" s="202"/>
      <c r="F25" s="202"/>
      <c r="G25" s="202"/>
      <c r="H25" s="202"/>
      <c r="I25" s="202"/>
      <c r="J25" s="202"/>
      <c r="K25" s="203"/>
    </row>
    <row r="26" spans="2:11" x14ac:dyDescent="0.25">
      <c r="B26" s="204" t="s">
        <v>119</v>
      </c>
      <c r="C26" s="234" t="s">
        <v>125</v>
      </c>
      <c r="D26" s="191"/>
      <c r="E26" s="191"/>
      <c r="F26" s="191"/>
      <c r="G26" s="191"/>
      <c r="H26" s="191"/>
      <c r="I26" s="191"/>
      <c r="J26" s="191"/>
      <c r="K26" s="205"/>
    </row>
    <row r="27" spans="2:11" x14ac:dyDescent="0.25">
      <c r="B27" s="204" t="s">
        <v>46</v>
      </c>
      <c r="C27" s="191" t="s">
        <v>120</v>
      </c>
      <c r="D27" s="191"/>
      <c r="E27" s="191"/>
      <c r="F27" s="191"/>
      <c r="G27" s="191"/>
      <c r="H27" s="191"/>
      <c r="I27" s="191"/>
      <c r="J27" s="191"/>
      <c r="K27" s="205"/>
    </row>
    <row r="28" spans="2:11" x14ac:dyDescent="0.25">
      <c r="B28" s="209" t="s">
        <v>37</v>
      </c>
      <c r="C28" s="210" t="s">
        <v>121</v>
      </c>
      <c r="D28" s="210"/>
      <c r="E28" s="210"/>
      <c r="F28" s="210"/>
      <c r="G28" s="210"/>
      <c r="H28" s="210"/>
      <c r="I28" s="210"/>
      <c r="J28" s="210"/>
      <c r="K28" s="211"/>
    </row>
    <row r="30" spans="2:11" x14ac:dyDescent="0.25">
      <c r="B30" s="212" t="s">
        <v>122</v>
      </c>
      <c r="C30" s="213"/>
      <c r="D30" s="213"/>
      <c r="E30" s="213"/>
      <c r="F30" s="213"/>
      <c r="G30" s="213"/>
      <c r="H30" s="213"/>
      <c r="I30" s="213"/>
      <c r="J30" s="213"/>
      <c r="K30" s="214"/>
    </row>
    <row r="31" spans="2:11" x14ac:dyDescent="0.25">
      <c r="B31" s="267" t="s">
        <v>123</v>
      </c>
      <c r="C31" s="268"/>
      <c r="D31" s="268"/>
      <c r="E31" s="268"/>
      <c r="F31" s="268"/>
      <c r="G31" s="268"/>
      <c r="H31" s="268"/>
      <c r="I31" s="268"/>
      <c r="J31" s="268"/>
      <c r="K31" s="269"/>
    </row>
  </sheetData>
  <sheetProtection algorithmName="SHA-512" hashValue="7l8KDmhQMpwA/Vc9xXYgkZiQR39lCdU3Wzj0wjcvAvMCE1lK/YZSqAvS+w9VGandjzrrAczFHcgrv9Lutq2dXg==" saltValue="vPd13+6yp3Qvdj2oIM6ySA==" spinCount="100000" sheet="1" objects="1" scenarios="1"/>
  <mergeCells count="1">
    <mergeCell ref="B31:K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D2091E"/>
    <pageSetUpPr fitToPage="1"/>
  </sheetPr>
  <dimension ref="B1:P57"/>
  <sheetViews>
    <sheetView showGridLines="0" zoomScaleNormal="100" zoomScaleSheetLayoutView="85" zoomScalePageLayoutView="130" workbookViewId="0">
      <pane ySplit="2" topLeftCell="A3" activePane="bottomLeft" state="frozen"/>
      <selection pane="bottomLeft" activeCell="E8" sqref="E8"/>
    </sheetView>
  </sheetViews>
  <sheetFormatPr defaultColWidth="13.5703125" defaultRowHeight="15" customHeight="1" x14ac:dyDescent="0.25"/>
  <cols>
    <col min="1" max="1" width="1.5703125" style="24" customWidth="1"/>
    <col min="2" max="2" width="35.5703125" style="24" customWidth="1"/>
    <col min="3" max="13" width="16.5703125" style="24" customWidth="1"/>
    <col min="14" max="19" width="13.5703125" style="24" customWidth="1"/>
    <col min="20" max="16384" width="13.5703125" style="24"/>
  </cols>
  <sheetData>
    <row r="1" spans="2:13" s="69" customFormat="1" ht="15" customHeight="1" thickBot="1" x14ac:dyDescent="0.3">
      <c r="B1" s="172" t="str">
        <f>BUREAU</f>
        <v/>
      </c>
      <c r="M1" s="175" t="str">
        <f>ORGANISATIE</f>
        <v>Banenplein Limburg</v>
      </c>
    </row>
    <row r="2" spans="2:13" ht="19.5" thickBot="1" x14ac:dyDescent="0.3">
      <c r="B2" s="147" t="str">
        <f>"Tariefstelling flexibele arbeid"&amp;" - "&amp;Standaard!C8</f>
        <v>Tariefstelling flexibele arbeid - 2024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2:13" ht="15" customHeight="1" x14ac:dyDescent="0.25">
      <c r="G3" s="27"/>
      <c r="H3" s="27"/>
      <c r="I3" s="27"/>
    </row>
    <row r="4" spans="2:13" ht="15" customHeight="1" x14ac:dyDescent="0.25">
      <c r="B4" s="177"/>
      <c r="F4" s="270" t="s">
        <v>130</v>
      </c>
      <c r="G4" s="271"/>
      <c r="H4" s="271"/>
      <c r="I4" s="272"/>
    </row>
    <row r="5" spans="2:13" ht="15" customHeight="1" x14ac:dyDescent="0.25">
      <c r="B5" s="20" t="s">
        <v>70</v>
      </c>
    </row>
    <row r="6" spans="2:13" ht="15" customHeight="1" thickBot="1" x14ac:dyDescent="0.3">
      <c r="B6" s="20"/>
    </row>
    <row r="7" spans="2:13" ht="15" customHeight="1" x14ac:dyDescent="0.25">
      <c r="B7" s="275" t="s">
        <v>81</v>
      </c>
      <c r="C7" s="276"/>
      <c r="D7" s="276"/>
      <c r="E7" s="156" t="s">
        <v>84</v>
      </c>
    </row>
    <row r="8" spans="2:13" ht="15" customHeight="1" x14ac:dyDescent="0.25">
      <c r="B8" s="277" t="s">
        <v>31</v>
      </c>
      <c r="C8" s="159" t="s">
        <v>79</v>
      </c>
      <c r="D8" s="157"/>
      <c r="E8" s="243"/>
    </row>
    <row r="9" spans="2:13" ht="15" customHeight="1" thickBot="1" x14ac:dyDescent="0.3">
      <c r="B9" s="278"/>
      <c r="C9" s="160" t="s">
        <v>80</v>
      </c>
      <c r="D9" s="158"/>
      <c r="E9" s="244"/>
    </row>
    <row r="10" spans="2:13" ht="15" customHeight="1" thickBot="1" x14ac:dyDescent="0.3">
      <c r="B10" s="29"/>
    </row>
    <row r="11" spans="2:13" ht="15" customHeight="1" thickBot="1" x14ac:dyDescent="0.3">
      <c r="E11" s="283" t="s">
        <v>84</v>
      </c>
      <c r="F11" s="284"/>
      <c r="G11" s="285"/>
    </row>
    <row r="12" spans="2:13" ht="42" customHeight="1" x14ac:dyDescent="0.25">
      <c r="B12" s="238" t="s">
        <v>82</v>
      </c>
      <c r="C12" s="242"/>
      <c r="D12" s="150"/>
      <c r="E12" s="4" t="s">
        <v>88</v>
      </c>
      <c r="F12" s="4" t="s">
        <v>99</v>
      </c>
      <c r="G12" s="3" t="s">
        <v>132</v>
      </c>
    </row>
    <row r="13" spans="2:13" ht="15" customHeight="1" x14ac:dyDescent="0.25">
      <c r="B13" s="239" t="s">
        <v>31</v>
      </c>
      <c r="C13" s="273" t="s">
        <v>11</v>
      </c>
      <c r="D13" s="274"/>
      <c r="E13" s="248"/>
      <c r="F13" s="248"/>
      <c r="G13" s="254"/>
    </row>
    <row r="14" spans="2:13" ht="15" customHeight="1" x14ac:dyDescent="0.25">
      <c r="B14" s="239" t="s">
        <v>126</v>
      </c>
      <c r="C14" s="252" t="s">
        <v>131</v>
      </c>
      <c r="D14" s="253"/>
      <c r="E14" s="245"/>
      <c r="F14" s="245"/>
      <c r="G14" s="255"/>
    </row>
    <row r="15" spans="2:13" ht="15" customHeight="1" x14ac:dyDescent="0.25">
      <c r="B15" s="281" t="s">
        <v>91</v>
      </c>
      <c r="C15" s="273" t="s">
        <v>97</v>
      </c>
      <c r="D15" s="274"/>
      <c r="E15" s="245"/>
      <c r="F15" s="245"/>
      <c r="G15" s="240"/>
    </row>
    <row r="16" spans="2:13" ht="15" customHeight="1" x14ac:dyDescent="0.25">
      <c r="B16" s="281"/>
      <c r="C16" s="273" t="s">
        <v>127</v>
      </c>
      <c r="D16" s="274"/>
      <c r="E16" s="245"/>
      <c r="F16" s="245"/>
      <c r="G16" s="240"/>
    </row>
    <row r="17" spans="2:13" ht="15" customHeight="1" x14ac:dyDescent="0.25">
      <c r="B17" s="281" t="s">
        <v>30</v>
      </c>
      <c r="C17" s="279" t="s">
        <v>42</v>
      </c>
      <c r="D17" s="280"/>
      <c r="E17" s="246"/>
      <c r="F17" s="246"/>
      <c r="G17" s="240"/>
    </row>
    <row r="18" spans="2:13" ht="15" customHeight="1" thickBot="1" x14ac:dyDescent="0.3">
      <c r="B18" s="282"/>
      <c r="C18" s="295" t="s">
        <v>41</v>
      </c>
      <c r="D18" s="296"/>
      <c r="E18" s="247"/>
      <c r="F18" s="247"/>
      <c r="G18" s="241"/>
    </row>
    <row r="19" spans="2:13" s="25" customFormat="1" ht="15" customHeight="1" x14ac:dyDescent="0.25">
      <c r="B19" s="179" t="s">
        <v>100</v>
      </c>
      <c r="C19" s="26"/>
      <c r="D19" s="26"/>
      <c r="E19" s="28"/>
      <c r="F19" s="28"/>
      <c r="G19" s="28"/>
      <c r="H19" s="28"/>
      <c r="I19" s="28"/>
      <c r="J19" s="28"/>
    </row>
    <row r="20" spans="2:13" ht="15" customHeight="1" x14ac:dyDescent="0.25">
      <c r="B20" s="21" t="s">
        <v>71</v>
      </c>
      <c r="C20" s="30"/>
      <c r="D20" s="30"/>
      <c r="E20" s="30"/>
      <c r="F20" s="30"/>
      <c r="G20" s="30"/>
      <c r="H20" s="30"/>
      <c r="I20" s="30"/>
    </row>
    <row r="21" spans="2:13" ht="15" customHeight="1" thickBot="1" x14ac:dyDescent="0.3">
      <c r="B21" s="29"/>
      <c r="C21" s="30"/>
      <c r="D21" s="30"/>
      <c r="E21" s="30"/>
      <c r="F21" s="143"/>
      <c r="G21" s="143"/>
      <c r="H21" s="143"/>
      <c r="I21" s="144"/>
    </row>
    <row r="22" spans="2:13" ht="15" customHeight="1" thickBot="1" x14ac:dyDescent="0.3">
      <c r="B22" s="146" t="s">
        <v>98</v>
      </c>
      <c r="C22" s="162"/>
      <c r="D22" s="145"/>
      <c r="E22" s="249"/>
      <c r="F22" s="143"/>
    </row>
    <row r="23" spans="2:13" ht="15" customHeight="1" thickBot="1" x14ac:dyDescent="0.3">
      <c r="B23" s="29"/>
      <c r="C23" s="30"/>
      <c r="D23" s="30"/>
      <c r="E23" s="30"/>
      <c r="F23" s="143"/>
      <c r="G23" s="143"/>
      <c r="H23" s="143"/>
      <c r="I23" s="143"/>
    </row>
    <row r="24" spans="2:13" ht="15" customHeight="1" thickBot="1" x14ac:dyDescent="0.3">
      <c r="B24" s="163" t="s">
        <v>76</v>
      </c>
      <c r="C24" s="164">
        <f>1/36*(1+ZVW)*AANDEELTVBVI</f>
        <v>0</v>
      </c>
      <c r="D24" s="30"/>
      <c r="E24" s="143"/>
      <c r="F24" s="143"/>
      <c r="G24" s="143"/>
      <c r="H24" s="143"/>
    </row>
    <row r="25" spans="2:13" ht="15" customHeight="1" x14ac:dyDescent="0.25">
      <c r="B25" s="29"/>
      <c r="C25" s="30"/>
      <c r="D25" s="30"/>
      <c r="E25" s="30"/>
      <c r="F25" s="143"/>
      <c r="G25" s="143"/>
      <c r="H25" s="143"/>
      <c r="I25" s="143"/>
    </row>
    <row r="26" spans="2:13" ht="15" customHeight="1" x14ac:dyDescent="0.25">
      <c r="B26" s="29"/>
      <c r="C26" s="30"/>
      <c r="D26" s="30"/>
      <c r="E26" s="30"/>
      <c r="F26" s="143"/>
      <c r="G26" s="143"/>
      <c r="H26" s="143"/>
      <c r="I26" s="143"/>
    </row>
    <row r="27" spans="2:13" ht="15" customHeight="1" x14ac:dyDescent="0.25">
      <c r="B27" s="21" t="s">
        <v>29</v>
      </c>
      <c r="C27" s="31"/>
      <c r="E27" s="31"/>
      <c r="F27" s="31"/>
      <c r="G27" s="31"/>
      <c r="H27" s="31"/>
      <c r="I27" s="31"/>
      <c r="J27" s="31"/>
      <c r="K27" s="32"/>
    </row>
    <row r="28" spans="2:13" ht="15" customHeight="1" thickBot="1" x14ac:dyDescent="0.3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33"/>
    </row>
    <row r="29" spans="2:13" ht="19.350000000000001" customHeight="1" thickBot="1" x14ac:dyDescent="0.3">
      <c r="B29" s="151" t="s">
        <v>84</v>
      </c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3"/>
    </row>
    <row r="30" spans="2:13" ht="15" customHeight="1" thickBot="1" x14ac:dyDescent="0.3">
      <c r="B30" s="29"/>
      <c r="C30" s="29"/>
      <c r="D30" s="29"/>
      <c r="E30" s="29"/>
      <c r="F30" s="29"/>
      <c r="G30" s="29"/>
      <c r="H30" s="29"/>
      <c r="I30" s="29"/>
      <c r="J30" s="29"/>
    </row>
    <row r="31" spans="2:13" ht="15" customHeight="1" x14ac:dyDescent="0.25">
      <c r="B31" s="6" t="s">
        <v>89</v>
      </c>
      <c r="C31" s="5" t="s">
        <v>28</v>
      </c>
      <c r="D31" s="5" t="s">
        <v>1</v>
      </c>
      <c r="E31" s="5" t="s">
        <v>27</v>
      </c>
      <c r="F31" s="7" t="s">
        <v>38</v>
      </c>
      <c r="G31" s="29"/>
      <c r="H31" s="51"/>
      <c r="I31" s="29"/>
      <c r="J31" s="29"/>
      <c r="K31" s="29"/>
      <c r="L31" s="34"/>
    </row>
    <row r="32" spans="2:13" ht="15" customHeight="1" x14ac:dyDescent="0.25">
      <c r="B32" s="22" t="str">
        <f>E12</f>
        <v>Bepaalde tijd - ABP pensioen - Contracturen</v>
      </c>
      <c r="C32" s="47" t="str">
        <f>'Kostprijsopbouw Payroll'!$E$43</f>
        <v>N.v.t.</v>
      </c>
      <c r="D32" s="47" t="str">
        <f>'Kostprijsopbouw Payroll'!$G$43</f>
        <v>N.v.t.</v>
      </c>
      <c r="E32" s="47" t="str">
        <f>'Kostprijsopbouw Payroll'!$I$43</f>
        <v>N.v.t.</v>
      </c>
      <c r="F32" s="48" t="str">
        <f>'Kostprijsopbouw Payroll'!$E$44</f>
        <v>N.v.t.</v>
      </c>
      <c r="G32" s="29"/>
      <c r="H32" s="51"/>
      <c r="I32" s="29"/>
      <c r="J32" s="29"/>
      <c r="K32" s="29"/>
    </row>
    <row r="33" spans="2:14" ht="15" customHeight="1" x14ac:dyDescent="0.25">
      <c r="B33" s="22" t="str">
        <f>F12</f>
        <v>Bepaalde tijd - ABP pensioen - Oproep</v>
      </c>
      <c r="C33" s="47" t="str">
        <f>'Kostprijsopbouw Payroll'!$N$43</f>
        <v>N.v.t.</v>
      </c>
      <c r="D33" s="47" t="str">
        <f>'Kostprijsopbouw Payroll'!$P$43</f>
        <v>N.v.t.</v>
      </c>
      <c r="E33" s="47" t="str">
        <f>'Kostprijsopbouw Payroll'!$R$43</f>
        <v>N.v.t.</v>
      </c>
      <c r="F33" s="48" t="str">
        <f>'Kostprijsopbouw Payroll'!$N$44</f>
        <v>N.v.t.</v>
      </c>
      <c r="G33" s="29"/>
      <c r="H33" s="51"/>
      <c r="I33" s="29"/>
      <c r="J33" s="29"/>
      <c r="K33" s="29"/>
    </row>
    <row r="34" spans="2:14" ht="15" customHeight="1" thickBot="1" x14ac:dyDescent="0.3">
      <c r="B34" s="23" t="str">
        <f>G12</f>
        <v>Bepaalde tijd - AOW - Oproep</v>
      </c>
      <c r="C34" s="49" t="str">
        <f>'Kostprijsopbouw Payroll'!$W$43</f>
        <v>N.v.t.</v>
      </c>
      <c r="D34" s="49" t="str">
        <f>'Kostprijsopbouw Payroll'!$Y$43</f>
        <v>N.v.t.</v>
      </c>
      <c r="E34" s="49" t="str">
        <f>'Kostprijsopbouw Payroll'!$AA$43</f>
        <v>N.v.t.</v>
      </c>
      <c r="F34" s="50" t="str">
        <f>'Kostprijsopbouw Payroll'!$W$44</f>
        <v>N.v.t.</v>
      </c>
      <c r="G34" s="29"/>
      <c r="H34" s="51"/>
      <c r="I34" s="29"/>
      <c r="J34" s="29"/>
      <c r="K34" s="29"/>
    </row>
    <row r="35" spans="2:14" ht="15" customHeight="1" x14ac:dyDescent="0.25"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2:14" ht="15" customHeight="1" x14ac:dyDescent="0.25">
      <c r="B36" s="21" t="s">
        <v>26</v>
      </c>
      <c r="C36" s="286"/>
      <c r="D36" s="286"/>
    </row>
    <row r="38" spans="2:14" s="138" customFormat="1" ht="15" customHeight="1" x14ac:dyDescent="0.25">
      <c r="B38" s="24" t="s">
        <v>73</v>
      </c>
    </row>
    <row r="39" spans="2:14" s="138" customFormat="1" ht="15" customHeight="1" x14ac:dyDescent="0.25">
      <c r="B39" s="165" t="s">
        <v>86</v>
      </c>
    </row>
    <row r="40" spans="2:14" ht="15" customHeight="1" x14ac:dyDescent="0.25">
      <c r="B40" s="165" t="s">
        <v>74</v>
      </c>
    </row>
    <row r="41" spans="2:14" ht="15" customHeight="1" thickBot="1" x14ac:dyDescent="0.3">
      <c r="B41" s="21"/>
      <c r="C41" s="21"/>
      <c r="D41" s="21"/>
      <c r="E41" s="21"/>
      <c r="F41" s="21"/>
      <c r="G41" s="21"/>
      <c r="H41" s="21"/>
      <c r="I41" s="21"/>
      <c r="K41" s="70"/>
      <c r="M41" s="70"/>
      <c r="N41" s="70"/>
    </row>
    <row r="42" spans="2:14" ht="19.350000000000001" customHeight="1" thickBot="1" x14ac:dyDescent="0.3">
      <c r="B42" s="151" t="s">
        <v>84</v>
      </c>
      <c r="C42" s="152"/>
      <c r="D42" s="152"/>
      <c r="E42" s="152"/>
      <c r="F42" s="152"/>
      <c r="G42" s="152"/>
      <c r="H42" s="152"/>
      <c r="I42" s="152"/>
      <c r="J42" s="153"/>
    </row>
    <row r="43" spans="2:14" ht="15" customHeight="1" x14ac:dyDescent="0.25">
      <c r="B43" s="21"/>
      <c r="C43" s="21"/>
      <c r="D43" s="21"/>
      <c r="E43" s="21"/>
      <c r="F43" s="21"/>
      <c r="G43" s="21"/>
      <c r="H43" s="21"/>
      <c r="I43" s="21"/>
      <c r="K43" s="70"/>
      <c r="M43" s="70"/>
      <c r="N43" s="70"/>
    </row>
    <row r="44" spans="2:14" ht="15" customHeight="1" thickBot="1" x14ac:dyDescent="0.3">
      <c r="B44" s="21"/>
      <c r="C44" s="21"/>
      <c r="D44" s="21"/>
      <c r="E44" s="21"/>
      <c r="F44" s="21"/>
      <c r="G44" s="21"/>
      <c r="H44" s="21"/>
      <c r="I44" s="21"/>
    </row>
    <row r="45" spans="2:14" ht="27.75" customHeight="1" thickBot="1" x14ac:dyDescent="0.3">
      <c r="B45" s="138" t="s">
        <v>75</v>
      </c>
      <c r="C45" s="138"/>
      <c r="D45" s="138"/>
      <c r="E45" s="178" t="s">
        <v>90</v>
      </c>
      <c r="F45" s="21"/>
      <c r="G45" s="21"/>
      <c r="K45" s="70"/>
      <c r="M45" s="70"/>
      <c r="N45" s="70"/>
    </row>
    <row r="46" spans="2:14" ht="27.75" customHeight="1" x14ac:dyDescent="0.25">
      <c r="B46" s="289" t="s">
        <v>93</v>
      </c>
      <c r="C46" s="290"/>
      <c r="D46" s="291"/>
      <c r="E46" s="71" t="s">
        <v>95</v>
      </c>
      <c r="F46" s="21"/>
      <c r="H46" s="21"/>
    </row>
    <row r="47" spans="2:14" ht="15" customHeight="1" thickBot="1" x14ac:dyDescent="0.3">
      <c r="B47" s="292" t="s">
        <v>94</v>
      </c>
      <c r="C47" s="293"/>
      <c r="D47" s="294"/>
      <c r="E47" s="250"/>
      <c r="F47" s="21"/>
      <c r="G47" s="21"/>
      <c r="H47" s="21"/>
    </row>
    <row r="48" spans="2:14" ht="15" customHeight="1" x14ac:dyDescent="0.25">
      <c r="B48" s="29"/>
      <c r="C48" s="29"/>
      <c r="D48" s="29"/>
      <c r="E48" s="29"/>
      <c r="F48" s="29"/>
      <c r="G48" s="29"/>
      <c r="H48" s="29"/>
      <c r="I48" s="29"/>
    </row>
    <row r="49" spans="2:16" ht="15" customHeight="1" x14ac:dyDescent="0.25">
      <c r="B49" s="20" t="s">
        <v>45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6" ht="9" customHeight="1" x14ac:dyDescent="0.25">
      <c r="B50" s="75"/>
      <c r="C50" s="75"/>
      <c r="D50" s="76"/>
      <c r="E50" s="77"/>
      <c r="F50" s="77"/>
      <c r="H50" s="60"/>
      <c r="I50" s="60"/>
      <c r="J50" s="78"/>
      <c r="K50" s="78"/>
      <c r="L50" s="74"/>
      <c r="M50" s="74"/>
    </row>
    <row r="51" spans="2:16" ht="28.35" customHeight="1" x14ac:dyDescent="0.25">
      <c r="B51" s="79" t="s">
        <v>46</v>
      </c>
      <c r="C51" s="80"/>
      <c r="D51" s="81"/>
      <c r="E51" s="82" t="s">
        <v>25</v>
      </c>
      <c r="F51" s="182">
        <v>0.75</v>
      </c>
      <c r="G51" s="287" t="s">
        <v>96</v>
      </c>
      <c r="H51" s="288"/>
      <c r="I51" s="288"/>
      <c r="J51" s="288"/>
      <c r="K51" s="83"/>
      <c r="L51" s="83"/>
      <c r="M51" s="83"/>
      <c r="N51" s="83"/>
      <c r="O51" s="83"/>
      <c r="P51" s="83"/>
    </row>
    <row r="52" spans="2:16" ht="9" customHeight="1" x14ac:dyDescent="0.25">
      <c r="D52" s="77"/>
      <c r="E52" s="77"/>
      <c r="F52" s="77"/>
      <c r="G52" s="61"/>
      <c r="H52" s="83"/>
      <c r="I52" s="83"/>
      <c r="J52" s="83"/>
      <c r="K52" s="83"/>
      <c r="L52" s="83"/>
      <c r="M52" s="83"/>
      <c r="N52" s="83"/>
      <c r="O52" s="83"/>
      <c r="P52" s="83"/>
    </row>
    <row r="53" spans="2:16" ht="28.35" customHeight="1" x14ac:dyDescent="0.25">
      <c r="B53" s="79" t="s">
        <v>37</v>
      </c>
      <c r="C53" s="80"/>
      <c r="D53" s="80"/>
      <c r="E53" s="166"/>
      <c r="F53" s="251" t="s">
        <v>87</v>
      </c>
      <c r="G53" s="161"/>
      <c r="I53" s="84"/>
      <c r="J53" s="84"/>
      <c r="K53" s="84"/>
      <c r="L53" s="84"/>
      <c r="M53" s="84"/>
      <c r="N53" s="84"/>
      <c r="O53" s="84"/>
      <c r="P53" s="84"/>
    </row>
    <row r="54" spans="2:16" ht="9" customHeight="1" x14ac:dyDescent="0.25">
      <c r="B54" s="138"/>
      <c r="C54" s="138"/>
      <c r="D54" s="72"/>
      <c r="E54" s="72"/>
      <c r="F54" s="72"/>
      <c r="G54" s="72"/>
      <c r="H54" s="72"/>
      <c r="K54" s="73"/>
    </row>
    <row r="55" spans="2:16" ht="15" customHeight="1" x14ac:dyDescent="0.25">
      <c r="B55" s="62" t="s">
        <v>64</v>
      </c>
      <c r="C55" s="63"/>
      <c r="D55" s="29"/>
      <c r="E55" s="29"/>
      <c r="F55" s="29"/>
      <c r="G55" s="85"/>
      <c r="H55" s="85"/>
      <c r="I55" s="86"/>
      <c r="J55" s="86"/>
      <c r="K55" s="86"/>
    </row>
    <row r="56" spans="2:16" ht="15" customHeight="1" x14ac:dyDescent="0.25">
      <c r="B56" s="236"/>
      <c r="C56" s="63"/>
      <c r="D56" s="29"/>
      <c r="E56" s="29"/>
      <c r="F56" s="29"/>
      <c r="G56" s="85"/>
      <c r="H56" s="85"/>
      <c r="I56" s="86"/>
      <c r="J56" s="86"/>
      <c r="K56" s="86"/>
    </row>
    <row r="57" spans="2:16" ht="15" customHeight="1" x14ac:dyDescent="0.25">
      <c r="C57" s="63"/>
      <c r="D57" s="29"/>
      <c r="E57" s="29"/>
      <c r="F57" s="29"/>
      <c r="G57" s="85"/>
      <c r="H57" s="85"/>
      <c r="I57" s="86"/>
      <c r="J57" s="86"/>
      <c r="K57" s="86"/>
    </row>
  </sheetData>
  <sheetProtection algorithmName="SHA-512" hashValue="e0tMiHjDBhmWJzKJlELpOJ1pfg9NnXMElJY4gex8F6lPZ5rQls5toGCQ3sH2q7+gQqj3+pdxX89R7KC+hjNfeA==" saltValue="jdkcU7JDzIfgHVFUVNFEIw==" spinCount="100000" sheet="1" selectLockedCells="1"/>
  <mergeCells count="15">
    <mergeCell ref="C36:D36"/>
    <mergeCell ref="G51:J51"/>
    <mergeCell ref="C15:D15"/>
    <mergeCell ref="B46:D46"/>
    <mergeCell ref="B47:D47"/>
    <mergeCell ref="C18:D18"/>
    <mergeCell ref="F4:I4"/>
    <mergeCell ref="C13:D13"/>
    <mergeCell ref="B7:D7"/>
    <mergeCell ref="B8:B9"/>
    <mergeCell ref="C17:D17"/>
    <mergeCell ref="B17:B18"/>
    <mergeCell ref="E11:G11"/>
    <mergeCell ref="C16:D16"/>
    <mergeCell ref="B15:B16"/>
  </mergeCells>
  <dataValidations count="3">
    <dataValidation operator="lessThanOrEqual" allowBlank="1" error="Alleen cijfers invoeren aub." sqref="E8:E9" xr:uid="{7EB9B791-B791-4271-84B9-E227C8AF9AC2}"/>
    <dataValidation type="decimal" operator="greaterThanOrEqual" allowBlank="1" showInputMessage="1" showErrorMessage="1" error="Alleen cijfers invoeren aub" sqref="G13:G14 E13:F18" xr:uid="{A81FEDB0-F2BB-4AB8-A3BC-67D09DB04C6F}">
      <formula1>0</formula1>
    </dataValidation>
    <dataValidation type="decimal" operator="greaterThanOrEqual" allowBlank="1" showInputMessage="1" showErrorMessage="1" error="Alleen cijfers invoeren aub." sqref="F51 E22 E47" xr:uid="{C63E1BC1-71BC-4911-B23A-C858A77C48DE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Header>&amp;C&amp;A&amp;R&amp;G</oddHeader>
    <oddFooter>&amp;L&amp;"Arial,Standaard"&amp;8Pagina &amp;P van &amp;N&amp;C&amp;"Arial,Standaard"&amp;8&amp;F&amp;R&amp;"Arial,Standaard"&amp;8&amp;D &amp;T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D2091E"/>
  </sheetPr>
  <dimension ref="B1:CE55"/>
  <sheetViews>
    <sheetView showGridLines="0" zoomScale="85" zoomScaleNormal="85" zoomScalePageLayoutView="90" workbookViewId="0">
      <pane ySplit="5" topLeftCell="A6" activePane="bottomLeft" state="frozen"/>
      <selection pane="bottomLeft" activeCell="A6" sqref="A6"/>
    </sheetView>
  </sheetViews>
  <sheetFormatPr defaultColWidth="9.140625" defaultRowHeight="15" customHeight="1" x14ac:dyDescent="0.25"/>
  <cols>
    <col min="1" max="1" width="1.5703125" style="17" customWidth="1"/>
    <col min="2" max="2" width="40.5703125" style="17" customWidth="1"/>
    <col min="3" max="3" width="8.5703125" style="17" customWidth="1"/>
    <col min="4" max="4" width="8.5703125" style="93" customWidth="1"/>
    <col min="5" max="5" width="8.5703125" style="17" customWidth="1"/>
    <col min="6" max="6" width="8.5703125" style="93" customWidth="1"/>
    <col min="7" max="7" width="8.5703125" style="17" customWidth="1"/>
    <col min="8" max="8" width="8.5703125" style="93" customWidth="1"/>
    <col min="9" max="9" width="8.5703125" style="17" customWidth="1"/>
    <col min="10" max="10" width="1.5703125" style="17" customWidth="1"/>
    <col min="11" max="11" width="40.5703125" style="17" customWidth="1"/>
    <col min="12" max="12" width="8.5703125" style="17" customWidth="1"/>
    <col min="13" max="13" width="8.5703125" style="93" customWidth="1"/>
    <col min="14" max="14" width="8.5703125" style="17" customWidth="1"/>
    <col min="15" max="15" width="8.5703125" style="93" customWidth="1"/>
    <col min="16" max="16" width="8.5703125" style="17" customWidth="1"/>
    <col min="17" max="17" width="8.5703125" style="93" customWidth="1"/>
    <col min="18" max="18" width="8.5703125" style="17" customWidth="1"/>
    <col min="19" max="19" width="1.5703125" style="17" customWidth="1"/>
    <col min="20" max="20" width="40.5703125" style="17" customWidth="1"/>
    <col min="21" max="21" width="8.5703125" style="17" customWidth="1"/>
    <col min="22" max="22" width="8.5703125" style="93" customWidth="1"/>
    <col min="23" max="23" width="8.5703125" style="17" customWidth="1"/>
    <col min="24" max="24" width="8.5703125" style="93" customWidth="1"/>
    <col min="25" max="25" width="8.5703125" style="17" customWidth="1"/>
    <col min="26" max="26" width="8.5703125" style="93" customWidth="1"/>
    <col min="27" max="27" width="8.5703125" style="17" customWidth="1"/>
    <col min="28" max="16384" width="9.140625" style="17"/>
  </cols>
  <sheetData>
    <row r="1" spans="2:83" s="69" customFormat="1" ht="15" customHeight="1" thickBot="1" x14ac:dyDescent="0.3">
      <c r="B1" s="172" t="str">
        <f>BUREAU</f>
        <v/>
      </c>
      <c r="D1" s="174"/>
      <c r="F1" s="174"/>
      <c r="H1" s="174"/>
      <c r="I1" s="173" t="str">
        <f>ORGANISATIE</f>
        <v>Banenplein Limburg</v>
      </c>
      <c r="K1" s="172" t="str">
        <f>BUREAU</f>
        <v/>
      </c>
      <c r="M1" s="176"/>
      <c r="O1" s="174"/>
      <c r="Q1" s="174"/>
      <c r="R1" s="173" t="str">
        <f>ORGANISATIE</f>
        <v>Banenplein Limburg</v>
      </c>
      <c r="T1" s="172" t="str">
        <f>BUREAU</f>
        <v/>
      </c>
      <c r="V1" s="174"/>
      <c r="X1" s="174"/>
      <c r="Z1" s="174"/>
      <c r="AA1" s="173" t="str">
        <f>ORGANISATIE</f>
        <v>Banenplein Limburg</v>
      </c>
    </row>
    <row r="2" spans="2:83" s="89" customFormat="1" ht="19.5" thickBot="1" x14ac:dyDescent="0.3">
      <c r="B2" s="303" t="str">
        <f>"Kostprijs opbouw Flexibele Arbeid"&amp;" "&amp;Standaard!C8</f>
        <v>Kostprijs opbouw Flexibele Arbeid 2024</v>
      </c>
      <c r="C2" s="304"/>
      <c r="D2" s="304"/>
      <c r="E2" s="304"/>
      <c r="F2" s="304"/>
      <c r="G2" s="304"/>
      <c r="H2" s="304"/>
      <c r="I2" s="305"/>
      <c r="J2" s="88"/>
      <c r="K2" s="303" t="str">
        <f>B2</f>
        <v>Kostprijs opbouw Flexibele Arbeid 2024</v>
      </c>
      <c r="L2" s="304"/>
      <c r="M2" s="304"/>
      <c r="N2" s="304"/>
      <c r="O2" s="304"/>
      <c r="P2" s="304"/>
      <c r="Q2" s="304"/>
      <c r="R2" s="305"/>
      <c r="S2" s="88"/>
      <c r="T2" s="303" t="str">
        <f>K2</f>
        <v>Kostprijs opbouw Flexibele Arbeid 2024</v>
      </c>
      <c r="U2" s="304"/>
      <c r="V2" s="304"/>
      <c r="W2" s="304"/>
      <c r="X2" s="304"/>
      <c r="Y2" s="304"/>
      <c r="Z2" s="304"/>
      <c r="AA2" s="305"/>
    </row>
    <row r="3" spans="2:83" ht="15" customHeight="1" thickBot="1" x14ac:dyDescent="0.3">
      <c r="B3" s="90"/>
      <c r="C3" s="90"/>
      <c r="D3" s="91"/>
      <c r="E3" s="92"/>
      <c r="F3" s="91"/>
      <c r="G3" s="90"/>
      <c r="H3" s="91"/>
      <c r="I3" s="92"/>
      <c r="J3" s="92"/>
      <c r="K3" s="90"/>
      <c r="L3" s="90"/>
      <c r="M3" s="91"/>
      <c r="N3" s="92"/>
      <c r="O3" s="91"/>
      <c r="P3" s="90"/>
      <c r="Q3" s="91"/>
      <c r="R3" s="92"/>
      <c r="S3" s="92"/>
      <c r="T3" s="95"/>
      <c r="U3" s="95"/>
      <c r="V3" s="96"/>
      <c r="W3" s="94"/>
      <c r="X3" s="96"/>
      <c r="Y3" s="95"/>
      <c r="Z3" s="96"/>
      <c r="AA3" s="94"/>
    </row>
    <row r="4" spans="2:83" ht="15" customHeight="1" x14ac:dyDescent="0.25">
      <c r="B4" s="97" t="s">
        <v>85</v>
      </c>
      <c r="C4" s="98"/>
      <c r="D4" s="306" t="str">
        <f>'Invulblad tariefstelling'!E12</f>
        <v>Bepaalde tijd - ABP pensioen - Contracturen</v>
      </c>
      <c r="E4" s="307"/>
      <c r="F4" s="307"/>
      <c r="G4" s="307"/>
      <c r="H4" s="307"/>
      <c r="I4" s="308"/>
      <c r="J4" s="99"/>
      <c r="K4" s="97" t="s">
        <v>85</v>
      </c>
      <c r="L4" s="98"/>
      <c r="M4" s="306" t="str">
        <f>'Invulblad tariefstelling'!F12</f>
        <v>Bepaalde tijd - ABP pensioen - Oproep</v>
      </c>
      <c r="N4" s="307"/>
      <c r="O4" s="307"/>
      <c r="P4" s="307"/>
      <c r="Q4" s="307"/>
      <c r="R4" s="308"/>
      <c r="S4" s="99"/>
      <c r="T4" s="97" t="s">
        <v>85</v>
      </c>
      <c r="U4" s="98"/>
      <c r="V4" s="306" t="str">
        <f>'Invulblad tariefstelling'!G12</f>
        <v>Bepaalde tijd - AOW - Oproep</v>
      </c>
      <c r="W4" s="307"/>
      <c r="X4" s="307"/>
      <c r="Y4" s="307"/>
      <c r="Z4" s="307"/>
      <c r="AA4" s="308"/>
    </row>
    <row r="5" spans="2:83" ht="15" customHeight="1" x14ac:dyDescent="0.25">
      <c r="B5" s="100"/>
      <c r="C5" s="95"/>
      <c r="D5" s="297" t="s">
        <v>0</v>
      </c>
      <c r="E5" s="298"/>
      <c r="F5" s="299" t="s">
        <v>1</v>
      </c>
      <c r="G5" s="300"/>
      <c r="H5" s="301" t="s">
        <v>2</v>
      </c>
      <c r="I5" s="302"/>
      <c r="J5" s="101"/>
      <c r="K5" s="100"/>
      <c r="L5" s="95"/>
      <c r="M5" s="297" t="s">
        <v>0</v>
      </c>
      <c r="N5" s="298"/>
      <c r="O5" s="299" t="s">
        <v>1</v>
      </c>
      <c r="P5" s="300"/>
      <c r="Q5" s="301" t="s">
        <v>2</v>
      </c>
      <c r="R5" s="302"/>
      <c r="S5" s="101"/>
      <c r="T5" s="100"/>
      <c r="U5" s="95"/>
      <c r="V5" s="297" t="s">
        <v>0</v>
      </c>
      <c r="W5" s="298"/>
      <c r="X5" s="299" t="s">
        <v>1</v>
      </c>
      <c r="Y5" s="300"/>
      <c r="Z5" s="301" t="s">
        <v>2</v>
      </c>
      <c r="AA5" s="302"/>
    </row>
    <row r="6" spans="2:83" s="24" customFormat="1" ht="15" customHeight="1" x14ac:dyDescent="0.25">
      <c r="B6" s="102" t="s">
        <v>3</v>
      </c>
      <c r="C6" s="103"/>
      <c r="D6" s="104"/>
      <c r="E6" s="57">
        <v>100</v>
      </c>
      <c r="F6" s="105"/>
      <c r="G6" s="106">
        <f>+E6</f>
        <v>100</v>
      </c>
      <c r="H6" s="107"/>
      <c r="I6" s="108">
        <f>+E6</f>
        <v>100</v>
      </c>
      <c r="J6" s="109"/>
      <c r="K6" s="102" t="s">
        <v>3</v>
      </c>
      <c r="L6" s="103"/>
      <c r="M6" s="104"/>
      <c r="N6" s="57">
        <v>100</v>
      </c>
      <c r="O6" s="105"/>
      <c r="P6" s="106">
        <f>+N6</f>
        <v>100</v>
      </c>
      <c r="Q6" s="107"/>
      <c r="R6" s="108">
        <f>+N6</f>
        <v>100</v>
      </c>
      <c r="S6" s="109"/>
      <c r="T6" s="102" t="s">
        <v>3</v>
      </c>
      <c r="U6" s="103"/>
      <c r="V6" s="104"/>
      <c r="W6" s="57">
        <v>100</v>
      </c>
      <c r="X6" s="105"/>
      <c r="Y6" s="106">
        <f>+W6</f>
        <v>100</v>
      </c>
      <c r="Z6" s="107"/>
      <c r="AA6" s="108">
        <f>+W6</f>
        <v>100</v>
      </c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2:83" s="24" customFormat="1" ht="15" customHeight="1" x14ac:dyDescent="0.25">
      <c r="B7" s="102" t="s">
        <v>4</v>
      </c>
      <c r="C7" s="103"/>
      <c r="D7" s="110">
        <v>0</v>
      </c>
      <c r="E7" s="57">
        <f>D7*E6</f>
        <v>0</v>
      </c>
      <c r="F7" s="105">
        <v>0</v>
      </c>
      <c r="G7" s="111">
        <f>F7*G6</f>
        <v>0</v>
      </c>
      <c r="H7" s="107">
        <v>0</v>
      </c>
      <c r="I7" s="108">
        <f>H7*I6</f>
        <v>0</v>
      </c>
      <c r="J7" s="109"/>
      <c r="K7" s="102" t="s">
        <v>4</v>
      </c>
      <c r="L7" s="103"/>
      <c r="M7" s="110">
        <v>0</v>
      </c>
      <c r="N7" s="57">
        <f>M7*N6</f>
        <v>0</v>
      </c>
      <c r="O7" s="105">
        <v>0</v>
      </c>
      <c r="P7" s="111">
        <f>O7*P6</f>
        <v>0</v>
      </c>
      <c r="Q7" s="107">
        <v>0</v>
      </c>
      <c r="R7" s="108">
        <f>Q7*R6</f>
        <v>0</v>
      </c>
      <c r="S7" s="109"/>
      <c r="T7" s="102" t="s">
        <v>4</v>
      </c>
      <c r="U7" s="103"/>
      <c r="V7" s="110">
        <v>0</v>
      </c>
      <c r="W7" s="57">
        <f>V7*W6</f>
        <v>0</v>
      </c>
      <c r="X7" s="105">
        <v>0</v>
      </c>
      <c r="Y7" s="111">
        <f>X7*Y6</f>
        <v>0</v>
      </c>
      <c r="Z7" s="107">
        <v>0</v>
      </c>
      <c r="AA7" s="108">
        <f>Z7*AA6</f>
        <v>0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</row>
    <row r="8" spans="2:83" ht="15" customHeight="1" x14ac:dyDescent="0.25">
      <c r="B8" s="112" t="s">
        <v>5</v>
      </c>
      <c r="C8" s="113"/>
      <c r="D8" s="114"/>
      <c r="E8" s="58">
        <f>+E7+E6</f>
        <v>100</v>
      </c>
      <c r="F8" s="115"/>
      <c r="G8" s="116">
        <f>+G7+G6</f>
        <v>100</v>
      </c>
      <c r="H8" s="117"/>
      <c r="I8" s="118">
        <f>+I7+I6</f>
        <v>100</v>
      </c>
      <c r="J8" s="119"/>
      <c r="K8" s="112" t="s">
        <v>5</v>
      </c>
      <c r="L8" s="113"/>
      <c r="M8" s="114"/>
      <c r="N8" s="58">
        <f>+N7+N6</f>
        <v>100</v>
      </c>
      <c r="O8" s="115"/>
      <c r="P8" s="116">
        <f>+P7+P6</f>
        <v>100</v>
      </c>
      <c r="Q8" s="117"/>
      <c r="R8" s="118">
        <f>+R7+R6</f>
        <v>100</v>
      </c>
      <c r="S8" s="119"/>
      <c r="T8" s="112" t="s">
        <v>5</v>
      </c>
      <c r="U8" s="113"/>
      <c r="V8" s="114"/>
      <c r="W8" s="58">
        <f>+W7+W6</f>
        <v>100</v>
      </c>
      <c r="X8" s="115"/>
      <c r="Y8" s="116">
        <f>+Y7+Y6</f>
        <v>100</v>
      </c>
      <c r="Z8" s="117"/>
      <c r="AA8" s="118">
        <f>+AA7+AA6</f>
        <v>100</v>
      </c>
    </row>
    <row r="9" spans="2:83" s="24" customFormat="1" ht="15" customHeight="1" x14ac:dyDescent="0.25">
      <c r="B9" s="102"/>
      <c r="C9" s="103"/>
      <c r="D9" s="104"/>
      <c r="E9" s="57"/>
      <c r="F9" s="105"/>
      <c r="G9" s="120"/>
      <c r="H9" s="107"/>
      <c r="I9" s="108"/>
      <c r="J9" s="109"/>
      <c r="K9" s="102"/>
      <c r="L9" s="103"/>
      <c r="M9" s="104"/>
      <c r="N9" s="57"/>
      <c r="O9" s="105"/>
      <c r="P9" s="120"/>
      <c r="Q9" s="107"/>
      <c r="R9" s="108"/>
      <c r="S9" s="109"/>
      <c r="T9" s="102"/>
      <c r="U9" s="103"/>
      <c r="V9" s="104"/>
      <c r="W9" s="57"/>
      <c r="X9" s="105"/>
      <c r="Y9" s="120"/>
      <c r="Z9" s="107"/>
      <c r="AA9" s="108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2:83" s="24" customFormat="1" ht="15" customHeight="1" x14ac:dyDescent="0.25">
      <c r="B10" s="121" t="str">
        <f>"Dagenreservering"&amp;" "&amp;JAAR_KOSTPRIJSBESTAND</f>
        <v>Dagenreservering 2024</v>
      </c>
      <c r="C10" s="103"/>
      <c r="D10" s="104"/>
      <c r="E10" s="57"/>
      <c r="F10" s="105"/>
      <c r="G10" s="120"/>
      <c r="H10" s="107"/>
      <c r="I10" s="108"/>
      <c r="J10" s="109"/>
      <c r="K10" s="121" t="str">
        <f>"Dagenreservering"&amp;" "&amp;JAAR_KOSTPRIJSBESTAND</f>
        <v>Dagenreservering 2024</v>
      </c>
      <c r="L10" s="103"/>
      <c r="M10" s="104"/>
      <c r="N10" s="57"/>
      <c r="O10" s="105"/>
      <c r="P10" s="120"/>
      <c r="Q10" s="107"/>
      <c r="R10" s="108"/>
      <c r="S10" s="109"/>
      <c r="T10" s="121" t="str">
        <f>"Dagenreservering"&amp;" "&amp;JAAR_KOSTPRIJSBESTAND</f>
        <v>Dagenreservering 2024</v>
      </c>
      <c r="U10" s="103"/>
      <c r="V10" s="104"/>
      <c r="W10" s="57"/>
      <c r="X10" s="105"/>
      <c r="Y10" s="120"/>
      <c r="Z10" s="107"/>
      <c r="AA10" s="108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2:83" s="24" customFormat="1" ht="15" customHeight="1" x14ac:dyDescent="0.25">
      <c r="B11" s="102" t="s">
        <v>6</v>
      </c>
      <c r="C11" s="109">
        <f>DAGTOTAAL</f>
        <v>366</v>
      </c>
      <c r="D11" s="104"/>
      <c r="E11" s="57"/>
      <c r="F11" s="105"/>
      <c r="G11" s="120"/>
      <c r="H11" s="107"/>
      <c r="I11" s="108"/>
      <c r="J11" s="109"/>
      <c r="K11" s="102" t="s">
        <v>6</v>
      </c>
      <c r="L11" s="109">
        <f>DAGTOTAAL</f>
        <v>366</v>
      </c>
      <c r="M11" s="104"/>
      <c r="N11" s="57"/>
      <c r="O11" s="105"/>
      <c r="P11" s="120"/>
      <c r="Q11" s="107"/>
      <c r="R11" s="108"/>
      <c r="S11" s="109"/>
      <c r="T11" s="102" t="s">
        <v>6</v>
      </c>
      <c r="U11" s="109">
        <f>DAGTOTAAL</f>
        <v>366</v>
      </c>
      <c r="V11" s="104"/>
      <c r="W11" s="57"/>
      <c r="X11" s="105"/>
      <c r="Y11" s="120"/>
      <c r="Z11" s="107"/>
      <c r="AA11" s="108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</row>
    <row r="12" spans="2:83" s="24" customFormat="1" ht="15" customHeight="1" x14ac:dyDescent="0.25">
      <c r="B12" s="102" t="s">
        <v>7</v>
      </c>
      <c r="C12" s="109">
        <f>DAGWEEKEND</f>
        <v>104</v>
      </c>
      <c r="D12" s="104"/>
      <c r="E12" s="57"/>
      <c r="F12" s="105"/>
      <c r="G12" s="120"/>
      <c r="H12" s="107"/>
      <c r="I12" s="108"/>
      <c r="J12" s="109"/>
      <c r="K12" s="102" t="s">
        <v>7</v>
      </c>
      <c r="L12" s="109">
        <f>DAGWEEKEND</f>
        <v>104</v>
      </c>
      <c r="M12" s="104"/>
      <c r="N12" s="57"/>
      <c r="O12" s="105"/>
      <c r="P12" s="120"/>
      <c r="Q12" s="107"/>
      <c r="R12" s="108"/>
      <c r="S12" s="109"/>
      <c r="T12" s="102" t="s">
        <v>7</v>
      </c>
      <c r="U12" s="109">
        <f>DAGWEEKEND</f>
        <v>104</v>
      </c>
      <c r="V12" s="104"/>
      <c r="W12" s="57"/>
      <c r="X12" s="105"/>
      <c r="Y12" s="120"/>
      <c r="Z12" s="107"/>
      <c r="AA12" s="108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</row>
    <row r="13" spans="2:83" s="24" customFormat="1" ht="15" customHeight="1" x14ac:dyDescent="0.25">
      <c r="B13" s="102" t="s">
        <v>8</v>
      </c>
      <c r="C13" s="109">
        <f>DAGVAKANTIE</f>
        <v>27</v>
      </c>
      <c r="D13" s="104">
        <f>+ROUND(C13/C$18,4)</f>
        <v>0.1149</v>
      </c>
      <c r="E13" s="57"/>
      <c r="F13" s="105">
        <f>D13</f>
        <v>0.1149</v>
      </c>
      <c r="G13" s="106"/>
      <c r="H13" s="107">
        <v>0</v>
      </c>
      <c r="I13" s="108"/>
      <c r="J13" s="109"/>
      <c r="K13" s="102" t="s">
        <v>8</v>
      </c>
      <c r="L13" s="109">
        <f>DAGVAKANTIE</f>
        <v>27</v>
      </c>
      <c r="M13" s="104">
        <f>+ROUND(L13/L$18,4)</f>
        <v>0.1149</v>
      </c>
      <c r="N13" s="57"/>
      <c r="O13" s="105">
        <f>M13</f>
        <v>0.1149</v>
      </c>
      <c r="P13" s="106"/>
      <c r="Q13" s="107">
        <v>0</v>
      </c>
      <c r="R13" s="108"/>
      <c r="S13" s="109"/>
      <c r="T13" s="102" t="s">
        <v>8</v>
      </c>
      <c r="U13" s="109">
        <f>DAGVAKANTIE</f>
        <v>27</v>
      </c>
      <c r="V13" s="104">
        <f>+ROUND(U13/U$18,4)</f>
        <v>0.1149</v>
      </c>
      <c r="W13" s="57"/>
      <c r="X13" s="105">
        <f>V13</f>
        <v>0.1149</v>
      </c>
      <c r="Y13" s="106"/>
      <c r="Z13" s="107">
        <v>0</v>
      </c>
      <c r="AA13" s="108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2:83" s="24" customFormat="1" ht="15" customHeight="1" x14ac:dyDescent="0.25">
      <c r="B14" s="102" t="s">
        <v>9</v>
      </c>
      <c r="C14" s="122">
        <f>Feestdagen_BVI</f>
        <v>0</v>
      </c>
      <c r="D14" s="104">
        <f>+ROUND(C14/C$18,4)</f>
        <v>0</v>
      </c>
      <c r="E14" s="57"/>
      <c r="F14" s="105">
        <v>0</v>
      </c>
      <c r="G14" s="106"/>
      <c r="H14" s="107">
        <v>0</v>
      </c>
      <c r="I14" s="108"/>
      <c r="J14" s="109"/>
      <c r="K14" s="102" t="s">
        <v>9</v>
      </c>
      <c r="L14" s="122">
        <f>Feestdagen_BVI</f>
        <v>0</v>
      </c>
      <c r="M14" s="104">
        <f>+ROUND(L14/L$18,4)</f>
        <v>0</v>
      </c>
      <c r="N14" s="57"/>
      <c r="O14" s="105">
        <v>0</v>
      </c>
      <c r="P14" s="106"/>
      <c r="Q14" s="107">
        <v>0</v>
      </c>
      <c r="R14" s="108"/>
      <c r="S14" s="109"/>
      <c r="T14" s="102" t="s">
        <v>9</v>
      </c>
      <c r="U14" s="122">
        <f>Feestdagen_BVI</f>
        <v>0</v>
      </c>
      <c r="V14" s="104">
        <f>+ROUND(U14/U$18,4)</f>
        <v>0</v>
      </c>
      <c r="W14" s="57"/>
      <c r="X14" s="105">
        <v>0</v>
      </c>
      <c r="Y14" s="106"/>
      <c r="Z14" s="107">
        <v>0</v>
      </c>
      <c r="AA14" s="108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2:83" s="24" customFormat="1" ht="15" customHeight="1" x14ac:dyDescent="0.25">
      <c r="B15" s="102" t="s">
        <v>10</v>
      </c>
      <c r="C15" s="122">
        <f>KortVerzuim_BVI</f>
        <v>0</v>
      </c>
      <c r="D15" s="104">
        <f>+ROUND(C15/C$18,4)</f>
        <v>0</v>
      </c>
      <c r="E15" s="57"/>
      <c r="F15" s="105">
        <v>0</v>
      </c>
      <c r="G15" s="106"/>
      <c r="H15" s="105">
        <v>0</v>
      </c>
      <c r="I15" s="108"/>
      <c r="J15" s="109"/>
      <c r="K15" s="102" t="s">
        <v>10</v>
      </c>
      <c r="L15" s="122">
        <f>KortVerzuim_BVI</f>
        <v>0</v>
      </c>
      <c r="M15" s="104">
        <f>+ROUND(L15/L$18,4)</f>
        <v>0</v>
      </c>
      <c r="N15" s="57"/>
      <c r="O15" s="105">
        <v>0</v>
      </c>
      <c r="P15" s="106"/>
      <c r="Q15" s="105">
        <v>0</v>
      </c>
      <c r="R15" s="108"/>
      <c r="S15" s="109"/>
      <c r="T15" s="102" t="s">
        <v>10</v>
      </c>
      <c r="U15" s="122">
        <f>KortVerzuim_BVI</f>
        <v>0</v>
      </c>
      <c r="V15" s="104">
        <f>+ROUND(U15/U$18,4)</f>
        <v>0</v>
      </c>
      <c r="W15" s="57"/>
      <c r="X15" s="105">
        <v>0</v>
      </c>
      <c r="Y15" s="106"/>
      <c r="Z15" s="105">
        <v>0</v>
      </c>
      <c r="AA15" s="108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2:83" s="24" customFormat="1" ht="15" customHeight="1" x14ac:dyDescent="0.25">
      <c r="B16" s="102" t="s">
        <v>11</v>
      </c>
      <c r="C16" s="122">
        <f>'Invulblad tariefstelling'!$E$13</f>
        <v>0</v>
      </c>
      <c r="D16" s="104">
        <f>+ROUND(C16/C$18,4)</f>
        <v>0</v>
      </c>
      <c r="E16" s="57"/>
      <c r="F16" s="105">
        <f>D16</f>
        <v>0</v>
      </c>
      <c r="G16" s="106"/>
      <c r="H16" s="105">
        <v>0</v>
      </c>
      <c r="I16" s="108"/>
      <c r="J16" s="109"/>
      <c r="K16" s="102" t="s">
        <v>11</v>
      </c>
      <c r="L16" s="122">
        <f>'Invulblad tariefstelling'!F13</f>
        <v>0</v>
      </c>
      <c r="M16" s="104">
        <f>+ROUND(L16/L$18,4)</f>
        <v>0</v>
      </c>
      <c r="N16" s="57"/>
      <c r="O16" s="105">
        <f>M16</f>
        <v>0</v>
      </c>
      <c r="P16" s="106"/>
      <c r="Q16" s="105">
        <v>0</v>
      </c>
      <c r="R16" s="108"/>
      <c r="S16" s="109"/>
      <c r="T16" s="102" t="s">
        <v>11</v>
      </c>
      <c r="U16" s="122">
        <f>'Invulblad tariefstelling'!G13</f>
        <v>0</v>
      </c>
      <c r="V16" s="104">
        <f>+ROUND(U16/U$18,4)</f>
        <v>0</v>
      </c>
      <c r="W16" s="57"/>
      <c r="X16" s="105">
        <f>V16</f>
        <v>0</v>
      </c>
      <c r="Y16" s="106"/>
      <c r="Z16" s="105">
        <v>0</v>
      </c>
      <c r="AA16" s="108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2:42" s="24" customFormat="1" ht="15" customHeight="1" x14ac:dyDescent="0.25">
      <c r="B17" s="102" t="s">
        <v>12</v>
      </c>
      <c r="C17" s="109">
        <v>0</v>
      </c>
      <c r="D17" s="104">
        <f>+ROUND(C17/C$18,4)</f>
        <v>0</v>
      </c>
      <c r="E17" s="57"/>
      <c r="F17" s="105">
        <v>0</v>
      </c>
      <c r="G17" s="106"/>
      <c r="H17" s="105">
        <v>0</v>
      </c>
      <c r="I17" s="108"/>
      <c r="J17" s="109"/>
      <c r="K17" s="102" t="s">
        <v>12</v>
      </c>
      <c r="L17" s="109">
        <v>0</v>
      </c>
      <c r="M17" s="104">
        <f>+ROUND(L17/L$18,4)</f>
        <v>0</v>
      </c>
      <c r="N17" s="57"/>
      <c r="O17" s="105">
        <v>0</v>
      </c>
      <c r="P17" s="106"/>
      <c r="Q17" s="105">
        <v>0</v>
      </c>
      <c r="R17" s="108"/>
      <c r="S17" s="109"/>
      <c r="T17" s="102" t="s">
        <v>12</v>
      </c>
      <c r="U17" s="109">
        <v>0</v>
      </c>
      <c r="V17" s="104">
        <f>+ROUND(U17/U$18,4)</f>
        <v>0</v>
      </c>
      <c r="W17" s="57"/>
      <c r="X17" s="105">
        <v>0</v>
      </c>
      <c r="Y17" s="106"/>
      <c r="Z17" s="105">
        <v>0</v>
      </c>
      <c r="AA17" s="108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2:42" s="24" customFormat="1" ht="15" customHeight="1" x14ac:dyDescent="0.25">
      <c r="B18" s="102" t="s">
        <v>13</v>
      </c>
      <c r="C18" s="123">
        <f>+C11-C12-C13-C14-C15-C16-C17</f>
        <v>235</v>
      </c>
      <c r="D18" s="104">
        <f>SUM(D13:D17)</f>
        <v>0.1149</v>
      </c>
      <c r="E18" s="57">
        <f>+D18*E8</f>
        <v>11.49</v>
      </c>
      <c r="F18" s="105">
        <f>SUM(F13:F17)</f>
        <v>0.1149</v>
      </c>
      <c r="G18" s="106">
        <f>F18*G8</f>
        <v>11.49</v>
      </c>
      <c r="H18" s="107">
        <f>SUM(H13:H17)</f>
        <v>0</v>
      </c>
      <c r="I18" s="108">
        <f>H18*I8</f>
        <v>0</v>
      </c>
      <c r="J18" s="109"/>
      <c r="K18" s="102" t="s">
        <v>13</v>
      </c>
      <c r="L18" s="123">
        <f>+L11-L12-L13-L14-L15-L16-L17</f>
        <v>235</v>
      </c>
      <c r="M18" s="104">
        <f>SUM(M13:M17)</f>
        <v>0.1149</v>
      </c>
      <c r="N18" s="57">
        <f>+M18*N8</f>
        <v>11.49</v>
      </c>
      <c r="O18" s="105">
        <f>SUM(O13:O17)</f>
        <v>0.1149</v>
      </c>
      <c r="P18" s="106">
        <f>O18*P8</f>
        <v>11.49</v>
      </c>
      <c r="Q18" s="107">
        <f>SUM(Q13:Q17)</f>
        <v>0</v>
      </c>
      <c r="R18" s="108">
        <f>Q18*R8</f>
        <v>0</v>
      </c>
      <c r="S18" s="109"/>
      <c r="T18" s="102" t="s">
        <v>13</v>
      </c>
      <c r="U18" s="123">
        <f>+U11-U12-U13-U14-U15-U16-U17</f>
        <v>235</v>
      </c>
      <c r="V18" s="104">
        <f>SUM(V13:V17)</f>
        <v>0.1149</v>
      </c>
      <c r="W18" s="57">
        <f>+V18*W8</f>
        <v>11.49</v>
      </c>
      <c r="X18" s="105">
        <f>SUM(X13:X17)</f>
        <v>0.1149</v>
      </c>
      <c r="Y18" s="106">
        <f>X18*Y8</f>
        <v>11.49</v>
      </c>
      <c r="Z18" s="107">
        <f>SUM(Z13:Z17)</f>
        <v>0</v>
      </c>
      <c r="AA18" s="108">
        <f>Z18*AA8</f>
        <v>0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2:42" ht="15" customHeight="1" x14ac:dyDescent="0.25">
      <c r="B19" s="112" t="s">
        <v>5</v>
      </c>
      <c r="C19" s="113"/>
      <c r="D19" s="114"/>
      <c r="E19" s="58">
        <f>+E18+E8</f>
        <v>111.49</v>
      </c>
      <c r="F19" s="115"/>
      <c r="G19" s="116">
        <f>+G18+G8</f>
        <v>111.49</v>
      </c>
      <c r="H19" s="117"/>
      <c r="I19" s="118">
        <f>+I18+I8</f>
        <v>100</v>
      </c>
      <c r="J19" s="119"/>
      <c r="K19" s="112" t="s">
        <v>5</v>
      </c>
      <c r="L19" s="113"/>
      <c r="M19" s="114"/>
      <c r="N19" s="58">
        <f>+N18+N8</f>
        <v>111.49</v>
      </c>
      <c r="O19" s="115"/>
      <c r="P19" s="116">
        <f>+P18+P8</f>
        <v>111.49</v>
      </c>
      <c r="Q19" s="117"/>
      <c r="R19" s="118">
        <f>+R18+R8</f>
        <v>100</v>
      </c>
      <c r="S19" s="119"/>
      <c r="T19" s="112" t="s">
        <v>5</v>
      </c>
      <c r="U19" s="113"/>
      <c r="V19" s="114"/>
      <c r="W19" s="58">
        <f>+W18+W8</f>
        <v>111.49</v>
      </c>
      <c r="X19" s="115"/>
      <c r="Y19" s="116">
        <f>+Y18+Y8</f>
        <v>111.49</v>
      </c>
      <c r="Z19" s="117"/>
      <c r="AA19" s="118">
        <f>+AA18+AA8</f>
        <v>100</v>
      </c>
    </row>
    <row r="20" spans="2:42" s="24" customFormat="1" ht="15" customHeight="1" x14ac:dyDescent="0.25">
      <c r="B20" s="102"/>
      <c r="C20" s="103"/>
      <c r="D20" s="104"/>
      <c r="E20" s="57"/>
      <c r="F20" s="105"/>
      <c r="G20" s="120"/>
      <c r="H20" s="107"/>
      <c r="I20" s="108"/>
      <c r="J20" s="109"/>
      <c r="K20" s="102"/>
      <c r="L20" s="103"/>
      <c r="M20" s="104"/>
      <c r="N20" s="57"/>
      <c r="O20" s="105"/>
      <c r="P20" s="120"/>
      <c r="Q20" s="107"/>
      <c r="R20" s="108"/>
      <c r="S20" s="109"/>
      <c r="T20" s="102"/>
      <c r="U20" s="103"/>
      <c r="V20" s="104"/>
      <c r="W20" s="57"/>
      <c r="X20" s="105"/>
      <c r="Y20" s="120"/>
      <c r="Z20" s="107"/>
      <c r="AA20" s="108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2:42" s="24" customFormat="1" ht="15" customHeight="1" x14ac:dyDescent="0.25">
      <c r="B21" s="102" t="s">
        <v>126</v>
      </c>
      <c r="C21" s="103"/>
      <c r="D21" s="104">
        <f>'Invulblad tariefstelling'!E14</f>
        <v>0</v>
      </c>
      <c r="E21" s="57">
        <f>D21*E19</f>
        <v>0</v>
      </c>
      <c r="F21" s="105">
        <v>0.08</v>
      </c>
      <c r="G21" s="106">
        <f>+F21*(G6+(G6*D13)+(G6*D14)+(G6*D16)+(G6*D17))</f>
        <v>8.9192</v>
      </c>
      <c r="H21" s="107">
        <v>0.08</v>
      </c>
      <c r="I21" s="108">
        <f>+H21*(I6+(I6*D13)+(I6*D14)+(I6*D16)+(I6*D17))</f>
        <v>8.9192</v>
      </c>
      <c r="J21" s="109"/>
      <c r="K21" s="102" t="s">
        <v>126</v>
      </c>
      <c r="L21" s="103"/>
      <c r="M21" s="104">
        <f>'Invulblad tariefstelling'!F14</f>
        <v>0</v>
      </c>
      <c r="N21" s="57">
        <f>M21*N19</f>
        <v>0</v>
      </c>
      <c r="O21" s="105">
        <v>0.08</v>
      </c>
      <c r="P21" s="106">
        <f>+O21*(P6+(P6*M13)+(P6*M14)+(P6*M16)+(P6*M17))</f>
        <v>8.9192</v>
      </c>
      <c r="Q21" s="107">
        <v>0.08</v>
      </c>
      <c r="R21" s="108">
        <f>+Q21*(R6+(R6*M13)+(R6*M14)+(R6*M16)+(R6*M17))</f>
        <v>8.9192</v>
      </c>
      <c r="S21" s="109"/>
      <c r="T21" s="102" t="s">
        <v>126</v>
      </c>
      <c r="U21" s="103"/>
      <c r="V21" s="104">
        <f>'Invulblad tariefstelling'!G14</f>
        <v>0</v>
      </c>
      <c r="W21" s="57">
        <f>V21*W19</f>
        <v>0</v>
      </c>
      <c r="X21" s="105">
        <v>0.08</v>
      </c>
      <c r="Y21" s="106">
        <f>+X21*(Y6+(Y6*V13)+(Y6*V14)+(Y6*V16)+(Y6*V17))</f>
        <v>8.9192</v>
      </c>
      <c r="Z21" s="107">
        <v>0.08</v>
      </c>
      <c r="AA21" s="108">
        <f>+Z21*(AA6+(AA6*V13)+(AA6*V14)+(AA6*V16)+(AA6*V17))</f>
        <v>8.9192</v>
      </c>
    </row>
    <row r="22" spans="2:42" ht="15" customHeight="1" x14ac:dyDescent="0.25">
      <c r="B22" s="112" t="s">
        <v>5</v>
      </c>
      <c r="C22" s="113"/>
      <c r="D22" s="114"/>
      <c r="E22" s="58">
        <f>+E21+E19</f>
        <v>111.49</v>
      </c>
      <c r="F22" s="115"/>
      <c r="G22" s="116">
        <f>+G21+G19</f>
        <v>120.4092</v>
      </c>
      <c r="H22" s="117"/>
      <c r="I22" s="118">
        <f>+I21+I19</f>
        <v>108.9192</v>
      </c>
      <c r="J22" s="119"/>
      <c r="K22" s="112" t="s">
        <v>5</v>
      </c>
      <c r="L22" s="113"/>
      <c r="M22" s="114"/>
      <c r="N22" s="58">
        <f>+N21+N19</f>
        <v>111.49</v>
      </c>
      <c r="O22" s="115"/>
      <c r="P22" s="116">
        <f>+P21+P19</f>
        <v>120.4092</v>
      </c>
      <c r="Q22" s="117"/>
      <c r="R22" s="118">
        <f>+R21+R19</f>
        <v>108.9192</v>
      </c>
      <c r="S22" s="119"/>
      <c r="T22" s="112" t="s">
        <v>5</v>
      </c>
      <c r="U22" s="113"/>
      <c r="V22" s="114"/>
      <c r="W22" s="58">
        <f>+W21+W19</f>
        <v>111.49</v>
      </c>
      <c r="X22" s="115"/>
      <c r="Y22" s="116">
        <f>+Y21+Y19</f>
        <v>120.4092</v>
      </c>
      <c r="Z22" s="117"/>
      <c r="AA22" s="118">
        <f>+AA21+AA19</f>
        <v>108.9192</v>
      </c>
    </row>
    <row r="23" spans="2:42" s="24" customFormat="1" ht="15" customHeight="1" x14ac:dyDescent="0.25">
      <c r="B23" s="102"/>
      <c r="C23" s="103"/>
      <c r="D23" s="104"/>
      <c r="E23" s="57"/>
      <c r="F23" s="105"/>
      <c r="G23" s="120"/>
      <c r="H23" s="107"/>
      <c r="I23" s="108"/>
      <c r="J23" s="109"/>
      <c r="K23" s="102"/>
      <c r="L23" s="103"/>
      <c r="M23" s="104"/>
      <c r="N23" s="57"/>
      <c r="O23" s="105"/>
      <c r="P23" s="120"/>
      <c r="Q23" s="107"/>
      <c r="R23" s="108"/>
      <c r="S23" s="109"/>
      <c r="T23" s="102"/>
      <c r="U23" s="103"/>
      <c r="V23" s="104"/>
      <c r="W23" s="57"/>
      <c r="X23" s="105"/>
      <c r="Y23" s="120"/>
      <c r="Z23" s="107"/>
      <c r="AA23" s="108"/>
    </row>
    <row r="24" spans="2:42" s="24" customFormat="1" ht="15" customHeight="1" x14ac:dyDescent="0.25">
      <c r="B24" s="121" t="s">
        <v>35</v>
      </c>
      <c r="C24" s="103"/>
      <c r="D24" s="104"/>
      <c r="E24" s="57"/>
      <c r="F24" s="105"/>
      <c r="G24" s="120"/>
      <c r="H24" s="107"/>
      <c r="I24" s="108"/>
      <c r="J24" s="109"/>
      <c r="K24" s="121" t="s">
        <v>35</v>
      </c>
      <c r="L24" s="103"/>
      <c r="M24" s="104"/>
      <c r="N24" s="57"/>
      <c r="O24" s="105"/>
      <c r="P24" s="120"/>
      <c r="Q24" s="107"/>
      <c r="R24" s="108"/>
      <c r="S24" s="109"/>
      <c r="T24" s="121" t="s">
        <v>35</v>
      </c>
      <c r="U24" s="103"/>
      <c r="V24" s="104"/>
      <c r="W24" s="57"/>
      <c r="X24" s="105"/>
      <c r="Y24" s="120"/>
      <c r="Z24" s="107"/>
      <c r="AA24" s="108"/>
    </row>
    <row r="25" spans="2:42" s="24" customFormat="1" ht="15" customHeight="1" x14ac:dyDescent="0.25">
      <c r="B25" s="102" t="s">
        <v>14</v>
      </c>
      <c r="C25" s="103"/>
      <c r="D25" s="124">
        <f>'Invulblad tariefstelling'!E15</f>
        <v>0</v>
      </c>
      <c r="E25" s="57"/>
      <c r="F25" s="105">
        <f>D25</f>
        <v>0</v>
      </c>
      <c r="G25" s="120"/>
      <c r="H25" s="107">
        <v>0</v>
      </c>
      <c r="I25" s="108"/>
      <c r="J25" s="109"/>
      <c r="K25" s="102" t="s">
        <v>14</v>
      </c>
      <c r="L25" s="103"/>
      <c r="M25" s="124">
        <f>'Invulblad tariefstelling'!F15</f>
        <v>0</v>
      </c>
      <c r="N25" s="57"/>
      <c r="O25" s="105">
        <f>M25</f>
        <v>0</v>
      </c>
      <c r="P25" s="120"/>
      <c r="Q25" s="107">
        <v>0</v>
      </c>
      <c r="R25" s="108"/>
      <c r="S25" s="109"/>
      <c r="T25" s="102" t="s">
        <v>14</v>
      </c>
      <c r="U25" s="103"/>
      <c r="V25" s="110">
        <v>0</v>
      </c>
      <c r="W25" s="57"/>
      <c r="X25" s="105">
        <f>V25</f>
        <v>0</v>
      </c>
      <c r="Y25" s="120"/>
      <c r="Z25" s="107">
        <v>0</v>
      </c>
      <c r="AA25" s="108"/>
    </row>
    <row r="26" spans="2:42" s="24" customFormat="1" ht="15" customHeight="1" x14ac:dyDescent="0.25">
      <c r="B26" s="102" t="s">
        <v>34</v>
      </c>
      <c r="C26" s="103"/>
      <c r="D26" s="124">
        <f>TRANSRES</f>
        <v>0</v>
      </c>
      <c r="E26" s="57"/>
      <c r="F26" s="125">
        <f>D26</f>
        <v>0</v>
      </c>
      <c r="G26" s="120"/>
      <c r="H26" s="125">
        <f>F26</f>
        <v>0</v>
      </c>
      <c r="I26" s="108"/>
      <c r="J26" s="109"/>
      <c r="K26" s="102" t="s">
        <v>34</v>
      </c>
      <c r="L26" s="103"/>
      <c r="M26" s="124">
        <f>TRANSRES</f>
        <v>0</v>
      </c>
      <c r="N26" s="57"/>
      <c r="O26" s="125">
        <f>M26</f>
        <v>0</v>
      </c>
      <c r="P26" s="120"/>
      <c r="Q26" s="125">
        <f>O26</f>
        <v>0</v>
      </c>
      <c r="R26" s="108"/>
      <c r="S26" s="109"/>
      <c r="T26" s="102" t="s">
        <v>34</v>
      </c>
      <c r="U26" s="103"/>
      <c r="V26" s="110">
        <v>0</v>
      </c>
      <c r="W26" s="57"/>
      <c r="X26" s="125">
        <f>V26</f>
        <v>0</v>
      </c>
      <c r="Y26" s="120"/>
      <c r="Z26" s="125">
        <f>X26</f>
        <v>0</v>
      </c>
      <c r="AA26" s="108"/>
    </row>
    <row r="27" spans="2:42" s="24" customFormat="1" ht="15" customHeight="1" x14ac:dyDescent="0.25">
      <c r="B27" s="102" t="s">
        <v>15</v>
      </c>
      <c r="C27" s="103"/>
      <c r="D27" s="104">
        <f>SUM(D25:D26)</f>
        <v>0</v>
      </c>
      <c r="E27" s="57">
        <f>D27*E22</f>
        <v>0</v>
      </c>
      <c r="F27" s="105">
        <f>SUM(F25:F26)</f>
        <v>0</v>
      </c>
      <c r="G27" s="106">
        <f>+F27*G22</f>
        <v>0</v>
      </c>
      <c r="H27" s="107">
        <f>SUM(H25:H26)</f>
        <v>0</v>
      </c>
      <c r="I27" s="108">
        <f>H27*I22</f>
        <v>0</v>
      </c>
      <c r="J27" s="109"/>
      <c r="K27" s="102" t="s">
        <v>15</v>
      </c>
      <c r="L27" s="103"/>
      <c r="M27" s="104">
        <f>SUM(M25:M26)</f>
        <v>0</v>
      </c>
      <c r="N27" s="57">
        <f>M27*N22</f>
        <v>0</v>
      </c>
      <c r="O27" s="105">
        <f>SUM(O25:O26)</f>
        <v>0</v>
      </c>
      <c r="P27" s="106">
        <f>+O27*P22</f>
        <v>0</v>
      </c>
      <c r="Q27" s="107">
        <f>SUM(Q25:Q26)</f>
        <v>0</v>
      </c>
      <c r="R27" s="108">
        <f>Q27*R22</f>
        <v>0</v>
      </c>
      <c r="S27" s="109"/>
      <c r="T27" s="102" t="s">
        <v>15</v>
      </c>
      <c r="U27" s="103"/>
      <c r="V27" s="104">
        <f>SUM(V25:V26)</f>
        <v>0</v>
      </c>
      <c r="W27" s="57">
        <f>V27*W22</f>
        <v>0</v>
      </c>
      <c r="X27" s="105">
        <f>SUM(X25:X26)</f>
        <v>0</v>
      </c>
      <c r="Y27" s="106">
        <f>+X27*Y22</f>
        <v>0</v>
      </c>
      <c r="Z27" s="107">
        <f>SUM(Z25:Z26)</f>
        <v>0</v>
      </c>
      <c r="AA27" s="108">
        <f>Z27*AA22</f>
        <v>0</v>
      </c>
    </row>
    <row r="28" spans="2:42" ht="15" customHeight="1" x14ac:dyDescent="0.25">
      <c r="B28" s="112" t="s">
        <v>5</v>
      </c>
      <c r="C28" s="113"/>
      <c r="D28" s="114"/>
      <c r="E28" s="58">
        <f>+E27+E22</f>
        <v>111.49</v>
      </c>
      <c r="F28" s="115"/>
      <c r="G28" s="59">
        <f>+G27+G22</f>
        <v>120.4092</v>
      </c>
      <c r="H28" s="117"/>
      <c r="I28" s="118">
        <f>+I27+I22</f>
        <v>108.9192</v>
      </c>
      <c r="J28" s="119"/>
      <c r="K28" s="112" t="s">
        <v>5</v>
      </c>
      <c r="L28" s="113"/>
      <c r="M28" s="114"/>
      <c r="N28" s="58">
        <f>+N27+N22</f>
        <v>111.49</v>
      </c>
      <c r="O28" s="115"/>
      <c r="P28" s="59">
        <f>+P27+P22</f>
        <v>120.4092</v>
      </c>
      <c r="Q28" s="117"/>
      <c r="R28" s="118">
        <f>+R27+R22</f>
        <v>108.9192</v>
      </c>
      <c r="S28" s="119"/>
      <c r="T28" s="112" t="s">
        <v>5</v>
      </c>
      <c r="U28" s="113"/>
      <c r="V28" s="114"/>
      <c r="W28" s="58">
        <f>+W27+W22</f>
        <v>111.49</v>
      </c>
      <c r="X28" s="115"/>
      <c r="Y28" s="59">
        <f>+Y27+Y22</f>
        <v>120.4092</v>
      </c>
      <c r="Z28" s="117"/>
      <c r="AA28" s="118">
        <f>+AA27+AA22</f>
        <v>108.9192</v>
      </c>
    </row>
    <row r="29" spans="2:42" s="24" customFormat="1" ht="15" customHeight="1" x14ac:dyDescent="0.25">
      <c r="B29" s="102"/>
      <c r="C29" s="103"/>
      <c r="D29" s="104"/>
      <c r="E29" s="57"/>
      <c r="F29" s="105"/>
      <c r="G29" s="120"/>
      <c r="H29" s="107"/>
      <c r="I29" s="108"/>
      <c r="J29" s="109"/>
      <c r="K29" s="102"/>
      <c r="L29" s="103"/>
      <c r="M29" s="104"/>
      <c r="N29" s="57"/>
      <c r="O29" s="105"/>
      <c r="P29" s="120"/>
      <c r="Q29" s="107"/>
      <c r="R29" s="108"/>
      <c r="S29" s="109"/>
      <c r="T29" s="102"/>
      <c r="U29" s="103"/>
      <c r="V29" s="104"/>
      <c r="W29" s="57"/>
      <c r="X29" s="105"/>
      <c r="Y29" s="120"/>
      <c r="Z29" s="107"/>
      <c r="AA29" s="108"/>
    </row>
    <row r="30" spans="2:42" s="24" customFormat="1" ht="15" customHeight="1" x14ac:dyDescent="0.25">
      <c r="B30" s="121" t="s">
        <v>16</v>
      </c>
      <c r="C30" s="103"/>
      <c r="D30" s="104"/>
      <c r="E30" s="57"/>
      <c r="F30" s="105"/>
      <c r="G30" s="120"/>
      <c r="H30" s="107"/>
      <c r="I30" s="108"/>
      <c r="J30" s="109"/>
      <c r="K30" s="121" t="s">
        <v>16</v>
      </c>
      <c r="L30" s="103"/>
      <c r="M30" s="104"/>
      <c r="N30" s="57"/>
      <c r="O30" s="105"/>
      <c r="P30" s="120"/>
      <c r="Q30" s="107"/>
      <c r="R30" s="108"/>
      <c r="S30" s="109"/>
      <c r="T30" s="121" t="s">
        <v>16</v>
      </c>
      <c r="U30" s="103"/>
      <c r="V30" s="104"/>
      <c r="W30" s="57"/>
      <c r="X30" s="105"/>
      <c r="Y30" s="120"/>
      <c r="Z30" s="107"/>
      <c r="AA30" s="108"/>
    </row>
    <row r="31" spans="2:42" s="24" customFormat="1" ht="15" customHeight="1" x14ac:dyDescent="0.25">
      <c r="B31" s="102" t="s">
        <v>17</v>
      </c>
      <c r="C31" s="107"/>
      <c r="D31" s="104">
        <f>-'Invulblad tariefstelling'!E16</f>
        <v>0</v>
      </c>
      <c r="E31" s="57"/>
      <c r="F31" s="105">
        <v>0</v>
      </c>
      <c r="G31" s="57"/>
      <c r="H31" s="107">
        <v>0</v>
      </c>
      <c r="I31" s="108"/>
      <c r="J31" s="109"/>
      <c r="K31" s="102" t="s">
        <v>17</v>
      </c>
      <c r="L31" s="107"/>
      <c r="M31" s="104">
        <f>-'Invulblad tariefstelling'!F16</f>
        <v>0</v>
      </c>
      <c r="N31" s="57"/>
      <c r="O31" s="105">
        <v>0</v>
      </c>
      <c r="P31" s="57"/>
      <c r="Q31" s="107">
        <v>0</v>
      </c>
      <c r="R31" s="108"/>
      <c r="S31" s="109"/>
      <c r="T31" s="102" t="s">
        <v>17</v>
      </c>
      <c r="U31" s="107"/>
      <c r="V31" s="104">
        <v>0</v>
      </c>
      <c r="W31" s="57"/>
      <c r="X31" s="105">
        <v>0</v>
      </c>
      <c r="Y31" s="57"/>
      <c r="Z31" s="107">
        <v>0</v>
      </c>
      <c r="AA31" s="108"/>
    </row>
    <row r="32" spans="2:42" s="24" customFormat="1" ht="15" customHeight="1" x14ac:dyDescent="0.25">
      <c r="B32" s="102" t="s">
        <v>18</v>
      </c>
      <c r="C32" s="107"/>
      <c r="D32" s="104">
        <f>SUM(D31:D31)</f>
        <v>0</v>
      </c>
      <c r="E32" s="180">
        <f>+D32*(E22)</f>
        <v>0</v>
      </c>
      <c r="F32" s="105">
        <f>SUM(F31:F31)</f>
        <v>0</v>
      </c>
      <c r="G32" s="180">
        <f>+F32*G22</f>
        <v>0</v>
      </c>
      <c r="H32" s="107">
        <f>SUM(H31:H31)</f>
        <v>0</v>
      </c>
      <c r="I32" s="181">
        <f>+H32*I22</f>
        <v>0</v>
      </c>
      <c r="J32" s="109"/>
      <c r="K32" s="102" t="s">
        <v>18</v>
      </c>
      <c r="L32" s="107"/>
      <c r="M32" s="104">
        <f>SUM(M31:M31)</f>
        <v>0</v>
      </c>
      <c r="N32" s="57">
        <f>+M32*N22</f>
        <v>0</v>
      </c>
      <c r="O32" s="105">
        <f>SUM(O31:O31)</f>
        <v>0</v>
      </c>
      <c r="P32" s="57">
        <f>+O32*P22</f>
        <v>0</v>
      </c>
      <c r="Q32" s="107">
        <f>SUM(Q31:Q31)</f>
        <v>0</v>
      </c>
      <c r="R32" s="108">
        <f>+Q32*R22</f>
        <v>0</v>
      </c>
      <c r="S32" s="109"/>
      <c r="T32" s="102" t="s">
        <v>18</v>
      </c>
      <c r="U32" s="107"/>
      <c r="V32" s="104">
        <f>SUM(V31:V31)</f>
        <v>0</v>
      </c>
      <c r="W32" s="57">
        <f>+V32*(W22)</f>
        <v>0</v>
      </c>
      <c r="X32" s="105">
        <f>SUM(X31:X31)</f>
        <v>0</v>
      </c>
      <c r="Y32" s="57">
        <f>+X32*Y22</f>
        <v>0</v>
      </c>
      <c r="Z32" s="107">
        <f>SUM(Z31:Z31)</f>
        <v>0</v>
      </c>
      <c r="AA32" s="108">
        <f>+Z32*AA22</f>
        <v>0</v>
      </c>
    </row>
    <row r="33" spans="2:27" ht="15" customHeight="1" x14ac:dyDescent="0.25">
      <c r="B33" s="112" t="s">
        <v>19</v>
      </c>
      <c r="C33" s="113"/>
      <c r="D33" s="114"/>
      <c r="E33" s="58">
        <f>+E32+E22</f>
        <v>111.49</v>
      </c>
      <c r="F33" s="115"/>
      <c r="G33" s="116">
        <f>+G32+G22</f>
        <v>120.4092</v>
      </c>
      <c r="H33" s="117"/>
      <c r="I33" s="118">
        <f>+I32+I22</f>
        <v>108.9192</v>
      </c>
      <c r="J33" s="119"/>
      <c r="K33" s="112" t="s">
        <v>19</v>
      </c>
      <c r="L33" s="113"/>
      <c r="M33" s="114"/>
      <c r="N33" s="58">
        <f>+N32+N22</f>
        <v>111.49</v>
      </c>
      <c r="O33" s="115"/>
      <c r="P33" s="116">
        <f>+P32+P22</f>
        <v>120.4092</v>
      </c>
      <c r="Q33" s="117"/>
      <c r="R33" s="118">
        <f>+R32+R22</f>
        <v>108.9192</v>
      </c>
      <c r="S33" s="119"/>
      <c r="T33" s="112" t="s">
        <v>19</v>
      </c>
      <c r="U33" s="113"/>
      <c r="V33" s="114"/>
      <c r="W33" s="58">
        <f>+W32+W22</f>
        <v>111.49</v>
      </c>
      <c r="X33" s="115"/>
      <c r="Y33" s="116">
        <f>+Y32+Y22</f>
        <v>120.4092</v>
      </c>
      <c r="Z33" s="117"/>
      <c r="AA33" s="118">
        <f>+AA32+AA22</f>
        <v>108.9192</v>
      </c>
    </row>
    <row r="34" spans="2:27" s="24" customFormat="1" ht="15" customHeight="1" x14ac:dyDescent="0.25">
      <c r="B34" s="102"/>
      <c r="C34" s="107"/>
      <c r="D34" s="104"/>
      <c r="E34" s="57"/>
      <c r="F34" s="105"/>
      <c r="G34" s="120"/>
      <c r="H34" s="107"/>
      <c r="I34" s="108"/>
      <c r="J34" s="109"/>
      <c r="K34" s="102"/>
      <c r="L34" s="107"/>
      <c r="M34" s="104"/>
      <c r="N34" s="57"/>
      <c r="O34" s="105"/>
      <c r="P34" s="120"/>
      <c r="Q34" s="107"/>
      <c r="R34" s="108"/>
      <c r="S34" s="109"/>
      <c r="T34" s="102"/>
      <c r="U34" s="107"/>
      <c r="V34" s="104"/>
      <c r="W34" s="57"/>
      <c r="X34" s="105"/>
      <c r="Y34" s="120"/>
      <c r="Z34" s="107"/>
      <c r="AA34" s="108"/>
    </row>
    <row r="35" spans="2:27" s="24" customFormat="1" ht="15" customHeight="1" x14ac:dyDescent="0.25">
      <c r="B35" s="121" t="s">
        <v>20</v>
      </c>
      <c r="C35" s="103"/>
      <c r="D35" s="104"/>
      <c r="E35" s="57"/>
      <c r="F35" s="105"/>
      <c r="G35" s="120"/>
      <c r="H35" s="107"/>
      <c r="I35" s="108"/>
      <c r="J35" s="109"/>
      <c r="K35" s="121" t="s">
        <v>20</v>
      </c>
      <c r="L35" s="103"/>
      <c r="M35" s="104"/>
      <c r="N35" s="57"/>
      <c r="O35" s="105"/>
      <c r="P35" s="120"/>
      <c r="Q35" s="107"/>
      <c r="R35" s="108"/>
      <c r="S35" s="109"/>
      <c r="T35" s="121" t="s">
        <v>20</v>
      </c>
      <c r="U35" s="103"/>
      <c r="V35" s="104"/>
      <c r="W35" s="57"/>
      <c r="X35" s="105"/>
      <c r="Y35" s="120"/>
      <c r="Z35" s="107"/>
      <c r="AA35" s="108"/>
    </row>
    <row r="36" spans="2:27" s="24" customFormat="1" ht="15" customHeight="1" x14ac:dyDescent="0.25">
      <c r="B36" s="102" t="s">
        <v>36</v>
      </c>
      <c r="C36" s="103"/>
      <c r="D36" s="104">
        <f>AOF</f>
        <v>8.0399999999999999E-2</v>
      </c>
      <c r="E36" s="57"/>
      <c r="F36" s="105">
        <f t="shared" ref="F36" si="0">+D36</f>
        <v>8.0399999999999999E-2</v>
      </c>
      <c r="G36" s="57"/>
      <c r="H36" s="107">
        <f t="shared" ref="H36" si="1">+F36</f>
        <v>8.0399999999999999E-2</v>
      </c>
      <c r="I36" s="108"/>
      <c r="J36" s="109"/>
      <c r="K36" s="102" t="s">
        <v>36</v>
      </c>
      <c r="L36" s="103"/>
      <c r="M36" s="104">
        <f>AOF</f>
        <v>8.0399999999999999E-2</v>
      </c>
      <c r="N36" s="57"/>
      <c r="O36" s="105">
        <f t="shared" ref="O36" si="2">+M36</f>
        <v>8.0399999999999999E-2</v>
      </c>
      <c r="P36" s="57"/>
      <c r="Q36" s="107">
        <f t="shared" ref="Q36" si="3">+O36</f>
        <v>8.0399999999999999E-2</v>
      </c>
      <c r="R36" s="108"/>
      <c r="S36" s="109"/>
      <c r="T36" s="102" t="s">
        <v>36</v>
      </c>
      <c r="U36" s="103"/>
      <c r="V36" s="104">
        <v>0</v>
      </c>
      <c r="W36" s="57"/>
      <c r="X36" s="105">
        <f t="shared" ref="X36" si="4">+V36</f>
        <v>0</v>
      </c>
      <c r="Y36" s="57"/>
      <c r="Z36" s="107">
        <f t="shared" ref="Z36" si="5">+X36</f>
        <v>0</v>
      </c>
      <c r="AA36" s="108"/>
    </row>
    <row r="37" spans="2:27" s="24" customFormat="1" ht="15" customHeight="1" x14ac:dyDescent="0.25">
      <c r="B37" s="102" t="s">
        <v>39</v>
      </c>
      <c r="C37" s="103"/>
      <c r="D37" s="124">
        <f>'Invulblad tariefstelling'!E17*0.5+'Invulblad tariefstelling'!E18</f>
        <v>0</v>
      </c>
      <c r="E37" s="57"/>
      <c r="F37" s="105">
        <f t="shared" ref="F37:F39" si="6">+D37</f>
        <v>0</v>
      </c>
      <c r="G37" s="57"/>
      <c r="H37" s="107">
        <f t="shared" ref="H37:H39" si="7">+F37</f>
        <v>0</v>
      </c>
      <c r="I37" s="108"/>
      <c r="J37" s="109"/>
      <c r="K37" s="102" t="s">
        <v>39</v>
      </c>
      <c r="L37" s="103"/>
      <c r="M37" s="124">
        <f>'Invulblad tariefstelling'!F17*0.5+'Invulblad tariefstelling'!F18</f>
        <v>0</v>
      </c>
      <c r="N37" s="57"/>
      <c r="O37" s="105">
        <f t="shared" ref="O37:O39" si="8">+M37</f>
        <v>0</v>
      </c>
      <c r="P37" s="57"/>
      <c r="Q37" s="107">
        <f t="shared" ref="Q37:Q39" si="9">+O37</f>
        <v>0</v>
      </c>
      <c r="R37" s="108"/>
      <c r="S37" s="109"/>
      <c r="T37" s="102" t="s">
        <v>39</v>
      </c>
      <c r="U37" s="103"/>
      <c r="V37" s="104">
        <v>0</v>
      </c>
      <c r="W37" s="57"/>
      <c r="X37" s="105">
        <f t="shared" ref="X37:X39" si="10">+V37</f>
        <v>0</v>
      </c>
      <c r="Y37" s="57"/>
      <c r="Z37" s="107">
        <f t="shared" ref="Z37:Z39" si="11">+X37</f>
        <v>0</v>
      </c>
      <c r="AA37" s="108"/>
    </row>
    <row r="38" spans="2:27" s="24" customFormat="1" ht="15" customHeight="1" x14ac:dyDescent="0.25">
      <c r="B38" s="102" t="s">
        <v>21</v>
      </c>
      <c r="C38" s="103"/>
      <c r="D38" s="126">
        <f>AWFHOOG</f>
        <v>7.6399999999999996E-2</v>
      </c>
      <c r="E38" s="57"/>
      <c r="F38" s="105">
        <f t="shared" si="6"/>
        <v>7.6399999999999996E-2</v>
      </c>
      <c r="G38" s="57"/>
      <c r="H38" s="107">
        <f t="shared" si="7"/>
        <v>7.6399999999999996E-2</v>
      </c>
      <c r="I38" s="108"/>
      <c r="J38" s="109"/>
      <c r="K38" s="102" t="s">
        <v>21</v>
      </c>
      <c r="L38" s="103"/>
      <c r="M38" s="126">
        <f>AWFHOOG</f>
        <v>7.6399999999999996E-2</v>
      </c>
      <c r="N38" s="57"/>
      <c r="O38" s="105">
        <f t="shared" si="8"/>
        <v>7.6399999999999996E-2</v>
      </c>
      <c r="P38" s="57"/>
      <c r="Q38" s="107">
        <f t="shared" si="9"/>
        <v>7.6399999999999996E-2</v>
      </c>
      <c r="R38" s="108"/>
      <c r="S38" s="109"/>
      <c r="T38" s="102" t="s">
        <v>21</v>
      </c>
      <c r="U38" s="103"/>
      <c r="V38" s="104">
        <v>0</v>
      </c>
      <c r="W38" s="57"/>
      <c r="X38" s="105">
        <f t="shared" si="10"/>
        <v>0</v>
      </c>
      <c r="Y38" s="57"/>
      <c r="Z38" s="107">
        <f t="shared" si="11"/>
        <v>0</v>
      </c>
      <c r="AA38" s="108"/>
    </row>
    <row r="39" spans="2:27" s="24" customFormat="1" ht="15" customHeight="1" x14ac:dyDescent="0.25">
      <c r="B39" s="102" t="s">
        <v>40</v>
      </c>
      <c r="C39" s="103"/>
      <c r="D39" s="104">
        <f>ZVW</f>
        <v>6.5699999999999995E-2</v>
      </c>
      <c r="E39" s="57"/>
      <c r="F39" s="105">
        <f t="shared" si="6"/>
        <v>6.5699999999999995E-2</v>
      </c>
      <c r="G39" s="57"/>
      <c r="H39" s="107">
        <f t="shared" si="7"/>
        <v>6.5699999999999995E-2</v>
      </c>
      <c r="I39" s="108"/>
      <c r="J39" s="109"/>
      <c r="K39" s="102" t="s">
        <v>40</v>
      </c>
      <c r="L39" s="103"/>
      <c r="M39" s="104">
        <f>ZVW</f>
        <v>6.5699999999999995E-2</v>
      </c>
      <c r="N39" s="57"/>
      <c r="O39" s="105">
        <f t="shared" si="8"/>
        <v>6.5699999999999995E-2</v>
      </c>
      <c r="P39" s="57"/>
      <c r="Q39" s="107">
        <f t="shared" si="9"/>
        <v>6.5699999999999995E-2</v>
      </c>
      <c r="R39" s="108"/>
      <c r="S39" s="109"/>
      <c r="T39" s="102" t="s">
        <v>40</v>
      </c>
      <c r="U39" s="103"/>
      <c r="V39" s="104">
        <f>ZVW</f>
        <v>6.5699999999999995E-2</v>
      </c>
      <c r="W39" s="57"/>
      <c r="X39" s="105">
        <f t="shared" si="10"/>
        <v>6.5699999999999995E-2</v>
      </c>
      <c r="Y39" s="57"/>
      <c r="Z39" s="107">
        <f t="shared" si="11"/>
        <v>6.5699999999999995E-2</v>
      </c>
      <c r="AA39" s="108"/>
    </row>
    <row r="40" spans="2:27" s="24" customFormat="1" ht="15" customHeight="1" x14ac:dyDescent="0.25">
      <c r="B40" s="102" t="s">
        <v>22</v>
      </c>
      <c r="C40" s="103"/>
      <c r="D40" s="104">
        <f>SUM(D36:D39)</f>
        <v>0.22249999999999998</v>
      </c>
      <c r="E40" s="57">
        <f>+D40*E33</f>
        <v>24.806524999999997</v>
      </c>
      <c r="F40" s="105">
        <f>SUM(F36:F39)</f>
        <v>0.22249999999999998</v>
      </c>
      <c r="G40" s="57">
        <f>F40*G33</f>
        <v>26.791046999999995</v>
      </c>
      <c r="H40" s="107">
        <f>SUM(H36:H39)</f>
        <v>0.22249999999999998</v>
      </c>
      <c r="I40" s="108">
        <f>H40*I33</f>
        <v>24.234521999999998</v>
      </c>
      <c r="J40" s="109"/>
      <c r="K40" s="102" t="s">
        <v>22</v>
      </c>
      <c r="L40" s="103"/>
      <c r="M40" s="104">
        <f>SUM(M36:M39)</f>
        <v>0.22249999999999998</v>
      </c>
      <c r="N40" s="57">
        <f>+M40*N33</f>
        <v>24.806524999999997</v>
      </c>
      <c r="O40" s="105">
        <f>SUM(O36:O39)</f>
        <v>0.22249999999999998</v>
      </c>
      <c r="P40" s="57">
        <f>O40*P33</f>
        <v>26.791046999999995</v>
      </c>
      <c r="Q40" s="107">
        <f>SUM(Q36:Q39)</f>
        <v>0.22249999999999998</v>
      </c>
      <c r="R40" s="108">
        <f>Q40*R33</f>
        <v>24.234521999999998</v>
      </c>
      <c r="S40" s="109"/>
      <c r="T40" s="102" t="s">
        <v>22</v>
      </c>
      <c r="U40" s="103"/>
      <c r="V40" s="104">
        <f>SUM(V36:V39)</f>
        <v>6.5699999999999995E-2</v>
      </c>
      <c r="W40" s="57">
        <f>+V40*W33</f>
        <v>7.3248929999999994</v>
      </c>
      <c r="X40" s="105">
        <f>SUM(X36:X39)</f>
        <v>6.5699999999999995E-2</v>
      </c>
      <c r="Y40" s="57">
        <f>X40*Y33</f>
        <v>7.9108844399999994</v>
      </c>
      <c r="Z40" s="107">
        <f>SUM(Z36:Z39)</f>
        <v>6.5699999999999995E-2</v>
      </c>
      <c r="AA40" s="108">
        <f>Z40*AA33</f>
        <v>7.1559914399999993</v>
      </c>
    </row>
    <row r="41" spans="2:27" ht="15" customHeight="1" thickBot="1" x14ac:dyDescent="0.3">
      <c r="B41" s="127" t="s">
        <v>23</v>
      </c>
      <c r="C41" s="128"/>
      <c r="D41" s="129"/>
      <c r="E41" s="130">
        <f>+E40+E28</f>
        <v>136.296525</v>
      </c>
      <c r="F41" s="131"/>
      <c r="G41" s="132">
        <f>+G40+G28</f>
        <v>147.20024699999999</v>
      </c>
      <c r="H41" s="133"/>
      <c r="I41" s="134">
        <f>+I40+I28</f>
        <v>133.15372200000002</v>
      </c>
      <c r="J41" s="119"/>
      <c r="K41" s="127" t="s">
        <v>23</v>
      </c>
      <c r="L41" s="128"/>
      <c r="M41" s="129"/>
      <c r="N41" s="130">
        <f>+N40+N28</f>
        <v>136.296525</v>
      </c>
      <c r="O41" s="131"/>
      <c r="P41" s="132">
        <f>+P40+P28</f>
        <v>147.20024699999999</v>
      </c>
      <c r="Q41" s="133"/>
      <c r="R41" s="134">
        <f>+R40+R28</f>
        <v>133.15372200000002</v>
      </c>
      <c r="S41" s="119"/>
      <c r="T41" s="127" t="s">
        <v>23</v>
      </c>
      <c r="U41" s="128"/>
      <c r="V41" s="129"/>
      <c r="W41" s="130">
        <f>+W40+W28</f>
        <v>118.814893</v>
      </c>
      <c r="X41" s="131"/>
      <c r="Y41" s="132">
        <f>+Y40+Y28</f>
        <v>128.32008443999999</v>
      </c>
      <c r="Z41" s="133"/>
      <c r="AA41" s="134">
        <f>+AA40+AA28</f>
        <v>116.07519144</v>
      </c>
    </row>
    <row r="42" spans="2:27" s="24" customFormat="1" ht="15" customHeight="1" thickBot="1" x14ac:dyDescent="0.3">
      <c r="B42" s="103"/>
      <c r="C42" s="103"/>
      <c r="D42" s="107"/>
      <c r="E42" s="109"/>
      <c r="F42" s="107"/>
      <c r="G42" s="103"/>
      <c r="H42" s="107"/>
      <c r="I42" s="109"/>
      <c r="J42" s="109"/>
      <c r="K42" s="103"/>
      <c r="L42" s="103"/>
      <c r="M42" s="107"/>
      <c r="N42" s="109"/>
      <c r="O42" s="107"/>
      <c r="P42" s="103"/>
      <c r="Q42" s="107"/>
      <c r="R42" s="109"/>
      <c r="S42" s="109"/>
      <c r="T42" s="103"/>
      <c r="U42" s="103"/>
      <c r="V42" s="107"/>
      <c r="W42" s="109"/>
      <c r="X42" s="107"/>
      <c r="Y42" s="103"/>
      <c r="Z42" s="107"/>
      <c r="AA42" s="109"/>
    </row>
    <row r="43" spans="2:27" ht="15" customHeight="1" x14ac:dyDescent="0.25">
      <c r="B43" s="8" t="s">
        <v>24</v>
      </c>
      <c r="C43" s="10"/>
      <c r="D43" s="12"/>
      <c r="E43" s="14" t="str">
        <f>IF(OR(COUNTBLANK('Invulblad tariefstelling'!$E$8:$E$9)&gt;0,COUNTBLANK('Invulblad tariefstelling'!$E$13:$E$18)&gt;0,COUNTBLANK(AANDEELTVBVI)&gt;0),"N.v.t.",+E41/100)</f>
        <v>N.v.t.</v>
      </c>
      <c r="F43" s="12"/>
      <c r="G43" s="14" t="str">
        <f>IF(E43="n.v.t.","N.v.t.",+G41/100)</f>
        <v>N.v.t.</v>
      </c>
      <c r="H43" s="16"/>
      <c r="I43" s="53" t="str">
        <f>IF(E43="n.v.t.","N.v.t.",+I41/100)</f>
        <v>N.v.t.</v>
      </c>
      <c r="J43" s="94"/>
      <c r="K43" s="8" t="s">
        <v>24</v>
      </c>
      <c r="L43" s="10"/>
      <c r="M43" s="12"/>
      <c r="N43" s="14" t="str">
        <f>IF(OR(COUNTBLANK('Invulblad tariefstelling'!$E$8:$E$9)&gt;0,COUNTBLANK('Invulblad tariefstelling'!$F$13:$F$18)&gt;0,COUNTBLANK(AANDEELTVBVI)&gt;0),"N.v.t.",+N41/100)</f>
        <v>N.v.t.</v>
      </c>
      <c r="O43" s="12"/>
      <c r="P43" s="14" t="str">
        <f>IF(N43="n.v.t.","N.v.t.",+P41/100)</f>
        <v>N.v.t.</v>
      </c>
      <c r="Q43" s="16"/>
      <c r="R43" s="53" t="str">
        <f>IF(N43="n.v.t.","N.v.t.",+R41/100)</f>
        <v>N.v.t.</v>
      </c>
      <c r="S43" s="94"/>
      <c r="T43" s="8" t="s">
        <v>24</v>
      </c>
      <c r="U43" s="10"/>
      <c r="V43" s="12"/>
      <c r="W43" s="14" t="str">
        <f>IF(OR(COUNTBLANK('Invulblad tariefstelling'!$E$8:$E$9)&gt;0,COUNTBLANK('Invulblad tariefstelling'!$G$13:$G$18)&gt;4,COUNTBLANK(AANDEELTVBVI)&gt;0),"N.v.t.",+W41/100)</f>
        <v>N.v.t.</v>
      </c>
      <c r="X43" s="12"/>
      <c r="Y43" s="14" t="str">
        <f>IF(W43="n.v.t.","N.v.t.",+Y41/100)</f>
        <v>N.v.t.</v>
      </c>
      <c r="Z43" s="16"/>
      <c r="AA43" s="53" t="str">
        <f>IF(W43="n.v.t.","N.v.t.",+AA41/100)</f>
        <v>N.v.t.</v>
      </c>
    </row>
    <row r="44" spans="2:27" ht="15" customHeight="1" thickBot="1" x14ac:dyDescent="0.3">
      <c r="B44" s="9" t="s">
        <v>43</v>
      </c>
      <c r="C44" s="11"/>
      <c r="D44" s="13"/>
      <c r="E44" s="15" t="str">
        <f>IF(E43="n.v.t.","N.v.t.",(F25*I22+I41)/100)</f>
        <v>N.v.t.</v>
      </c>
      <c r="F44" s="13"/>
      <c r="G44" s="15"/>
      <c r="H44" s="13"/>
      <c r="I44" s="54"/>
      <c r="J44" s="94"/>
      <c r="K44" s="9" t="s">
        <v>43</v>
      </c>
      <c r="L44" s="11"/>
      <c r="M44" s="13"/>
      <c r="N44" s="15" t="str">
        <f>IF(N43="n.v.t.","N.v.t.",(O25*R22+R41)/100)</f>
        <v>N.v.t.</v>
      </c>
      <c r="O44" s="13"/>
      <c r="P44" s="15"/>
      <c r="Q44" s="13"/>
      <c r="R44" s="54"/>
      <c r="S44" s="94"/>
      <c r="T44" s="9" t="s">
        <v>43</v>
      </c>
      <c r="U44" s="11"/>
      <c r="V44" s="13"/>
      <c r="W44" s="15" t="str">
        <f>IF(W43="n.v.t.","N.v.t.",(X25*AA22+AA41)/100)</f>
        <v>N.v.t.</v>
      </c>
      <c r="X44" s="13"/>
      <c r="Y44" s="15"/>
      <c r="Z44" s="13"/>
      <c r="AA44" s="54"/>
    </row>
    <row r="49" spans="3:23" ht="15" customHeight="1" x14ac:dyDescent="0.25">
      <c r="D49" s="135"/>
      <c r="E49" s="256"/>
      <c r="N49" s="256"/>
      <c r="W49" s="256"/>
    </row>
    <row r="50" spans="3:23" ht="15" customHeight="1" x14ac:dyDescent="0.25">
      <c r="G50" s="136"/>
    </row>
    <row r="51" spans="3:23" ht="15" customHeight="1" x14ac:dyDescent="0.25">
      <c r="C51" s="135"/>
      <c r="E51" s="137"/>
      <c r="G51" s="136"/>
    </row>
    <row r="52" spans="3:23" ht="15" customHeight="1" x14ac:dyDescent="0.25">
      <c r="C52" s="135"/>
      <c r="D52" s="135"/>
      <c r="E52" s="137"/>
      <c r="G52" s="136"/>
    </row>
    <row r="53" spans="3:23" ht="15" customHeight="1" x14ac:dyDescent="0.25">
      <c r="E53" s="137"/>
      <c r="G53" s="136"/>
    </row>
    <row r="54" spans="3:23" ht="15" customHeight="1" x14ac:dyDescent="0.25">
      <c r="C54" s="87"/>
      <c r="D54" s="87"/>
      <c r="E54" s="140"/>
      <c r="F54" s="141"/>
      <c r="G54" s="142"/>
    </row>
    <row r="55" spans="3:23" ht="15" customHeight="1" x14ac:dyDescent="0.25">
      <c r="G55" s="136"/>
    </row>
  </sheetData>
  <sheetProtection algorithmName="SHA-512" hashValue="uRS8dYscrEgiULnQJVE6PK34Ny1XeKBHgwHk8th61lKF0gx2X9YwE5YmKcmwH+1SfpNzweXAKpvNTp5oQnMIaA==" saltValue="zZhiRo+xw5Bwm9c3jo1/fw==" spinCount="100000" sheet="1" objects="1" scenarios="1"/>
  <mergeCells count="15">
    <mergeCell ref="B2:I2"/>
    <mergeCell ref="K2:R2"/>
    <mergeCell ref="D4:I4"/>
    <mergeCell ref="M4:R4"/>
    <mergeCell ref="D5:E5"/>
    <mergeCell ref="F5:G5"/>
    <mergeCell ref="H5:I5"/>
    <mergeCell ref="M5:N5"/>
    <mergeCell ref="O5:P5"/>
    <mergeCell ref="Q5:R5"/>
    <mergeCell ref="V5:W5"/>
    <mergeCell ref="X5:Y5"/>
    <mergeCell ref="Z5:AA5"/>
    <mergeCell ref="T2:AA2"/>
    <mergeCell ref="V4:AA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fitToHeight="0" orientation="portrait" r:id="rId1"/>
  <headerFooter>
    <oddHeader>&amp;C&amp;A&amp;R&amp;G</oddHeader>
    <oddFooter>&amp;L&amp;"Arial,Standaard"&amp;8Pagina &amp;P van &amp;N&amp;C&amp;"Arial,Standaard"&amp;8&amp;F&amp;R&amp;"Arial,Standaard"&amp;8&amp;D &amp;T</oddFooter>
  </headerFooter>
  <colBreaks count="2" manualBreakCount="2">
    <brk id="10" max="48" man="1"/>
    <brk id="19" max="48" man="1"/>
  </col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3">
    <tabColor rgb="FFD2091E"/>
  </sheetPr>
  <dimension ref="B1:I24"/>
  <sheetViews>
    <sheetView showGridLines="0" zoomScaleNormal="100" zoomScaleSheetLayoutView="40" zoomScalePageLayoutView="85" workbookViewId="0">
      <pane ySplit="2" topLeftCell="A3" activePane="bottomLeft" state="frozen"/>
      <selection pane="bottomLeft" activeCell="A3" sqref="A3"/>
    </sheetView>
  </sheetViews>
  <sheetFormatPr defaultColWidth="13.5703125" defaultRowHeight="15" customHeight="1" x14ac:dyDescent="0.25"/>
  <cols>
    <col min="1" max="1" width="1.5703125" style="37" customWidth="1"/>
    <col min="2" max="2" width="35.5703125" style="37" customWidth="1"/>
    <col min="3" max="7" width="16.5703125" style="37" customWidth="1"/>
    <col min="8" max="10" width="18.5703125" style="37" customWidth="1"/>
    <col min="11" max="16384" width="13.5703125" style="37"/>
  </cols>
  <sheetData>
    <row r="1" spans="2:9" s="69" customFormat="1" ht="15" customHeight="1" x14ac:dyDescent="0.25">
      <c r="B1" s="172" t="str">
        <f>BUREAU</f>
        <v/>
      </c>
      <c r="G1" s="173" t="str">
        <f>ORGANISATIE</f>
        <v>Banenplein Limburg</v>
      </c>
    </row>
    <row r="2" spans="2:9" ht="18.75" x14ac:dyDescent="0.25">
      <c r="B2" s="46" t="s">
        <v>47</v>
      </c>
      <c r="C2" s="39"/>
      <c r="D2" s="39"/>
      <c r="E2" s="39"/>
      <c r="F2" s="39"/>
      <c r="G2" s="39"/>
    </row>
    <row r="3" spans="2:9" ht="15" customHeight="1" x14ac:dyDescent="0.25">
      <c r="B3" s="36"/>
    </row>
    <row r="4" spans="2:9" ht="15" customHeight="1" x14ac:dyDescent="0.25">
      <c r="B4" s="36"/>
      <c r="E4" s="310"/>
      <c r="F4" s="310"/>
      <c r="G4" s="310"/>
      <c r="I4" s="56" t="s">
        <v>65</v>
      </c>
    </row>
    <row r="5" spans="2:9" ht="15" customHeight="1" x14ac:dyDescent="0.25">
      <c r="B5" s="40" t="s">
        <v>48</v>
      </c>
      <c r="F5" s="41"/>
      <c r="I5" s="56" t="s">
        <v>66</v>
      </c>
    </row>
    <row r="6" spans="2:9" ht="15" customHeight="1" x14ac:dyDescent="0.25">
      <c r="B6" s="40"/>
      <c r="F6" s="41"/>
      <c r="I6" s="56" t="s">
        <v>67</v>
      </c>
    </row>
    <row r="7" spans="2:9" ht="15" customHeight="1" x14ac:dyDescent="0.25">
      <c r="B7" s="44" t="s">
        <v>49</v>
      </c>
      <c r="C7" s="44" t="s">
        <v>50</v>
      </c>
      <c r="F7" s="41"/>
    </row>
    <row r="8" spans="2:9" ht="15" customHeight="1" x14ac:dyDescent="0.25">
      <c r="B8" s="43" t="s">
        <v>51</v>
      </c>
      <c r="C8" s="45">
        <v>2024</v>
      </c>
      <c r="F8" s="41"/>
    </row>
    <row r="9" spans="2:9" ht="15" customHeight="1" x14ac:dyDescent="0.25">
      <c r="B9" s="55" t="s">
        <v>52</v>
      </c>
      <c r="C9" s="45" t="s">
        <v>92</v>
      </c>
      <c r="F9" s="41"/>
    </row>
    <row r="10" spans="2:9" ht="15" customHeight="1" x14ac:dyDescent="0.25">
      <c r="B10" s="139" t="s">
        <v>72</v>
      </c>
      <c r="C10" s="45" t="str">
        <f>IF(Voorblad!H12="&lt;VUL HIER UW BEDRIJFSNAAM IN&gt;","",Voorblad!H12)</f>
        <v/>
      </c>
      <c r="F10" s="41"/>
    </row>
    <row r="11" spans="2:9" ht="15" customHeight="1" x14ac:dyDescent="0.25">
      <c r="F11" s="41"/>
    </row>
    <row r="12" spans="2:9" ht="15" customHeight="1" x14ac:dyDescent="0.25">
      <c r="B12" s="36"/>
      <c r="F12" s="41"/>
    </row>
    <row r="13" spans="2:9" ht="15" customHeight="1" x14ac:dyDescent="0.25">
      <c r="B13" s="40" t="s">
        <v>53</v>
      </c>
      <c r="F13" s="38"/>
    </row>
    <row r="14" spans="2:9" ht="15" customHeight="1" x14ac:dyDescent="0.25">
      <c r="B14" s="311" t="s">
        <v>32</v>
      </c>
      <c r="C14" s="311"/>
      <c r="D14" s="311"/>
      <c r="E14" s="44" t="s">
        <v>54</v>
      </c>
      <c r="F14" s="52">
        <f>C8</f>
        <v>2024</v>
      </c>
    </row>
    <row r="15" spans="2:9" ht="15" customHeight="1" x14ac:dyDescent="0.25">
      <c r="B15" s="312" t="s">
        <v>31</v>
      </c>
      <c r="C15" s="309" t="s">
        <v>55</v>
      </c>
      <c r="D15" s="309"/>
      <c r="E15" s="315"/>
      <c r="F15" s="65">
        <v>366</v>
      </c>
    </row>
    <row r="16" spans="2:9" ht="15" customHeight="1" x14ac:dyDescent="0.25">
      <c r="B16" s="313"/>
      <c r="C16" s="309" t="s">
        <v>56</v>
      </c>
      <c r="D16" s="309"/>
      <c r="E16" s="316"/>
      <c r="F16" s="65">
        <v>104</v>
      </c>
    </row>
    <row r="17" spans="2:6" ht="15" customHeight="1" x14ac:dyDescent="0.25">
      <c r="B17" s="313"/>
      <c r="C17" s="309" t="s">
        <v>57</v>
      </c>
      <c r="D17" s="309"/>
      <c r="E17" s="43" t="s">
        <v>61</v>
      </c>
      <c r="F17" s="65">
        <v>27</v>
      </c>
    </row>
    <row r="18" spans="2:6" ht="15" customHeight="1" x14ac:dyDescent="0.25">
      <c r="B18" s="314"/>
      <c r="C18" s="309" t="s">
        <v>57</v>
      </c>
      <c r="D18" s="309"/>
      <c r="E18" s="43" t="s">
        <v>62</v>
      </c>
      <c r="F18" s="65">
        <v>20</v>
      </c>
    </row>
    <row r="19" spans="2:6" ht="15" customHeight="1" x14ac:dyDescent="0.25">
      <c r="B19" s="309" t="s">
        <v>30</v>
      </c>
      <c r="C19" s="66" t="s">
        <v>58</v>
      </c>
      <c r="D19" s="66"/>
      <c r="E19" s="66"/>
      <c r="F19" s="64">
        <v>8.0399999999999999E-2</v>
      </c>
    </row>
    <row r="20" spans="2:6" ht="15" customHeight="1" x14ac:dyDescent="0.25">
      <c r="B20" s="309"/>
      <c r="C20" s="66" t="s">
        <v>59</v>
      </c>
      <c r="D20" s="66"/>
      <c r="E20" s="66" t="s">
        <v>68</v>
      </c>
      <c r="F20" s="64">
        <v>7.6399999999999996E-2</v>
      </c>
    </row>
    <row r="21" spans="2:6" ht="15" customHeight="1" x14ac:dyDescent="0.25">
      <c r="B21" s="309"/>
      <c r="C21" s="66" t="s">
        <v>59</v>
      </c>
      <c r="D21" s="66"/>
      <c r="E21" s="66" t="s">
        <v>69</v>
      </c>
      <c r="F21" s="64">
        <v>2.64E-2</v>
      </c>
    </row>
    <row r="22" spans="2:6" ht="15" customHeight="1" x14ac:dyDescent="0.25">
      <c r="B22" s="309"/>
      <c r="C22" s="66" t="s">
        <v>60</v>
      </c>
      <c r="D22" s="67"/>
      <c r="E22" s="68"/>
      <c r="F22" s="64">
        <v>6.5699999999999995E-2</v>
      </c>
    </row>
    <row r="23" spans="2:6" ht="15" customHeight="1" x14ac:dyDescent="0.25">
      <c r="B23" s="42"/>
    </row>
    <row r="24" spans="2:6" ht="15" customHeight="1" x14ac:dyDescent="0.25">
      <c r="B24" s="42"/>
    </row>
  </sheetData>
  <sheetProtection algorithmName="SHA-512" hashValue="JInmMaUbjXHv5i9wpdJHnqnF0Xj759EenSv+nLRXIWYA1SYqu/eSFiUgL/sadCpBSpD7ONQhQln9s1Obg8d40Q==" saltValue="lCrkbPeBExbXUAABLdg28g==" spinCount="100000" sheet="1" objects="1" scenarios="1"/>
  <mergeCells count="9">
    <mergeCell ref="B19:B22"/>
    <mergeCell ref="E4:G4"/>
    <mergeCell ref="B14:D14"/>
    <mergeCell ref="C15:D15"/>
    <mergeCell ref="B15:B18"/>
    <mergeCell ref="E15:E16"/>
    <mergeCell ref="C16:D16"/>
    <mergeCell ref="C17:D17"/>
    <mergeCell ref="C18:D18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Header>&amp;R&amp;G</oddHeader>
    <oddFooter>&amp;L&amp;"Arial,Standaard"&amp;8Pagina &amp;P van &amp;N&amp;C&amp;"Arial,Standaard"&amp;8&amp;F&amp;R&amp;"Arial,Standaard"&amp;8&amp;D &amp;T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99E9-8B04-43DB-AF05-E047A05782F7}">
  <dimension ref="B2:L24"/>
  <sheetViews>
    <sheetView showGridLines="0" zoomScaleNormal="100" workbookViewId="0">
      <selection activeCell="G18" sqref="G18"/>
    </sheetView>
  </sheetViews>
  <sheetFormatPr defaultColWidth="8.85546875" defaultRowHeight="15" x14ac:dyDescent="0.25"/>
  <cols>
    <col min="1" max="1" width="1.7109375" style="221" customWidth="1"/>
    <col min="2" max="2" width="48.7109375" style="221" bestFit="1" customWidth="1"/>
    <col min="3" max="3" width="39.7109375" style="221" customWidth="1"/>
    <col min="4" max="7" width="20.7109375" style="221" customWidth="1"/>
    <col min="8" max="8" width="13.7109375" style="221" customWidth="1"/>
    <col min="9" max="16384" width="8.85546875" style="221"/>
  </cols>
  <sheetData>
    <row r="2" spans="2:12" x14ac:dyDescent="0.25">
      <c r="B2" s="317" t="s">
        <v>101</v>
      </c>
      <c r="C2" s="317"/>
    </row>
    <row r="3" spans="2:12" x14ac:dyDescent="0.25">
      <c r="B3" s="222" t="s">
        <v>102</v>
      </c>
      <c r="C3" s="223" t="s">
        <v>28</v>
      </c>
    </row>
    <row r="4" spans="2:12" x14ac:dyDescent="0.25">
      <c r="B4" s="224" t="s">
        <v>88</v>
      </c>
      <c r="C4" s="186" t="str">
        <f>'Invulblad tariefstelling'!C32</f>
        <v>N.v.t.</v>
      </c>
    </row>
    <row r="5" spans="2:12" x14ac:dyDescent="0.25">
      <c r="B5" s="224" t="s">
        <v>99</v>
      </c>
      <c r="C5" s="186" t="str">
        <f>'Invulblad tariefstelling'!C33</f>
        <v>N.v.t.</v>
      </c>
    </row>
    <row r="6" spans="2:12" x14ac:dyDescent="0.25">
      <c r="B6" s="224" t="s">
        <v>83</v>
      </c>
      <c r="C6" s="186" t="str">
        <f>'Invulblad tariefstelling'!C34</f>
        <v>N.v.t.</v>
      </c>
    </row>
    <row r="8" spans="2:12" x14ac:dyDescent="0.25">
      <c r="B8" s="318" t="s">
        <v>103</v>
      </c>
      <c r="C8" s="319"/>
      <c r="D8" s="320"/>
    </row>
    <row r="9" spans="2:12" x14ac:dyDescent="0.25">
      <c r="B9" s="321" t="s">
        <v>104</v>
      </c>
      <c r="C9" s="321"/>
      <c r="D9" s="321"/>
      <c r="E9" s="225" t="s">
        <v>105</v>
      </c>
    </row>
    <row r="10" spans="2:12" x14ac:dyDescent="0.25">
      <c r="B10" s="322" t="s">
        <v>84</v>
      </c>
      <c r="C10" s="322"/>
      <c r="D10" s="322"/>
      <c r="E10" s="187">
        <f>'Invulblad tariefstelling'!E47</f>
        <v>0</v>
      </c>
    </row>
    <row r="11" spans="2:12" x14ac:dyDescent="0.25">
      <c r="B11" s="226"/>
      <c r="C11" s="226"/>
      <c r="D11" s="226"/>
      <c r="E11" s="226"/>
    </row>
    <row r="12" spans="2:12" x14ac:dyDescent="0.25">
      <c r="B12" s="227" t="s">
        <v>88</v>
      </c>
      <c r="C12" s="183">
        <v>18</v>
      </c>
    </row>
    <row r="13" spans="2:12" x14ac:dyDescent="0.25">
      <c r="K13" s="228"/>
    </row>
    <row r="14" spans="2:12" x14ac:dyDescent="0.25">
      <c r="C14" s="229" t="s">
        <v>106</v>
      </c>
      <c r="D14" s="229" t="s">
        <v>105</v>
      </c>
      <c r="E14" s="229" t="s">
        <v>107</v>
      </c>
      <c r="F14" s="229" t="s">
        <v>136</v>
      </c>
      <c r="G14" s="229" t="s">
        <v>138</v>
      </c>
      <c r="K14" s="228"/>
    </row>
    <row r="15" spans="2:12" ht="44.45" customHeight="1" x14ac:dyDescent="0.25">
      <c r="B15" s="230" t="s">
        <v>88</v>
      </c>
      <c r="C15" s="184">
        <f>IF(C4="n.v.t.",0,$C$12*C4)</f>
        <v>0</v>
      </c>
      <c r="D15" s="184">
        <f>E10</f>
        <v>0</v>
      </c>
      <c r="E15" s="184">
        <f t="shared" ref="E15:E17" si="0">C15+D15</f>
        <v>0</v>
      </c>
      <c r="F15" s="231">
        <v>5</v>
      </c>
      <c r="G15" s="324">
        <f>E15*F15</f>
        <v>0</v>
      </c>
      <c r="H15" s="232"/>
      <c r="I15" s="232"/>
      <c r="J15" s="185"/>
      <c r="K15" s="228"/>
      <c r="L15" s="228"/>
    </row>
    <row r="16" spans="2:12" ht="44.45" customHeight="1" x14ac:dyDescent="0.25">
      <c r="B16" s="230" t="s">
        <v>99</v>
      </c>
      <c r="C16" s="184">
        <f t="shared" ref="C16:C17" si="1">IF(C5="n.v.t.",0,$C$12*C5)</f>
        <v>0</v>
      </c>
      <c r="D16" s="233">
        <f>E10</f>
        <v>0</v>
      </c>
      <c r="E16" s="184">
        <f>C16+D16</f>
        <v>0</v>
      </c>
      <c r="F16" s="231">
        <v>1</v>
      </c>
      <c r="G16" s="324">
        <f t="shared" ref="G16:G17" si="2">E16*F16</f>
        <v>0</v>
      </c>
      <c r="H16" s="232"/>
      <c r="J16" s="185"/>
    </row>
    <row r="17" spans="2:11" ht="44.45" customHeight="1" x14ac:dyDescent="0.25">
      <c r="B17" s="230" t="s">
        <v>83</v>
      </c>
      <c r="C17" s="184">
        <f t="shared" si="1"/>
        <v>0</v>
      </c>
      <c r="D17" s="233">
        <f>E10</f>
        <v>0</v>
      </c>
      <c r="E17" s="184">
        <f t="shared" si="0"/>
        <v>0</v>
      </c>
      <c r="F17" s="231">
        <v>1</v>
      </c>
      <c r="G17" s="324">
        <f t="shared" si="2"/>
        <v>0</v>
      </c>
      <c r="K17" s="228"/>
    </row>
    <row r="18" spans="2:11" ht="18.75" x14ac:dyDescent="0.3">
      <c r="F18" s="325" t="s">
        <v>137</v>
      </c>
      <c r="G18" s="326">
        <f>SUM(G15:G17)</f>
        <v>0</v>
      </c>
    </row>
    <row r="20" spans="2:11" ht="124.15" customHeight="1" x14ac:dyDescent="0.25">
      <c r="B20" s="323"/>
      <c r="C20" s="323"/>
      <c r="D20" s="323"/>
      <c r="E20" s="323"/>
      <c r="F20" s="323"/>
      <c r="G20" s="323"/>
    </row>
    <row r="21" spans="2:11" x14ac:dyDescent="0.25">
      <c r="E21" s="185"/>
    </row>
    <row r="24" spans="2:11" x14ac:dyDescent="0.25">
      <c r="D24" s="228"/>
      <c r="E24" s="228"/>
      <c r="F24" s="228"/>
    </row>
  </sheetData>
  <sheetProtection algorithmName="SHA-512" hashValue="CIaZXOuKpJE1Bm8+uItC9MRQQip0Pwz5zKiK8OfteKjnpLyGEo/uzhPAj80c3kJh0EnBLBHNm+1XKyoOUcRVkA==" saltValue="QK0HvDCMLDf7Long7660Wg==" spinCount="100000" sheet="1" selectLockedCells="1"/>
  <mergeCells count="5">
    <mergeCell ref="B2:C2"/>
    <mergeCell ref="B8:D8"/>
    <mergeCell ref="B9:D9"/>
    <mergeCell ref="B10:D10"/>
    <mergeCell ref="B20:G20"/>
  </mergeCells>
  <dataValidations disablePrompts="1" count="1">
    <dataValidation type="decimal" operator="greaterThanOrEqual" allowBlank="1" showInputMessage="1" showErrorMessage="1" error="Alleen cijfers invoeren aub." sqref="E10" xr:uid="{ADF4F39F-3C12-4F14-81A3-CEC8B5B10CB7}">
      <formula1>0</formula1>
    </dataValidation>
  </dataValidations>
  <pageMargins left="0.7" right="0.7" top="0.75" bottom="0.75" header="0.3" footer="0.3"/>
  <pageSetup paperSize="9" scale="55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67B66E3070054A831AF8E24182A1B9" ma:contentTypeVersion="15" ma:contentTypeDescription="Een nieuw document maken." ma:contentTypeScope="" ma:versionID="fbaea10a7749025485b84b2e5ea0c5b5">
  <xsd:schema xmlns:xsd="http://www.w3.org/2001/XMLSchema" xmlns:xs="http://www.w3.org/2001/XMLSchema" xmlns:p="http://schemas.microsoft.com/office/2006/metadata/properties" xmlns:ns2="8d36f655-f1ca-45d8-a6b5-0a05d403233e" xmlns:ns3="39830bfd-4700-4468-a5ad-127f06d523ad" targetNamespace="http://schemas.microsoft.com/office/2006/metadata/properties" ma:root="true" ma:fieldsID="b8876189db79766a28ca21dbb352a1c2" ns2:_="" ns3:_="">
    <xsd:import namespace="8d36f655-f1ca-45d8-a6b5-0a05d403233e"/>
    <xsd:import namespace="39830bfd-4700-4468-a5ad-127f06d523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6f655-f1ca-45d8-a6b5-0a05d403233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30bfd-4700-4468-a5ad-127f06d52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ec625830-0393-40cf-9517-f15112bf8dda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d36f655-f1ca-45d8-a6b5-0a05d403233e">WWJ2UM2477SK-69919729-105</_dlc_DocId>
    <_dlc_DocIdUrl xmlns="8d36f655-f1ca-45d8-a6b5-0a05d403233e">
      <Url>https://gemeentevenlo.sharepoint.com/sites/SA-2024-00851/_layouts/15/DocIdRedir.aspx?ID=WWJ2UM2477SK-69919729-105</Url>
      <Description>WWJ2UM2477SK-69919729-105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210C23-171F-43B3-89B4-455C771A06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DC294E-B29D-4EDB-8414-ABB8B4276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6f655-f1ca-45d8-a6b5-0a05d403233e"/>
    <ds:schemaRef ds:uri="39830bfd-4700-4468-a5ad-127f06d523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3183AD-30CF-44E2-9814-E3673AA5F95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69265B4-00FA-45BD-A5CE-CCD060D0190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39830bfd-4700-4468-a5ad-127f06d523ad"/>
    <ds:schemaRef ds:uri="http://purl.org/dc/elements/1.1/"/>
    <ds:schemaRef ds:uri="8d36f655-f1ca-45d8-a6b5-0a05d403233e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F882A8AA-CD82-4B8F-94D2-3C8B5547EAE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24</vt:i4>
      </vt:variant>
    </vt:vector>
  </HeadingPairs>
  <TitlesOfParts>
    <vt:vector size="30" baseType="lpstr">
      <vt:lpstr>Voorblad</vt:lpstr>
      <vt:lpstr>Invulinstructies</vt:lpstr>
      <vt:lpstr>Invulblad tariefstelling</vt:lpstr>
      <vt:lpstr>Kostprijsopbouw Payroll</vt:lpstr>
      <vt:lpstr>Standaard</vt:lpstr>
      <vt:lpstr>Weging</vt:lpstr>
      <vt:lpstr>AANDEELTVBVI</vt:lpstr>
      <vt:lpstr>'Invulblad tariefstelling'!Afdrukbereik</vt:lpstr>
      <vt:lpstr>'Kostprijsopbouw Payroll'!Afdrukbereik</vt:lpstr>
      <vt:lpstr>Standaard!Afdrukbereik</vt:lpstr>
      <vt:lpstr>Voorblad!Afdrukbereik</vt:lpstr>
      <vt:lpstr>'Invulblad tariefstelling'!Afdruktitels</vt:lpstr>
      <vt:lpstr>'Kostprijsopbouw Payroll'!Afdruktitels</vt:lpstr>
      <vt:lpstr>Standaard!Afdruktitels</vt:lpstr>
      <vt:lpstr>AOF</vt:lpstr>
      <vt:lpstr>AWFHOOG</vt:lpstr>
      <vt:lpstr>AWFLAAG</vt:lpstr>
      <vt:lpstr>BUREAU</vt:lpstr>
      <vt:lpstr>DAGTOTAAL</vt:lpstr>
      <vt:lpstr>DAGVAKANTIE</vt:lpstr>
      <vt:lpstr>DAGVAKANTIEVAK</vt:lpstr>
      <vt:lpstr>DAGWEEKEND</vt:lpstr>
      <vt:lpstr>Feestdagen_BVI</vt:lpstr>
      <vt:lpstr>Feestdagen_BVII</vt:lpstr>
      <vt:lpstr>JAAR_KOSTPRIJSBESTAND</vt:lpstr>
      <vt:lpstr>KortVerzuim_BVI</vt:lpstr>
      <vt:lpstr>KortVerzuim_BVII</vt:lpstr>
      <vt:lpstr>ORGANISATIE</vt:lpstr>
      <vt:lpstr>TRANSRES</vt:lpstr>
      <vt:lpstr>ZVW</vt:lpstr>
    </vt:vector>
  </TitlesOfParts>
  <Company>Buyflex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5.2 Prijzenblad perceel 2 Payroll dienstverlening (loonsomfactor) -versie juli 2021</dc:title>
  <dc:creator>Buyflex</dc:creator>
  <cp:lastModifiedBy>Fransen, Kelly (KWF)</cp:lastModifiedBy>
  <cp:lastPrinted>2021-03-23T14:52:54Z</cp:lastPrinted>
  <dcterms:created xsi:type="dcterms:W3CDTF">2013-12-16T17:35:30Z</dcterms:created>
  <dcterms:modified xsi:type="dcterms:W3CDTF">2024-07-15T11:32:01Z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0x0101002C67B66E3070054A831AF8E24182A1B9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c7ddcdc4-eaf6-4836-a8c8-677b338bc2b3</vt:lpwstr>
  </property>
</Properties>
</file>