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8d\AC\Temp\"/>
    </mc:Choice>
  </mc:AlternateContent>
  <xr:revisionPtr revIDLastSave="0" documentId="8_{3526BA4F-A47E-D647-A6F3-F25CEEC291F5}" xr6:coauthVersionLast="47" xr6:coauthVersionMax="47" xr10:uidLastSave="{00000000-0000-0000-0000-000000000000}"/>
  <bookViews>
    <workbookView xWindow="-60" yWindow="-60" windowWidth="15480" windowHeight="11640" xr2:uid="{F4A2DFAA-E277-4A57-8F76-9B83EB1C0DBA}"/>
  </bookViews>
  <sheets>
    <sheet name="specificatie" sheetId="3" r:id="rId1"/>
    <sheet name="premieberekening" sheetId="2" r:id="rId2"/>
  </sheets>
  <definedNames>
    <definedName name="_xlnm.Print_Area" localSheetId="1">premieberekening!$A$1:$F$12</definedName>
    <definedName name="_xlnm.Print_Area" localSheetId="0">specificatie!$A$1:$K$22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4" i="3"/>
  <c r="L20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4" i="3"/>
  <c r="M20" i="3"/>
  <c r="M22" i="3"/>
  <c r="H16" i="3"/>
  <c r="H13" i="3"/>
  <c r="H11" i="3"/>
  <c r="H9" i="3"/>
  <c r="H4" i="3"/>
  <c r="H20" i="3"/>
  <c r="I22" i="3"/>
  <c r="K20" i="3"/>
  <c r="I8" i="3"/>
  <c r="I20" i="3"/>
  <c r="G8" i="3"/>
  <c r="H7" i="3"/>
  <c r="G7" i="3"/>
  <c r="G20" i="3"/>
  <c r="G12" i="3"/>
  <c r="J20" i="3"/>
  <c r="K22" i="3"/>
  <c r="C4" i="2"/>
  <c r="F3" i="2"/>
  <c r="F4" i="2"/>
  <c r="C5" i="2"/>
  <c r="C6" i="2"/>
  <c r="F5" i="2"/>
  <c r="F6" i="2"/>
  <c r="C7" i="2"/>
  <c r="F7" i="2"/>
  <c r="F8" i="2"/>
  <c r="F10" i="2"/>
  <c r="F11" i="2"/>
  <c r="H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Marscha Lieveld</author>
  </authors>
  <commentList>
    <comment ref="I5" authorId="0" shapeId="0" xr:uid="{3B53D014-FE07-4048-BB0D-B6C49685D877}">
      <text>
        <r>
          <rPr>
            <b/>
            <sz val="9"/>
            <color indexed="81"/>
            <rFont val="Tahoma"/>
            <family val="2"/>
          </rPr>
          <t>inclusief 302.500 aan computers</t>
        </r>
      </text>
    </comment>
    <comment ref="I12" authorId="0" shapeId="0" xr:uid="{AEF7899A-8C0F-45EB-A379-375FE89A2568}">
      <text>
        <r>
          <rPr>
            <b/>
            <sz val="9"/>
            <color indexed="81"/>
            <rFont val="Tahoma"/>
            <family val="2"/>
          </rPr>
          <t>inclusief 350.900 aan computers</t>
        </r>
      </text>
    </comment>
    <comment ref="I14" authorId="0" shapeId="0" xr:uid="{DFBB26E1-C426-42E1-A2E6-FBF1E8C41ACD}">
      <text>
        <r>
          <rPr>
            <b/>
            <sz val="9"/>
            <color indexed="81"/>
            <rFont val="Tahoma"/>
            <family val="2"/>
          </rPr>
          <t>inclusief 314.600 aan computers</t>
        </r>
      </text>
    </comment>
    <comment ref="I17" authorId="0" shapeId="0" xr:uid="{623228C1-9744-4D37-BC44-66DEDA30A267}">
      <text>
        <r>
          <rPr>
            <b/>
            <sz val="9"/>
            <color indexed="81"/>
            <rFont val="Tahoma"/>
            <family val="2"/>
          </rPr>
          <t>inclusief 242.000 aan computers</t>
        </r>
      </text>
    </comment>
  </commentList>
</comments>
</file>

<file path=xl/sharedStrings.xml><?xml version="1.0" encoding="utf-8"?>
<sst xmlns="http://schemas.openxmlformats.org/spreadsheetml/2006/main" count="166" uniqueCount="103">
  <si>
    <t>risico adres</t>
  </si>
  <si>
    <t>omschrijving</t>
  </si>
  <si>
    <t>Postcode</t>
  </si>
  <si>
    <t>Plaats</t>
  </si>
  <si>
    <t>Rotterdam</t>
  </si>
  <si>
    <t>2662 EB</t>
  </si>
  <si>
    <t>Bergschenhoek</t>
  </si>
  <si>
    <t>Bleiswijk</t>
  </si>
  <si>
    <t>Berkel en Rodenrijs</t>
  </si>
  <si>
    <t>De Zijde 3</t>
  </si>
  <si>
    <t>gebouwen</t>
  </si>
  <si>
    <t>Myra Wardsingel 50</t>
  </si>
  <si>
    <t>2652 LA</t>
  </si>
  <si>
    <t>A1</t>
  </si>
  <si>
    <t>A2</t>
  </si>
  <si>
    <t>G1</t>
  </si>
  <si>
    <t>inventaris</t>
  </si>
  <si>
    <t>F1</t>
  </si>
  <si>
    <t>F2</t>
  </si>
  <si>
    <t>Erasmuspad 9</t>
  </si>
  <si>
    <t>3052 KP</t>
  </si>
  <si>
    <t>Blokhut</t>
  </si>
  <si>
    <t>2665 KN</t>
  </si>
  <si>
    <t>G2</t>
  </si>
  <si>
    <t>Totaal verzekerde som</t>
  </si>
  <si>
    <t>H1</t>
  </si>
  <si>
    <t>Wilgenlei 2b</t>
  </si>
  <si>
    <t>H2</t>
  </si>
  <si>
    <t>Hoekeindseweg 7a</t>
  </si>
  <si>
    <t>I3</t>
  </si>
  <si>
    <t>2666 KA</t>
  </si>
  <si>
    <t>I4</t>
  </si>
  <si>
    <t>per 01-01-2020</t>
  </si>
  <si>
    <t>index 144,3</t>
  </si>
  <si>
    <t>terrein de Zijde 3</t>
  </si>
  <si>
    <t>tijdelijk gebouw van portocabins</t>
  </si>
  <si>
    <t>per 01-01-2021</t>
  </si>
  <si>
    <t>index 151,5</t>
  </si>
  <si>
    <t>A3</t>
  </si>
  <si>
    <t>A4</t>
  </si>
  <si>
    <t>H3</t>
  </si>
  <si>
    <t>inventaris in tijdelijke huisvesting</t>
  </si>
  <si>
    <t>per 01-01-2022</t>
  </si>
  <si>
    <t>Verzekeraars</t>
  </si>
  <si>
    <t>verzekerd bedrag</t>
  </si>
  <si>
    <t>premie‰</t>
  </si>
  <si>
    <t>aandeel%</t>
  </si>
  <si>
    <t>premie</t>
  </si>
  <si>
    <t>Nationale-Nederlanden Schadeverzekering Mij. N.V.</t>
  </si>
  <si>
    <t>QBE Insurance SA/NV, vertegenwoordigd door Mandatis B.V. h.o.d.n. Melior</t>
  </si>
  <si>
    <t>Baloise Insurance NV Vertegenwoordigd door 
Veerhaven Assuradeuren B.V.</t>
  </si>
  <si>
    <t>Allianz Nederland Corporate</t>
  </si>
  <si>
    <t xml:space="preserve"> Poliskosten </t>
  </si>
  <si>
    <t xml:space="preserve"> 21% assurantiebelasting </t>
  </si>
  <si>
    <t xml:space="preserve"> Door verzekeringnemer te voldoen </t>
  </si>
  <si>
    <t>taxatie</t>
  </si>
  <si>
    <t>getaxeerd door Van Ameyde d.d. 30-11-2021, rapportnummer IW211180452</t>
  </si>
  <si>
    <t>getaxeerd door Van Ameyde d.d. 29-11-2021, rapportnummer IW211180450</t>
  </si>
  <si>
    <t>getaxeerd door Van Ameyde d.d. 30-11-2021, rapportnummer IW211180444</t>
  </si>
  <si>
    <t>getaxeerd door Van Ameyde d.d. 30-11-2021, rapportnummer IW211180448</t>
  </si>
  <si>
    <t>Essenburgsingel 58</t>
  </si>
  <si>
    <t>3022 EA</t>
  </si>
  <si>
    <t xml:space="preserve">Rotterdam </t>
  </si>
  <si>
    <t>2 noodlokalen van gelijke waarde</t>
  </si>
  <si>
    <t>voorheen (tot 01-01-2023) verzekerd via polisnummer 632209606</t>
  </si>
  <si>
    <t>J</t>
  </si>
  <si>
    <t>verhoging vs extra units zie mail 201022/incl. BTW zie mail 011122</t>
  </si>
  <si>
    <t>getaxeerd door Van Ameyde d.d. 29-11-2021, rapportnummer IW211180451, incl.fundering</t>
  </si>
  <si>
    <t>getaxeerd door Van Ameyde d.d. 29-11-2021, rapportnummer IW211180449, incl.fundering</t>
  </si>
  <si>
    <t>getaxeerd door Van Ameyde d.d. 30-11-2021, rapportnummer IW211180445, incl.fundering</t>
  </si>
  <si>
    <t>getaxeerd door Van Ameyde d.d. 30-11-2021, rapportnummer IW211180447, incl.fundering</t>
  </si>
  <si>
    <t>per 01-01-2023</t>
  </si>
  <si>
    <t>getaxeerd door Van Ameyde d.d. 30-11-2021, rapportnummer IW211180443, incl.fundering</t>
  </si>
  <si>
    <t>Guardian Group Nederland N.V.
vertegenwoordigd door Intermont Assuradeuren B.V.</t>
  </si>
  <si>
    <t>index 159,8</t>
  </si>
  <si>
    <t>gehuurde alu tent</t>
  </si>
  <si>
    <t>zie mail 110723 wacht op verdere info van Siebe/mail Siebe 090823 los noteren ingangsdatum 090823</t>
  </si>
  <si>
    <t>Dekking artikel 2.2.1 zijnde brand (overige dekkingen zijn uitgesloten).</t>
  </si>
  <si>
    <t>indexcijfer 124,0</t>
  </si>
  <si>
    <t>indexcijfer 122,3</t>
  </si>
  <si>
    <t>per 01-01-2024</t>
  </si>
  <si>
    <t>indexcijfer 124,4</t>
  </si>
  <si>
    <t>indexcijfer 128,4</t>
  </si>
  <si>
    <t>Premieberekening voor de termijn 01-01-2024/2025:</t>
  </si>
  <si>
    <t>BMI</t>
  </si>
  <si>
    <t>IMI</t>
  </si>
  <si>
    <t>ZP</t>
  </si>
  <si>
    <t>Sprinkler</t>
  </si>
  <si>
    <t>Leegstand</t>
  </si>
  <si>
    <t>nee</t>
  </si>
  <si>
    <t>ja</t>
  </si>
  <si>
    <t>ja; in najaar</t>
  </si>
  <si>
    <t>Melanchthon Bergschenhoek</t>
  </si>
  <si>
    <t>Melanchthon Berkroden</t>
  </si>
  <si>
    <t>Melanchthon Business School</t>
  </si>
  <si>
    <t>Melanchthon Business School (incl. kas)</t>
  </si>
  <si>
    <t>Melanchhton De Blesewic</t>
  </si>
  <si>
    <t>Melanchthon De Blesewic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</si>
</sst>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€&quot;\ * #,##0.00_ ;_ &quot;€&quot;\ * \-#,##0.00_ ;_ &quot;€&quot;\ * &quot;-&quot;??_ ;_ @_ "/>
    <numFmt numFmtId="165" formatCode="_-&quot;€&quot;\ * #,##0.00_-;_-&quot;€&quot;\ * #,##0.00\-;_-&quot;€&quot;\ * &quot;-&quot;??_-;_-@_-"/>
    <numFmt numFmtId="166" formatCode="_ [$€-413]\ * #,##0.00_ ;_ [$€-413]\ * \-#,##0.00_ ;_ [$€-413]\ * &quot;-&quot;??_ ;_ @_ "/>
    <numFmt numFmtId="167" formatCode="0.0000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3">
    <xf numFmtId="0" fontId="0" fillId="0" borderId="0" xfId="0"/>
    <xf numFmtId="165" fontId="0" fillId="0" borderId="0" xfId="1" applyFont="1"/>
    <xf numFmtId="165" fontId="2" fillId="2" borderId="0" xfId="1" applyFont="1" applyFill="1"/>
    <xf numFmtId="0" fontId="2" fillId="2" borderId="0" xfId="0" applyFont="1" applyFill="1"/>
    <xf numFmtId="0" fontId="0" fillId="2" borderId="0" xfId="0" applyFill="1"/>
    <xf numFmtId="165" fontId="0" fillId="0" borderId="0" xfId="0" applyNumberFormat="1" applyBorder="1"/>
    <xf numFmtId="165" fontId="0" fillId="0" borderId="1" xfId="0" applyNumberFormat="1" applyBorder="1"/>
    <xf numFmtId="0" fontId="0" fillId="0" borderId="2" xfId="0" applyBorder="1"/>
    <xf numFmtId="165" fontId="0" fillId="0" borderId="2" xfId="1" applyFont="1" applyBorder="1"/>
    <xf numFmtId="0" fontId="3" fillId="0" borderId="2" xfId="0" applyFont="1" applyBorder="1"/>
    <xf numFmtId="0" fontId="0" fillId="3" borderId="0" xfId="0" applyFill="1"/>
    <xf numFmtId="165" fontId="2" fillId="0" borderId="0" xfId="1" applyFont="1"/>
    <xf numFmtId="0" fontId="2" fillId="0" borderId="0" xfId="0" applyFont="1"/>
    <xf numFmtId="165" fontId="3" fillId="0" borderId="2" xfId="1" applyFont="1" applyBorder="1"/>
    <xf numFmtId="0" fontId="3" fillId="0" borderId="0" xfId="0" applyFont="1"/>
    <xf numFmtId="165" fontId="0" fillId="0" borderId="0" xfId="2" applyFont="1" applyFill="1" applyBorder="1"/>
    <xf numFmtId="0" fontId="0" fillId="0" borderId="0" xfId="0" applyBorder="1"/>
    <xf numFmtId="165" fontId="0" fillId="0" borderId="0" xfId="1" applyFont="1" applyBorder="1"/>
    <xf numFmtId="0" fontId="3" fillId="0" borderId="0" xfId="0" applyFont="1" applyFill="1" applyBorder="1"/>
    <xf numFmtId="0" fontId="3" fillId="0" borderId="2" xfId="0" applyFont="1" applyFill="1" applyBorder="1"/>
    <xf numFmtId="0" fontId="5" fillId="0" borderId="0" xfId="0" applyFont="1"/>
    <xf numFmtId="165" fontId="5" fillId="0" borderId="2" xfId="1" applyFont="1" applyBorder="1"/>
    <xf numFmtId="165" fontId="5" fillId="0" borderId="2" xfId="1" applyFont="1" applyFill="1" applyBorder="1"/>
    <xf numFmtId="165" fontId="5" fillId="0" borderId="0" xfId="1" applyFont="1"/>
    <xf numFmtId="165" fontId="3" fillId="0" borderId="2" xfId="1" applyFont="1" applyFill="1" applyBorder="1"/>
    <xf numFmtId="165" fontId="2" fillId="0" borderId="3" xfId="1" applyFont="1" applyFill="1" applyBorder="1"/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9" fontId="3" fillId="0" borderId="0" xfId="0" applyNumberFormat="1" applyFont="1" applyAlignment="1">
      <alignment vertical="top"/>
    </xf>
    <xf numFmtId="166" fontId="3" fillId="0" borderId="0" xfId="2" applyNumberFormat="1" applyFont="1" applyAlignment="1">
      <alignment vertical="top"/>
    </xf>
    <xf numFmtId="0" fontId="3" fillId="0" borderId="0" xfId="0" applyFont="1" applyAlignment="1">
      <alignment vertical="top" wrapText="1"/>
    </xf>
    <xf numFmtId="166" fontId="3" fillId="0" borderId="0" xfId="2" applyNumberFormat="1" applyFont="1" applyBorder="1" applyAlignment="1">
      <alignment vertical="top"/>
    </xf>
    <xf numFmtId="166" fontId="3" fillId="0" borderId="4" xfId="2" applyNumberFormat="1" applyFont="1" applyBorder="1" applyAlignment="1">
      <alignment vertical="top"/>
    </xf>
    <xf numFmtId="9" fontId="3" fillId="0" borderId="0" xfId="0" applyNumberFormat="1" applyFont="1"/>
    <xf numFmtId="166" fontId="3" fillId="0" borderId="0" xfId="0" applyNumberFormat="1" applyFont="1"/>
    <xf numFmtId="0" fontId="3" fillId="0" borderId="0" xfId="0" applyFont="1" applyAlignment="1">
      <alignment horizontal="right"/>
    </xf>
    <xf numFmtId="165" fontId="3" fillId="0" borderId="0" xfId="2" applyFont="1"/>
    <xf numFmtId="166" fontId="3" fillId="0" borderId="5" xfId="0" applyNumberFormat="1" applyFont="1" applyBorder="1"/>
    <xf numFmtId="167" fontId="3" fillId="0" borderId="0" xfId="0" applyNumberFormat="1" applyFont="1" applyAlignment="1">
      <alignment vertical="top"/>
    </xf>
    <xf numFmtId="0" fontId="5" fillId="0" borderId="2" xfId="0" applyFont="1" applyBorder="1"/>
    <xf numFmtId="0" fontId="5" fillId="0" borderId="2" xfId="0" applyFont="1" applyFill="1" applyBorder="1"/>
    <xf numFmtId="165" fontId="6" fillId="0" borderId="2" xfId="1" applyFont="1" applyBorder="1"/>
    <xf numFmtId="165" fontId="3" fillId="0" borderId="0" xfId="2" applyFont="1" applyFill="1" applyBorder="1"/>
  </cellXfs>
  <cellStyles count="3">
    <cellStyle name="Euro" xfId="1" xr:uid="{E37DA3A6-8310-41B6-9D59-0172389C2B6F}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C6781-53E7-4F4E-89DB-B5506E9966E4}">
  <dimension ref="A1:U22"/>
  <sheetViews>
    <sheetView tabSelected="1" topLeftCell="C1" zoomScaleNormal="100" workbookViewId="0">
      <selection activeCell="E17" sqref="E17"/>
    </sheetView>
  </sheetViews>
  <sheetFormatPr defaultRowHeight="12.75" x14ac:dyDescent="0.15"/>
  <cols>
    <col min="1" max="1" width="3.234375" bestFit="1" customWidth="1"/>
    <col min="2" max="2" width="19.1484375" bestFit="1" customWidth="1"/>
    <col min="3" max="3" width="9.3046875" bestFit="1" customWidth="1"/>
    <col min="4" max="4" width="19.8203125" bestFit="1" customWidth="1"/>
    <col min="5" max="5" width="34.65625" bestFit="1" customWidth="1"/>
    <col min="6" max="8" width="20.08984375" style="1" hidden="1" customWidth="1"/>
    <col min="9" max="11" width="21.57421875" style="1" hidden="1" customWidth="1"/>
    <col min="12" max="13" width="21.57421875" style="1" customWidth="1"/>
    <col min="14" max="14" width="4.98828125" style="1" customWidth="1"/>
    <col min="15" max="15" width="78.34765625" bestFit="1" customWidth="1"/>
  </cols>
  <sheetData>
    <row r="1" spans="1:21" x14ac:dyDescent="0.15">
      <c r="A1" s="10"/>
      <c r="B1" s="3" t="s">
        <v>0</v>
      </c>
      <c r="C1" s="3" t="s">
        <v>2</v>
      </c>
      <c r="D1" s="3" t="s">
        <v>3</v>
      </c>
      <c r="E1" s="3" t="s">
        <v>1</v>
      </c>
      <c r="F1" s="2" t="s">
        <v>10</v>
      </c>
      <c r="G1" s="2" t="s">
        <v>10</v>
      </c>
      <c r="H1" s="2" t="s">
        <v>10</v>
      </c>
      <c r="I1" s="2" t="s">
        <v>16</v>
      </c>
      <c r="J1" s="2" t="s">
        <v>10</v>
      </c>
      <c r="K1" s="2" t="s">
        <v>16</v>
      </c>
      <c r="L1" s="2" t="s">
        <v>10</v>
      </c>
      <c r="M1" s="2" t="s">
        <v>16</v>
      </c>
      <c r="N1" s="25"/>
      <c r="O1" s="3" t="s">
        <v>55</v>
      </c>
      <c r="Q1" s="12" t="s">
        <v>84</v>
      </c>
      <c r="R1" s="12" t="s">
        <v>85</v>
      </c>
      <c r="S1" s="12" t="s">
        <v>86</v>
      </c>
      <c r="T1" s="12" t="s">
        <v>87</v>
      </c>
      <c r="U1" s="12" t="s">
        <v>88</v>
      </c>
    </row>
    <row r="2" spans="1:21" x14ac:dyDescent="0.15">
      <c r="A2" s="10"/>
      <c r="B2" s="3"/>
      <c r="C2" s="3"/>
      <c r="D2" s="3"/>
      <c r="E2" s="4"/>
      <c r="F2" s="2" t="s">
        <v>32</v>
      </c>
      <c r="G2" s="2" t="s">
        <v>36</v>
      </c>
      <c r="H2" s="2" t="s">
        <v>42</v>
      </c>
      <c r="I2" s="2" t="s">
        <v>42</v>
      </c>
      <c r="J2" s="2" t="s">
        <v>71</v>
      </c>
      <c r="K2" s="2" t="s">
        <v>71</v>
      </c>
      <c r="L2" s="2" t="s">
        <v>80</v>
      </c>
      <c r="M2" s="2" t="s">
        <v>80</v>
      </c>
      <c r="N2" s="25"/>
      <c r="O2" s="4"/>
    </row>
    <row r="3" spans="1:21" x14ac:dyDescent="0.15">
      <c r="A3" s="10"/>
      <c r="B3" s="3"/>
      <c r="C3" s="3"/>
      <c r="D3" s="3"/>
      <c r="E3" s="4"/>
      <c r="F3" s="2" t="s">
        <v>33</v>
      </c>
      <c r="G3" s="2" t="s">
        <v>37</v>
      </c>
      <c r="H3" s="2" t="s">
        <v>74</v>
      </c>
      <c r="I3" s="2"/>
      <c r="J3" s="2" t="s">
        <v>78</v>
      </c>
      <c r="K3" s="2" t="s">
        <v>79</v>
      </c>
      <c r="L3" s="2" t="s">
        <v>82</v>
      </c>
      <c r="M3" s="2" t="s">
        <v>81</v>
      </c>
      <c r="N3" s="25"/>
      <c r="O3" s="4"/>
    </row>
    <row r="4" spans="1:21" x14ac:dyDescent="0.15">
      <c r="A4" s="7" t="s">
        <v>13</v>
      </c>
      <c r="B4" s="7" t="s">
        <v>9</v>
      </c>
      <c r="C4" s="7" t="s">
        <v>5</v>
      </c>
      <c r="D4" s="7" t="s">
        <v>6</v>
      </c>
      <c r="E4" s="7" t="s">
        <v>92</v>
      </c>
      <c r="F4" s="8">
        <v>16220100</v>
      </c>
      <c r="G4" s="41">
        <v>28000000</v>
      </c>
      <c r="H4" s="13">
        <f>ROUND(G4/158.3*159.8,-2)</f>
        <v>28265300</v>
      </c>
      <c r="I4" s="8"/>
      <c r="J4" s="8">
        <v>30777000</v>
      </c>
      <c r="K4" s="8">
        <v>0</v>
      </c>
      <c r="L4" s="8">
        <f>ROUND(J4/124*128.4,-2)</f>
        <v>31869100</v>
      </c>
      <c r="M4" s="8">
        <f>ROUND(K4/122.3*124.4,-2)</f>
        <v>0</v>
      </c>
      <c r="N4" s="15"/>
      <c r="O4" s="9" t="s">
        <v>72</v>
      </c>
      <c r="Q4" s="14" t="s">
        <v>90</v>
      </c>
      <c r="R4" s="14" t="s">
        <v>90</v>
      </c>
      <c r="S4" s="18" t="s">
        <v>90</v>
      </c>
      <c r="T4" s="18" t="s">
        <v>89</v>
      </c>
      <c r="U4" s="18" t="s">
        <v>89</v>
      </c>
    </row>
    <row r="5" spans="1:21" x14ac:dyDescent="0.15">
      <c r="A5" s="7" t="s">
        <v>14</v>
      </c>
      <c r="B5" s="7" t="s">
        <v>9</v>
      </c>
      <c r="C5" s="7" t="s">
        <v>5</v>
      </c>
      <c r="D5" s="7" t="s">
        <v>6</v>
      </c>
      <c r="E5" s="7" t="s">
        <v>92</v>
      </c>
      <c r="F5" s="8"/>
      <c r="G5" s="8"/>
      <c r="H5" s="8"/>
      <c r="I5" s="22">
        <v>3433980</v>
      </c>
      <c r="J5" s="8">
        <v>0</v>
      </c>
      <c r="K5" s="8">
        <v>3846600</v>
      </c>
      <c r="L5" s="8">
        <f t="shared" ref="L5:L18" si="0">ROUND(J5/124*128.4,-2)</f>
        <v>0</v>
      </c>
      <c r="M5" s="8">
        <f t="shared" ref="M5:M18" si="1">ROUND(K5/122.3*124.4,-2)</f>
        <v>3912600</v>
      </c>
      <c r="N5" s="15"/>
      <c r="O5" s="9" t="s">
        <v>58</v>
      </c>
    </row>
    <row r="6" spans="1:21" x14ac:dyDescent="0.15">
      <c r="A6" s="39"/>
      <c r="B6" s="39" t="s">
        <v>9</v>
      </c>
      <c r="C6" s="39" t="s">
        <v>5</v>
      </c>
      <c r="D6" s="39" t="s">
        <v>6</v>
      </c>
      <c r="E6" s="40" t="s">
        <v>75</v>
      </c>
      <c r="F6" s="21"/>
      <c r="G6" s="21"/>
      <c r="H6" s="21"/>
      <c r="I6" s="21"/>
      <c r="J6" s="21">
        <v>230000</v>
      </c>
      <c r="K6" s="21"/>
      <c r="L6" s="8">
        <f t="shared" si="0"/>
        <v>238200</v>
      </c>
      <c r="M6" s="8">
        <f t="shared" si="1"/>
        <v>0</v>
      </c>
      <c r="O6" s="7" t="s">
        <v>77</v>
      </c>
      <c r="P6" s="20" t="s">
        <v>76</v>
      </c>
      <c r="Q6" s="14"/>
    </row>
    <row r="7" spans="1:21" s="20" customFormat="1" x14ac:dyDescent="0.15">
      <c r="A7" s="19" t="s">
        <v>38</v>
      </c>
      <c r="B7" s="19" t="s">
        <v>34</v>
      </c>
      <c r="C7" s="9" t="s">
        <v>5</v>
      </c>
      <c r="D7" s="9" t="s">
        <v>6</v>
      </c>
      <c r="E7" s="19" t="s">
        <v>35</v>
      </c>
      <c r="F7" s="13">
        <v>211750</v>
      </c>
      <c r="G7" s="8">
        <f>ROUND(F7/144.3*151.5,-2)</f>
        <v>222300</v>
      </c>
      <c r="H7" s="21">
        <f>467000*1.21</f>
        <v>565070</v>
      </c>
      <c r="I7" s="21"/>
      <c r="J7" s="8">
        <v>615300</v>
      </c>
      <c r="K7" s="8">
        <v>0</v>
      </c>
      <c r="L7" s="8">
        <f t="shared" si="0"/>
        <v>637100</v>
      </c>
      <c r="M7" s="8">
        <f t="shared" si="1"/>
        <v>0</v>
      </c>
      <c r="N7" s="23"/>
      <c r="O7" s="9" t="s">
        <v>66</v>
      </c>
      <c r="Q7" s="14" t="s">
        <v>90</v>
      </c>
      <c r="R7" s="14" t="s">
        <v>89</v>
      </c>
      <c r="S7" s="14" t="s">
        <v>89</v>
      </c>
      <c r="T7" s="18" t="s">
        <v>89</v>
      </c>
      <c r="U7" s="18" t="s">
        <v>89</v>
      </c>
    </row>
    <row r="8" spans="1:21" s="20" customFormat="1" x14ac:dyDescent="0.15">
      <c r="A8" s="19" t="s">
        <v>39</v>
      </c>
      <c r="B8" s="19" t="s">
        <v>34</v>
      </c>
      <c r="C8" s="9" t="s">
        <v>5</v>
      </c>
      <c r="D8" s="9" t="s">
        <v>6</v>
      </c>
      <c r="E8" s="19" t="s">
        <v>35</v>
      </c>
      <c r="F8" s="21"/>
      <c r="G8" s="8">
        <f>ROUND(F8/144.3*151.5,-2)</f>
        <v>0</v>
      </c>
      <c r="H8" s="21"/>
      <c r="I8" s="21">
        <f>40000*1.21</f>
        <v>48400</v>
      </c>
      <c r="J8" s="8">
        <v>0</v>
      </c>
      <c r="K8" s="8">
        <v>54200</v>
      </c>
      <c r="L8" s="8">
        <f t="shared" si="0"/>
        <v>0</v>
      </c>
      <c r="M8" s="8">
        <f t="shared" si="1"/>
        <v>55100</v>
      </c>
      <c r="N8" s="23"/>
      <c r="O8" s="9" t="s">
        <v>66</v>
      </c>
      <c r="Q8" s="14"/>
      <c r="R8" s="14"/>
      <c r="S8" s="14"/>
      <c r="T8" s="14"/>
      <c r="U8" s="14"/>
    </row>
    <row r="9" spans="1:21" x14ac:dyDescent="0.15">
      <c r="A9" s="7" t="s">
        <v>17</v>
      </c>
      <c r="B9" s="7" t="s">
        <v>19</v>
      </c>
      <c r="C9" s="7" t="s">
        <v>20</v>
      </c>
      <c r="D9" s="7" t="s">
        <v>4</v>
      </c>
      <c r="E9" s="7" t="s">
        <v>21</v>
      </c>
      <c r="F9" s="8">
        <v>7200</v>
      </c>
      <c r="G9" s="41">
        <v>40000</v>
      </c>
      <c r="H9" s="13">
        <f>ROUND(G9/158.3*159.8,-2)</f>
        <v>40400</v>
      </c>
      <c r="I9" s="8"/>
      <c r="J9" s="8">
        <v>44000</v>
      </c>
      <c r="K9" s="8">
        <v>0</v>
      </c>
      <c r="L9" s="8">
        <f t="shared" si="0"/>
        <v>45600</v>
      </c>
      <c r="M9" s="8">
        <f t="shared" si="1"/>
        <v>0</v>
      </c>
      <c r="N9" s="15"/>
      <c r="O9" s="9" t="s">
        <v>69</v>
      </c>
      <c r="Q9" t="s">
        <v>89</v>
      </c>
      <c r="R9" t="s">
        <v>89</v>
      </c>
      <c r="S9" t="s">
        <v>89</v>
      </c>
      <c r="T9" t="s">
        <v>89</v>
      </c>
      <c r="U9" t="s">
        <v>89</v>
      </c>
    </row>
    <row r="10" spans="1:21" x14ac:dyDescent="0.15">
      <c r="A10" s="7" t="s">
        <v>18</v>
      </c>
      <c r="B10" s="7" t="s">
        <v>19</v>
      </c>
      <c r="C10" s="7" t="s">
        <v>20</v>
      </c>
      <c r="D10" s="7" t="s">
        <v>4</v>
      </c>
      <c r="E10" s="7" t="s">
        <v>21</v>
      </c>
      <c r="F10" s="8"/>
      <c r="G10" s="8"/>
      <c r="H10" s="8"/>
      <c r="I10" s="8">
        <v>10000</v>
      </c>
      <c r="J10" s="8">
        <v>0</v>
      </c>
      <c r="K10" s="8">
        <v>11200</v>
      </c>
      <c r="L10" s="8">
        <f t="shared" si="0"/>
        <v>0</v>
      </c>
      <c r="M10" s="8">
        <f t="shared" si="1"/>
        <v>11400</v>
      </c>
      <c r="N10" s="15"/>
      <c r="O10" s="9"/>
    </row>
    <row r="11" spans="1:21" s="14" customFormat="1" x14ac:dyDescent="0.15">
      <c r="A11" s="9" t="s">
        <v>15</v>
      </c>
      <c r="B11" s="9" t="s">
        <v>11</v>
      </c>
      <c r="C11" s="9" t="s">
        <v>12</v>
      </c>
      <c r="D11" s="9" t="s">
        <v>8</v>
      </c>
      <c r="E11" s="9" t="s">
        <v>93</v>
      </c>
      <c r="F11" s="8">
        <v>13539900</v>
      </c>
      <c r="G11" s="41">
        <v>23200000</v>
      </c>
      <c r="H11" s="13">
        <f>ROUND(G11/158.3*159.8,-2)</f>
        <v>23419800</v>
      </c>
      <c r="I11" s="13"/>
      <c r="J11" s="8">
        <v>25500900</v>
      </c>
      <c r="K11" s="8">
        <v>0</v>
      </c>
      <c r="L11" s="8">
        <f t="shared" si="0"/>
        <v>26405800</v>
      </c>
      <c r="M11" s="8">
        <f t="shared" si="1"/>
        <v>0</v>
      </c>
      <c r="N11" s="42"/>
      <c r="O11" s="9" t="s">
        <v>70</v>
      </c>
      <c r="Q11" s="14" t="s">
        <v>90</v>
      </c>
      <c r="R11" s="14" t="s">
        <v>90</v>
      </c>
      <c r="S11" s="18" t="s">
        <v>90</v>
      </c>
      <c r="T11" s="18" t="s">
        <v>89</v>
      </c>
      <c r="U11" s="18" t="s">
        <v>89</v>
      </c>
    </row>
    <row r="12" spans="1:21" s="14" customFormat="1" x14ac:dyDescent="0.15">
      <c r="A12" s="9" t="s">
        <v>23</v>
      </c>
      <c r="B12" s="9" t="s">
        <v>11</v>
      </c>
      <c r="C12" s="9" t="s">
        <v>12</v>
      </c>
      <c r="D12" s="9" t="s">
        <v>8</v>
      </c>
      <c r="E12" s="9" t="s">
        <v>93</v>
      </c>
      <c r="F12" s="13"/>
      <c r="G12" s="8">
        <f>ROUND(F12/144.3*151.5,-2)</f>
        <v>0</v>
      </c>
      <c r="H12" s="8"/>
      <c r="I12" s="22">
        <v>3242800</v>
      </c>
      <c r="J12" s="8">
        <v>0</v>
      </c>
      <c r="K12" s="8">
        <v>3632400</v>
      </c>
      <c r="L12" s="8">
        <f t="shared" si="0"/>
        <v>0</v>
      </c>
      <c r="M12" s="8">
        <f t="shared" si="1"/>
        <v>3694800</v>
      </c>
      <c r="N12" s="42"/>
      <c r="O12" s="9" t="s">
        <v>59</v>
      </c>
    </row>
    <row r="13" spans="1:21" x14ac:dyDescent="0.15">
      <c r="A13" s="9" t="s">
        <v>25</v>
      </c>
      <c r="B13" s="9" t="s">
        <v>26</v>
      </c>
      <c r="C13" s="7" t="s">
        <v>22</v>
      </c>
      <c r="D13" s="7" t="s">
        <v>7</v>
      </c>
      <c r="E13" s="9" t="s">
        <v>94</v>
      </c>
      <c r="F13" s="13">
        <v>7602400</v>
      </c>
      <c r="G13" s="41">
        <v>17000000</v>
      </c>
      <c r="H13" s="13">
        <f>ROUND(G13/158.3*159.8,-2)</f>
        <v>17161100</v>
      </c>
      <c r="I13" s="8"/>
      <c r="J13" s="8">
        <v>18686100</v>
      </c>
      <c r="K13" s="8">
        <v>0</v>
      </c>
      <c r="L13" s="8">
        <f t="shared" si="0"/>
        <v>19349200</v>
      </c>
      <c r="M13" s="8">
        <f t="shared" si="1"/>
        <v>0</v>
      </c>
      <c r="N13" s="15"/>
      <c r="O13" s="9" t="s">
        <v>68</v>
      </c>
      <c r="Q13" s="14" t="s">
        <v>90</v>
      </c>
      <c r="R13" s="14" t="s">
        <v>90</v>
      </c>
      <c r="S13" s="18" t="s">
        <v>91</v>
      </c>
      <c r="T13" s="18" t="s">
        <v>89</v>
      </c>
      <c r="U13" s="14" t="s">
        <v>89</v>
      </c>
    </row>
    <row r="14" spans="1:21" x14ac:dyDescent="0.15">
      <c r="A14" s="9" t="s">
        <v>27</v>
      </c>
      <c r="B14" s="9" t="s">
        <v>26</v>
      </c>
      <c r="C14" s="7" t="s">
        <v>22</v>
      </c>
      <c r="D14" s="7" t="s">
        <v>7</v>
      </c>
      <c r="E14" s="9" t="s">
        <v>95</v>
      </c>
      <c r="F14" s="13"/>
      <c r="G14" s="8"/>
      <c r="H14" s="8"/>
      <c r="I14" s="22">
        <v>2522850</v>
      </c>
      <c r="J14" s="8">
        <v>0</v>
      </c>
      <c r="K14" s="8">
        <v>2826000</v>
      </c>
      <c r="L14" s="8">
        <f t="shared" si="0"/>
        <v>0</v>
      </c>
      <c r="M14" s="8">
        <f t="shared" si="1"/>
        <v>2874500</v>
      </c>
      <c r="N14" s="15"/>
      <c r="O14" s="9" t="s">
        <v>57</v>
      </c>
    </row>
    <row r="15" spans="1:21" x14ac:dyDescent="0.15">
      <c r="A15" s="9" t="s">
        <v>40</v>
      </c>
      <c r="B15" s="9" t="s">
        <v>26</v>
      </c>
      <c r="C15" s="7" t="s">
        <v>22</v>
      </c>
      <c r="D15" s="7" t="s">
        <v>7</v>
      </c>
      <c r="E15" s="9" t="s">
        <v>41</v>
      </c>
      <c r="F15" s="13"/>
      <c r="G15" s="8"/>
      <c r="H15" s="8"/>
      <c r="I15" s="8">
        <v>50000</v>
      </c>
      <c r="J15" s="8">
        <v>0</v>
      </c>
      <c r="K15" s="8">
        <v>56000</v>
      </c>
      <c r="L15" s="8">
        <f t="shared" si="0"/>
        <v>0</v>
      </c>
      <c r="M15" s="8">
        <f t="shared" si="1"/>
        <v>57000</v>
      </c>
      <c r="N15" s="15"/>
      <c r="O15" s="9"/>
    </row>
    <row r="16" spans="1:21" x14ac:dyDescent="0.15">
      <c r="A16" s="19" t="s">
        <v>29</v>
      </c>
      <c r="B16" s="7" t="s">
        <v>28</v>
      </c>
      <c r="C16" s="7" t="s">
        <v>30</v>
      </c>
      <c r="D16" s="7" t="s">
        <v>7</v>
      </c>
      <c r="E16" s="7" t="s">
        <v>96</v>
      </c>
      <c r="F16" s="24">
        <v>9000000</v>
      </c>
      <c r="G16" s="41">
        <v>14900000</v>
      </c>
      <c r="H16" s="13">
        <f>ROUND(G16/158.3*159.8,-2)</f>
        <v>15041200</v>
      </c>
      <c r="I16" s="22"/>
      <c r="J16" s="8">
        <v>16377800</v>
      </c>
      <c r="K16" s="8">
        <v>0</v>
      </c>
      <c r="L16" s="8">
        <f t="shared" si="0"/>
        <v>16958900</v>
      </c>
      <c r="M16" s="8">
        <f t="shared" si="1"/>
        <v>0</v>
      </c>
      <c r="N16" s="15"/>
      <c r="O16" s="9" t="s">
        <v>67</v>
      </c>
      <c r="Q16" s="14" t="s">
        <v>90</v>
      </c>
      <c r="R16" s="14" t="s">
        <v>90</v>
      </c>
      <c r="S16" s="18" t="s">
        <v>91</v>
      </c>
      <c r="T16" s="18" t="s">
        <v>89</v>
      </c>
      <c r="U16" s="14" t="s">
        <v>89</v>
      </c>
    </row>
    <row r="17" spans="1:15" x14ac:dyDescent="0.15">
      <c r="A17" s="19" t="s">
        <v>31</v>
      </c>
      <c r="B17" s="7" t="s">
        <v>28</v>
      </c>
      <c r="C17" s="7" t="s">
        <v>30</v>
      </c>
      <c r="D17" s="7" t="s">
        <v>7</v>
      </c>
      <c r="E17" s="7" t="s">
        <v>97</v>
      </c>
      <c r="F17" s="24"/>
      <c r="G17" s="8"/>
      <c r="H17" s="8"/>
      <c r="I17" s="22">
        <v>2232450</v>
      </c>
      <c r="J17" s="8">
        <v>0</v>
      </c>
      <c r="K17" s="8">
        <v>2500700</v>
      </c>
      <c r="L17" s="8">
        <f t="shared" si="0"/>
        <v>0</v>
      </c>
      <c r="M17" s="8">
        <f t="shared" si="1"/>
        <v>2543600</v>
      </c>
      <c r="N17" s="15"/>
      <c r="O17" s="9" t="s">
        <v>56</v>
      </c>
    </row>
    <row r="18" spans="1:15" s="20" customFormat="1" x14ac:dyDescent="0.15">
      <c r="A18" s="9" t="s">
        <v>65</v>
      </c>
      <c r="B18" s="19" t="s">
        <v>60</v>
      </c>
      <c r="C18" s="9" t="s">
        <v>61</v>
      </c>
      <c r="D18" s="9" t="s">
        <v>62</v>
      </c>
      <c r="E18" s="9" t="s">
        <v>63</v>
      </c>
      <c r="F18" s="21"/>
      <c r="G18" s="21"/>
      <c r="H18" s="21">
        <v>158000</v>
      </c>
      <c r="I18" s="21"/>
      <c r="J18" s="8">
        <v>172000</v>
      </c>
      <c r="K18" s="8">
        <v>0</v>
      </c>
      <c r="L18" s="8">
        <f t="shared" si="0"/>
        <v>178100</v>
      </c>
      <c r="M18" s="8">
        <f t="shared" si="1"/>
        <v>0</v>
      </c>
      <c r="N18" s="23"/>
      <c r="O18" s="9" t="s">
        <v>64</v>
      </c>
    </row>
    <row r="19" spans="1:15" x14ac:dyDescent="0.15">
      <c r="A19" s="18"/>
      <c r="B19" s="16"/>
      <c r="C19" s="16"/>
      <c r="D19" s="16"/>
      <c r="E19" s="16"/>
      <c r="F19" s="17"/>
      <c r="G19" s="17"/>
      <c r="H19" s="17"/>
      <c r="I19" s="17"/>
      <c r="J19" s="17"/>
      <c r="K19" s="17"/>
      <c r="L19" s="17"/>
      <c r="M19" s="17"/>
      <c r="N19" s="15"/>
    </row>
    <row r="20" spans="1:15" ht="13.5" thickBot="1" x14ac:dyDescent="0.2">
      <c r="F20" s="6">
        <v>46581350</v>
      </c>
      <c r="G20" s="6">
        <f t="shared" ref="G20:M20" si="2">SUM(G4:G19)</f>
        <v>83362300</v>
      </c>
      <c r="H20" s="6">
        <f t="shared" si="2"/>
        <v>84650870</v>
      </c>
      <c r="I20" s="6">
        <f t="shared" si="2"/>
        <v>11540480</v>
      </c>
      <c r="J20" s="6">
        <f t="shared" si="2"/>
        <v>92403100</v>
      </c>
      <c r="K20" s="6">
        <f t="shared" si="2"/>
        <v>12927100</v>
      </c>
      <c r="L20" s="6">
        <f t="shared" si="2"/>
        <v>95682000</v>
      </c>
      <c r="M20" s="6">
        <f t="shared" si="2"/>
        <v>13149000</v>
      </c>
      <c r="N20" s="5"/>
    </row>
    <row r="21" spans="1:15" ht="13.5" thickTop="1" x14ac:dyDescent="0.15"/>
    <row r="22" spans="1:15" x14ac:dyDescent="0.15">
      <c r="B22" s="12" t="s">
        <v>24</v>
      </c>
      <c r="I22" s="11">
        <f>H20+I20</f>
        <v>96191350</v>
      </c>
      <c r="K22" s="11">
        <f>J20+K20</f>
        <v>105330200</v>
      </c>
      <c r="M22" s="11">
        <f>L20+M20</f>
        <v>108831000</v>
      </c>
    </row>
  </sheetData>
  <pageMargins left="0.59055118110236227" right="0.59055118110236227" top="1.7716535433070868" bottom="0.94488188976377963" header="0.31496062992125984" footer="0.31496062992125984"/>
  <pageSetup paperSize="9" orientation="landscape" r:id="rId1"/>
  <headerFooter>
    <oddFooter>&amp;L&amp;F &amp;A&amp;C&amp;P&amp;R&amp;D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6F77A-BD4C-48D2-8976-852EC38BD1E0}">
  <dimension ref="A1:H12"/>
  <sheetViews>
    <sheetView zoomScaleNormal="100" workbookViewId="0">
      <selection activeCell="E23" sqref="E23"/>
    </sheetView>
  </sheetViews>
  <sheetFormatPr defaultColWidth="9.16796875" defaultRowHeight="12.75" x14ac:dyDescent="0.15"/>
  <cols>
    <col min="1" max="1" width="2.01953125" style="14" bestFit="1" customWidth="1"/>
    <col min="2" max="2" width="51.37890625" style="14" customWidth="1"/>
    <col min="3" max="3" width="17.2578125" style="14" bestFit="1" customWidth="1"/>
    <col min="4" max="4" width="11.19140625" style="14" bestFit="1" customWidth="1"/>
    <col min="5" max="5" width="11.59375" style="14" bestFit="1" customWidth="1"/>
    <col min="6" max="6" width="17.52734375" style="14" bestFit="1" customWidth="1"/>
    <col min="7" max="7" width="9.16796875" style="14"/>
    <col min="8" max="8" width="15.5078125" style="14" bestFit="1" customWidth="1"/>
    <col min="9" max="16384" width="9.16796875" style="14"/>
  </cols>
  <sheetData>
    <row r="1" spans="1:8" x14ac:dyDescent="0.15">
      <c r="B1" s="12" t="s">
        <v>83</v>
      </c>
    </row>
    <row r="2" spans="1:8" x14ac:dyDescent="0.15">
      <c r="B2" s="12" t="s">
        <v>43</v>
      </c>
      <c r="C2" s="12" t="s">
        <v>44</v>
      </c>
      <c r="D2" s="12" t="s">
        <v>45</v>
      </c>
      <c r="E2" s="12" t="s">
        <v>46</v>
      </c>
      <c r="F2" s="12" t="s">
        <v>47</v>
      </c>
    </row>
    <row r="3" spans="1:8" s="26" customFormat="1" x14ac:dyDescent="0.15">
      <c r="A3" s="26">
        <v>1</v>
      </c>
      <c r="B3" s="26" t="s">
        <v>51</v>
      </c>
      <c r="C3" s="27">
        <f>specificatie!M22</f>
        <v>108831000</v>
      </c>
      <c r="D3" s="38">
        <v>1.05</v>
      </c>
      <c r="E3" s="28">
        <v>0.25</v>
      </c>
      <c r="F3" s="29">
        <f>ROUND(C3*D3/1000*E3,2)</f>
        <v>28568.14</v>
      </c>
    </row>
    <row r="4" spans="1:8" s="26" customFormat="1" x14ac:dyDescent="0.15">
      <c r="A4" s="26">
        <v>2</v>
      </c>
      <c r="B4" s="26" t="s">
        <v>48</v>
      </c>
      <c r="C4" s="27">
        <f>C3</f>
        <v>108831000</v>
      </c>
      <c r="D4" s="38">
        <v>1.1000000000000001</v>
      </c>
      <c r="E4" s="28">
        <v>0.25</v>
      </c>
      <c r="F4" s="29">
        <f>ROUND(C4*D4/1000*E4,2)</f>
        <v>29928.53</v>
      </c>
    </row>
    <row r="5" spans="1:8" s="26" customFormat="1" ht="24" x14ac:dyDescent="0.15">
      <c r="A5" s="26">
        <v>3</v>
      </c>
      <c r="B5" s="30" t="s">
        <v>73</v>
      </c>
      <c r="C5" s="27">
        <f>C4</f>
        <v>108831000</v>
      </c>
      <c r="D5" s="38">
        <v>1.1499999999999999</v>
      </c>
      <c r="E5" s="28">
        <v>0.2</v>
      </c>
      <c r="F5" s="29">
        <f>ROUND(C5*D5/1000*E5,2)</f>
        <v>25031.13</v>
      </c>
    </row>
    <row r="6" spans="1:8" s="26" customFormat="1" ht="24" x14ac:dyDescent="0.15">
      <c r="A6" s="26">
        <v>4</v>
      </c>
      <c r="B6" s="30" t="s">
        <v>49</v>
      </c>
      <c r="C6" s="27">
        <f>C5</f>
        <v>108831000</v>
      </c>
      <c r="D6" s="38">
        <v>1.2110000000000001</v>
      </c>
      <c r="E6" s="28">
        <v>0.15</v>
      </c>
      <c r="F6" s="31">
        <f>ROUND(C6*D6/1000*E6,2)</f>
        <v>19769.150000000001</v>
      </c>
    </row>
    <row r="7" spans="1:8" s="26" customFormat="1" ht="24" x14ac:dyDescent="0.15">
      <c r="A7" s="26">
        <v>5</v>
      </c>
      <c r="B7" s="30" t="s">
        <v>50</v>
      </c>
      <c r="C7" s="27">
        <f>C6</f>
        <v>108831000</v>
      </c>
      <c r="D7" s="38">
        <v>1.85</v>
      </c>
      <c r="E7" s="28">
        <v>0.15</v>
      </c>
      <c r="F7" s="32">
        <f>ROUND(C7*D7/1000*E7,2)</f>
        <v>30200.6</v>
      </c>
    </row>
    <row r="8" spans="1:8" x14ac:dyDescent="0.15">
      <c r="E8" s="33"/>
      <c r="F8" s="34">
        <f>SUM(F3:F7)</f>
        <v>133497.55000000002</v>
      </c>
      <c r="H8" s="14">
        <f>F8/C7*1000</f>
        <v>1.2266500353759502</v>
      </c>
    </row>
    <row r="9" spans="1:8" x14ac:dyDescent="0.15">
      <c r="E9" s="35" t="s">
        <v>52</v>
      </c>
      <c r="F9" s="36">
        <v>7.5</v>
      </c>
    </row>
    <row r="10" spans="1:8" x14ac:dyDescent="0.15">
      <c r="E10" s="35" t="s">
        <v>53</v>
      </c>
      <c r="F10" s="34">
        <f>(F8+F9)*21%</f>
        <v>28036.060500000003</v>
      </c>
    </row>
    <row r="11" spans="1:8" ht="13.5" thickBot="1" x14ac:dyDescent="0.2">
      <c r="E11" s="35" t="s">
        <v>54</v>
      </c>
      <c r="F11" s="37">
        <f>SUM(F8:F10)</f>
        <v>161541.11050000001</v>
      </c>
    </row>
    <row r="12" spans="1:8" ht="13.5" thickTop="1" x14ac:dyDescent="0.15"/>
  </sheetData>
  <pageMargins left="0.59055118110236227" right="0.59055118110236227" top="1.5354330708661419" bottom="0.94488188976377963" header="0.31496062992125984" footer="0.70866141732283472"/>
  <pageSetup paperSize="9" orientation="landscape" r:id="rId1"/>
  <headerFooter>
    <oddFooter>&amp;L&amp;F &amp;A&amp;C&amp;P&amp;R&amp;D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specificatie</vt:lpstr>
      <vt:lpstr>premieberekening</vt:lpstr>
      <vt:lpstr>premieberekening!Afdrukbereik</vt:lpstr>
      <vt:lpstr>specificatie!Afdrukbereik</vt:lpstr>
    </vt:vector>
  </TitlesOfParts>
  <Company>RvO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pcornelisse</dc:creator>
  <cp:lastModifiedBy>X</cp:lastModifiedBy>
  <cp:lastPrinted>2022-11-17T13:17:38Z</cp:lastPrinted>
  <dcterms:created xsi:type="dcterms:W3CDTF">2011-05-05T08:54:29Z</dcterms:created>
  <dcterms:modified xsi:type="dcterms:W3CDTF">2024-10-04T06:43:14Z</dcterms:modified>
</cp:coreProperties>
</file>