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bizob.sharepoint.com/sites/2024-GEZ-MUI-00442BLADELUitgebreidegevarenverzekeringUGVbrand/Gedeelde documenten/Algemeen/Best/"/>
    </mc:Choice>
  </mc:AlternateContent>
  <xr:revisionPtr revIDLastSave="0" documentId="8_{C9ED49F5-EFE3-4653-A736-253200EBAF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BJECTENLIJST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1" i="1" l="1"/>
  <c r="O71" i="1" s="1"/>
  <c r="N60" i="1"/>
  <c r="O60" i="1" s="1"/>
  <c r="J48" i="1"/>
  <c r="J64" i="1" l="1"/>
  <c r="J67" i="1"/>
  <c r="J58" i="1"/>
  <c r="J57" i="1"/>
  <c r="J41" i="1"/>
  <c r="J25" i="1"/>
  <c r="J18" i="1"/>
  <c r="J9" i="1"/>
  <c r="L60" i="1"/>
  <c r="K61" i="1" l="1"/>
  <c r="N61" i="1" s="1"/>
  <c r="O61" i="1" s="1"/>
  <c r="K54" i="1"/>
  <c r="N54" i="1" s="1"/>
  <c r="O54" i="1" s="1"/>
  <c r="J69" i="1"/>
  <c r="J68" i="1"/>
  <c r="J65" i="1"/>
  <c r="J61" i="1"/>
  <c r="J59" i="1"/>
  <c r="J56" i="1"/>
  <c r="J55" i="1"/>
  <c r="J54" i="1"/>
  <c r="J53" i="1"/>
  <c r="J52" i="1"/>
  <c r="J50" i="1"/>
  <c r="J49" i="1"/>
  <c r="J46" i="1"/>
  <c r="J45" i="1"/>
  <c r="J44" i="1"/>
  <c r="J43" i="1"/>
  <c r="J42" i="1"/>
  <c r="J36" i="1"/>
  <c r="J34" i="1"/>
  <c r="J33" i="1"/>
  <c r="J32" i="1"/>
  <c r="J31" i="1"/>
  <c r="J30" i="1"/>
  <c r="J29" i="1"/>
  <c r="J28" i="1"/>
  <c r="J24" i="1"/>
  <c r="J22" i="1"/>
  <c r="J21" i="1"/>
  <c r="J20" i="1"/>
  <c r="J19" i="1"/>
  <c r="J17" i="1"/>
  <c r="J14" i="1"/>
  <c r="J12" i="1"/>
  <c r="J11" i="1"/>
  <c r="L61" i="1" l="1"/>
  <c r="L54" i="1"/>
  <c r="I71" i="1"/>
  <c r="I72" i="1"/>
  <c r="I70" i="1"/>
  <c r="K70" i="1" s="1"/>
  <c r="N70" i="1" s="1"/>
  <c r="O70" i="1" l="1"/>
  <c r="K72" i="1"/>
  <c r="H72" i="1"/>
  <c r="J72" i="1" s="1"/>
  <c r="H71" i="1"/>
  <c r="J71" i="1" s="1"/>
  <c r="L71" i="1" s="1"/>
  <c r="H70" i="1"/>
  <c r="J70" i="1" s="1"/>
  <c r="I6" i="1"/>
  <c r="K6" i="1" s="1"/>
  <c r="N6" i="1" s="1"/>
  <c r="O6" i="1" s="1"/>
  <c r="I7" i="1"/>
  <c r="K7" i="1" s="1"/>
  <c r="N7" i="1" s="1"/>
  <c r="O7" i="1" s="1"/>
  <c r="I8" i="1"/>
  <c r="K8" i="1" s="1"/>
  <c r="N8" i="1" s="1"/>
  <c r="O8" i="1" s="1"/>
  <c r="I9" i="1"/>
  <c r="K9" i="1" s="1"/>
  <c r="I10" i="1"/>
  <c r="K10" i="1" s="1"/>
  <c r="N10" i="1" s="1"/>
  <c r="O10" i="1" s="1"/>
  <c r="I11" i="1"/>
  <c r="K11" i="1" s="1"/>
  <c r="I12" i="1"/>
  <c r="K12" i="1" s="1"/>
  <c r="I13" i="1"/>
  <c r="K13" i="1" s="1"/>
  <c r="N13" i="1" s="1"/>
  <c r="O13" i="1" s="1"/>
  <c r="I14" i="1"/>
  <c r="K14" i="1" s="1"/>
  <c r="I15" i="1"/>
  <c r="K15" i="1" s="1"/>
  <c r="N15" i="1" s="1"/>
  <c r="O15" i="1" s="1"/>
  <c r="I16" i="1"/>
  <c r="K16" i="1" s="1"/>
  <c r="N16" i="1" s="1"/>
  <c r="O16" i="1" s="1"/>
  <c r="I17" i="1"/>
  <c r="K17" i="1" s="1"/>
  <c r="I18" i="1"/>
  <c r="K18" i="1" s="1"/>
  <c r="I19" i="1"/>
  <c r="K19" i="1" s="1"/>
  <c r="I20" i="1"/>
  <c r="K20" i="1" s="1"/>
  <c r="I21" i="1"/>
  <c r="K21" i="1" s="1"/>
  <c r="I22" i="1"/>
  <c r="K22" i="1" s="1"/>
  <c r="I23" i="1"/>
  <c r="K23" i="1" s="1"/>
  <c r="N23" i="1" s="1"/>
  <c r="O23" i="1" s="1"/>
  <c r="I24" i="1"/>
  <c r="K24" i="1" s="1"/>
  <c r="I25" i="1"/>
  <c r="K25" i="1" s="1"/>
  <c r="I26" i="1"/>
  <c r="K26" i="1" s="1"/>
  <c r="N26" i="1" s="1"/>
  <c r="O26" i="1" s="1"/>
  <c r="I27" i="1"/>
  <c r="K27" i="1" s="1"/>
  <c r="N27" i="1" s="1"/>
  <c r="O27" i="1" s="1"/>
  <c r="I28" i="1"/>
  <c r="K28" i="1" s="1"/>
  <c r="I29" i="1"/>
  <c r="K29" i="1" s="1"/>
  <c r="I30" i="1"/>
  <c r="K30" i="1" s="1"/>
  <c r="I31" i="1"/>
  <c r="K31" i="1" s="1"/>
  <c r="I32" i="1"/>
  <c r="K32" i="1" s="1"/>
  <c r="I33" i="1"/>
  <c r="K33" i="1" s="1"/>
  <c r="I34" i="1"/>
  <c r="K34" i="1" s="1"/>
  <c r="I35" i="1"/>
  <c r="K35" i="1" s="1"/>
  <c r="N35" i="1" s="1"/>
  <c r="O35" i="1" s="1"/>
  <c r="I36" i="1"/>
  <c r="K36" i="1" s="1"/>
  <c r="I37" i="1"/>
  <c r="K37" i="1" s="1"/>
  <c r="N37" i="1" s="1"/>
  <c r="O37" i="1" s="1"/>
  <c r="I38" i="1"/>
  <c r="K38" i="1" s="1"/>
  <c r="N38" i="1" s="1"/>
  <c r="O38" i="1" s="1"/>
  <c r="I39" i="1"/>
  <c r="K39" i="1" s="1"/>
  <c r="N39" i="1" s="1"/>
  <c r="O39" i="1" s="1"/>
  <c r="I40" i="1"/>
  <c r="K40" i="1" s="1"/>
  <c r="N40" i="1" s="1"/>
  <c r="O40" i="1" s="1"/>
  <c r="I41" i="1"/>
  <c r="K41" i="1" s="1"/>
  <c r="I42" i="1"/>
  <c r="K42" i="1" s="1"/>
  <c r="I43" i="1"/>
  <c r="K43" i="1" s="1"/>
  <c r="I44" i="1"/>
  <c r="K44" i="1" s="1"/>
  <c r="I45" i="1"/>
  <c r="K45" i="1" s="1"/>
  <c r="I46" i="1"/>
  <c r="K46" i="1" s="1"/>
  <c r="I47" i="1"/>
  <c r="K47" i="1" s="1"/>
  <c r="N47" i="1" s="1"/>
  <c r="O47" i="1" s="1"/>
  <c r="I48" i="1"/>
  <c r="K48" i="1" s="1"/>
  <c r="N48" i="1" s="1"/>
  <c r="I49" i="1"/>
  <c r="K49" i="1" s="1"/>
  <c r="I50" i="1"/>
  <c r="K50" i="1" s="1"/>
  <c r="I51" i="1"/>
  <c r="K51" i="1" s="1"/>
  <c r="N51" i="1" s="1"/>
  <c r="O51" i="1" s="1"/>
  <c r="I52" i="1"/>
  <c r="K52" i="1" s="1"/>
  <c r="I53" i="1"/>
  <c r="K53" i="1" s="1"/>
  <c r="I55" i="1"/>
  <c r="K55" i="1" s="1"/>
  <c r="I56" i="1"/>
  <c r="K56" i="1" s="1"/>
  <c r="I57" i="1"/>
  <c r="K57" i="1" s="1"/>
  <c r="I58" i="1"/>
  <c r="K58" i="1" s="1"/>
  <c r="I59" i="1"/>
  <c r="K59" i="1" s="1"/>
  <c r="I62" i="1"/>
  <c r="K62" i="1" s="1"/>
  <c r="N62" i="1" s="1"/>
  <c r="O62" i="1" s="1"/>
  <c r="I63" i="1"/>
  <c r="K63" i="1" s="1"/>
  <c r="N63" i="1" s="1"/>
  <c r="O63" i="1" s="1"/>
  <c r="I64" i="1"/>
  <c r="K64" i="1" s="1"/>
  <c r="I65" i="1"/>
  <c r="K65" i="1" s="1"/>
  <c r="I66" i="1"/>
  <c r="K66" i="1" s="1"/>
  <c r="N66" i="1" s="1"/>
  <c r="O66" i="1" s="1"/>
  <c r="I67" i="1"/>
  <c r="K67" i="1" s="1"/>
  <c r="I68" i="1"/>
  <c r="K68" i="1" s="1"/>
  <c r="I69" i="1"/>
  <c r="K69" i="1" s="1"/>
  <c r="I5" i="1"/>
  <c r="H66" i="1"/>
  <c r="J66" i="1" s="1"/>
  <c r="H63" i="1"/>
  <c r="J63" i="1" s="1"/>
  <c r="H62" i="1"/>
  <c r="J62" i="1" s="1"/>
  <c r="H51" i="1"/>
  <c r="J51" i="1" s="1"/>
  <c r="H47" i="1"/>
  <c r="J47" i="1" s="1"/>
  <c r="H40" i="1"/>
  <c r="J40" i="1" s="1"/>
  <c r="H39" i="1"/>
  <c r="J39" i="1" s="1"/>
  <c r="H37" i="1"/>
  <c r="J37" i="1" s="1"/>
  <c r="H38" i="1"/>
  <c r="J38" i="1" s="1"/>
  <c r="H35" i="1"/>
  <c r="J35" i="1" s="1"/>
  <c r="H27" i="1"/>
  <c r="J27" i="1" s="1"/>
  <c r="H26" i="1"/>
  <c r="J26" i="1" s="1"/>
  <c r="H23" i="1"/>
  <c r="J23" i="1" s="1"/>
  <c r="H16" i="1"/>
  <c r="J16" i="1" s="1"/>
  <c r="H15" i="1"/>
  <c r="J15" i="1" s="1"/>
  <c r="H13" i="1"/>
  <c r="J13" i="1" s="1"/>
  <c r="H10" i="1"/>
  <c r="J10" i="1" s="1"/>
  <c r="H8" i="1"/>
  <c r="J8" i="1" s="1"/>
  <c r="H6" i="1"/>
  <c r="J6" i="1" s="1"/>
  <c r="H7" i="1"/>
  <c r="J7" i="1" s="1"/>
  <c r="H5" i="1"/>
  <c r="J5" i="1" s="1"/>
  <c r="L39" i="1" l="1"/>
  <c r="L15" i="1"/>
  <c r="L23" i="1"/>
  <c r="L47" i="1"/>
  <c r="L63" i="1"/>
  <c r="L66" i="1"/>
  <c r="L50" i="1"/>
  <c r="N50" i="1"/>
  <c r="O50" i="1" s="1"/>
  <c r="L12" i="1"/>
  <c r="N12" i="1"/>
  <c r="O12" i="1" s="1"/>
  <c r="L58" i="1"/>
  <c r="N58" i="1"/>
  <c r="O58" i="1" s="1"/>
  <c r="L42" i="1"/>
  <c r="N42" i="1"/>
  <c r="O42" i="1" s="1"/>
  <c r="L34" i="1"/>
  <c r="N34" i="1"/>
  <c r="O34" i="1" s="1"/>
  <c r="L65" i="1"/>
  <c r="N65" i="1"/>
  <c r="O65" i="1" s="1"/>
  <c r="L56" i="1"/>
  <c r="N56" i="1"/>
  <c r="O56" i="1" s="1"/>
  <c r="L41" i="1"/>
  <c r="N41" i="1"/>
  <c r="O41" i="1" s="1"/>
  <c r="L33" i="1"/>
  <c r="N33" i="1"/>
  <c r="O33" i="1" s="1"/>
  <c r="L25" i="1"/>
  <c r="N25" i="1"/>
  <c r="O25" i="1" s="1"/>
  <c r="L17" i="1"/>
  <c r="N17" i="1"/>
  <c r="O17" i="1" s="1"/>
  <c r="L9" i="1"/>
  <c r="N9" i="1"/>
  <c r="O9" i="1" s="1"/>
  <c r="L44" i="1"/>
  <c r="N44" i="1"/>
  <c r="O44" i="1" s="1"/>
  <c r="L28" i="1"/>
  <c r="N28" i="1"/>
  <c r="O28" i="1" s="1"/>
  <c r="O48" i="1"/>
  <c r="L18" i="1"/>
  <c r="N18" i="1"/>
  <c r="O18" i="1" s="1"/>
  <c r="L55" i="1"/>
  <c r="N55" i="1"/>
  <c r="O55" i="1" s="1"/>
  <c r="L32" i="1"/>
  <c r="N32" i="1"/>
  <c r="O32" i="1" s="1"/>
  <c r="L24" i="1"/>
  <c r="N24" i="1"/>
  <c r="O24" i="1" s="1"/>
  <c r="N72" i="1"/>
  <c r="L20" i="1"/>
  <c r="N20" i="1"/>
  <c r="O20" i="1" s="1"/>
  <c r="L49" i="1"/>
  <c r="N49" i="1"/>
  <c r="O49" i="1" s="1"/>
  <c r="L11" i="1"/>
  <c r="N11" i="1"/>
  <c r="O11" i="1" s="1"/>
  <c r="L64" i="1"/>
  <c r="N64" i="1"/>
  <c r="O64" i="1" s="1"/>
  <c r="L27" i="1"/>
  <c r="L31" i="1"/>
  <c r="N31" i="1"/>
  <c r="O31" i="1" s="1"/>
  <c r="L53" i="1"/>
  <c r="N53" i="1"/>
  <c r="O53" i="1" s="1"/>
  <c r="L69" i="1"/>
  <c r="N69" i="1"/>
  <c r="O69" i="1" s="1"/>
  <c r="L14" i="1"/>
  <c r="N14" i="1"/>
  <c r="O14" i="1" s="1"/>
  <c r="L59" i="1"/>
  <c r="N59" i="1"/>
  <c r="O59" i="1" s="1"/>
  <c r="L36" i="1"/>
  <c r="N36" i="1"/>
  <c r="O36" i="1" s="1"/>
  <c r="L67" i="1"/>
  <c r="N67" i="1"/>
  <c r="O67" i="1" s="1"/>
  <c r="L43" i="1"/>
  <c r="N43" i="1"/>
  <c r="O43" i="1" s="1"/>
  <c r="L19" i="1"/>
  <c r="N19" i="1"/>
  <c r="O19" i="1" s="1"/>
  <c r="L57" i="1"/>
  <c r="N57" i="1"/>
  <c r="O57" i="1" s="1"/>
  <c r="L35" i="1"/>
  <c r="L52" i="1"/>
  <c r="N52" i="1"/>
  <c r="O52" i="1" s="1"/>
  <c r="L46" i="1"/>
  <c r="N46" i="1"/>
  <c r="O46" i="1" s="1"/>
  <c r="L30" i="1"/>
  <c r="N30" i="1"/>
  <c r="O30" i="1" s="1"/>
  <c r="L22" i="1"/>
  <c r="N22" i="1"/>
  <c r="O22" i="1" s="1"/>
  <c r="L68" i="1"/>
  <c r="N68" i="1"/>
  <c r="O68" i="1" s="1"/>
  <c r="L45" i="1"/>
  <c r="N45" i="1"/>
  <c r="O45" i="1" s="1"/>
  <c r="L29" i="1"/>
  <c r="N29" i="1"/>
  <c r="O29" i="1" s="1"/>
  <c r="L21" i="1"/>
  <c r="N21" i="1"/>
  <c r="O21" i="1" s="1"/>
  <c r="L26" i="1"/>
  <c r="L62" i="1"/>
  <c r="L10" i="1"/>
  <c r="L38" i="1"/>
  <c r="L7" i="1"/>
  <c r="L13" i="1"/>
  <c r="L37" i="1"/>
  <c r="L70" i="1"/>
  <c r="L6" i="1"/>
  <c r="L51" i="1"/>
  <c r="K5" i="1"/>
  <c r="L8" i="1"/>
  <c r="L16" i="1"/>
  <c r="L40" i="1"/>
  <c r="L48" i="1"/>
  <c r="L72" i="1"/>
  <c r="N5" i="1" l="1"/>
  <c r="O72" i="1"/>
  <c r="L5" i="1"/>
  <c r="O5" i="1" l="1"/>
</calcChain>
</file>

<file path=xl/sharedStrings.xml><?xml version="1.0" encoding="utf-8"?>
<sst xmlns="http://schemas.openxmlformats.org/spreadsheetml/2006/main" count="492" uniqueCount="209">
  <si>
    <t>Adres</t>
  </si>
  <si>
    <t xml:space="preserve">Soort object </t>
  </si>
  <si>
    <t>Wilhelminakanaalstr. 66</t>
  </si>
  <si>
    <t>Garage/berging</t>
  </si>
  <si>
    <t>J. Brouwerstraat 29C</t>
  </si>
  <si>
    <t>J. de Rijpstraat 33</t>
  </si>
  <si>
    <t>Vijverweg 10</t>
  </si>
  <si>
    <t>Gemeente werken</t>
  </si>
  <si>
    <t>Opslagplaats</t>
  </si>
  <si>
    <t>Straatmeubilair</t>
  </si>
  <si>
    <t>W. de Zwijgerweg 1a</t>
  </si>
  <si>
    <t>Brandweerkazerne</t>
  </si>
  <si>
    <t>Spoorstraat 1</t>
  </si>
  <si>
    <t xml:space="preserve">Kantoor </t>
  </si>
  <si>
    <t xml:space="preserve">Dijkpad 1 </t>
  </si>
  <si>
    <t>Clubgebouw Politiehondenvereniging</t>
  </si>
  <si>
    <t>H.Hartstraat 1</t>
  </si>
  <si>
    <t>Stationsstraat 19a</t>
  </si>
  <si>
    <t>Wildheuvel 21-23</t>
  </si>
  <si>
    <t>leegstandwet, anti-kraak</t>
  </si>
  <si>
    <t>Ambachtsweg 9</t>
  </si>
  <si>
    <t>Clubgebouw Hengelsportvereniging</t>
  </si>
  <si>
    <t>Sportlaan 7</t>
  </si>
  <si>
    <t>Openluchtzwembad met kleedruimte</t>
  </si>
  <si>
    <t>Waterzuiveringsinstallatie</t>
  </si>
  <si>
    <t>Glijgoot</t>
  </si>
  <si>
    <t>Electrisch oprolbare matten</t>
  </si>
  <si>
    <t>J. Mannweg  6</t>
  </si>
  <si>
    <t>Kleed- en toiletgebouwen Joe Mann theater</t>
  </si>
  <si>
    <t>Gildelaan 2</t>
  </si>
  <si>
    <t>Atletiekbaan met 2 landingsbedden</t>
  </si>
  <si>
    <t>Spar 2</t>
  </si>
  <si>
    <t>Kinderdagverblijf Brabant</t>
  </si>
  <si>
    <t>Pr. Beatrixlaan 27</t>
  </si>
  <si>
    <t>Pr. Beatrixlaan 3</t>
  </si>
  <si>
    <t>Dierendagverblijf</t>
  </si>
  <si>
    <t>I. v.d. Boschstraat 2A</t>
  </si>
  <si>
    <t>Molenstraat 1B</t>
  </si>
  <si>
    <t>Molen</t>
  </si>
  <si>
    <t>Vlinderhei 7</t>
  </si>
  <si>
    <t>Kinderdagverblijf</t>
  </si>
  <si>
    <t>Rendierhei 10</t>
  </si>
  <si>
    <t>Gymzaal</t>
  </si>
  <si>
    <t>J. v. Wassenaerstraat 69</t>
  </si>
  <si>
    <t>Jongerencentrum Todo</t>
  </si>
  <si>
    <t>Vlinderhei 12</t>
  </si>
  <si>
    <t>Kon. Emmalaan 27</t>
  </si>
  <si>
    <t xml:space="preserve">St. Franciscusweg 5 </t>
  </si>
  <si>
    <t xml:space="preserve">Raadhuisplein </t>
  </si>
  <si>
    <t>Burg. Notermansstraat 27</t>
  </si>
  <si>
    <t>Heikantweg 20</t>
  </si>
  <si>
    <t>Zonnewende 173 (was Nazarethstraat)</t>
  </si>
  <si>
    <t>Kantoor Bestwijzer</t>
  </si>
  <si>
    <t>Vlinderhei 16</t>
  </si>
  <si>
    <t>Complex Wolvenhei (buurtcentrum)</t>
  </si>
  <si>
    <t xml:space="preserve">Veldweg 14, 16, </t>
  </si>
  <si>
    <t>2 woningen (woningen nog in gebruik)</t>
  </si>
  <si>
    <t>De Dieze 26</t>
  </si>
  <si>
    <t>Milieustraat</t>
  </si>
  <si>
    <t>Kleedlokaal bij sportveld</t>
  </si>
  <si>
    <t>Sportlaan 4a</t>
  </si>
  <si>
    <t>Sportlaan 6a</t>
  </si>
  <si>
    <t>Jacob van Wassenaerstraat 61</t>
  </si>
  <si>
    <t>Jacob van Wassenaerstraat 65</t>
  </si>
  <si>
    <t>De Dommel 4</t>
  </si>
  <si>
    <t>Mgr. Zwysenstraat 85</t>
  </si>
  <si>
    <t xml:space="preserve">Gymnastieklokaal </t>
  </si>
  <si>
    <t>J. Verleunstraat 29</t>
  </si>
  <si>
    <t>Basisschool Bricks</t>
  </si>
  <si>
    <t>Wildheuvel 1, 3</t>
  </si>
  <si>
    <t>Kon. Emmalaan 25</t>
  </si>
  <si>
    <t>M. de Bossusstraat 8</t>
  </si>
  <si>
    <t>Basisschool de Heydonck</t>
  </si>
  <si>
    <t>Trompstraat 39</t>
  </si>
  <si>
    <t>Secr. L. Jansenstraat 5</t>
  </si>
  <si>
    <t>Secr. L. Jansenstraat 7</t>
  </si>
  <si>
    <t>Burg. Notermanstraat 29</t>
  </si>
  <si>
    <t>Basisschool De Zevensprong</t>
  </si>
  <si>
    <t>J. Vermeerstraat 21</t>
  </si>
  <si>
    <t xml:space="preserve">Schoolgebouw </t>
  </si>
  <si>
    <t>Haktol 1</t>
  </si>
  <si>
    <t>Haktol 1A</t>
  </si>
  <si>
    <t>Ch. V. Lumeystraat 1</t>
  </si>
  <si>
    <t>J. Verleunstraat 27 en 27A</t>
  </si>
  <si>
    <t>Paardenhei 1</t>
  </si>
  <si>
    <t xml:space="preserve">Basischool De Klimboom + uitbr. 2 lokalen </t>
  </si>
  <si>
    <t>W. de Zwijgerlaan 148</t>
  </si>
  <si>
    <t>Schoolgebouw, 12 lokalen Taxatierapport Gloudemanstaxaties SR/T021171A 16-06-2002</t>
  </si>
  <si>
    <t>Heerbeeck College</t>
  </si>
  <si>
    <t>Carillon</t>
  </si>
  <si>
    <t xml:space="preserve">opstal </t>
  </si>
  <si>
    <t>troostwijk 108</t>
  </si>
  <si>
    <t xml:space="preserve">inventaris </t>
  </si>
  <si>
    <t>troostwijk 103,5</t>
  </si>
  <si>
    <t>taxatie</t>
  </si>
  <si>
    <t>opstal</t>
  </si>
  <si>
    <t>troostwijk 113,9</t>
  </si>
  <si>
    <t>inventaris</t>
  </si>
  <si>
    <t>troostwijk 109,2</t>
  </si>
  <si>
    <t>totaal 1-1-2023</t>
  </si>
  <si>
    <t>J. Verleunstraat 31</t>
  </si>
  <si>
    <t>Computerappatuur</t>
  </si>
  <si>
    <t>Kinderopvang</t>
  </si>
  <si>
    <t xml:space="preserve">Clubgebouw voormalige Bata </t>
  </si>
  <si>
    <t>Sporthal</t>
  </si>
  <si>
    <t>Muziekkiosk</t>
  </si>
  <si>
    <t xml:space="preserve">Lunchroom </t>
  </si>
  <si>
    <t>5 kamers Biobest Theater</t>
  </si>
  <si>
    <t xml:space="preserve">Buurthuis </t>
  </si>
  <si>
    <t>Stenen berging</t>
  </si>
  <si>
    <t>Gemeentehuis</t>
  </si>
  <si>
    <t>Goederen</t>
  </si>
  <si>
    <t>Kinderdagverblijf "De Klimboom"</t>
  </si>
  <si>
    <t xml:space="preserve">Kindcentrum "De Kiezel" </t>
  </si>
  <si>
    <t>Kindcentrum "De Kiezel"</t>
  </si>
  <si>
    <t>troostwijk 130</t>
  </si>
  <si>
    <t>troostwijk 126,4</t>
  </si>
  <si>
    <t>inclusief index</t>
  </si>
  <si>
    <t>totaal 1-1-2024</t>
  </si>
  <si>
    <t>Noodlokalen De Zevensprong</t>
  </si>
  <si>
    <t>Wildheuvel 9/11/13/15/17/19</t>
  </si>
  <si>
    <t>Objecten lijst Gemeente Best per 01-01-2024 incl index.</t>
  </si>
  <si>
    <t>troostwijk 130,0</t>
  </si>
  <si>
    <t>troostwijk 126,8</t>
  </si>
  <si>
    <t>Leegstand</t>
  </si>
  <si>
    <t>Zo ja, sprake van leegstandsbeheer?</t>
  </si>
  <si>
    <t>Asbest</t>
  </si>
  <si>
    <t>Landelijk of gemeentelijk monument</t>
  </si>
  <si>
    <t>Zonnepanelen</t>
  </si>
  <si>
    <t>Preventieniveau</t>
  </si>
  <si>
    <t>BMI</t>
  </si>
  <si>
    <t>IMI</t>
  </si>
  <si>
    <t>Sprinkler</t>
  </si>
  <si>
    <t>Plaats</t>
  </si>
  <si>
    <t>Postcode</t>
  </si>
  <si>
    <t>Best</t>
  </si>
  <si>
    <t xml:space="preserve">W. de Zwijgerlaan 148-150 </t>
  </si>
  <si>
    <t xml:space="preserve">Dorpsplein 2 </t>
  </si>
  <si>
    <t>465 zonnepanelen gelegd in 2018 waarde 126773,75</t>
  </si>
  <si>
    <t>Tijdelijke leegstand</t>
  </si>
  <si>
    <t>15 zonnepanelen gelegd in 2016 waarde 5337,87</t>
  </si>
  <si>
    <t>Zonnepanelen aangelegd door de school. Gelegd in 2021 waarde 49.050,01</t>
  </si>
  <si>
    <t>Zonnepanelen aangelegd door de school. Gelegd in 2021 waarde 43.847,74</t>
  </si>
  <si>
    <t>36 zonnepanelen gelegd in 2016 waarde 12810,89</t>
  </si>
  <si>
    <t>Zonnepanelen aangelegd door de school. Gelegd in 2017, 52 stuks waarde 23.358</t>
  </si>
  <si>
    <t>Zonnepanelen aangelegd door de school. Gelegd in 2021 waarde 40.616,74.</t>
  </si>
  <si>
    <t>170 zonnepanelen gelegd in 2018 waarde 26066,31, gelegd in 2020 waarde 20154,97</t>
  </si>
  <si>
    <t>x</t>
  </si>
  <si>
    <t>Bmi: Ruimtebewaking, Niet automatische bewaking (conform NEN2535); Inbraakdetectie: Bewegingsdetectoren en/of deurcontacten. Doormelding naar PAC.</t>
  </si>
  <si>
    <t>Certificaat aanwezig</t>
  </si>
  <si>
    <t>Bmi: Ruimte bewaking, Objectbewaking en Niet-automatische bewaking conform NEN 2535</t>
  </si>
  <si>
    <t>ja</t>
  </si>
  <si>
    <t>Noodopvang</t>
  </si>
  <si>
    <t>IKC Op 't Erf</t>
  </si>
  <si>
    <t>Schoolgebouw</t>
  </si>
  <si>
    <t>moet nog opgeleverd worden</t>
  </si>
  <si>
    <t>nee</t>
  </si>
  <si>
    <t>?</t>
  </si>
  <si>
    <t>gerenoveerd</t>
  </si>
  <si>
    <t>landelijk monument</t>
  </si>
  <si>
    <t>gemeentelijk (deels)</t>
  </si>
  <si>
    <t>gemeentelijk monument</t>
  </si>
  <si>
    <t>Educatief centrum</t>
  </si>
  <si>
    <t>Nee</t>
  </si>
  <si>
    <t>Inbraakdetectie kassagebouw:Bewegingsdetectoren en/of deurcontacten. 48 zonnepanelen gelegd in 2020 waarde 15832,99</t>
  </si>
  <si>
    <t>Inbraakdetectie: Bewegingsmelders en/of deurcontacten. 894 zonnepanelen gelegd in 2018 waarde 112387,96, gelegd in 2019 waarde 140630,8</t>
  </si>
  <si>
    <t>Kapitaallasten</t>
  </si>
  <si>
    <t>Oplevering medio 2025</t>
  </si>
  <si>
    <t>5684 ZB</t>
  </si>
  <si>
    <t>5684 WB</t>
  </si>
  <si>
    <t>5684 ED</t>
  </si>
  <si>
    <t>5683 CX</t>
  </si>
  <si>
    <t>5684 SB</t>
  </si>
  <si>
    <t>5684 AA</t>
  </si>
  <si>
    <t>5684 LL</t>
  </si>
  <si>
    <t>5684 TT</t>
  </si>
  <si>
    <t>5683 BK</t>
  </si>
  <si>
    <t>5683 BA</t>
  </si>
  <si>
    <t>5685 CD</t>
  </si>
  <si>
    <t>5683 CD</t>
  </si>
  <si>
    <t>5683 CS</t>
  </si>
  <si>
    <t>5681 PT</t>
  </si>
  <si>
    <t>5684 EZ</t>
  </si>
  <si>
    <t>5682 GW</t>
  </si>
  <si>
    <t>5684 GJ</t>
  </si>
  <si>
    <t>5684 WS</t>
  </si>
  <si>
    <t>5683 BG</t>
  </si>
  <si>
    <t>5685 GZ</t>
  </si>
  <si>
    <t>5685 HS</t>
  </si>
  <si>
    <t>5684 CR</t>
  </si>
  <si>
    <t>5684 BA</t>
  </si>
  <si>
    <t>5684 LZ</t>
  </si>
  <si>
    <t>5683 MA</t>
  </si>
  <si>
    <t>5684 NA</t>
  </si>
  <si>
    <t>5683 AB</t>
  </si>
  <si>
    <t>5684 NS</t>
  </si>
  <si>
    <t>5684 PT</t>
  </si>
  <si>
    <t>5684 PN</t>
  </si>
  <si>
    <t>5683 HB</t>
  </si>
  <si>
    <t>5683 ED</t>
  </si>
  <si>
    <t>5684 CG</t>
  </si>
  <si>
    <t>5684 BT</t>
  </si>
  <si>
    <t>5682 AC</t>
  </si>
  <si>
    <t>5684 AT</t>
  </si>
  <si>
    <t>5683 LL</t>
  </si>
  <si>
    <t>5684 CH</t>
  </si>
  <si>
    <t>5685 GW</t>
  </si>
  <si>
    <t>5684 SL</t>
  </si>
  <si>
    <t>5683 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</si>
</sst>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€&quot;\ #,##0;[Red]&quot;€&quot;\ \-#,##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Arial"/>
      <family val="2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44" fontId="3" fillId="2" borderId="1" xfId="2" applyFont="1" applyFill="1" applyBorder="1" applyAlignment="1">
      <alignment horizontal="left" vertical="center"/>
    </xf>
    <xf numFmtId="44" fontId="3" fillId="2" borderId="2" xfId="2" applyFont="1" applyFill="1" applyBorder="1" applyAlignment="1">
      <alignment horizontal="left" vertical="center"/>
    </xf>
    <xf numFmtId="44" fontId="3" fillId="2" borderId="3" xfId="2" applyFont="1" applyFill="1" applyBorder="1" applyAlignment="1">
      <alignment horizontal="center" vertical="center"/>
    </xf>
    <xf numFmtId="44" fontId="3" fillId="3" borderId="0" xfId="2" applyFont="1" applyFill="1" applyBorder="1" applyAlignment="1">
      <alignment horizontal="center" vertical="center"/>
    </xf>
    <xf numFmtId="44" fontId="3" fillId="2" borderId="4" xfId="2" applyFont="1" applyFill="1" applyBorder="1" applyAlignment="1">
      <alignment horizontal="center" vertical="center"/>
    </xf>
    <xf numFmtId="44" fontId="3" fillId="2" borderId="5" xfId="2" applyFont="1" applyFill="1" applyBorder="1" applyAlignment="1">
      <alignment horizontal="center" vertical="center"/>
    </xf>
    <xf numFmtId="0" fontId="2" fillId="3" borderId="6" xfId="0" applyFont="1" applyFill="1" applyBorder="1"/>
    <xf numFmtId="44" fontId="2" fillId="3" borderId="6" xfId="2" applyFont="1" applyFill="1" applyBorder="1" applyAlignment="1">
      <alignment horizontal="left" vertical="center"/>
    </xf>
    <xf numFmtId="0" fontId="4" fillId="3" borderId="6" xfId="0" applyFont="1" applyFill="1" applyBorder="1"/>
    <xf numFmtId="0" fontId="2" fillId="0" borderId="6" xfId="0" applyFont="1" applyBorder="1"/>
    <xf numFmtId="0" fontId="4" fillId="0" borderId="6" xfId="0" applyFont="1" applyBorder="1"/>
    <xf numFmtId="0" fontId="2" fillId="3" borderId="4" xfId="0" applyFont="1" applyFill="1" applyBorder="1"/>
    <xf numFmtId="0" fontId="2" fillId="0" borderId="1" xfId="0" applyFont="1" applyBorder="1"/>
    <xf numFmtId="0" fontId="2" fillId="3" borderId="6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49" fontId="4" fillId="3" borderId="6" xfId="2" applyNumberFormat="1" applyFont="1" applyFill="1" applyBorder="1" applyAlignment="1"/>
    <xf numFmtId="44" fontId="2" fillId="3" borderId="6" xfId="2" applyFont="1" applyFill="1" applyBorder="1" applyAlignment="1"/>
    <xf numFmtId="44" fontId="2" fillId="3" borderId="6" xfId="2" applyFont="1" applyFill="1" applyBorder="1" applyAlignment="1">
      <alignment horizontal="left"/>
    </xf>
    <xf numFmtId="164" fontId="0" fillId="0" borderId="0" xfId="0" applyNumberFormat="1"/>
    <xf numFmtId="0" fontId="0" fillId="4" borderId="0" xfId="0" applyFill="1"/>
    <xf numFmtId="0" fontId="0" fillId="4" borderId="0" xfId="0" applyFill="1" applyAlignment="1">
      <alignment horizontal="center"/>
    </xf>
    <xf numFmtId="14" fontId="0" fillId="4" borderId="0" xfId="0" applyNumberFormat="1" applyFill="1" applyAlignment="1">
      <alignment horizontal="center"/>
    </xf>
    <xf numFmtId="44" fontId="3" fillId="2" borderId="0" xfId="2" applyFont="1" applyFill="1" applyBorder="1" applyAlignment="1">
      <alignment horizontal="center" vertical="center"/>
    </xf>
    <xf numFmtId="44" fontId="3" fillId="2" borderId="0" xfId="2" applyFont="1" applyFill="1" applyBorder="1" applyAlignment="1">
      <alignment horizontal="left" vertical="center"/>
    </xf>
    <xf numFmtId="0" fontId="2" fillId="3" borderId="0" xfId="0" applyFont="1" applyFill="1"/>
    <xf numFmtId="0" fontId="4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left"/>
    </xf>
    <xf numFmtId="44" fontId="2" fillId="3" borderId="0" xfId="2" applyFont="1" applyFill="1" applyBorder="1" applyAlignment="1"/>
    <xf numFmtId="44" fontId="2" fillId="3" borderId="0" xfId="2" applyFont="1" applyFill="1" applyBorder="1" applyAlignment="1">
      <alignment horizontal="left"/>
    </xf>
    <xf numFmtId="165" fontId="0" fillId="0" borderId="0" xfId="1" applyNumberFormat="1" applyFont="1"/>
    <xf numFmtId="0" fontId="2" fillId="3" borderId="0" xfId="0" applyFont="1" applyFill="1" applyAlignment="1">
      <alignment horizontal="right"/>
    </xf>
    <xf numFmtId="165" fontId="0" fillId="4" borderId="0" xfId="1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165" fontId="5" fillId="4" borderId="0" xfId="1" applyNumberFormat="1" applyFont="1" applyFill="1" applyAlignment="1">
      <alignment horizontal="center"/>
    </xf>
    <xf numFmtId="0" fontId="5" fillId="4" borderId="0" xfId="0" applyFont="1" applyFill="1"/>
    <xf numFmtId="0" fontId="5" fillId="0" borderId="0" xfId="0" applyFont="1"/>
    <xf numFmtId="0" fontId="2" fillId="0" borderId="0" xfId="0" applyFont="1" applyAlignment="1">
      <alignment horizontal="left"/>
    </xf>
    <xf numFmtId="165" fontId="0" fillId="0" borderId="0" xfId="1" applyNumberFormat="1" applyFont="1" applyFill="1"/>
    <xf numFmtId="0" fontId="5" fillId="5" borderId="0" xfId="0" applyFont="1" applyFill="1"/>
    <xf numFmtId="0" fontId="0" fillId="5" borderId="0" xfId="0" applyFill="1"/>
    <xf numFmtId="0" fontId="2" fillId="0" borderId="6" xfId="0" applyFont="1" applyBorder="1" applyAlignment="1">
      <alignment horizontal="left"/>
    </xf>
    <xf numFmtId="4" fontId="4" fillId="0" borderId="6" xfId="0" applyNumberFormat="1" applyFont="1" applyBorder="1"/>
    <xf numFmtId="4" fontId="4" fillId="0" borderId="0" xfId="0" applyNumberFormat="1" applyFont="1"/>
    <xf numFmtId="0" fontId="6" fillId="0" borderId="0" xfId="0" applyFont="1"/>
    <xf numFmtId="164" fontId="6" fillId="0" borderId="0" xfId="0" applyNumberFormat="1" applyFont="1"/>
    <xf numFmtId="0" fontId="2" fillId="0" borderId="0" xfId="0" applyFont="1" applyAlignment="1">
      <alignment horizontal="center"/>
    </xf>
    <xf numFmtId="164" fontId="7" fillId="0" borderId="0" xfId="0" applyNumberFormat="1" applyFont="1"/>
    <xf numFmtId="165" fontId="7" fillId="0" borderId="0" xfId="1" applyNumberFormat="1" applyFont="1"/>
    <xf numFmtId="0" fontId="5" fillId="6" borderId="0" xfId="0" applyFont="1" applyFill="1" applyAlignment="1">
      <alignment horizontal="center"/>
    </xf>
    <xf numFmtId="14" fontId="5" fillId="6" borderId="0" xfId="0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/>
    <xf numFmtId="49" fontId="2" fillId="3" borderId="1" xfId="2" applyNumberFormat="1" applyFont="1" applyFill="1" applyBorder="1" applyAlignment="1"/>
    <xf numFmtId="44" fontId="2" fillId="3" borderId="1" xfId="2" applyFont="1" applyFill="1" applyBorder="1" applyAlignment="1">
      <alignment horizontal="left"/>
    </xf>
    <xf numFmtId="0" fontId="2" fillId="0" borderId="2" xfId="0" applyFont="1" applyBorder="1"/>
    <xf numFmtId="0" fontId="5" fillId="7" borderId="0" xfId="0" applyFont="1" applyFill="1" applyAlignment="1">
      <alignment vertical="top"/>
    </xf>
    <xf numFmtId="44" fontId="3" fillId="6" borderId="3" xfId="2" applyFont="1" applyFill="1" applyBorder="1" applyAlignment="1">
      <alignment horizontal="center" vertical="center"/>
    </xf>
    <xf numFmtId="164" fontId="0" fillId="0" borderId="1" xfId="0" applyNumberFormat="1" applyBorder="1"/>
    <xf numFmtId="164" fontId="0" fillId="0" borderId="3" xfId="0" applyNumberFormat="1" applyBorder="1"/>
    <xf numFmtId="164" fontId="7" fillId="0" borderId="3" xfId="0" applyNumberFormat="1" applyFont="1" applyBorder="1"/>
    <xf numFmtId="164" fontId="0" fillId="0" borderId="4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5" fillId="7" borderId="0" xfId="0" applyFont="1" applyFill="1" applyAlignment="1">
      <alignment horizontal="center" vertical="top"/>
    </xf>
    <xf numFmtId="0" fontId="8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6" fontId="0" fillId="0" borderId="0" xfId="0" applyNumberFormat="1"/>
    <xf numFmtId="44" fontId="2" fillId="3" borderId="6" xfId="2" applyFont="1" applyFill="1" applyBorder="1" applyAlignment="1">
      <alignment vertical="center"/>
    </xf>
    <xf numFmtId="0" fontId="5" fillId="7" borderId="0" xfId="0" applyFont="1" applyFill="1" applyAlignment="1">
      <alignment horizontal="center" vertical="top"/>
    </xf>
    <xf numFmtId="0" fontId="0" fillId="7" borderId="0" xfId="0" applyFill="1" applyAlignment="1">
      <alignment horizontal="center" vertical="top"/>
    </xf>
    <xf numFmtId="0" fontId="5" fillId="7" borderId="0" xfId="0" applyFont="1" applyFill="1" applyAlignment="1">
      <alignment horizontal="center" vertical="top" wrapText="1"/>
    </xf>
    <xf numFmtId="0" fontId="0" fillId="7" borderId="0" xfId="0" applyFill="1" applyAlignment="1">
      <alignment horizontal="center" vertical="top" wrapText="1"/>
    </xf>
    <xf numFmtId="0" fontId="9" fillId="7" borderId="0" xfId="0" applyFont="1" applyFill="1" applyAlignment="1">
      <alignment horizontal="center" vertical="top"/>
    </xf>
    <xf numFmtId="0" fontId="7" fillId="7" borderId="0" xfId="0" applyFont="1" applyFill="1" applyAlignment="1">
      <alignment horizontal="center" vertical="top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5"/>
  <sheetViews>
    <sheetView tabSelected="1" topLeftCell="A54" workbookViewId="0">
      <selection activeCell="B73" sqref="B73"/>
    </sheetView>
  </sheetViews>
  <sheetFormatPr defaultRowHeight="14.5" x14ac:dyDescent="0.35"/>
  <cols>
    <col min="1" max="1" width="32.90625" customWidth="1"/>
    <col min="2" max="2" width="17.54296875" customWidth="1"/>
    <col min="3" max="3" width="33.453125" customWidth="1"/>
    <col min="4" max="4" width="36.90625" customWidth="1"/>
    <col min="5" max="5" width="11" hidden="1" customWidth="1"/>
    <col min="6" max="6" width="18.54296875" hidden="1" customWidth="1"/>
    <col min="7" max="7" width="18.453125" hidden="1" customWidth="1"/>
    <col min="8" max="8" width="18.453125" style="32" hidden="1" customWidth="1"/>
    <col min="9" max="11" width="18.08984375" hidden="1" customWidth="1"/>
    <col min="12" max="12" width="18.90625" hidden="1" customWidth="1"/>
    <col min="13" max="15" width="18.90625" customWidth="1"/>
    <col min="16" max="16" width="18.6328125" bestFit="1" customWidth="1"/>
    <col min="17" max="17" width="25.08984375" customWidth="1"/>
    <col min="18" max="18" width="13.54296875" style="70" customWidth="1"/>
    <col min="19" max="19" width="24.54296875" customWidth="1"/>
    <col min="20" max="20" width="22.453125" customWidth="1"/>
    <col min="21" max="21" width="9.08984375" style="68" customWidth="1"/>
    <col min="22" max="22" width="10" style="68" customWidth="1"/>
    <col min="23" max="23" width="9.08984375" customWidth="1"/>
  </cols>
  <sheetData>
    <row r="1" spans="1:24" x14ac:dyDescent="0.35">
      <c r="A1" s="1" t="s">
        <v>121</v>
      </c>
      <c r="B1" s="1"/>
      <c r="C1" s="1"/>
      <c r="D1" s="1"/>
      <c r="E1" s="1"/>
    </row>
    <row r="2" spans="1:24" s="38" customFormat="1" x14ac:dyDescent="0.35">
      <c r="A2" s="2"/>
      <c r="B2" s="3"/>
      <c r="C2" s="2"/>
      <c r="D2" s="2" t="s">
        <v>1</v>
      </c>
      <c r="E2" s="25" t="s">
        <v>94</v>
      </c>
      <c r="F2" s="35" t="s">
        <v>90</v>
      </c>
      <c r="G2" s="35" t="s">
        <v>92</v>
      </c>
      <c r="H2" s="36" t="s">
        <v>95</v>
      </c>
      <c r="I2" s="37" t="s">
        <v>97</v>
      </c>
      <c r="J2" s="36" t="s">
        <v>95</v>
      </c>
      <c r="K2" s="37" t="s">
        <v>97</v>
      </c>
      <c r="L2" s="41" t="s">
        <v>99</v>
      </c>
      <c r="M2" s="51" t="s">
        <v>95</v>
      </c>
      <c r="N2" s="51" t="s">
        <v>97</v>
      </c>
      <c r="O2" s="51" t="s">
        <v>118</v>
      </c>
      <c r="P2" s="73" t="s">
        <v>124</v>
      </c>
      <c r="Q2" s="75" t="s">
        <v>125</v>
      </c>
      <c r="R2" s="77" t="s">
        <v>126</v>
      </c>
      <c r="S2" s="75" t="s">
        <v>127</v>
      </c>
      <c r="T2" s="73" t="s">
        <v>128</v>
      </c>
      <c r="U2" s="73" t="s">
        <v>129</v>
      </c>
      <c r="V2" s="74"/>
      <c r="W2" s="74"/>
    </row>
    <row r="3" spans="1:24" x14ac:dyDescent="0.35">
      <c r="A3" s="4" t="s">
        <v>0</v>
      </c>
      <c r="B3" s="24" t="s">
        <v>134</v>
      </c>
      <c r="C3" s="4" t="s">
        <v>133</v>
      </c>
      <c r="D3" s="59"/>
      <c r="E3" s="5"/>
      <c r="F3" s="23">
        <v>44197</v>
      </c>
      <c r="G3" s="23">
        <v>44197</v>
      </c>
      <c r="H3" s="23">
        <v>44562</v>
      </c>
      <c r="I3" s="23">
        <v>44562</v>
      </c>
      <c r="J3" s="23">
        <v>44927</v>
      </c>
      <c r="K3" s="23">
        <v>44927</v>
      </c>
      <c r="L3" s="41" t="s">
        <v>117</v>
      </c>
      <c r="M3" s="52">
        <v>45292</v>
      </c>
      <c r="N3" s="52">
        <v>45292</v>
      </c>
      <c r="O3" s="51" t="s">
        <v>117</v>
      </c>
      <c r="P3" s="74"/>
      <c r="Q3" s="76"/>
      <c r="R3" s="78"/>
      <c r="S3" s="76"/>
      <c r="T3" s="74"/>
      <c r="U3" s="74"/>
      <c r="V3" s="74"/>
      <c r="W3" s="74"/>
    </row>
    <row r="4" spans="1:24" x14ac:dyDescent="0.35">
      <c r="A4" s="6"/>
      <c r="B4" s="7"/>
      <c r="C4" s="6"/>
      <c r="D4" s="6"/>
      <c r="E4" s="24"/>
      <c r="F4" s="22" t="s">
        <v>91</v>
      </c>
      <c r="G4" s="22" t="s">
        <v>93</v>
      </c>
      <c r="H4" s="34" t="s">
        <v>96</v>
      </c>
      <c r="I4" s="21" t="s">
        <v>98</v>
      </c>
      <c r="J4" s="34" t="s">
        <v>115</v>
      </c>
      <c r="K4" s="21" t="s">
        <v>116</v>
      </c>
      <c r="L4" s="42"/>
      <c r="M4" s="53" t="s">
        <v>122</v>
      </c>
      <c r="N4" s="54" t="s">
        <v>123</v>
      </c>
      <c r="O4" s="53"/>
      <c r="P4" s="74"/>
      <c r="Q4" s="76"/>
      <c r="R4" s="78"/>
      <c r="S4" s="76"/>
      <c r="T4" s="74"/>
      <c r="U4" s="66" t="s">
        <v>130</v>
      </c>
      <c r="V4" s="66" t="s">
        <v>131</v>
      </c>
      <c r="W4" s="58" t="s">
        <v>132</v>
      </c>
    </row>
    <row r="5" spans="1:24" x14ac:dyDescent="0.35">
      <c r="A5" s="8" t="s">
        <v>2</v>
      </c>
      <c r="B5" s="15" t="s">
        <v>168</v>
      </c>
      <c r="C5" s="8" t="s">
        <v>135</v>
      </c>
      <c r="D5" s="8" t="s">
        <v>3</v>
      </c>
      <c r="E5" s="26"/>
      <c r="F5" s="20">
        <v>839.73367676565908</v>
      </c>
      <c r="G5" s="20">
        <v>0</v>
      </c>
      <c r="H5" s="20">
        <f>113.9/108*F5</f>
        <v>885.60801651489408</v>
      </c>
      <c r="I5" s="20">
        <f>109.2/103.5*G5</f>
        <v>0</v>
      </c>
      <c r="J5" s="20">
        <f>130/113.9*H5</f>
        <v>1010.7905368475524</v>
      </c>
      <c r="K5" s="20">
        <f>126.4/109.2*I5</f>
        <v>0</v>
      </c>
      <c r="L5" s="20">
        <f>J5+K5</f>
        <v>1010.7905368475524</v>
      </c>
      <c r="M5" s="64">
        <v>1010.7905368475524</v>
      </c>
      <c r="N5" s="60">
        <f>126.8/126.4*K5</f>
        <v>0</v>
      </c>
      <c r="O5" s="60">
        <f>M5+N5</f>
        <v>1010.7905368475524</v>
      </c>
      <c r="R5" s="70" t="s">
        <v>156</v>
      </c>
      <c r="W5" t="s">
        <v>163</v>
      </c>
    </row>
    <row r="6" spans="1:24" x14ac:dyDescent="0.35">
      <c r="A6" s="9" t="s">
        <v>4</v>
      </c>
      <c r="B6" s="72" t="s">
        <v>169</v>
      </c>
      <c r="C6" s="8" t="s">
        <v>135</v>
      </c>
      <c r="D6" s="8" t="s">
        <v>3</v>
      </c>
      <c r="E6" s="26"/>
      <c r="F6" s="20">
        <v>7034.4463274107284</v>
      </c>
      <c r="G6" s="20">
        <v>0</v>
      </c>
      <c r="H6" s="20">
        <f t="shared" ref="H6:H7" si="0">113.9/108*F6</f>
        <v>7418.7355249266848</v>
      </c>
      <c r="I6" s="20">
        <f t="shared" ref="I6:I63" si="1">109.2/103.5*G6</f>
        <v>0</v>
      </c>
      <c r="J6" s="20">
        <f t="shared" ref="J6:J47" si="2">130/113.9*H6</f>
        <v>8467.3890978092095</v>
      </c>
      <c r="K6" s="20">
        <f t="shared" ref="K6:K47" si="3">126.4/109.2*I6</f>
        <v>0</v>
      </c>
      <c r="L6" s="20">
        <f t="shared" ref="L6:L47" si="4">J6+K6</f>
        <v>8467.3890978092095</v>
      </c>
      <c r="M6" s="20">
        <v>8467.3890978092095</v>
      </c>
      <c r="N6" s="61">
        <f t="shared" ref="N6:N47" si="5">126.8/126.4*K6</f>
        <v>0</v>
      </c>
      <c r="O6" s="61">
        <f t="shared" ref="O6:O47" si="6">M6+N6</f>
        <v>8467.3890978092095</v>
      </c>
      <c r="R6" s="70" t="s">
        <v>157</v>
      </c>
      <c r="W6" t="s">
        <v>163</v>
      </c>
    </row>
    <row r="7" spans="1:24" x14ac:dyDescent="0.35">
      <c r="A7" s="8" t="s">
        <v>5</v>
      </c>
      <c r="B7" s="8" t="s">
        <v>170</v>
      </c>
      <c r="C7" s="8" t="s">
        <v>135</v>
      </c>
      <c r="D7" s="8" t="s">
        <v>3</v>
      </c>
      <c r="E7" s="26"/>
      <c r="F7" s="20">
        <v>12521.839572192514</v>
      </c>
      <c r="G7" s="20">
        <v>0</v>
      </c>
      <c r="H7" s="20">
        <f t="shared" si="0"/>
        <v>13205.90303030303</v>
      </c>
      <c r="I7" s="20">
        <f t="shared" si="1"/>
        <v>0</v>
      </c>
      <c r="J7" s="20">
        <f t="shared" si="2"/>
        <v>15072.584670231729</v>
      </c>
      <c r="K7" s="20">
        <f t="shared" si="3"/>
        <v>0</v>
      </c>
      <c r="L7" s="20">
        <f t="shared" si="4"/>
        <v>15072.584670231729</v>
      </c>
      <c r="M7" s="20">
        <v>15072.584670231729</v>
      </c>
      <c r="N7" s="61">
        <f t="shared" si="5"/>
        <v>0</v>
      </c>
      <c r="O7" s="61">
        <f t="shared" si="6"/>
        <v>15072.584670231729</v>
      </c>
      <c r="P7" s="46"/>
      <c r="R7" s="70" t="s">
        <v>157</v>
      </c>
      <c r="W7" t="s">
        <v>163</v>
      </c>
    </row>
    <row r="8" spans="1:24" x14ac:dyDescent="0.35">
      <c r="A8" s="8" t="s">
        <v>6</v>
      </c>
      <c r="B8" s="8" t="s">
        <v>171</v>
      </c>
      <c r="C8" s="8" t="s">
        <v>135</v>
      </c>
      <c r="D8" s="8" t="s">
        <v>7</v>
      </c>
      <c r="E8" s="26"/>
      <c r="F8" s="20">
        <v>0</v>
      </c>
      <c r="G8" s="20">
        <v>110953.86823104694</v>
      </c>
      <c r="H8" s="20">
        <f>113.9/108*F8</f>
        <v>0</v>
      </c>
      <c r="I8" s="20">
        <f t="shared" si="1"/>
        <v>117064.37111913359</v>
      </c>
      <c r="J8" s="20">
        <f t="shared" si="2"/>
        <v>0</v>
      </c>
      <c r="K8" s="20">
        <f t="shared" si="3"/>
        <v>135503.08158844768</v>
      </c>
      <c r="L8" s="20">
        <f t="shared" si="4"/>
        <v>135503.08158844768</v>
      </c>
      <c r="M8" s="20">
        <v>0</v>
      </c>
      <c r="N8" s="61">
        <f t="shared" si="5"/>
        <v>135931.88880866428</v>
      </c>
      <c r="O8" s="61">
        <f t="shared" si="6"/>
        <v>135931.88880866428</v>
      </c>
      <c r="P8" s="46"/>
      <c r="R8" s="70" t="s">
        <v>156</v>
      </c>
      <c r="U8" s="69" t="s">
        <v>147</v>
      </c>
      <c r="W8" t="s">
        <v>163</v>
      </c>
      <c r="X8" s="67" t="s">
        <v>148</v>
      </c>
    </row>
    <row r="9" spans="1:24" x14ac:dyDescent="0.35">
      <c r="A9" s="8" t="s">
        <v>6</v>
      </c>
      <c r="B9" s="8" t="s">
        <v>171</v>
      </c>
      <c r="C9" s="8" t="s">
        <v>135</v>
      </c>
      <c r="D9" s="8" t="s">
        <v>8</v>
      </c>
      <c r="E9" s="26">
        <v>2021</v>
      </c>
      <c r="F9" s="20">
        <v>3192627.6629570746</v>
      </c>
      <c r="G9" s="20">
        <v>138663.47111913358</v>
      </c>
      <c r="H9" s="32">
        <v>3100000</v>
      </c>
      <c r="I9" s="20">
        <f t="shared" si="1"/>
        <v>146300.01010830325</v>
      </c>
      <c r="J9" s="20">
        <f>130/113.9*H9+126773.75</f>
        <v>3664965.1459613694</v>
      </c>
      <c r="K9" s="20">
        <f t="shared" si="3"/>
        <v>169343.60144404334</v>
      </c>
      <c r="L9" s="20">
        <f t="shared" si="4"/>
        <v>3834308.7474054126</v>
      </c>
      <c r="M9" s="20">
        <v>3664965.1459613694</v>
      </c>
      <c r="N9" s="61">
        <f t="shared" si="5"/>
        <v>169879.49891696754</v>
      </c>
      <c r="O9" s="61">
        <f t="shared" si="6"/>
        <v>3834844.6448783372</v>
      </c>
      <c r="P9" s="46"/>
      <c r="R9" s="70" t="s">
        <v>156</v>
      </c>
      <c r="T9" s="46" t="s">
        <v>147</v>
      </c>
      <c r="W9" t="s">
        <v>163</v>
      </c>
      <c r="X9" s="46" t="s">
        <v>138</v>
      </c>
    </row>
    <row r="10" spans="1:24" x14ac:dyDescent="0.35">
      <c r="A10" s="8" t="s">
        <v>6</v>
      </c>
      <c r="B10" s="8" t="s">
        <v>171</v>
      </c>
      <c r="C10" s="8" t="s">
        <v>135</v>
      </c>
      <c r="D10" s="8" t="s">
        <v>9</v>
      </c>
      <c r="E10" s="26"/>
      <c r="F10" s="20">
        <v>0</v>
      </c>
      <c r="G10" s="20">
        <v>166257.61732851985</v>
      </c>
      <c r="H10" s="20">
        <f>113.9/108*F10</f>
        <v>0</v>
      </c>
      <c r="I10" s="20">
        <f t="shared" si="1"/>
        <v>175413.83393501805</v>
      </c>
      <c r="J10" s="20">
        <f t="shared" si="2"/>
        <v>0</v>
      </c>
      <c r="K10" s="20">
        <f t="shared" si="3"/>
        <v>203043.11913357401</v>
      </c>
      <c r="L10" s="20">
        <f t="shared" si="4"/>
        <v>203043.11913357401</v>
      </c>
      <c r="M10" s="20">
        <v>0</v>
      </c>
      <c r="N10" s="61">
        <f t="shared" si="5"/>
        <v>203685.6606498195</v>
      </c>
      <c r="O10" s="61">
        <f t="shared" si="6"/>
        <v>203685.6606498195</v>
      </c>
      <c r="R10" s="70" t="s">
        <v>156</v>
      </c>
      <c r="W10" t="s">
        <v>163</v>
      </c>
    </row>
    <row r="11" spans="1:24" x14ac:dyDescent="0.35">
      <c r="A11" s="10" t="s">
        <v>10</v>
      </c>
      <c r="B11" s="10" t="s">
        <v>172</v>
      </c>
      <c r="C11" s="8" t="s">
        <v>135</v>
      </c>
      <c r="D11" s="8" t="s">
        <v>11</v>
      </c>
      <c r="E11" s="26">
        <v>2021</v>
      </c>
      <c r="F11" s="20">
        <v>1462781.8759936409</v>
      </c>
      <c r="G11" s="20">
        <v>0</v>
      </c>
      <c r="H11" s="32">
        <v>1700000</v>
      </c>
      <c r="I11" s="20">
        <f t="shared" si="1"/>
        <v>0</v>
      </c>
      <c r="J11" s="20">
        <f t="shared" si="2"/>
        <v>1940298.5074626864</v>
      </c>
      <c r="K11" s="20">
        <f t="shared" si="3"/>
        <v>0</v>
      </c>
      <c r="L11" s="20">
        <f t="shared" si="4"/>
        <v>1940298.5074626864</v>
      </c>
      <c r="M11" s="20">
        <v>1940298.5074626864</v>
      </c>
      <c r="N11" s="61">
        <f t="shared" si="5"/>
        <v>0</v>
      </c>
      <c r="O11" s="61">
        <f t="shared" si="6"/>
        <v>1940298.5074626864</v>
      </c>
      <c r="R11" s="70" t="s">
        <v>156</v>
      </c>
      <c r="W11" t="s">
        <v>163</v>
      </c>
    </row>
    <row r="12" spans="1:24" x14ac:dyDescent="0.35">
      <c r="A12" s="8" t="s">
        <v>12</v>
      </c>
      <c r="B12" s="8" t="s">
        <v>173</v>
      </c>
      <c r="C12" s="8" t="s">
        <v>135</v>
      </c>
      <c r="D12" s="8" t="s">
        <v>13</v>
      </c>
      <c r="E12" s="26">
        <v>2021</v>
      </c>
      <c r="F12" s="20">
        <v>546267.09062003181</v>
      </c>
      <c r="G12" s="20">
        <v>0</v>
      </c>
      <c r="H12" s="32">
        <v>575000</v>
      </c>
      <c r="I12" s="20">
        <f t="shared" si="1"/>
        <v>0</v>
      </c>
      <c r="J12" s="20">
        <f t="shared" si="2"/>
        <v>656277.4363476733</v>
      </c>
      <c r="K12" s="20">
        <f t="shared" si="3"/>
        <v>0</v>
      </c>
      <c r="L12" s="20">
        <f t="shared" si="4"/>
        <v>656277.4363476733</v>
      </c>
      <c r="M12" s="20">
        <v>656277.4363476733</v>
      </c>
      <c r="N12" s="61">
        <f t="shared" si="5"/>
        <v>0</v>
      </c>
      <c r="O12" s="61">
        <f t="shared" si="6"/>
        <v>656277.4363476733</v>
      </c>
      <c r="P12" t="s">
        <v>124</v>
      </c>
      <c r="Q12" t="s">
        <v>151</v>
      </c>
      <c r="R12" s="70" t="s">
        <v>156</v>
      </c>
      <c r="S12" t="s">
        <v>161</v>
      </c>
      <c r="W12" t="s">
        <v>163</v>
      </c>
    </row>
    <row r="13" spans="1:24" x14ac:dyDescent="0.35">
      <c r="A13" s="11" t="s">
        <v>14</v>
      </c>
      <c r="B13" s="11" t="s">
        <v>174</v>
      </c>
      <c r="C13" s="8" t="s">
        <v>135</v>
      </c>
      <c r="D13" s="11" t="s">
        <v>15</v>
      </c>
      <c r="E13" s="1"/>
      <c r="F13" s="20">
        <v>32136.36363636364</v>
      </c>
      <c r="G13" s="20">
        <v>0</v>
      </c>
      <c r="H13" s="20">
        <f>113.9/108*F13</f>
        <v>33891.961279461284</v>
      </c>
      <c r="I13" s="20">
        <f t="shared" si="1"/>
        <v>0</v>
      </c>
      <c r="J13" s="20">
        <f t="shared" si="2"/>
        <v>38682.659932659932</v>
      </c>
      <c r="K13" s="20">
        <f t="shared" si="3"/>
        <v>0</v>
      </c>
      <c r="L13" s="20">
        <f t="shared" si="4"/>
        <v>38682.659932659932</v>
      </c>
      <c r="M13" s="20">
        <v>38682.659932659932</v>
      </c>
      <c r="N13" s="61">
        <f t="shared" si="5"/>
        <v>0</v>
      </c>
      <c r="O13" s="61">
        <f t="shared" si="6"/>
        <v>38682.659932659932</v>
      </c>
      <c r="R13" s="70" t="s">
        <v>157</v>
      </c>
      <c r="W13" t="s">
        <v>163</v>
      </c>
    </row>
    <row r="14" spans="1:24" x14ac:dyDescent="0.35">
      <c r="A14" s="12" t="s">
        <v>16</v>
      </c>
      <c r="B14" s="12" t="s">
        <v>176</v>
      </c>
      <c r="C14" s="8" t="s">
        <v>135</v>
      </c>
      <c r="D14" s="12" t="s">
        <v>106</v>
      </c>
      <c r="E14" s="27">
        <v>2021</v>
      </c>
      <c r="F14" s="20">
        <v>534127.82193958666</v>
      </c>
      <c r="G14" s="20">
        <v>0</v>
      </c>
      <c r="H14" s="32">
        <v>450000</v>
      </c>
      <c r="I14" s="20">
        <f t="shared" si="1"/>
        <v>0</v>
      </c>
      <c r="J14" s="20">
        <f t="shared" si="2"/>
        <v>513608.42844600521</v>
      </c>
      <c r="K14" s="20">
        <f t="shared" si="3"/>
        <v>0</v>
      </c>
      <c r="L14" s="20">
        <f t="shared" si="4"/>
        <v>513608.42844600521</v>
      </c>
      <c r="M14" s="20">
        <v>513608.42844600521</v>
      </c>
      <c r="N14" s="61">
        <f t="shared" si="5"/>
        <v>0</v>
      </c>
      <c r="O14" s="61">
        <f t="shared" si="6"/>
        <v>513608.42844600521</v>
      </c>
      <c r="R14" s="70" t="s">
        <v>156</v>
      </c>
      <c r="W14" t="s">
        <v>163</v>
      </c>
    </row>
    <row r="15" spans="1:24" x14ac:dyDescent="0.35">
      <c r="A15" s="11" t="s">
        <v>17</v>
      </c>
      <c r="B15" s="11" t="s">
        <v>177</v>
      </c>
      <c r="C15" s="8" t="s">
        <v>135</v>
      </c>
      <c r="D15" s="11" t="s">
        <v>107</v>
      </c>
      <c r="E15" s="1"/>
      <c r="F15" s="20">
        <v>64272.727272727279</v>
      </c>
      <c r="G15" s="20">
        <v>0</v>
      </c>
      <c r="H15" s="20">
        <f>113.9/108*F15</f>
        <v>67783.922558922568</v>
      </c>
      <c r="I15" s="20">
        <f t="shared" si="1"/>
        <v>0</v>
      </c>
      <c r="J15" s="20">
        <f t="shared" si="2"/>
        <v>77365.319865319863</v>
      </c>
      <c r="K15" s="20">
        <f t="shared" si="3"/>
        <v>0</v>
      </c>
      <c r="L15" s="20">
        <f t="shared" si="4"/>
        <v>77365.319865319863</v>
      </c>
      <c r="M15" s="20">
        <v>77365.319865319863</v>
      </c>
      <c r="N15" s="61">
        <f t="shared" si="5"/>
        <v>0</v>
      </c>
      <c r="O15" s="61">
        <f t="shared" si="6"/>
        <v>77365.319865319863</v>
      </c>
      <c r="R15" s="70" t="s">
        <v>157</v>
      </c>
      <c r="W15" t="s">
        <v>163</v>
      </c>
    </row>
    <row r="16" spans="1:24" x14ac:dyDescent="0.35">
      <c r="A16" s="12" t="s">
        <v>18</v>
      </c>
      <c r="B16" s="12" t="s">
        <v>178</v>
      </c>
      <c r="C16" s="8" t="s">
        <v>135</v>
      </c>
      <c r="D16" s="44" t="s">
        <v>19</v>
      </c>
      <c r="E16" s="45"/>
      <c r="F16" s="20">
        <v>819400.63593004772</v>
      </c>
      <c r="G16" s="20">
        <v>0</v>
      </c>
      <c r="H16" s="20">
        <f>113.9/108*F16</f>
        <v>864164.18918918923</v>
      </c>
      <c r="I16" s="20">
        <f t="shared" si="1"/>
        <v>0</v>
      </c>
      <c r="J16" s="20">
        <f t="shared" si="2"/>
        <v>986315.58028616849</v>
      </c>
      <c r="K16" s="20">
        <f t="shared" si="3"/>
        <v>0</v>
      </c>
      <c r="L16" s="20">
        <f t="shared" si="4"/>
        <v>986315.58028616849</v>
      </c>
      <c r="M16" s="20">
        <v>986315.58028616849</v>
      </c>
      <c r="N16" s="61">
        <f t="shared" si="5"/>
        <v>0</v>
      </c>
      <c r="O16" s="61">
        <f t="shared" si="6"/>
        <v>986315.58028616849</v>
      </c>
      <c r="P16" s="46" t="s">
        <v>139</v>
      </c>
      <c r="R16" s="70" t="s">
        <v>156</v>
      </c>
      <c r="W16" t="s">
        <v>163</v>
      </c>
    </row>
    <row r="17" spans="1:24" x14ac:dyDescent="0.35">
      <c r="A17" s="11" t="s">
        <v>20</v>
      </c>
      <c r="B17" s="11" t="s">
        <v>179</v>
      </c>
      <c r="C17" s="8" t="s">
        <v>135</v>
      </c>
      <c r="D17" s="12" t="s">
        <v>21</v>
      </c>
      <c r="E17" s="27">
        <v>2021</v>
      </c>
      <c r="F17" s="20">
        <v>188999.99999999997</v>
      </c>
      <c r="G17" s="20">
        <v>0</v>
      </c>
      <c r="H17" s="32">
        <v>115000</v>
      </c>
      <c r="I17" s="20">
        <f t="shared" si="1"/>
        <v>0</v>
      </c>
      <c r="J17" s="20">
        <f t="shared" si="2"/>
        <v>131255.48726953467</v>
      </c>
      <c r="K17" s="20">
        <f t="shared" si="3"/>
        <v>0</v>
      </c>
      <c r="L17" s="20">
        <f t="shared" si="4"/>
        <v>131255.48726953467</v>
      </c>
      <c r="M17" s="20">
        <v>131255.48726953467</v>
      </c>
      <c r="N17" s="61">
        <f t="shared" si="5"/>
        <v>0</v>
      </c>
      <c r="O17" s="61">
        <f t="shared" si="6"/>
        <v>131255.48726953467</v>
      </c>
      <c r="R17" s="70" t="s">
        <v>151</v>
      </c>
      <c r="W17" t="s">
        <v>163</v>
      </c>
    </row>
    <row r="18" spans="1:24" x14ac:dyDescent="0.35">
      <c r="A18" s="8" t="s">
        <v>22</v>
      </c>
      <c r="B18" s="13" t="s">
        <v>180</v>
      </c>
      <c r="C18" s="8" t="s">
        <v>135</v>
      </c>
      <c r="D18" s="13" t="s">
        <v>23</v>
      </c>
      <c r="E18" s="27">
        <v>2021</v>
      </c>
      <c r="F18" s="20">
        <v>694194.45304812829</v>
      </c>
      <c r="G18" s="20">
        <v>0</v>
      </c>
      <c r="H18" s="32">
        <v>820000</v>
      </c>
      <c r="I18" s="20">
        <f t="shared" si="1"/>
        <v>0</v>
      </c>
      <c r="J18" s="20">
        <f>130/113.9*H18+15833</f>
        <v>951741.69183494279</v>
      </c>
      <c r="K18" s="20">
        <f t="shared" si="3"/>
        <v>0</v>
      </c>
      <c r="L18" s="20">
        <f t="shared" si="4"/>
        <v>951741.69183494279</v>
      </c>
      <c r="M18" s="20">
        <v>951741.69183494279</v>
      </c>
      <c r="N18" s="61">
        <f t="shared" si="5"/>
        <v>0</v>
      </c>
      <c r="O18" s="61">
        <f t="shared" si="6"/>
        <v>951741.69183494279</v>
      </c>
      <c r="P18" s="46"/>
      <c r="R18" s="70" t="s">
        <v>156</v>
      </c>
      <c r="T18" s="46" t="s">
        <v>147</v>
      </c>
      <c r="V18" s="69" t="s">
        <v>147</v>
      </c>
      <c r="W18" t="s">
        <v>163</v>
      </c>
      <c r="X18" s="67" t="s">
        <v>164</v>
      </c>
    </row>
    <row r="19" spans="1:24" x14ac:dyDescent="0.35">
      <c r="A19" s="8" t="s">
        <v>22</v>
      </c>
      <c r="B19" s="13" t="s">
        <v>180</v>
      </c>
      <c r="C19" s="8" t="s">
        <v>135</v>
      </c>
      <c r="D19" s="8" t="s">
        <v>24</v>
      </c>
      <c r="E19" s="27">
        <v>2021</v>
      </c>
      <c r="F19" s="20">
        <v>657497.2966844918</v>
      </c>
      <c r="G19" s="20">
        <v>0</v>
      </c>
      <c r="H19" s="32">
        <v>700000</v>
      </c>
      <c r="I19" s="20">
        <f t="shared" si="1"/>
        <v>0</v>
      </c>
      <c r="J19" s="20">
        <f t="shared" si="2"/>
        <v>798946.4442493415</v>
      </c>
      <c r="K19" s="20">
        <f t="shared" si="3"/>
        <v>0</v>
      </c>
      <c r="L19" s="20">
        <f t="shared" si="4"/>
        <v>798946.4442493415</v>
      </c>
      <c r="M19" s="20">
        <v>798946.4442493415</v>
      </c>
      <c r="N19" s="61">
        <f t="shared" si="5"/>
        <v>0</v>
      </c>
      <c r="O19" s="61">
        <f t="shared" si="6"/>
        <v>798946.4442493415</v>
      </c>
      <c r="R19" s="70" t="s">
        <v>156</v>
      </c>
      <c r="W19" t="s">
        <v>163</v>
      </c>
    </row>
    <row r="20" spans="1:24" x14ac:dyDescent="0.35">
      <c r="A20" s="8" t="s">
        <v>22</v>
      </c>
      <c r="B20" s="13" t="s">
        <v>180</v>
      </c>
      <c r="C20" s="8" t="s">
        <v>135</v>
      </c>
      <c r="D20" s="8" t="s">
        <v>25</v>
      </c>
      <c r="E20" s="27">
        <v>2021</v>
      </c>
      <c r="F20" s="20">
        <v>73538.586096256695</v>
      </c>
      <c r="G20" s="20">
        <v>0</v>
      </c>
      <c r="H20" s="32">
        <v>75000</v>
      </c>
      <c r="I20" s="20">
        <f t="shared" si="1"/>
        <v>0</v>
      </c>
      <c r="J20" s="20">
        <f t="shared" si="2"/>
        <v>85601.404741000864</v>
      </c>
      <c r="K20" s="20">
        <f t="shared" si="3"/>
        <v>0</v>
      </c>
      <c r="L20" s="20">
        <f t="shared" si="4"/>
        <v>85601.404741000864</v>
      </c>
      <c r="M20" s="20">
        <v>85601.404741000864</v>
      </c>
      <c r="N20" s="61">
        <f t="shared" si="5"/>
        <v>0</v>
      </c>
      <c r="O20" s="61">
        <f t="shared" si="6"/>
        <v>85601.404741000864</v>
      </c>
      <c r="R20" s="70" t="s">
        <v>156</v>
      </c>
      <c r="W20" t="s">
        <v>163</v>
      </c>
    </row>
    <row r="21" spans="1:24" x14ac:dyDescent="0.35">
      <c r="A21" s="10" t="s">
        <v>22</v>
      </c>
      <c r="B21" s="13" t="s">
        <v>180</v>
      </c>
      <c r="C21" s="8" t="s">
        <v>135</v>
      </c>
      <c r="D21" s="10" t="s">
        <v>26</v>
      </c>
      <c r="E21" s="27">
        <v>2021</v>
      </c>
      <c r="F21" s="20">
        <v>54626.709062003181</v>
      </c>
      <c r="G21" s="20">
        <v>0</v>
      </c>
      <c r="H21" s="32">
        <v>60000</v>
      </c>
      <c r="I21" s="20">
        <f t="shared" si="1"/>
        <v>0</v>
      </c>
      <c r="J21" s="20">
        <f t="shared" si="2"/>
        <v>68481.123792800689</v>
      </c>
      <c r="K21" s="20">
        <f t="shared" si="3"/>
        <v>0</v>
      </c>
      <c r="L21" s="20">
        <f t="shared" si="4"/>
        <v>68481.123792800689</v>
      </c>
      <c r="M21" s="20">
        <v>68481.123792800689</v>
      </c>
      <c r="N21" s="61">
        <f t="shared" si="5"/>
        <v>0</v>
      </c>
      <c r="O21" s="61">
        <f t="shared" si="6"/>
        <v>68481.123792800689</v>
      </c>
      <c r="R21" s="70" t="s">
        <v>156</v>
      </c>
      <c r="W21" t="s">
        <v>163</v>
      </c>
    </row>
    <row r="22" spans="1:24" x14ac:dyDescent="0.35">
      <c r="A22" s="11" t="s">
        <v>27</v>
      </c>
      <c r="B22" s="11" t="s">
        <v>181</v>
      </c>
      <c r="C22" s="8" t="s">
        <v>135</v>
      </c>
      <c r="D22" s="11" t="s">
        <v>28</v>
      </c>
      <c r="E22" s="1"/>
      <c r="F22" s="20">
        <v>19281.81818181818</v>
      </c>
      <c r="G22" s="20">
        <v>0</v>
      </c>
      <c r="H22" s="20">
        <v>200000</v>
      </c>
      <c r="I22" s="20">
        <f t="shared" si="1"/>
        <v>0</v>
      </c>
      <c r="J22" s="20">
        <f t="shared" si="2"/>
        <v>228270.41264266899</v>
      </c>
      <c r="K22" s="20">
        <f t="shared" si="3"/>
        <v>0</v>
      </c>
      <c r="L22" s="20">
        <f t="shared" si="4"/>
        <v>228270.41264266899</v>
      </c>
      <c r="M22" s="20">
        <v>228270.41264266899</v>
      </c>
      <c r="N22" s="61">
        <f t="shared" si="5"/>
        <v>0</v>
      </c>
      <c r="O22" s="61">
        <f t="shared" si="6"/>
        <v>228270.41264266899</v>
      </c>
      <c r="R22" s="70" t="s">
        <v>156</v>
      </c>
      <c r="W22" t="s">
        <v>163</v>
      </c>
    </row>
    <row r="23" spans="1:24" x14ac:dyDescent="0.35">
      <c r="A23" s="8" t="s">
        <v>29</v>
      </c>
      <c r="B23" s="8" t="s">
        <v>182</v>
      </c>
      <c r="C23" s="8" t="s">
        <v>135</v>
      </c>
      <c r="D23" s="8" t="s">
        <v>30</v>
      </c>
      <c r="E23" s="26"/>
      <c r="F23" s="20">
        <v>223825.16021390376</v>
      </c>
      <c r="G23" s="20">
        <v>0</v>
      </c>
      <c r="H23" s="20">
        <f>113.9/108*F23</f>
        <v>236052.64581818183</v>
      </c>
      <c r="I23" s="20">
        <f t="shared" si="1"/>
        <v>0</v>
      </c>
      <c r="J23" s="20">
        <f t="shared" si="2"/>
        <v>269419.17433155078</v>
      </c>
      <c r="K23" s="20">
        <f t="shared" si="3"/>
        <v>0</v>
      </c>
      <c r="L23" s="20">
        <f t="shared" si="4"/>
        <v>269419.17433155078</v>
      </c>
      <c r="M23" s="20">
        <v>269419.17433155078</v>
      </c>
      <c r="N23" s="61">
        <f t="shared" si="5"/>
        <v>0</v>
      </c>
      <c r="O23" s="61">
        <f t="shared" si="6"/>
        <v>269419.17433155078</v>
      </c>
      <c r="R23" s="70" t="s">
        <v>156</v>
      </c>
      <c r="W23" t="s">
        <v>163</v>
      </c>
    </row>
    <row r="24" spans="1:24" x14ac:dyDescent="0.35">
      <c r="A24" s="8" t="s">
        <v>31</v>
      </c>
      <c r="B24" s="8" t="s">
        <v>183</v>
      </c>
      <c r="C24" s="8" t="s">
        <v>135</v>
      </c>
      <c r="D24" s="8" t="s">
        <v>32</v>
      </c>
      <c r="E24" s="26">
        <v>2021</v>
      </c>
      <c r="F24" s="20">
        <v>289210.93989304814</v>
      </c>
      <c r="G24" s="20">
        <v>0</v>
      </c>
      <c r="H24" s="32">
        <v>300000</v>
      </c>
      <c r="I24" s="20">
        <f t="shared" si="1"/>
        <v>0</v>
      </c>
      <c r="J24" s="20">
        <f t="shared" si="2"/>
        <v>342405.61896400346</v>
      </c>
      <c r="K24" s="20">
        <f t="shared" si="3"/>
        <v>0</v>
      </c>
      <c r="L24" s="20">
        <f t="shared" si="4"/>
        <v>342405.61896400346</v>
      </c>
      <c r="M24" s="20">
        <v>342405.61896400346</v>
      </c>
      <c r="N24" s="61">
        <f t="shared" si="5"/>
        <v>0</v>
      </c>
      <c r="O24" s="61">
        <f t="shared" si="6"/>
        <v>342405.61896400346</v>
      </c>
      <c r="R24" s="70" t="s">
        <v>156</v>
      </c>
      <c r="W24" t="s">
        <v>163</v>
      </c>
    </row>
    <row r="25" spans="1:24" x14ac:dyDescent="0.35">
      <c r="A25" s="8" t="s">
        <v>33</v>
      </c>
      <c r="B25" s="8" t="s">
        <v>184</v>
      </c>
      <c r="C25" s="8" t="s">
        <v>135</v>
      </c>
      <c r="D25" s="8" t="s">
        <v>104</v>
      </c>
      <c r="E25" s="26">
        <v>2021</v>
      </c>
      <c r="F25" s="20">
        <v>11771999.999999998</v>
      </c>
      <c r="G25" s="20">
        <v>1042573.4785004361</v>
      </c>
      <c r="H25" s="32">
        <v>13265000</v>
      </c>
      <c r="I25" s="20">
        <f t="shared" si="1"/>
        <v>1099990.56862075</v>
      </c>
      <c r="J25" s="20">
        <f>130/113.9*H25+112387.96+140630.8</f>
        <v>15393053.878525022</v>
      </c>
      <c r="K25" s="20">
        <f t="shared" si="3"/>
        <v>1273249.1563522236</v>
      </c>
      <c r="L25" s="20">
        <f t="shared" si="4"/>
        <v>16666303.034877246</v>
      </c>
      <c r="M25" s="20">
        <v>15393053.878525022</v>
      </c>
      <c r="N25" s="61">
        <f t="shared" si="5"/>
        <v>1277278.425834351</v>
      </c>
      <c r="O25" s="61">
        <f t="shared" si="6"/>
        <v>16670332.304359373</v>
      </c>
      <c r="P25" s="46"/>
      <c r="R25" s="70" t="s">
        <v>156</v>
      </c>
      <c r="T25" s="46" t="s">
        <v>147</v>
      </c>
      <c r="U25" s="69" t="s">
        <v>147</v>
      </c>
      <c r="V25" s="69" t="s">
        <v>147</v>
      </c>
      <c r="W25" t="s">
        <v>163</v>
      </c>
      <c r="X25" s="67" t="s">
        <v>165</v>
      </c>
    </row>
    <row r="26" spans="1:24" x14ac:dyDescent="0.35">
      <c r="A26" s="8" t="s">
        <v>34</v>
      </c>
      <c r="B26" s="8" t="s">
        <v>184</v>
      </c>
      <c r="C26" s="8" t="s">
        <v>135</v>
      </c>
      <c r="D26" s="8" t="s">
        <v>35</v>
      </c>
      <c r="E26" s="26"/>
      <c r="F26" s="20">
        <v>174312.1732620321</v>
      </c>
      <c r="G26" s="20">
        <v>0</v>
      </c>
      <c r="H26" s="20">
        <f>113.9/108*F26</f>
        <v>183834.78272727274</v>
      </c>
      <c r="I26" s="20">
        <f t="shared" si="1"/>
        <v>0</v>
      </c>
      <c r="J26" s="20">
        <f t="shared" si="2"/>
        <v>209820.20855614974</v>
      </c>
      <c r="K26" s="20">
        <f t="shared" si="3"/>
        <v>0</v>
      </c>
      <c r="L26" s="20">
        <f t="shared" si="4"/>
        <v>209820.20855614974</v>
      </c>
      <c r="M26" s="20">
        <v>209820.20855614974</v>
      </c>
      <c r="N26" s="61">
        <f t="shared" si="5"/>
        <v>0</v>
      </c>
      <c r="O26" s="61">
        <f t="shared" si="6"/>
        <v>209820.20855614974</v>
      </c>
      <c r="R26" s="70" t="s">
        <v>156</v>
      </c>
      <c r="W26" t="s">
        <v>163</v>
      </c>
    </row>
    <row r="27" spans="1:24" s="46" customFormat="1" x14ac:dyDescent="0.35">
      <c r="A27" s="8" t="s">
        <v>36</v>
      </c>
      <c r="B27" s="8" t="s">
        <v>185</v>
      </c>
      <c r="C27" s="8" t="s">
        <v>135</v>
      </c>
      <c r="D27" s="8" t="s">
        <v>162</v>
      </c>
      <c r="E27" s="26"/>
      <c r="F27" s="49">
        <v>1969247.9201331115</v>
      </c>
      <c r="G27" s="49">
        <v>0</v>
      </c>
      <c r="H27" s="49">
        <f>113.9/108*F27</f>
        <v>2076827.2046589018</v>
      </c>
      <c r="I27" s="49">
        <f t="shared" si="1"/>
        <v>0</v>
      </c>
      <c r="J27" s="49">
        <f t="shared" si="2"/>
        <v>2370391.0149750412</v>
      </c>
      <c r="K27" s="49">
        <f t="shared" si="3"/>
        <v>0</v>
      </c>
      <c r="L27" s="49">
        <f t="shared" si="4"/>
        <v>2370391.0149750412</v>
      </c>
      <c r="M27" s="49">
        <v>2370391.0149750412</v>
      </c>
      <c r="N27" s="62">
        <f t="shared" si="5"/>
        <v>0</v>
      </c>
      <c r="O27" s="62">
        <f t="shared" si="6"/>
        <v>2370391.0149750412</v>
      </c>
      <c r="P27" s="46" t="s">
        <v>124</v>
      </c>
      <c r="R27" s="70" t="s">
        <v>156</v>
      </c>
      <c r="U27" s="69"/>
      <c r="V27" s="69"/>
      <c r="W27" t="s">
        <v>163</v>
      </c>
    </row>
    <row r="28" spans="1:24" x14ac:dyDescent="0.35">
      <c r="A28" s="8" t="s">
        <v>37</v>
      </c>
      <c r="B28" s="8" t="s">
        <v>186</v>
      </c>
      <c r="C28" s="8" t="s">
        <v>135</v>
      </c>
      <c r="D28" s="8" t="s">
        <v>38</v>
      </c>
      <c r="E28" s="26">
        <v>2021</v>
      </c>
      <c r="F28" s="20">
        <v>1905497.3262032089</v>
      </c>
      <c r="G28" s="20">
        <v>0</v>
      </c>
      <c r="H28" s="32">
        <v>2000000</v>
      </c>
      <c r="I28" s="20">
        <f t="shared" si="1"/>
        <v>0</v>
      </c>
      <c r="J28" s="20">
        <f t="shared" si="2"/>
        <v>2282704.1264266898</v>
      </c>
      <c r="K28" s="20">
        <f t="shared" si="3"/>
        <v>0</v>
      </c>
      <c r="L28" s="20">
        <f t="shared" si="4"/>
        <v>2282704.1264266898</v>
      </c>
      <c r="M28" s="20">
        <v>2282704.1264266898</v>
      </c>
      <c r="N28" s="61">
        <f t="shared" si="5"/>
        <v>0</v>
      </c>
      <c r="O28" s="61">
        <f t="shared" si="6"/>
        <v>2282704.1264266898</v>
      </c>
      <c r="R28" s="70" t="s">
        <v>156</v>
      </c>
      <c r="S28" t="s">
        <v>159</v>
      </c>
      <c r="W28" t="s">
        <v>163</v>
      </c>
    </row>
    <row r="29" spans="1:24" x14ac:dyDescent="0.35">
      <c r="A29" s="8" t="s">
        <v>39</v>
      </c>
      <c r="B29" s="8" t="s">
        <v>187</v>
      </c>
      <c r="C29" s="8" t="s">
        <v>135</v>
      </c>
      <c r="D29" s="8" t="s">
        <v>40</v>
      </c>
      <c r="E29" s="26">
        <v>2021</v>
      </c>
      <c r="F29" s="20">
        <v>1347466.9899465239</v>
      </c>
      <c r="G29" s="20">
        <v>0</v>
      </c>
      <c r="H29" s="32">
        <v>1700000</v>
      </c>
      <c r="I29" s="20">
        <f t="shared" si="1"/>
        <v>0</v>
      </c>
      <c r="J29" s="20">
        <f t="shared" si="2"/>
        <v>1940298.5074626864</v>
      </c>
      <c r="K29" s="20">
        <f t="shared" si="3"/>
        <v>0</v>
      </c>
      <c r="L29" s="20">
        <f t="shared" si="4"/>
        <v>1940298.5074626864</v>
      </c>
      <c r="M29" s="20">
        <v>1940298.5074626864</v>
      </c>
      <c r="N29" s="61">
        <f t="shared" si="5"/>
        <v>0</v>
      </c>
      <c r="O29" s="61">
        <f t="shared" si="6"/>
        <v>1940298.5074626864</v>
      </c>
      <c r="R29" s="70" t="s">
        <v>156</v>
      </c>
      <c r="U29" s="69" t="s">
        <v>147</v>
      </c>
      <c r="W29" t="s">
        <v>163</v>
      </c>
      <c r="X29" s="67" t="s">
        <v>149</v>
      </c>
    </row>
    <row r="30" spans="1:24" x14ac:dyDescent="0.35">
      <c r="A30" s="8" t="s">
        <v>41</v>
      </c>
      <c r="B30" s="8" t="s">
        <v>188</v>
      </c>
      <c r="C30" s="8" t="s">
        <v>135</v>
      </c>
      <c r="D30" s="8" t="s">
        <v>42</v>
      </c>
      <c r="E30" s="26">
        <v>2021</v>
      </c>
      <c r="F30" s="20">
        <v>1048064.3614973264</v>
      </c>
      <c r="G30" s="20">
        <v>83244.265342960294</v>
      </c>
      <c r="H30" s="32">
        <v>980000</v>
      </c>
      <c r="I30" s="20">
        <f t="shared" si="1"/>
        <v>87828.732129963901</v>
      </c>
      <c r="J30" s="20">
        <f t="shared" si="2"/>
        <v>1118525.021949078</v>
      </c>
      <c r="K30" s="20">
        <f t="shared" si="3"/>
        <v>101662.561732852</v>
      </c>
      <c r="L30" s="20">
        <f t="shared" si="4"/>
        <v>1220187.5836819299</v>
      </c>
      <c r="M30" s="20">
        <v>1118525.021949078</v>
      </c>
      <c r="N30" s="61">
        <f t="shared" si="5"/>
        <v>101984.27870036103</v>
      </c>
      <c r="O30" s="61">
        <f t="shared" si="6"/>
        <v>1220509.300649439</v>
      </c>
      <c r="R30" s="70" t="s">
        <v>156</v>
      </c>
      <c r="W30" t="s">
        <v>163</v>
      </c>
    </row>
    <row r="31" spans="1:24" x14ac:dyDescent="0.35">
      <c r="A31" s="8" t="s">
        <v>43</v>
      </c>
      <c r="B31" s="8" t="s">
        <v>189</v>
      </c>
      <c r="C31" s="8" t="s">
        <v>135</v>
      </c>
      <c r="D31" s="8" t="s">
        <v>44</v>
      </c>
      <c r="E31" s="26">
        <v>2021</v>
      </c>
      <c r="F31" s="20">
        <v>2336809.2209856915</v>
      </c>
      <c r="G31" s="20">
        <v>0</v>
      </c>
      <c r="H31" s="32">
        <v>2415000</v>
      </c>
      <c r="I31" s="20">
        <f t="shared" si="1"/>
        <v>0</v>
      </c>
      <c r="J31" s="20">
        <f t="shared" si="2"/>
        <v>2756365.2326602279</v>
      </c>
      <c r="K31" s="20">
        <f t="shared" si="3"/>
        <v>0</v>
      </c>
      <c r="L31" s="20">
        <f t="shared" si="4"/>
        <v>2756365.2326602279</v>
      </c>
      <c r="M31" s="20">
        <v>2756365.2326602279</v>
      </c>
      <c r="N31" s="61">
        <f t="shared" si="5"/>
        <v>0</v>
      </c>
      <c r="O31" s="61">
        <f t="shared" si="6"/>
        <v>2756365.2326602279</v>
      </c>
      <c r="R31" s="70" t="s">
        <v>156</v>
      </c>
      <c r="U31" s="69" t="s">
        <v>147</v>
      </c>
      <c r="V31" s="69" t="s">
        <v>147</v>
      </c>
      <c r="W31" t="s">
        <v>163</v>
      </c>
    </row>
    <row r="32" spans="1:24" x14ac:dyDescent="0.35">
      <c r="A32" s="8" t="s">
        <v>45</v>
      </c>
      <c r="B32" s="8" t="s">
        <v>187</v>
      </c>
      <c r="C32" s="8" t="s">
        <v>135</v>
      </c>
      <c r="D32" s="8" t="s">
        <v>112</v>
      </c>
      <c r="E32" s="26">
        <v>2021</v>
      </c>
      <c r="F32" s="20">
        <v>637838.00855614967</v>
      </c>
      <c r="G32" s="20">
        <v>0</v>
      </c>
      <c r="H32" s="32">
        <v>630000</v>
      </c>
      <c r="I32" s="20">
        <f t="shared" si="1"/>
        <v>0</v>
      </c>
      <c r="J32" s="20">
        <f t="shared" si="2"/>
        <v>719051.79982440732</v>
      </c>
      <c r="K32" s="20">
        <f t="shared" si="3"/>
        <v>0</v>
      </c>
      <c r="L32" s="20">
        <f t="shared" si="4"/>
        <v>719051.79982440732</v>
      </c>
      <c r="M32" s="20">
        <v>719051.79982440732</v>
      </c>
      <c r="N32" s="61">
        <f t="shared" si="5"/>
        <v>0</v>
      </c>
      <c r="O32" s="61">
        <f t="shared" si="6"/>
        <v>719051.79982440732</v>
      </c>
      <c r="R32" s="70" t="s">
        <v>156</v>
      </c>
      <c r="W32" t="s">
        <v>163</v>
      </c>
    </row>
    <row r="33" spans="1:24" x14ac:dyDescent="0.35">
      <c r="A33" s="8" t="s">
        <v>46</v>
      </c>
      <c r="B33" s="8" t="s">
        <v>190</v>
      </c>
      <c r="C33" s="8" t="s">
        <v>135</v>
      </c>
      <c r="D33" s="8" t="s">
        <v>40</v>
      </c>
      <c r="E33" s="26">
        <v>2021</v>
      </c>
      <c r="F33" s="20">
        <v>412906.82196339429</v>
      </c>
      <c r="G33" s="20">
        <v>0</v>
      </c>
      <c r="H33" s="32">
        <v>370000</v>
      </c>
      <c r="I33" s="20">
        <f t="shared" si="1"/>
        <v>0</v>
      </c>
      <c r="J33" s="20">
        <f t="shared" si="2"/>
        <v>422300.26338893763</v>
      </c>
      <c r="K33" s="20">
        <f t="shared" si="3"/>
        <v>0</v>
      </c>
      <c r="L33" s="20">
        <f t="shared" si="4"/>
        <v>422300.26338893763</v>
      </c>
      <c r="M33" s="20">
        <v>422300.26338893763</v>
      </c>
      <c r="N33" s="61">
        <f t="shared" si="5"/>
        <v>0</v>
      </c>
      <c r="O33" s="61">
        <f t="shared" si="6"/>
        <v>422300.26338893763</v>
      </c>
      <c r="R33" s="70" t="s">
        <v>156</v>
      </c>
      <c r="W33" t="s">
        <v>163</v>
      </c>
    </row>
    <row r="34" spans="1:24" x14ac:dyDescent="0.35">
      <c r="A34" s="8" t="s">
        <v>47</v>
      </c>
      <c r="B34" s="8" t="s">
        <v>191</v>
      </c>
      <c r="C34" s="8" t="s">
        <v>135</v>
      </c>
      <c r="D34" s="8" t="s">
        <v>108</v>
      </c>
      <c r="E34" s="26">
        <v>2021</v>
      </c>
      <c r="F34" s="20">
        <v>215423.27807486631</v>
      </c>
      <c r="G34" s="20">
        <v>0</v>
      </c>
      <c r="H34" s="32">
        <v>270000</v>
      </c>
      <c r="I34" s="20">
        <f t="shared" si="1"/>
        <v>0</v>
      </c>
      <c r="J34" s="20">
        <f t="shared" si="2"/>
        <v>308165.05706760311</v>
      </c>
      <c r="K34" s="20">
        <f t="shared" si="3"/>
        <v>0</v>
      </c>
      <c r="L34" s="20">
        <f t="shared" si="4"/>
        <v>308165.05706760311</v>
      </c>
      <c r="M34" s="20">
        <v>308165.05706760311</v>
      </c>
      <c r="N34" s="61">
        <f t="shared" si="5"/>
        <v>0</v>
      </c>
      <c r="O34" s="61">
        <f t="shared" si="6"/>
        <v>308165.05706760311</v>
      </c>
      <c r="R34" s="70" t="s">
        <v>151</v>
      </c>
      <c r="W34" t="s">
        <v>163</v>
      </c>
    </row>
    <row r="35" spans="1:24" x14ac:dyDescent="0.35">
      <c r="A35" s="8" t="s">
        <v>48</v>
      </c>
      <c r="B35" s="8"/>
      <c r="C35" s="8" t="s">
        <v>135</v>
      </c>
      <c r="D35" s="8" t="s">
        <v>105</v>
      </c>
      <c r="E35" s="26"/>
      <c r="F35" s="20">
        <v>35903.652834224595</v>
      </c>
      <c r="G35" s="20">
        <v>0</v>
      </c>
      <c r="H35" s="20">
        <f>113.9/108*F35</f>
        <v>37865.056090909085</v>
      </c>
      <c r="I35" s="20">
        <f t="shared" si="1"/>
        <v>0</v>
      </c>
      <c r="J35" s="20">
        <f t="shared" si="2"/>
        <v>43217.359893048117</v>
      </c>
      <c r="K35" s="20">
        <f t="shared" si="3"/>
        <v>0</v>
      </c>
      <c r="L35" s="20">
        <f t="shared" si="4"/>
        <v>43217.359893048117</v>
      </c>
      <c r="M35" s="20">
        <v>43217.359893048117</v>
      </c>
      <c r="N35" s="61">
        <f t="shared" si="5"/>
        <v>0</v>
      </c>
      <c r="O35" s="61">
        <f t="shared" si="6"/>
        <v>43217.359893048117</v>
      </c>
      <c r="R35" s="70" t="s">
        <v>156</v>
      </c>
      <c r="W35" t="s">
        <v>163</v>
      </c>
    </row>
    <row r="36" spans="1:24" x14ac:dyDescent="0.35">
      <c r="A36" s="8" t="s">
        <v>49</v>
      </c>
      <c r="B36" s="8" t="s">
        <v>192</v>
      </c>
      <c r="C36" s="8" t="s">
        <v>135</v>
      </c>
      <c r="D36" s="8" t="s">
        <v>102</v>
      </c>
      <c r="E36" s="26">
        <v>2021</v>
      </c>
      <c r="F36" s="20">
        <v>1097501.1285561495</v>
      </c>
      <c r="G36" s="20">
        <v>0</v>
      </c>
      <c r="H36" s="32">
        <v>1030000</v>
      </c>
      <c r="I36" s="20">
        <f t="shared" si="1"/>
        <v>0</v>
      </c>
      <c r="J36" s="20">
        <f t="shared" si="2"/>
        <v>1175592.6251097452</v>
      </c>
      <c r="K36" s="20">
        <f t="shared" si="3"/>
        <v>0</v>
      </c>
      <c r="L36" s="20">
        <f t="shared" si="4"/>
        <v>1175592.6251097452</v>
      </c>
      <c r="M36" s="20">
        <v>1175592.6251097452</v>
      </c>
      <c r="N36" s="61">
        <f t="shared" si="5"/>
        <v>0</v>
      </c>
      <c r="O36" s="61">
        <f t="shared" si="6"/>
        <v>1175592.6251097452</v>
      </c>
      <c r="R36" s="70" t="s">
        <v>156</v>
      </c>
      <c r="U36" s="69" t="s">
        <v>147</v>
      </c>
      <c r="V36" s="69" t="s">
        <v>147</v>
      </c>
      <c r="W36" t="s">
        <v>163</v>
      </c>
    </row>
    <row r="37" spans="1:24" x14ac:dyDescent="0.35">
      <c r="A37" s="8" t="s">
        <v>50</v>
      </c>
      <c r="B37" s="8" t="s">
        <v>193</v>
      </c>
      <c r="C37" s="8" t="s">
        <v>135</v>
      </c>
      <c r="D37" s="10" t="s">
        <v>109</v>
      </c>
      <c r="E37" s="28"/>
      <c r="F37" s="20">
        <v>64272.727272727279</v>
      </c>
      <c r="G37" s="20">
        <v>0</v>
      </c>
      <c r="H37" s="20">
        <f>113.9/108*F37</f>
        <v>67783.922558922568</v>
      </c>
      <c r="I37" s="20">
        <f t="shared" si="1"/>
        <v>0</v>
      </c>
      <c r="J37" s="20">
        <f t="shared" si="2"/>
        <v>77365.319865319863</v>
      </c>
      <c r="K37" s="20">
        <f t="shared" si="3"/>
        <v>0</v>
      </c>
      <c r="L37" s="20">
        <f t="shared" si="4"/>
        <v>77365.319865319863</v>
      </c>
      <c r="M37" s="20">
        <v>77365.319865319863</v>
      </c>
      <c r="N37" s="61">
        <f t="shared" si="5"/>
        <v>0</v>
      </c>
      <c r="O37" s="61">
        <f t="shared" si="6"/>
        <v>77365.319865319863</v>
      </c>
      <c r="R37" s="70" t="s">
        <v>156</v>
      </c>
      <c r="W37" t="s">
        <v>163</v>
      </c>
    </row>
    <row r="38" spans="1:24" x14ac:dyDescent="0.35">
      <c r="A38" s="10" t="s">
        <v>51</v>
      </c>
      <c r="B38" s="10" t="s">
        <v>194</v>
      </c>
      <c r="C38" s="8" t="s">
        <v>135</v>
      </c>
      <c r="D38" s="8" t="s">
        <v>52</v>
      </c>
      <c r="E38" s="26"/>
      <c r="F38" s="20">
        <v>0</v>
      </c>
      <c r="G38" s="20">
        <v>230913.35740072204</v>
      </c>
      <c r="H38" s="20">
        <f>113.9/108*F38</f>
        <v>0</v>
      </c>
      <c r="I38" s="20">
        <f t="shared" si="1"/>
        <v>243630.32490974732</v>
      </c>
      <c r="J38" s="20">
        <f t="shared" si="2"/>
        <v>0</v>
      </c>
      <c r="K38" s="20">
        <f t="shared" si="3"/>
        <v>282004.33212996396</v>
      </c>
      <c r="L38" s="20">
        <f t="shared" si="4"/>
        <v>282004.33212996396</v>
      </c>
      <c r="M38" s="20">
        <v>0</v>
      </c>
      <c r="N38" s="61">
        <f t="shared" si="5"/>
        <v>282896.75090252713</v>
      </c>
      <c r="O38" s="61">
        <f t="shared" si="6"/>
        <v>282896.75090252713</v>
      </c>
      <c r="R38" s="70" t="s">
        <v>156</v>
      </c>
      <c r="U38" s="69" t="s">
        <v>147</v>
      </c>
      <c r="V38" s="69" t="s">
        <v>147</v>
      </c>
      <c r="W38" t="s">
        <v>163</v>
      </c>
      <c r="X38" s="67" t="s">
        <v>150</v>
      </c>
    </row>
    <row r="39" spans="1:24" x14ac:dyDescent="0.35">
      <c r="A39" s="8" t="s">
        <v>53</v>
      </c>
      <c r="B39" s="8" t="s">
        <v>187</v>
      </c>
      <c r="C39" s="8" t="s">
        <v>135</v>
      </c>
      <c r="D39" s="10" t="s">
        <v>54</v>
      </c>
      <c r="E39" s="28"/>
      <c r="F39" s="20">
        <v>0</v>
      </c>
      <c r="G39" s="20">
        <v>46182.671480144403</v>
      </c>
      <c r="H39" s="20">
        <f>113.9/108*F39</f>
        <v>0</v>
      </c>
      <c r="I39" s="20">
        <f t="shared" si="1"/>
        <v>48726.064981949457</v>
      </c>
      <c r="J39" s="20">
        <f t="shared" si="2"/>
        <v>0</v>
      </c>
      <c r="K39" s="20">
        <f t="shared" si="3"/>
        <v>56400.866425992783</v>
      </c>
      <c r="L39" s="20">
        <f t="shared" si="4"/>
        <v>56400.866425992783</v>
      </c>
      <c r="M39" s="20">
        <v>0</v>
      </c>
      <c r="N39" s="61">
        <f t="shared" si="5"/>
        <v>56579.350180505418</v>
      </c>
      <c r="O39" s="61">
        <f t="shared" si="6"/>
        <v>56579.350180505418</v>
      </c>
      <c r="R39" s="70" t="s">
        <v>156</v>
      </c>
      <c r="W39" t="s">
        <v>163</v>
      </c>
    </row>
    <row r="40" spans="1:24" x14ac:dyDescent="0.35">
      <c r="A40" s="8" t="s">
        <v>55</v>
      </c>
      <c r="B40" s="8" t="s">
        <v>195</v>
      </c>
      <c r="C40" s="8" t="s">
        <v>135</v>
      </c>
      <c r="D40" s="10" t="s">
        <v>56</v>
      </c>
      <c r="E40" s="28"/>
      <c r="F40" s="20">
        <v>234838.31282952547</v>
      </c>
      <c r="G40" s="20">
        <v>0</v>
      </c>
      <c r="H40" s="20">
        <f>113.9/108*F40</f>
        <v>247667.44288224954</v>
      </c>
      <c r="I40" s="20">
        <f t="shared" si="1"/>
        <v>0</v>
      </c>
      <c r="J40" s="20">
        <f t="shared" si="2"/>
        <v>282675.74692442879</v>
      </c>
      <c r="K40" s="20">
        <f t="shared" si="3"/>
        <v>0</v>
      </c>
      <c r="L40" s="20">
        <f t="shared" si="4"/>
        <v>282675.74692442879</v>
      </c>
      <c r="M40" s="20">
        <v>282675.74692442879</v>
      </c>
      <c r="N40" s="61">
        <f t="shared" si="5"/>
        <v>0</v>
      </c>
      <c r="O40" s="61">
        <f t="shared" si="6"/>
        <v>282675.74692442879</v>
      </c>
      <c r="R40" s="70" t="s">
        <v>157</v>
      </c>
      <c r="W40" t="s">
        <v>163</v>
      </c>
    </row>
    <row r="41" spans="1:24" x14ac:dyDescent="0.35">
      <c r="A41" s="14" t="s">
        <v>57</v>
      </c>
      <c r="B41" s="14" t="s">
        <v>196</v>
      </c>
      <c r="C41" s="8" t="s">
        <v>135</v>
      </c>
      <c r="D41" s="14" t="s">
        <v>58</v>
      </c>
      <c r="E41" s="1">
        <v>2021</v>
      </c>
      <c r="F41" s="20">
        <v>421319.18505942274</v>
      </c>
      <c r="G41" s="20">
        <v>0</v>
      </c>
      <c r="H41" s="32">
        <v>340000</v>
      </c>
      <c r="I41" s="20">
        <f t="shared" si="1"/>
        <v>0</v>
      </c>
      <c r="J41" s="20">
        <f>130/113.9*H41+5337.87</f>
        <v>393397.57149253727</v>
      </c>
      <c r="K41" s="20">
        <f t="shared" si="3"/>
        <v>0</v>
      </c>
      <c r="L41" s="20">
        <f t="shared" si="4"/>
        <v>393397.57149253727</v>
      </c>
      <c r="M41" s="20">
        <v>393397.57149253727</v>
      </c>
      <c r="N41" s="61">
        <f t="shared" si="5"/>
        <v>0</v>
      </c>
      <c r="O41" s="61">
        <f t="shared" si="6"/>
        <v>393397.57149253727</v>
      </c>
      <c r="P41" s="46"/>
      <c r="R41" s="70" t="s">
        <v>156</v>
      </c>
      <c r="T41" s="46" t="s">
        <v>147</v>
      </c>
      <c r="W41" t="s">
        <v>163</v>
      </c>
      <c r="X41" s="46" t="s">
        <v>140</v>
      </c>
    </row>
    <row r="42" spans="1:24" x14ac:dyDescent="0.35">
      <c r="A42" s="11" t="s">
        <v>29</v>
      </c>
      <c r="B42" s="11" t="s">
        <v>182</v>
      </c>
      <c r="C42" s="8" t="s">
        <v>135</v>
      </c>
      <c r="D42" s="11" t="s">
        <v>59</v>
      </c>
      <c r="E42" s="1">
        <v>2021</v>
      </c>
      <c r="F42" s="20">
        <v>220375.06969793321</v>
      </c>
      <c r="G42" s="20">
        <v>0</v>
      </c>
      <c r="H42" s="32">
        <v>270000</v>
      </c>
      <c r="I42" s="20">
        <f t="shared" si="1"/>
        <v>0</v>
      </c>
      <c r="J42" s="20">
        <f t="shared" si="2"/>
        <v>308165.05706760311</v>
      </c>
      <c r="K42" s="20">
        <f t="shared" si="3"/>
        <v>0</v>
      </c>
      <c r="L42" s="20">
        <f t="shared" si="4"/>
        <v>308165.05706760311</v>
      </c>
      <c r="M42" s="20">
        <v>308165.05706760311</v>
      </c>
      <c r="N42" s="61">
        <f t="shared" si="5"/>
        <v>0</v>
      </c>
      <c r="O42" s="61">
        <f t="shared" si="6"/>
        <v>308165.05706760311</v>
      </c>
      <c r="R42" s="70" t="s">
        <v>157</v>
      </c>
      <c r="W42" t="s">
        <v>163</v>
      </c>
    </row>
    <row r="43" spans="1:24" x14ac:dyDescent="0.35">
      <c r="A43" s="11" t="s">
        <v>60</v>
      </c>
      <c r="B43" s="11" t="s">
        <v>180</v>
      </c>
      <c r="C43" s="8" t="s">
        <v>135</v>
      </c>
      <c r="D43" s="11" t="s">
        <v>59</v>
      </c>
      <c r="E43" s="1">
        <v>2021</v>
      </c>
      <c r="F43" s="20">
        <v>734571.42639109702</v>
      </c>
      <c r="G43" s="20">
        <v>0</v>
      </c>
      <c r="H43" s="32">
        <v>750000</v>
      </c>
      <c r="I43" s="20">
        <f t="shared" si="1"/>
        <v>0</v>
      </c>
      <c r="J43" s="20">
        <f t="shared" si="2"/>
        <v>856014.04741000873</v>
      </c>
      <c r="K43" s="20">
        <f t="shared" si="3"/>
        <v>0</v>
      </c>
      <c r="L43" s="20">
        <f t="shared" si="4"/>
        <v>856014.04741000873</v>
      </c>
      <c r="M43" s="20">
        <v>856014.04741000873</v>
      </c>
      <c r="N43" s="61">
        <f t="shared" si="5"/>
        <v>0</v>
      </c>
      <c r="O43" s="61">
        <f t="shared" si="6"/>
        <v>856014.04741000873</v>
      </c>
      <c r="R43" s="70" t="s">
        <v>156</v>
      </c>
      <c r="W43" t="s">
        <v>163</v>
      </c>
    </row>
    <row r="44" spans="1:24" x14ac:dyDescent="0.35">
      <c r="A44" s="11" t="s">
        <v>61</v>
      </c>
      <c r="B44" s="11" t="s">
        <v>180</v>
      </c>
      <c r="C44" s="8" t="s">
        <v>135</v>
      </c>
      <c r="D44" s="11" t="s">
        <v>59</v>
      </c>
      <c r="E44" s="1">
        <v>2021</v>
      </c>
      <c r="F44" s="20">
        <v>411314.84069952299</v>
      </c>
      <c r="G44" s="20">
        <v>0</v>
      </c>
      <c r="H44" s="32">
        <v>490000</v>
      </c>
      <c r="I44" s="20">
        <f t="shared" si="1"/>
        <v>0</v>
      </c>
      <c r="J44" s="20">
        <f t="shared" si="2"/>
        <v>559262.51097453898</v>
      </c>
      <c r="K44" s="20">
        <f t="shared" si="3"/>
        <v>0</v>
      </c>
      <c r="L44" s="20">
        <f t="shared" si="4"/>
        <v>559262.51097453898</v>
      </c>
      <c r="M44" s="20">
        <v>559262.51097453898</v>
      </c>
      <c r="N44" s="61">
        <f t="shared" si="5"/>
        <v>0</v>
      </c>
      <c r="O44" s="61">
        <f t="shared" si="6"/>
        <v>559262.51097453898</v>
      </c>
      <c r="R44" s="70" t="s">
        <v>156</v>
      </c>
      <c r="W44" t="s">
        <v>163</v>
      </c>
    </row>
    <row r="45" spans="1:24" x14ac:dyDescent="0.35">
      <c r="A45" s="11" t="s">
        <v>62</v>
      </c>
      <c r="B45" s="11" t="s">
        <v>189</v>
      </c>
      <c r="C45" s="8" t="s">
        <v>135</v>
      </c>
      <c r="D45" s="11" t="s">
        <v>59</v>
      </c>
      <c r="E45" s="1">
        <v>2021</v>
      </c>
      <c r="F45" s="20">
        <v>796231.6277265501</v>
      </c>
      <c r="G45" s="20">
        <v>0</v>
      </c>
      <c r="H45" s="32">
        <v>1130000</v>
      </c>
      <c r="I45" s="20">
        <f t="shared" si="1"/>
        <v>0</v>
      </c>
      <c r="J45" s="20">
        <f t="shared" si="2"/>
        <v>1289727.8314310797</v>
      </c>
      <c r="K45" s="20">
        <f t="shared" si="3"/>
        <v>0</v>
      </c>
      <c r="L45" s="20">
        <f t="shared" si="4"/>
        <v>1289727.8314310797</v>
      </c>
      <c r="M45" s="20">
        <v>1289727.8314310797</v>
      </c>
      <c r="N45" s="61">
        <f t="shared" si="5"/>
        <v>0</v>
      </c>
      <c r="O45" s="61">
        <f t="shared" si="6"/>
        <v>1289727.8314310797</v>
      </c>
      <c r="R45" s="70" t="s">
        <v>157</v>
      </c>
      <c r="W45" t="s">
        <v>163</v>
      </c>
    </row>
    <row r="46" spans="1:24" x14ac:dyDescent="0.35">
      <c r="A46" s="11" t="s">
        <v>63</v>
      </c>
      <c r="B46" s="11" t="s">
        <v>189</v>
      </c>
      <c r="C46" s="8" t="s">
        <v>135</v>
      </c>
      <c r="D46" s="11" t="s">
        <v>59</v>
      </c>
      <c r="E46" s="1">
        <v>2021</v>
      </c>
      <c r="F46" s="20">
        <v>247528.1858823529</v>
      </c>
      <c r="G46" s="20">
        <v>0</v>
      </c>
      <c r="H46" s="32">
        <v>270000</v>
      </c>
      <c r="I46" s="20">
        <f t="shared" si="1"/>
        <v>0</v>
      </c>
      <c r="J46" s="20">
        <f t="shared" si="2"/>
        <v>308165.05706760311</v>
      </c>
      <c r="K46" s="20">
        <f t="shared" si="3"/>
        <v>0</v>
      </c>
      <c r="L46" s="20">
        <f t="shared" si="4"/>
        <v>308165.05706760311</v>
      </c>
      <c r="M46" s="20">
        <v>308165.05706760311</v>
      </c>
      <c r="N46" s="61">
        <f t="shared" si="5"/>
        <v>0</v>
      </c>
      <c r="O46" s="61">
        <f t="shared" si="6"/>
        <v>308165.05706760311</v>
      </c>
      <c r="R46" s="70" t="s">
        <v>157</v>
      </c>
      <c r="W46" t="s">
        <v>163</v>
      </c>
    </row>
    <row r="47" spans="1:24" s="46" customFormat="1" x14ac:dyDescent="0.35">
      <c r="A47" s="11" t="s">
        <v>64</v>
      </c>
      <c r="B47" s="11" t="s">
        <v>197</v>
      </c>
      <c r="C47" s="8" t="s">
        <v>135</v>
      </c>
      <c r="D47" s="11" t="s">
        <v>103</v>
      </c>
      <c r="E47" s="1"/>
      <c r="F47" s="49">
        <v>189188.07453100159</v>
      </c>
      <c r="G47" s="49">
        <v>0</v>
      </c>
      <c r="H47" s="49">
        <f>113.9/108*F47</f>
        <v>199523.34897297298</v>
      </c>
      <c r="I47" s="49">
        <f t="shared" si="1"/>
        <v>0</v>
      </c>
      <c r="J47" s="49">
        <f t="shared" si="2"/>
        <v>227726.38600953892</v>
      </c>
      <c r="K47" s="49">
        <f t="shared" si="3"/>
        <v>0</v>
      </c>
      <c r="L47" s="49">
        <f t="shared" si="4"/>
        <v>227726.38600953892</v>
      </c>
      <c r="M47" s="49">
        <v>227726.38600953892</v>
      </c>
      <c r="N47" s="62">
        <f t="shared" si="5"/>
        <v>0</v>
      </c>
      <c r="O47" s="61">
        <f t="shared" si="6"/>
        <v>227726.38600953892</v>
      </c>
      <c r="P47" s="47" t="s">
        <v>124</v>
      </c>
      <c r="Q47" s="46" t="s">
        <v>151</v>
      </c>
      <c r="R47" s="70" t="s">
        <v>157</v>
      </c>
      <c r="U47" s="69"/>
      <c r="V47" s="69"/>
      <c r="W47" t="s">
        <v>163</v>
      </c>
    </row>
    <row r="48" spans="1:24" x14ac:dyDescent="0.35">
      <c r="A48" s="8" t="s">
        <v>65</v>
      </c>
      <c r="B48" s="8" t="s">
        <v>198</v>
      </c>
      <c r="C48" s="8" t="s">
        <v>135</v>
      </c>
      <c r="D48" s="8" t="s">
        <v>114</v>
      </c>
      <c r="E48" s="26">
        <v>2021</v>
      </c>
      <c r="F48" s="20">
        <v>3079481.6528925616</v>
      </c>
      <c r="G48" s="20">
        <v>0</v>
      </c>
      <c r="H48" s="32">
        <v>3220000</v>
      </c>
      <c r="I48" s="20">
        <f t="shared" si="1"/>
        <v>0</v>
      </c>
      <c r="J48" s="20">
        <f>130/113.9*H48+49050.01</f>
        <v>3724203.6535469703</v>
      </c>
      <c r="K48" s="20">
        <f t="shared" ref="K48:K69" si="7">126.4/109.2*I48</f>
        <v>0</v>
      </c>
      <c r="L48" s="20">
        <f t="shared" ref="L48:L69" si="8">J48+K48</f>
        <v>3724203.6535469703</v>
      </c>
      <c r="M48" s="20">
        <v>3724203.6535469703</v>
      </c>
      <c r="N48" s="61">
        <f t="shared" ref="N48:N69" si="9">126.8/126.4*K48</f>
        <v>0</v>
      </c>
      <c r="O48" s="61">
        <f>M48+N48</f>
        <v>3724203.6535469703</v>
      </c>
      <c r="P48" s="46"/>
      <c r="R48" s="70" t="s">
        <v>157</v>
      </c>
      <c r="T48" s="46" t="s">
        <v>147</v>
      </c>
      <c r="W48" t="s">
        <v>163</v>
      </c>
      <c r="X48" s="46" t="s">
        <v>141</v>
      </c>
    </row>
    <row r="49" spans="1:24" x14ac:dyDescent="0.35">
      <c r="A49" s="8" t="s">
        <v>65</v>
      </c>
      <c r="B49" s="8" t="s">
        <v>198</v>
      </c>
      <c r="C49" s="8" t="s">
        <v>135</v>
      </c>
      <c r="D49" s="8" t="s">
        <v>66</v>
      </c>
      <c r="E49" s="26">
        <v>2021</v>
      </c>
      <c r="F49" s="20">
        <v>782491.23966942157</v>
      </c>
      <c r="G49" s="20">
        <v>0</v>
      </c>
      <c r="H49" s="32">
        <v>920000</v>
      </c>
      <c r="I49" s="20">
        <f t="shared" si="1"/>
        <v>0</v>
      </c>
      <c r="J49" s="20">
        <f t="shared" ref="J49:J69" si="10">130/113.9*H49</f>
        <v>1050043.8981562774</v>
      </c>
      <c r="K49" s="20">
        <f t="shared" si="7"/>
        <v>0</v>
      </c>
      <c r="L49" s="20">
        <f t="shared" si="8"/>
        <v>1050043.8981562774</v>
      </c>
      <c r="M49" s="20">
        <v>1050043.8981562774</v>
      </c>
      <c r="N49" s="61">
        <f t="shared" si="9"/>
        <v>0</v>
      </c>
      <c r="O49" s="61">
        <f t="shared" ref="O49:O69" si="11">M49+N49</f>
        <v>1050043.8981562774</v>
      </c>
      <c r="R49" s="70" t="s">
        <v>157</v>
      </c>
      <c r="W49" t="s">
        <v>163</v>
      </c>
    </row>
    <row r="50" spans="1:24" s="46" customFormat="1" x14ac:dyDescent="0.35">
      <c r="A50" s="8" t="s">
        <v>67</v>
      </c>
      <c r="B50" s="8" t="s">
        <v>175</v>
      </c>
      <c r="C50" s="8" t="s">
        <v>135</v>
      </c>
      <c r="D50" s="8" t="s">
        <v>68</v>
      </c>
      <c r="E50" s="26">
        <v>2021</v>
      </c>
      <c r="F50" s="49">
        <v>3213636.3636363642</v>
      </c>
      <c r="G50" s="49">
        <v>406869.3357400723</v>
      </c>
      <c r="H50" s="50">
        <v>3360000</v>
      </c>
      <c r="I50" s="49">
        <f t="shared" si="1"/>
        <v>429276.63249097485</v>
      </c>
      <c r="J50" s="49">
        <f t="shared" si="10"/>
        <v>3834942.9323968389</v>
      </c>
      <c r="K50" s="49">
        <f t="shared" si="7"/>
        <v>496891.63321299659</v>
      </c>
      <c r="L50" s="49">
        <f t="shared" si="8"/>
        <v>4331834.5656098351</v>
      </c>
      <c r="M50" s="49">
        <v>3834942.9323968389</v>
      </c>
      <c r="N50" s="62">
        <f t="shared" si="9"/>
        <v>498464.07509025291</v>
      </c>
      <c r="O50" s="62">
        <f t="shared" si="11"/>
        <v>4333407.0074870922</v>
      </c>
      <c r="P50" s="47"/>
      <c r="R50" s="70" t="s">
        <v>157</v>
      </c>
      <c r="U50" s="69"/>
      <c r="V50" s="69"/>
      <c r="W50" t="s">
        <v>163</v>
      </c>
    </row>
    <row r="51" spans="1:24" s="46" customFormat="1" x14ac:dyDescent="0.35">
      <c r="A51" s="8" t="s">
        <v>67</v>
      </c>
      <c r="B51" s="8" t="s">
        <v>175</v>
      </c>
      <c r="C51" s="8" t="s">
        <v>135</v>
      </c>
      <c r="D51" s="43" t="s">
        <v>101</v>
      </c>
      <c r="E51" s="48"/>
      <c r="F51" s="49">
        <v>0</v>
      </c>
      <c r="G51" s="49">
        <v>48029.978339350186</v>
      </c>
      <c r="H51" s="49">
        <f>113.9/108*F51</f>
        <v>0</v>
      </c>
      <c r="I51" s="49">
        <f t="shared" si="1"/>
        <v>50675.107581227443</v>
      </c>
      <c r="J51" s="49">
        <f t="shared" si="10"/>
        <v>0</v>
      </c>
      <c r="K51" s="49">
        <f t="shared" si="7"/>
        <v>58656.901083032506</v>
      </c>
      <c r="L51" s="49">
        <f t="shared" si="8"/>
        <v>58656.901083032506</v>
      </c>
      <c r="M51" s="49">
        <v>0</v>
      </c>
      <c r="N51" s="61">
        <f t="shared" si="9"/>
        <v>58842.524187725649</v>
      </c>
      <c r="O51" s="61">
        <f t="shared" si="11"/>
        <v>58842.524187725649</v>
      </c>
      <c r="R51" s="70" t="s">
        <v>156</v>
      </c>
      <c r="U51" s="69"/>
      <c r="V51" s="69"/>
      <c r="W51" t="s">
        <v>163</v>
      </c>
    </row>
    <row r="52" spans="1:24" x14ac:dyDescent="0.35">
      <c r="A52" s="8" t="s">
        <v>100</v>
      </c>
      <c r="B52" s="8" t="s">
        <v>199</v>
      </c>
      <c r="C52" s="8" t="s">
        <v>135</v>
      </c>
      <c r="D52" s="8" t="s">
        <v>42</v>
      </c>
      <c r="E52" s="26">
        <v>2021</v>
      </c>
      <c r="F52" s="20">
        <v>1218443.0438502675</v>
      </c>
      <c r="G52" s="20"/>
      <c r="H52" s="32">
        <v>840000</v>
      </c>
      <c r="I52" s="20">
        <f t="shared" si="1"/>
        <v>0</v>
      </c>
      <c r="J52" s="20">
        <f t="shared" si="10"/>
        <v>958735.73309920973</v>
      </c>
      <c r="K52" s="20">
        <f t="shared" si="7"/>
        <v>0</v>
      </c>
      <c r="L52" s="20">
        <f t="shared" si="8"/>
        <v>958735.73309920973</v>
      </c>
      <c r="M52" s="20">
        <v>958735.73309920973</v>
      </c>
      <c r="N52" s="61">
        <f t="shared" si="9"/>
        <v>0</v>
      </c>
      <c r="O52" s="61">
        <f t="shared" si="11"/>
        <v>958735.73309920973</v>
      </c>
      <c r="R52" s="70" t="s">
        <v>151</v>
      </c>
      <c r="W52" t="s">
        <v>163</v>
      </c>
    </row>
    <row r="53" spans="1:24" x14ac:dyDescent="0.35">
      <c r="A53" s="8" t="s">
        <v>69</v>
      </c>
      <c r="B53" s="8" t="s">
        <v>178</v>
      </c>
      <c r="C53" s="8" t="s">
        <v>135</v>
      </c>
      <c r="D53" s="8" t="s">
        <v>102</v>
      </c>
      <c r="E53" s="26">
        <v>2021</v>
      </c>
      <c r="F53" s="20">
        <v>819400.63593004772</v>
      </c>
      <c r="G53" s="20">
        <v>0</v>
      </c>
      <c r="H53" s="32">
        <v>800000</v>
      </c>
      <c r="I53" s="20">
        <f t="shared" si="1"/>
        <v>0</v>
      </c>
      <c r="J53" s="20">
        <f t="shared" si="10"/>
        <v>913081.65057067596</v>
      </c>
      <c r="K53" s="20">
        <f t="shared" si="7"/>
        <v>0</v>
      </c>
      <c r="L53" s="20">
        <f t="shared" si="8"/>
        <v>913081.65057067596</v>
      </c>
      <c r="M53" s="20">
        <v>913081.65057067596</v>
      </c>
      <c r="N53" s="61">
        <f t="shared" si="9"/>
        <v>0</v>
      </c>
      <c r="O53" s="61">
        <f t="shared" si="11"/>
        <v>913081.65057067596</v>
      </c>
      <c r="R53" s="70" t="s">
        <v>156</v>
      </c>
      <c r="W53" t="s">
        <v>163</v>
      </c>
    </row>
    <row r="54" spans="1:24" x14ac:dyDescent="0.35">
      <c r="A54" s="11" t="s">
        <v>70</v>
      </c>
      <c r="B54" s="11" t="s">
        <v>190</v>
      </c>
      <c r="C54" s="8" t="s">
        <v>135</v>
      </c>
      <c r="D54" s="12" t="s">
        <v>79</v>
      </c>
      <c r="E54" s="1">
        <v>2021</v>
      </c>
      <c r="F54" s="20">
        <v>1714005.7334759359</v>
      </c>
      <c r="G54" s="20">
        <v>0</v>
      </c>
      <c r="H54" s="40">
        <v>2030000</v>
      </c>
      <c r="I54" s="20">
        <v>35000</v>
      </c>
      <c r="J54" s="20">
        <f t="shared" si="10"/>
        <v>2316944.6883230903</v>
      </c>
      <c r="K54" s="20">
        <f t="shared" si="7"/>
        <v>40512.820512820515</v>
      </c>
      <c r="L54" s="20">
        <f t="shared" si="8"/>
        <v>2357457.5088359108</v>
      </c>
      <c r="M54" s="20">
        <v>2316944.6883230903</v>
      </c>
      <c r="N54" s="61">
        <f t="shared" si="9"/>
        <v>40641.025641025648</v>
      </c>
      <c r="O54" s="61">
        <f t="shared" si="11"/>
        <v>2357585.7139641158</v>
      </c>
      <c r="R54" s="70" t="s">
        <v>157</v>
      </c>
      <c r="W54" t="s">
        <v>163</v>
      </c>
      <c r="X54" t="s">
        <v>152</v>
      </c>
    </row>
    <row r="55" spans="1:24" x14ac:dyDescent="0.35">
      <c r="A55" s="8" t="s">
        <v>71</v>
      </c>
      <c r="B55" s="8" t="s">
        <v>200</v>
      </c>
      <c r="C55" s="8" t="s">
        <v>135</v>
      </c>
      <c r="D55" s="8" t="s">
        <v>72</v>
      </c>
      <c r="E55" s="26">
        <v>2021</v>
      </c>
      <c r="F55" s="20">
        <v>4884727.2727272725</v>
      </c>
      <c r="G55" s="20">
        <v>259777.52707581228</v>
      </c>
      <c r="H55" s="32">
        <v>3760000</v>
      </c>
      <c r="I55" s="20">
        <f t="shared" si="1"/>
        <v>274084.11552346568</v>
      </c>
      <c r="J55" s="20">
        <f t="shared" si="10"/>
        <v>4291483.7576821772</v>
      </c>
      <c r="K55" s="20">
        <f t="shared" si="7"/>
        <v>317254.87364620937</v>
      </c>
      <c r="L55" s="20">
        <f t="shared" si="8"/>
        <v>4608738.6313283863</v>
      </c>
      <c r="M55" s="20">
        <v>4291483.7576821772</v>
      </c>
      <c r="N55" s="61">
        <f t="shared" si="9"/>
        <v>318258.84476534295</v>
      </c>
      <c r="O55" s="61">
        <f t="shared" si="11"/>
        <v>4609742.60244752</v>
      </c>
      <c r="R55" s="70" t="s">
        <v>157</v>
      </c>
      <c r="W55" t="s">
        <v>163</v>
      </c>
    </row>
    <row r="56" spans="1:24" x14ac:dyDescent="0.35">
      <c r="A56" s="8" t="s">
        <v>73</v>
      </c>
      <c r="B56" s="8" t="s">
        <v>201</v>
      </c>
      <c r="C56" s="8" t="s">
        <v>135</v>
      </c>
      <c r="D56" s="10" t="s">
        <v>40</v>
      </c>
      <c r="E56" s="28">
        <v>2021</v>
      </c>
      <c r="F56" s="20">
        <v>828896.78117647069</v>
      </c>
      <c r="G56" s="20">
        <v>0</v>
      </c>
      <c r="H56" s="32">
        <v>1040000</v>
      </c>
      <c r="I56" s="20">
        <f t="shared" si="1"/>
        <v>0</v>
      </c>
      <c r="J56" s="20">
        <f t="shared" si="10"/>
        <v>1187006.1457418788</v>
      </c>
      <c r="K56" s="20">
        <f t="shared" si="7"/>
        <v>0</v>
      </c>
      <c r="L56" s="20">
        <f t="shared" si="8"/>
        <v>1187006.1457418788</v>
      </c>
      <c r="M56" s="20">
        <v>1187006.1457418788</v>
      </c>
      <c r="N56" s="61">
        <f t="shared" si="9"/>
        <v>0</v>
      </c>
      <c r="O56" s="61">
        <f t="shared" si="11"/>
        <v>1187006.1457418788</v>
      </c>
      <c r="R56" s="70" t="s">
        <v>156</v>
      </c>
      <c r="W56" t="s">
        <v>163</v>
      </c>
    </row>
    <row r="57" spans="1:24" x14ac:dyDescent="0.35">
      <c r="A57" s="8" t="s">
        <v>74</v>
      </c>
      <c r="B57" s="8" t="s">
        <v>202</v>
      </c>
      <c r="C57" s="8" t="s">
        <v>135</v>
      </c>
      <c r="D57" s="15" t="s">
        <v>113</v>
      </c>
      <c r="E57" s="33">
        <v>2021</v>
      </c>
      <c r="F57" s="20">
        <v>5527454.5454545477</v>
      </c>
      <c r="G57" s="20">
        <v>402943.80866425997</v>
      </c>
      <c r="H57" s="32">
        <v>5000000</v>
      </c>
      <c r="I57" s="20">
        <f t="shared" si="1"/>
        <v>425134.91696750908</v>
      </c>
      <c r="J57" s="20">
        <f>130/113.9*H57+43847.74</f>
        <v>5750608.0560667245</v>
      </c>
      <c r="K57" s="20">
        <f t="shared" si="7"/>
        <v>492097.55956678709</v>
      </c>
      <c r="L57" s="20">
        <f t="shared" si="8"/>
        <v>6242705.6156335119</v>
      </c>
      <c r="M57" s="20">
        <v>5750608.0560667245</v>
      </c>
      <c r="N57" s="61">
        <f t="shared" si="9"/>
        <v>493654.83032490982</v>
      </c>
      <c r="O57" s="61">
        <f t="shared" si="11"/>
        <v>6244262.8863916341</v>
      </c>
      <c r="P57" s="46"/>
      <c r="R57" s="70" t="s">
        <v>157</v>
      </c>
      <c r="T57" s="46" t="s">
        <v>147</v>
      </c>
      <c r="W57" t="s">
        <v>163</v>
      </c>
      <c r="X57" s="46" t="s">
        <v>142</v>
      </c>
    </row>
    <row r="58" spans="1:24" x14ac:dyDescent="0.35">
      <c r="A58" s="8" t="s">
        <v>75</v>
      </c>
      <c r="B58" s="8" t="s">
        <v>202</v>
      </c>
      <c r="C58" s="8" t="s">
        <v>135</v>
      </c>
      <c r="D58" s="8" t="s">
        <v>66</v>
      </c>
      <c r="E58" s="26">
        <v>2021</v>
      </c>
      <c r="F58" s="20">
        <v>932436.06160427781</v>
      </c>
      <c r="G58" s="20">
        <v>0</v>
      </c>
      <c r="H58" s="32">
        <v>845000</v>
      </c>
      <c r="I58" s="20">
        <f t="shared" si="1"/>
        <v>0</v>
      </c>
      <c r="J58" s="20">
        <f>130/113.9*H58+12810.89</f>
        <v>977253.38341527642</v>
      </c>
      <c r="K58" s="20">
        <f t="shared" si="7"/>
        <v>0</v>
      </c>
      <c r="L58" s="20">
        <f t="shared" si="8"/>
        <v>977253.38341527642</v>
      </c>
      <c r="M58" s="20">
        <v>977253.38341527642</v>
      </c>
      <c r="N58" s="61">
        <f t="shared" si="9"/>
        <v>0</v>
      </c>
      <c r="O58" s="61">
        <f t="shared" si="11"/>
        <v>977253.38341527642</v>
      </c>
      <c r="P58" s="46"/>
      <c r="R58" s="70" t="s">
        <v>156</v>
      </c>
      <c r="T58" s="46" t="s">
        <v>147</v>
      </c>
      <c r="W58" t="s">
        <v>163</v>
      </c>
      <c r="X58" s="46" t="s">
        <v>143</v>
      </c>
    </row>
    <row r="59" spans="1:24" x14ac:dyDescent="0.35">
      <c r="A59" s="8" t="s">
        <v>76</v>
      </c>
      <c r="B59" s="8" t="s">
        <v>192</v>
      </c>
      <c r="C59" s="8" t="s">
        <v>135</v>
      </c>
      <c r="D59" s="8" t="s">
        <v>77</v>
      </c>
      <c r="E59" s="26">
        <v>2021</v>
      </c>
      <c r="F59" s="20">
        <v>2675615.20661157</v>
      </c>
      <c r="G59" s="20">
        <v>0</v>
      </c>
      <c r="H59" s="32">
        <v>2185000</v>
      </c>
      <c r="I59" s="20">
        <f t="shared" si="1"/>
        <v>0</v>
      </c>
      <c r="J59" s="20">
        <f t="shared" si="10"/>
        <v>2493854.2581211585</v>
      </c>
      <c r="K59" s="20">
        <f t="shared" si="7"/>
        <v>0</v>
      </c>
      <c r="L59" s="20">
        <f t="shared" si="8"/>
        <v>2493854.2581211585</v>
      </c>
      <c r="M59" s="20">
        <v>2493854.2581211585</v>
      </c>
      <c r="N59" s="61">
        <f t="shared" si="9"/>
        <v>0</v>
      </c>
      <c r="O59" s="61">
        <f t="shared" si="11"/>
        <v>2493854.2581211585</v>
      </c>
      <c r="R59" s="70" t="s">
        <v>157</v>
      </c>
      <c r="W59" t="s">
        <v>163</v>
      </c>
    </row>
    <row r="60" spans="1:24" x14ac:dyDescent="0.35">
      <c r="A60" s="11"/>
      <c r="B60" s="11"/>
      <c r="C60" s="11"/>
      <c r="D60" s="8" t="s">
        <v>119</v>
      </c>
      <c r="E60" s="26">
        <v>2023</v>
      </c>
      <c r="F60" s="49"/>
      <c r="G60" s="49"/>
      <c r="H60" s="50"/>
      <c r="I60" s="49"/>
      <c r="J60" s="49">
        <v>900000</v>
      </c>
      <c r="K60" s="49"/>
      <c r="L60" s="49">
        <f t="shared" si="8"/>
        <v>900000</v>
      </c>
      <c r="M60" s="20">
        <v>900000</v>
      </c>
      <c r="N60" s="61">
        <f t="shared" si="9"/>
        <v>0</v>
      </c>
      <c r="O60" s="61">
        <f t="shared" si="11"/>
        <v>900000</v>
      </c>
      <c r="P60" s="46"/>
      <c r="R60" s="70" t="s">
        <v>156</v>
      </c>
      <c r="W60" t="s">
        <v>163</v>
      </c>
    </row>
    <row r="61" spans="1:24" x14ac:dyDescent="0.35">
      <c r="A61" s="11" t="s">
        <v>78</v>
      </c>
      <c r="B61" s="11" t="s">
        <v>203</v>
      </c>
      <c r="C61" s="8" t="s">
        <v>135</v>
      </c>
      <c r="D61" s="11" t="s">
        <v>79</v>
      </c>
      <c r="E61" s="1"/>
      <c r="F61" s="20">
        <v>2202577.9700534758</v>
      </c>
      <c r="G61" s="20">
        <v>231259.72743682313</v>
      </c>
      <c r="H61" s="20">
        <v>2373000</v>
      </c>
      <c r="I61" s="20">
        <v>279000</v>
      </c>
      <c r="J61" s="20">
        <f t="shared" si="10"/>
        <v>2708428.4460052676</v>
      </c>
      <c r="K61" s="20">
        <f t="shared" si="7"/>
        <v>322945.05494505499</v>
      </c>
      <c r="L61" s="20">
        <f t="shared" si="8"/>
        <v>3031373.5009503225</v>
      </c>
      <c r="M61" s="20">
        <v>2708428.4460052676</v>
      </c>
      <c r="N61" s="61">
        <f t="shared" si="9"/>
        <v>323967.03296703304</v>
      </c>
      <c r="O61" s="61">
        <f t="shared" si="11"/>
        <v>3032395.4789723004</v>
      </c>
      <c r="R61" s="70" t="s">
        <v>157</v>
      </c>
      <c r="W61" t="s">
        <v>163</v>
      </c>
      <c r="X61" t="s">
        <v>152</v>
      </c>
    </row>
    <row r="62" spans="1:24" x14ac:dyDescent="0.35">
      <c r="A62" s="8" t="s">
        <v>80</v>
      </c>
      <c r="B62" s="8" t="s">
        <v>204</v>
      </c>
      <c r="C62" s="8" t="s">
        <v>135</v>
      </c>
      <c r="D62" s="8" t="s">
        <v>79</v>
      </c>
      <c r="E62" s="26"/>
      <c r="F62" s="20">
        <v>2606200.661157025</v>
      </c>
      <c r="G62" s="20">
        <v>260701.18050541513</v>
      </c>
      <c r="H62" s="20">
        <f>113.9/108*F62</f>
        <v>2748576.4380165292</v>
      </c>
      <c r="I62" s="20">
        <f t="shared" si="1"/>
        <v>275058.63682310464</v>
      </c>
      <c r="J62" s="20">
        <f t="shared" si="10"/>
        <v>3137093.3884297521</v>
      </c>
      <c r="K62" s="20">
        <f t="shared" si="7"/>
        <v>318382.89097472921</v>
      </c>
      <c r="L62" s="20">
        <f t="shared" si="8"/>
        <v>3455476.2794044814</v>
      </c>
      <c r="M62" s="20">
        <v>3137093.3884297521</v>
      </c>
      <c r="N62" s="61">
        <f t="shared" si="9"/>
        <v>319390.43176895304</v>
      </c>
      <c r="O62" s="61">
        <f t="shared" si="11"/>
        <v>3456483.820198705</v>
      </c>
      <c r="R62" s="70" t="s">
        <v>158</v>
      </c>
      <c r="W62" t="s">
        <v>163</v>
      </c>
    </row>
    <row r="63" spans="1:24" x14ac:dyDescent="0.35">
      <c r="A63" s="8" t="s">
        <v>81</v>
      </c>
      <c r="B63" s="8" t="s">
        <v>204</v>
      </c>
      <c r="C63" s="8" t="s">
        <v>135</v>
      </c>
      <c r="D63" s="8" t="s">
        <v>66</v>
      </c>
      <c r="E63" s="26"/>
      <c r="F63" s="20">
        <v>839284.95867768605</v>
      </c>
      <c r="G63" s="20">
        <v>53571.898916967519</v>
      </c>
      <c r="H63" s="20">
        <f>113.9/108*F63</f>
        <v>885134.78512396698</v>
      </c>
      <c r="I63" s="20">
        <f t="shared" si="1"/>
        <v>56522.235379061378</v>
      </c>
      <c r="J63" s="20">
        <f t="shared" si="10"/>
        <v>1010250.4132231404</v>
      </c>
      <c r="K63" s="20">
        <f t="shared" si="7"/>
        <v>65425.005054151639</v>
      </c>
      <c r="L63" s="20">
        <f t="shared" si="8"/>
        <v>1075675.418277292</v>
      </c>
      <c r="M63" s="20">
        <v>1010250.4132231404</v>
      </c>
      <c r="N63" s="61">
        <f t="shared" si="9"/>
        <v>65632.046209386303</v>
      </c>
      <c r="O63" s="61">
        <f t="shared" si="11"/>
        <v>1075882.4594325267</v>
      </c>
      <c r="R63" s="70" t="s">
        <v>158</v>
      </c>
      <c r="W63" t="s">
        <v>163</v>
      </c>
    </row>
    <row r="64" spans="1:24" x14ac:dyDescent="0.35">
      <c r="A64" s="8" t="s">
        <v>82</v>
      </c>
      <c r="B64" s="8" t="s">
        <v>205</v>
      </c>
      <c r="C64" s="8" t="s">
        <v>135</v>
      </c>
      <c r="D64" s="8" t="s">
        <v>79</v>
      </c>
      <c r="E64" s="26">
        <v>2021</v>
      </c>
      <c r="F64" s="20">
        <v>2066854.839786096</v>
      </c>
      <c r="G64" s="20">
        <v>0</v>
      </c>
      <c r="H64" s="32">
        <v>2335000</v>
      </c>
      <c r="I64" s="20">
        <f t="shared" ref="I64:I69" si="12">109.2/103.5*G64</f>
        <v>0</v>
      </c>
      <c r="J64" s="20">
        <f>130/113.9*H64+23358</f>
        <v>2688415.0676031606</v>
      </c>
      <c r="K64" s="20">
        <f t="shared" si="7"/>
        <v>0</v>
      </c>
      <c r="L64" s="20">
        <f t="shared" si="8"/>
        <v>2688415.0676031606</v>
      </c>
      <c r="M64" s="20">
        <v>2688415.0676031606</v>
      </c>
      <c r="N64" s="61">
        <f t="shared" si="9"/>
        <v>0</v>
      </c>
      <c r="O64" s="61">
        <f t="shared" si="11"/>
        <v>2688415.0676031606</v>
      </c>
      <c r="P64" s="46"/>
      <c r="R64" s="70" t="s">
        <v>157</v>
      </c>
      <c r="T64" s="46" t="s">
        <v>147</v>
      </c>
      <c r="W64" t="s">
        <v>163</v>
      </c>
      <c r="X64" s="46" t="s">
        <v>144</v>
      </c>
    </row>
    <row r="65" spans="1:24" x14ac:dyDescent="0.35">
      <c r="A65" s="8" t="s">
        <v>83</v>
      </c>
      <c r="B65" s="8" t="s">
        <v>175</v>
      </c>
      <c r="C65" s="8" t="s">
        <v>135</v>
      </c>
      <c r="D65" s="15" t="s">
        <v>102</v>
      </c>
      <c r="E65" s="33">
        <v>2021</v>
      </c>
      <c r="F65" s="20">
        <v>578069.55074875196</v>
      </c>
      <c r="G65" s="20">
        <v>0</v>
      </c>
      <c r="H65" s="32">
        <v>800000</v>
      </c>
      <c r="I65" s="20">
        <f t="shared" si="12"/>
        <v>0</v>
      </c>
      <c r="J65" s="20">
        <f t="shared" si="10"/>
        <v>913081.65057067596</v>
      </c>
      <c r="K65" s="20">
        <f t="shared" si="7"/>
        <v>0</v>
      </c>
      <c r="L65" s="20">
        <f t="shared" si="8"/>
        <v>913081.65057067596</v>
      </c>
      <c r="M65" s="20">
        <v>913081.65057067596</v>
      </c>
      <c r="N65" s="61">
        <f t="shared" si="9"/>
        <v>0</v>
      </c>
      <c r="O65" s="61">
        <f t="shared" si="11"/>
        <v>913081.65057067596</v>
      </c>
      <c r="R65" s="70" t="s">
        <v>156</v>
      </c>
      <c r="W65" t="s">
        <v>163</v>
      </c>
    </row>
    <row r="66" spans="1:24" s="46" customFormat="1" x14ac:dyDescent="0.35">
      <c r="A66" s="8" t="s">
        <v>120</v>
      </c>
      <c r="B66" s="8" t="s">
        <v>178</v>
      </c>
      <c r="C66" s="8" t="s">
        <v>135</v>
      </c>
      <c r="D66" s="11" t="s">
        <v>79</v>
      </c>
      <c r="E66" s="1"/>
      <c r="F66" s="49">
        <v>1494549.6064171118</v>
      </c>
      <c r="G66" s="49">
        <v>0</v>
      </c>
      <c r="H66" s="49">
        <f>113.9/108*F66</f>
        <v>1576196.2978787874</v>
      </c>
      <c r="I66" s="49">
        <f t="shared" si="12"/>
        <v>0</v>
      </c>
      <c r="J66" s="49">
        <f t="shared" si="10"/>
        <v>1798994.89661319</v>
      </c>
      <c r="K66" s="49">
        <f t="shared" si="7"/>
        <v>0</v>
      </c>
      <c r="L66" s="49">
        <f t="shared" si="8"/>
        <v>1798994.89661319</v>
      </c>
      <c r="M66" s="49">
        <v>1798994.89661319</v>
      </c>
      <c r="N66" s="62">
        <f t="shared" si="9"/>
        <v>0</v>
      </c>
      <c r="O66" s="61">
        <f t="shared" si="11"/>
        <v>1798994.89661319</v>
      </c>
      <c r="P66" s="47"/>
      <c r="R66" s="49" t="s">
        <v>156</v>
      </c>
      <c r="S66" s="47"/>
      <c r="U66" s="69"/>
      <c r="V66" s="69"/>
      <c r="W66" t="s">
        <v>163</v>
      </c>
    </row>
    <row r="67" spans="1:24" x14ac:dyDescent="0.35">
      <c r="A67" s="8" t="s">
        <v>84</v>
      </c>
      <c r="B67" s="8" t="s">
        <v>206</v>
      </c>
      <c r="C67" s="8" t="s">
        <v>135</v>
      </c>
      <c r="D67" s="8" t="s">
        <v>85</v>
      </c>
      <c r="E67" s="26">
        <v>2021</v>
      </c>
      <c r="F67" s="20">
        <v>3430302.8286189679</v>
      </c>
      <c r="G67" s="20">
        <v>0</v>
      </c>
      <c r="H67" s="32">
        <v>3550000</v>
      </c>
      <c r="I67" s="20">
        <f t="shared" si="12"/>
        <v>0</v>
      </c>
      <c r="J67" s="20">
        <f>130/113.9*H67+40616.74</f>
        <v>4092416.5644073747</v>
      </c>
      <c r="K67" s="20">
        <f t="shared" si="7"/>
        <v>0</v>
      </c>
      <c r="L67" s="20">
        <f t="shared" si="8"/>
        <v>4092416.5644073747</v>
      </c>
      <c r="M67" s="20">
        <v>4092416.5644073747</v>
      </c>
      <c r="N67" s="61">
        <f t="shared" si="9"/>
        <v>0</v>
      </c>
      <c r="O67" s="61">
        <f t="shared" si="11"/>
        <v>4092416.5644073747</v>
      </c>
      <c r="P67" s="46"/>
      <c r="R67" s="70" t="s">
        <v>156</v>
      </c>
      <c r="T67" s="46" t="s">
        <v>147</v>
      </c>
      <c r="W67" t="s">
        <v>163</v>
      </c>
      <c r="X67" s="46" t="s">
        <v>145</v>
      </c>
    </row>
    <row r="68" spans="1:24" x14ac:dyDescent="0.35">
      <c r="A68" s="8" t="s">
        <v>86</v>
      </c>
      <c r="B68" s="8" t="s">
        <v>207</v>
      </c>
      <c r="C68" s="8" t="s">
        <v>135</v>
      </c>
      <c r="D68" s="16" t="s">
        <v>87</v>
      </c>
      <c r="E68" s="29">
        <v>2021</v>
      </c>
      <c r="F68" s="20">
        <v>1919627.9499465239</v>
      </c>
      <c r="G68" s="20">
        <v>0</v>
      </c>
      <c r="H68" s="32">
        <v>320000</v>
      </c>
      <c r="I68" s="20">
        <f t="shared" si="12"/>
        <v>0</v>
      </c>
      <c r="J68" s="20">
        <f t="shared" si="10"/>
        <v>365232.6602282704</v>
      </c>
      <c r="K68" s="20">
        <f t="shared" si="7"/>
        <v>0</v>
      </c>
      <c r="L68" s="20">
        <f t="shared" si="8"/>
        <v>365232.6602282704</v>
      </c>
      <c r="M68" s="20">
        <v>365232.6602282704</v>
      </c>
      <c r="N68" s="61">
        <f t="shared" si="9"/>
        <v>0</v>
      </c>
      <c r="O68" s="61">
        <f t="shared" si="11"/>
        <v>365232.6602282704</v>
      </c>
      <c r="R68" s="70" t="s">
        <v>156</v>
      </c>
      <c r="W68" t="s">
        <v>163</v>
      </c>
    </row>
    <row r="69" spans="1:24" x14ac:dyDescent="0.35">
      <c r="A69" s="11" t="s">
        <v>136</v>
      </c>
      <c r="B69" s="8" t="s">
        <v>207</v>
      </c>
      <c r="C69" s="11" t="s">
        <v>135</v>
      </c>
      <c r="D69" s="43" t="s">
        <v>88</v>
      </c>
      <c r="E69" s="39">
        <v>2021</v>
      </c>
      <c r="F69" s="20">
        <v>28046404.22338004</v>
      </c>
      <c r="G69" s="20">
        <v>2671989.6692599277</v>
      </c>
      <c r="H69" s="40">
        <v>30400000</v>
      </c>
      <c r="I69" s="20">
        <f t="shared" si="12"/>
        <v>2819142.7235090253</v>
      </c>
      <c r="J69" s="20">
        <f t="shared" si="10"/>
        <v>34697102.721685685</v>
      </c>
      <c r="K69" s="20">
        <f t="shared" si="7"/>
        <v>3263183.5187870041</v>
      </c>
      <c r="L69" s="20">
        <f t="shared" si="8"/>
        <v>37960286.240472689</v>
      </c>
      <c r="M69" s="20">
        <v>34697102.721685685</v>
      </c>
      <c r="N69" s="61">
        <f t="shared" si="9"/>
        <v>3273510.048909748</v>
      </c>
      <c r="O69" s="61">
        <f t="shared" si="11"/>
        <v>37970612.770595431</v>
      </c>
      <c r="R69" s="70" t="s">
        <v>157</v>
      </c>
      <c r="W69" t="s">
        <v>163</v>
      </c>
    </row>
    <row r="70" spans="1:24" x14ac:dyDescent="0.35">
      <c r="A70" s="17" t="s">
        <v>137</v>
      </c>
      <c r="B70" s="17" t="s">
        <v>208</v>
      </c>
      <c r="C70" s="17" t="s">
        <v>135</v>
      </c>
      <c r="D70" s="18" t="s">
        <v>110</v>
      </c>
      <c r="E70" s="30"/>
      <c r="F70" s="20">
        <v>17118000</v>
      </c>
      <c r="G70" s="20">
        <v>1188755.4151624551</v>
      </c>
      <c r="H70" s="20">
        <f>113.9/108*F70</f>
        <v>18053150</v>
      </c>
      <c r="I70" s="20">
        <f t="shared" ref="I70:I71" si="13">109.2/103.5*G70</f>
        <v>1254223.1046931411</v>
      </c>
      <c r="J70" s="20">
        <f>130/113.9*H70+26066.31+20154.97</f>
        <v>20651221.279999994</v>
      </c>
      <c r="K70" s="20">
        <f>126.4/109.2*I70+26066.31+20154.97</f>
        <v>1497996.0092418778</v>
      </c>
      <c r="L70" s="20">
        <f t="shared" ref="L70:L72" si="14">J70+K70</f>
        <v>22149217.289241873</v>
      </c>
      <c r="M70" s="20">
        <v>20651221.279999994</v>
      </c>
      <c r="N70" s="61">
        <f t="shared" ref="N70:N72" si="15">126.8/126.4*K70</f>
        <v>1502736.5029420103</v>
      </c>
      <c r="O70" s="61">
        <f>M70+N70</f>
        <v>22153957.782942005</v>
      </c>
      <c r="P70" s="46"/>
      <c r="S70" t="s">
        <v>160</v>
      </c>
      <c r="T70" s="46" t="s">
        <v>147</v>
      </c>
      <c r="U70" s="69" t="s">
        <v>147</v>
      </c>
      <c r="V70" s="69" t="s">
        <v>147</v>
      </c>
      <c r="W70" t="s">
        <v>163</v>
      </c>
      <c r="X70" s="46" t="s">
        <v>146</v>
      </c>
    </row>
    <row r="71" spans="1:24" x14ac:dyDescent="0.35">
      <c r="A71" s="17" t="s">
        <v>137</v>
      </c>
      <c r="B71" s="17" t="s">
        <v>208</v>
      </c>
      <c r="C71" s="17" t="s">
        <v>135</v>
      </c>
      <c r="D71" s="19" t="s">
        <v>111</v>
      </c>
      <c r="E71" s="31"/>
      <c r="F71" s="20">
        <v>0</v>
      </c>
      <c r="G71" s="20">
        <v>59937.048032490966</v>
      </c>
      <c r="H71" s="20">
        <f>113.9/108*F71</f>
        <v>0</v>
      </c>
      <c r="I71" s="20">
        <f t="shared" si="13"/>
        <v>63237.928938628145</v>
      </c>
      <c r="J71" s="20">
        <f t="shared" ref="J71:J72" si="16">130/113.9*H71</f>
        <v>0</v>
      </c>
      <c r="K71" s="20">
        <v>63238</v>
      </c>
      <c r="L71" s="20">
        <f t="shared" si="14"/>
        <v>63238</v>
      </c>
      <c r="M71" s="20">
        <v>0</v>
      </c>
      <c r="N71" s="61">
        <f t="shared" si="15"/>
        <v>63438.120253164561</v>
      </c>
      <c r="O71" s="61">
        <f t="shared" ref="O71:O72" si="17">M71+N71</f>
        <v>63438.120253164561</v>
      </c>
      <c r="R71" s="70" t="s">
        <v>156</v>
      </c>
      <c r="W71" t="s">
        <v>163</v>
      </c>
    </row>
    <row r="72" spans="1:24" x14ac:dyDescent="0.35">
      <c r="A72" s="55"/>
      <c r="B72" s="55"/>
      <c r="C72" s="55"/>
      <c r="D72" s="56" t="s">
        <v>89</v>
      </c>
      <c r="E72" s="31"/>
      <c r="F72" s="20">
        <v>15224.232337434094</v>
      </c>
      <c r="G72" s="20">
        <v>0</v>
      </c>
      <c r="H72" s="20">
        <f>113.9/108*F72</f>
        <v>16055.926511423548</v>
      </c>
      <c r="I72" s="20">
        <f t="shared" ref="I72" si="18">109.2/103.5*G72</f>
        <v>0</v>
      </c>
      <c r="J72" s="20">
        <f t="shared" si="16"/>
        <v>18325.46485061511</v>
      </c>
      <c r="K72" s="20">
        <f t="shared" ref="K72" si="19">126.4/109.2*I72</f>
        <v>0</v>
      </c>
      <c r="L72" s="20">
        <f t="shared" si="14"/>
        <v>18325.46485061511</v>
      </c>
      <c r="M72" s="65">
        <v>18325.46485061511</v>
      </c>
      <c r="N72" s="63">
        <f t="shared" si="15"/>
        <v>0</v>
      </c>
      <c r="O72" s="63">
        <f t="shared" si="17"/>
        <v>18325.46485061511</v>
      </c>
      <c r="R72" s="70" t="s">
        <v>156</v>
      </c>
      <c r="W72" t="s">
        <v>163</v>
      </c>
    </row>
    <row r="73" spans="1:24" x14ac:dyDescent="0.35">
      <c r="A73" s="57" t="s">
        <v>153</v>
      </c>
      <c r="B73" s="57"/>
      <c r="C73" s="8" t="s">
        <v>135</v>
      </c>
      <c r="D73" s="57" t="s">
        <v>154</v>
      </c>
      <c r="E73" s="1"/>
      <c r="F73" s="20"/>
      <c r="M73" t="s">
        <v>166</v>
      </c>
      <c r="N73" s="71">
        <v>9256000</v>
      </c>
      <c r="O73" t="s">
        <v>167</v>
      </c>
      <c r="R73" s="70" t="s">
        <v>156</v>
      </c>
      <c r="W73" t="s">
        <v>163</v>
      </c>
      <c r="X73" t="s">
        <v>155</v>
      </c>
    </row>
    <row r="74" spans="1:24" x14ac:dyDescent="0.35">
      <c r="A74" s="1"/>
      <c r="B74" s="1"/>
      <c r="C74" s="1"/>
      <c r="D74" s="1"/>
      <c r="E74" s="1"/>
      <c r="I74" s="20"/>
      <c r="J74" s="20"/>
      <c r="K74" s="20"/>
      <c r="W74" t="s">
        <v>163</v>
      </c>
    </row>
    <row r="75" spans="1:24" x14ac:dyDescent="0.35">
      <c r="W75" t="s">
        <v>163</v>
      </c>
    </row>
  </sheetData>
  <mergeCells count="6">
    <mergeCell ref="U2:W3"/>
    <mergeCell ref="P2:P4"/>
    <mergeCell ref="Q2:Q4"/>
    <mergeCell ref="R2:R4"/>
    <mergeCell ref="S2:S4"/>
    <mergeCell ref="T2:T4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FEA936EDBDEA4E87DC9586D96FDEB2" ma:contentTypeVersion="4" ma:contentTypeDescription="Een nieuw document maken." ma:contentTypeScope="" ma:versionID="0b1f2f74f330d5bb369278ef626772bb">
  <xsd:schema xmlns:xsd="http://www.w3.org/2001/XMLSchema" xmlns:xs="http://www.w3.org/2001/XMLSchema" xmlns:p="http://schemas.microsoft.com/office/2006/metadata/properties" xmlns:ns2="25cc6c80-50c5-429d-9ebb-f91fc730949e" targetNamespace="http://schemas.microsoft.com/office/2006/metadata/properties" ma:root="true" ma:fieldsID="2b6437b4b3ca47b02d6b3282708d7915" ns2:_="">
    <xsd:import namespace="25cc6c80-50c5-429d-9ebb-f91fc73094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cc6c80-50c5-429d-9ebb-f91fc73094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D63220-5FDF-4506-9D57-74174B8125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cc6c80-50c5-429d-9ebb-f91fc73094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DFE3B1-8A8F-45CC-A5A7-A3673E90BB5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D161632-26F3-4344-AF77-6A1B50DB4B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OBJECTENLIJST 2023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Lizette van der Laan</dc:creator>
  <cp:lastModifiedBy>Maike Uijen</cp:lastModifiedBy>
  <dcterms:created xsi:type="dcterms:W3CDTF">2022-02-16T09:28:31Z</dcterms:created>
  <dcterms:modified xsi:type="dcterms:W3CDTF">2024-10-28T12:36:42Z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0x0101007AFEA936EDBDEA4E87DC9586D96FDEB2</vt:lpwstr>
  </property>
</Properties>
</file>