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hotelschool.sharepoint.com/sites/Procurement/Shared Documents/Aanbestedingen/Europese O Aanbestedingen (European)/2024 - Koffie, thee en apparatuur/3b. Nota van Inlichtingen 2/"/>
    </mc:Choice>
  </mc:AlternateContent>
  <xr:revisionPtr revIDLastSave="2" documentId="8_{020D0F88-E7AA-4DCE-A90B-1B53574C0354}" xr6:coauthVersionLast="47" xr6:coauthVersionMax="47" xr10:uidLastSave="{6D94ECE5-2FB8-4F74-97E7-CBC23FB1F97B}"/>
  <bookViews>
    <workbookView xWindow="28680" yWindow="-120" windowWidth="29040" windowHeight="15840" firstSheet="2" activeTab="2" xr2:uid="{00000000-000D-0000-FFFF-FFFF00000000}"/>
  </bookViews>
  <sheets>
    <sheet name="Voorblad" sheetId="1" r:id="rId1"/>
    <sheet name="Totale inschrijfprijs" sheetId="4" r:id="rId2"/>
    <sheet name="Kosten apparatuur" sheetId="2" r:id="rId3"/>
    <sheet name="Kosten producten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" l="1"/>
  <c r="H39" i="2"/>
  <c r="G39" i="2"/>
  <c r="I38" i="2"/>
  <c r="H38" i="2"/>
  <c r="G38" i="2"/>
  <c r="I30" i="2"/>
  <c r="I26" i="2"/>
  <c r="I22" i="2"/>
  <c r="H31" i="2"/>
  <c r="H32" i="2" s="1"/>
  <c r="H28" i="2"/>
  <c r="H27" i="2"/>
  <c r="H24" i="2"/>
  <c r="H23" i="2"/>
  <c r="G31" i="2"/>
  <c r="I31" i="2" s="1"/>
  <c r="I32" i="2" s="1"/>
  <c r="G28" i="2"/>
  <c r="I28" i="2" s="1"/>
  <c r="G27" i="2"/>
  <c r="I27" i="2" s="1"/>
  <c r="I29" i="2" s="1"/>
  <c r="G24" i="2"/>
  <c r="I24" i="2" s="1"/>
  <c r="G23" i="2"/>
  <c r="I23" i="2" s="1"/>
  <c r="I25" i="2" s="1"/>
  <c r="I33" i="2" s="1"/>
  <c r="B3" i="4" s="1"/>
  <c r="H30" i="2"/>
  <c r="H26" i="2"/>
  <c r="H22" i="2"/>
  <c r="H15" i="2"/>
  <c r="H11" i="2"/>
  <c r="G30" i="2"/>
  <c r="G26" i="2"/>
  <c r="G22" i="2"/>
  <c r="G15" i="2"/>
  <c r="G11" i="2"/>
  <c r="I15" i="2"/>
  <c r="I11" i="2"/>
  <c r="G16" i="2"/>
  <c r="G13" i="2"/>
  <c r="G12" i="2"/>
  <c r="G9" i="2"/>
  <c r="H16" i="2"/>
  <c r="H17" i="2" s="1"/>
  <c r="H13" i="2"/>
  <c r="H12" i="2"/>
  <c r="I12" i="2" s="1"/>
  <c r="H9" i="2"/>
  <c r="I9" i="2" s="1"/>
  <c r="H8" i="2"/>
  <c r="G8" i="2"/>
  <c r="I13" i="2"/>
  <c r="I14" i="2" s="1"/>
  <c r="I19" i="3"/>
  <c r="I39" i="2" l="1"/>
  <c r="H25" i="2"/>
  <c r="H29" i="2"/>
  <c r="H33" i="2"/>
  <c r="I16" i="2"/>
  <c r="I17" i="2" s="1"/>
  <c r="H14" i="2"/>
  <c r="I8" i="2"/>
  <c r="I10" i="2" s="1"/>
  <c r="H10" i="2"/>
  <c r="H21" i="3"/>
  <c r="H12" i="3"/>
  <c r="I15" i="3"/>
  <c r="I16" i="3"/>
  <c r="I17" i="3"/>
  <c r="I18" i="3"/>
  <c r="I20" i="3"/>
  <c r="I6" i="3"/>
  <c r="I7" i="3"/>
  <c r="I8" i="3"/>
  <c r="I9" i="3"/>
  <c r="I11" i="3"/>
  <c r="G32" i="2"/>
  <c r="D16" i="3"/>
  <c r="G17" i="2"/>
  <c r="D15" i="3"/>
  <c r="B6" i="4" s="1"/>
  <c r="D9" i="3"/>
  <c r="B7" i="4" s="1"/>
  <c r="D12" i="3"/>
  <c r="B8" i="4" s="1"/>
  <c r="D6" i="3"/>
  <c r="I18" i="2" l="1"/>
  <c r="B4" i="4" s="1"/>
  <c r="H18" i="2"/>
  <c r="H23" i="3"/>
  <c r="I21" i="3"/>
  <c r="I12" i="3"/>
  <c r="I23" i="3" s="1"/>
  <c r="G10" i="2"/>
  <c r="G14" i="2"/>
  <c r="G29" i="2"/>
  <c r="G25" i="2"/>
  <c r="G33" i="2" l="1"/>
  <c r="B5" i="4"/>
  <c r="G18" i="2"/>
  <c r="B9" i="4" l="1"/>
</calcChain>
</file>

<file path=xl/sharedStrings.xml><?xml version="1.0" encoding="utf-8"?>
<sst xmlns="http://schemas.openxmlformats.org/spreadsheetml/2006/main" count="142" uniqueCount="83">
  <si>
    <t>Bijlage 2 - Prijsformulier "Koffie, thee en apparatuur"</t>
  </si>
  <si>
    <r>
      <t xml:space="preserve">Invulinstructie:
</t>
    </r>
    <r>
      <rPr>
        <sz val="11"/>
        <color theme="1"/>
        <rFont val="Calibri"/>
        <family val="2"/>
        <scheme val="minor"/>
      </rPr>
      <t>- Alle prijzen/ gele velden dienen op straffe van uitsluiting te worden ingevuld.
- Het is op straffe van uitsluiting niet toegestaan om voorwaardelijkheden of opmerkingen in de tabbladen weer te geven.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De vermelde hoeveelheden zijn indicatief, hier kunnen geen rechten aan ontleend worden.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- Inschrijver dient de totaal prijzen in te vullen, exlusief btw, inclusief  de kosten zoals benoemd in Beschrijvend document  H6.2</t>
    </r>
  </si>
  <si>
    <t>Bijlage 2 - Prijsinvulformulier Koffie, thee en apparatuur voor HTH</t>
  </si>
  <si>
    <t>Kosten apparatuur Den Haag</t>
  </si>
  <si>
    <t>Kosten apparatuur Amsterdam</t>
  </si>
  <si>
    <t>Kosten koffie gebaseerd op prijs per kopje</t>
  </si>
  <si>
    <t>Kosten koffie capsules</t>
  </si>
  <si>
    <t>Kosten losse thee</t>
  </si>
  <si>
    <t>Kosten theezakjes</t>
  </si>
  <si>
    <t>Totale Inschrijfprijs</t>
  </si>
  <si>
    <r>
      <rPr>
        <b/>
        <sz val="12"/>
        <color rgb="FF000000"/>
        <rFont val="Calibri"/>
        <scheme val="minor"/>
      </rPr>
      <t xml:space="preserve">Kosten apparatuur - </t>
    </r>
    <r>
      <rPr>
        <sz val="12"/>
        <color rgb="FF000000"/>
        <rFont val="Calibri"/>
        <scheme val="minor"/>
      </rPr>
      <t>graag gele velden invullen</t>
    </r>
  </si>
  <si>
    <t>BTW-tarief</t>
  </si>
  <si>
    <t xml:space="preserve">Amsterdam </t>
  </si>
  <si>
    <t xml:space="preserve">Volautomaten Amsterdam </t>
  </si>
  <si>
    <t>Omschrijving product/ type</t>
  </si>
  <si>
    <t xml:space="preserve">Kosten HUUR per stuk per jaar inclusief servicekosten
</t>
  </si>
  <si>
    <t>BRUIKLEEN Optie
ja / nee</t>
  </si>
  <si>
    <t xml:space="preserve">Servicekosten BRUIKLEEN 
per stuk per jaar
</t>
  </si>
  <si>
    <t>Aantal</t>
  </si>
  <si>
    <t>Kosten per jaar HUUR</t>
  </si>
  <si>
    <t>Kosten per jaar BRUIKLEEN</t>
  </si>
  <si>
    <t>Laagste prijs optie</t>
  </si>
  <si>
    <t>Machine inclusief 2 bonenreservoirs en 2 melkopties incl. koeler</t>
  </si>
  <si>
    <t>Oplossing Banqueting</t>
  </si>
  <si>
    <t>SUBTOTAAL Volautomaten</t>
  </si>
  <si>
    <t>Piston automaten Amsterdam</t>
  </si>
  <si>
    <t>2 groeps, stoompijpje, uitkloplade</t>
  </si>
  <si>
    <t>Maalmolen</t>
  </si>
  <si>
    <t>SUBTOTAAL Pistonsystemen</t>
  </si>
  <si>
    <t>Capsule automaten Amsterdam Skotel</t>
  </si>
  <si>
    <t xml:space="preserve">Capsule automaten </t>
  </si>
  <si>
    <t>SUBTOTAAL Capsule automaten</t>
  </si>
  <si>
    <t>Totaal Amsterdam</t>
  </si>
  <si>
    <t>Den Haag</t>
  </si>
  <si>
    <t>Volautomaten Den Haag inclusief Skotel</t>
  </si>
  <si>
    <t>Piston automaten Den Haag</t>
  </si>
  <si>
    <t>Omschrijving product / type</t>
  </si>
  <si>
    <t>Capsule automaten Den Haag Skotel</t>
  </si>
  <si>
    <t>Totaal Den Haag</t>
  </si>
  <si>
    <t>Capsule automaten Skotel Amsterdam en Den Haag</t>
  </si>
  <si>
    <t>Omschrijving  product/ type</t>
  </si>
  <si>
    <t>BRUIKLEEN Optie</t>
  </si>
  <si>
    <t>Capsule automaten incl. heet water voorziening</t>
  </si>
  <si>
    <t>* U dient deze tarieven in te vullen ter informatie. Deze worden niet meegenomen in de Prijsbeoordeling.</t>
  </si>
  <si>
    <t>Naam Inschrijver:</t>
  </si>
  <si>
    <t>Naam rechtspersoon:</t>
  </si>
  <si>
    <t>Plaats:</t>
  </si>
  <si>
    <t>Datum:</t>
  </si>
  <si>
    <t>Handtekening</t>
  </si>
  <si>
    <t>Ja</t>
  </si>
  <si>
    <t>Nee</t>
  </si>
  <si>
    <t>Kosten producten</t>
  </si>
  <si>
    <t>Grammages</t>
  </si>
  <si>
    <t>Graag de gele velden invullen</t>
  </si>
  <si>
    <t>Graag gele velden vullen</t>
  </si>
  <si>
    <t>Bonen</t>
  </si>
  <si>
    <t>Prijs per kilo</t>
  </si>
  <si>
    <t xml:space="preserve">Aantal </t>
  </si>
  <si>
    <t>Prijs per jaar</t>
  </si>
  <si>
    <t>Volautomaten</t>
  </si>
  <si>
    <t>Grammage koffie/cup
 (zie kolom B, prijs per kilo)</t>
  </si>
  <si>
    <t>koffie cost / cup</t>
  </si>
  <si>
    <t>Café crème</t>
  </si>
  <si>
    <t>Espresso</t>
  </si>
  <si>
    <t>Losse thee</t>
  </si>
  <si>
    <t>Cappuccino</t>
  </si>
  <si>
    <t>Caffe Latte</t>
  </si>
  <si>
    <t>Latte Macchiato</t>
  </si>
  <si>
    <t>Theezakjes (2 gram)</t>
  </si>
  <si>
    <t>Prijs per zakje</t>
  </si>
  <si>
    <t>Espresso Macchiato</t>
  </si>
  <si>
    <t>Gemiddelde prijs per kopje volautomaat</t>
  </si>
  <si>
    <t>Capsules</t>
  </si>
  <si>
    <t>Prijs per capsule</t>
  </si>
  <si>
    <t>Pistonmachines</t>
  </si>
  <si>
    <t>Standaard</t>
  </si>
  <si>
    <t>Ristretto</t>
  </si>
  <si>
    <t>De-café</t>
  </si>
  <si>
    <t>Koffie</t>
  </si>
  <si>
    <t>Gemiddelde prijs per kopje piston</t>
  </si>
  <si>
    <t>Gemiddelde prijs per kopje</t>
  </si>
  <si>
    <t>Basis aantal kopjes per jaar</t>
  </si>
  <si>
    <t>Optioneel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</si>
</sst>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€&quot;\ * #,##0.00_ ;_ &quot;€&quot;\ * \-#,##0.00_ ;_ &quot;€&quot;\ * &quot;-&quot;??_ ;_ @_ "/>
    <numFmt numFmtId="165" formatCode="_([$€-2]\ * #,##0.00_);_([$€-2]\ * \(#,##0.00\);_([$€-2]\ * &quot;-&quot;??_);_(@_)"/>
    <numFmt numFmtId="166" formatCode="_ * #,##0_ ;_ * \-#,##0_ ;_ * &quot;-&quot;??_ ;_ @_ "/>
    <numFmt numFmtId="167" formatCode="0.00000"/>
  </numFmts>
  <fonts count="18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aleway Medium"/>
    </font>
    <font>
      <b/>
      <sz val="10"/>
      <color theme="1"/>
      <name val="Raleway Medium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5" fontId="0" fillId="0" borderId="15" xfId="0" applyNumberFormat="1" applyBorder="1"/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0" borderId="29" xfId="0" applyBorder="1" applyAlignment="1">
      <alignment horizontal="center"/>
    </xf>
    <xf numFmtId="165" fontId="0" fillId="0" borderId="30" xfId="0" applyNumberFormat="1" applyBorder="1"/>
    <xf numFmtId="0" fontId="0" fillId="0" borderId="28" xfId="0" applyBorder="1" applyAlignment="1">
      <alignment wrapText="1"/>
    </xf>
    <xf numFmtId="0" fontId="0" fillId="4" borderId="29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0" fillId="6" borderId="32" xfId="0" applyNumberFormat="1" applyFill="1" applyBorder="1"/>
    <xf numFmtId="0" fontId="0" fillId="3" borderId="29" xfId="0" applyFill="1" applyBorder="1" applyAlignment="1">
      <alignment horizontal="left"/>
    </xf>
    <xf numFmtId="0" fontId="0" fillId="3" borderId="15" xfId="0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0" fillId="4" borderId="21" xfId="0" applyFill="1" applyBorder="1"/>
    <xf numFmtId="0" fontId="0" fillId="4" borderId="22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6" xfId="0" applyBorder="1"/>
    <xf numFmtId="0" fontId="2" fillId="0" borderId="36" xfId="0" applyFont="1" applyBorder="1"/>
    <xf numFmtId="0" fontId="0" fillId="0" borderId="36" xfId="0" applyBorder="1" applyAlignment="1">
      <alignment horizontal="left"/>
    </xf>
    <xf numFmtId="165" fontId="0" fillId="0" borderId="36" xfId="0" applyNumberFormat="1" applyBorder="1"/>
    <xf numFmtId="0" fontId="0" fillId="0" borderId="37" xfId="0" applyBorder="1"/>
    <xf numFmtId="0" fontId="0" fillId="0" borderId="38" xfId="0" applyBorder="1"/>
    <xf numFmtId="0" fontId="2" fillId="6" borderId="1" xfId="0" applyFont="1" applyFill="1" applyBorder="1"/>
    <xf numFmtId="0" fontId="7" fillId="0" borderId="0" xfId="0" applyFont="1"/>
    <xf numFmtId="165" fontId="0" fillId="4" borderId="29" xfId="0" applyNumberFormat="1" applyFill="1" applyBorder="1" applyAlignment="1">
      <alignment horizontal="left"/>
    </xf>
    <xf numFmtId="165" fontId="0" fillId="4" borderId="15" xfId="0" applyNumberFormat="1" applyFill="1" applyBorder="1" applyAlignment="1">
      <alignment horizontal="left"/>
    </xf>
    <xf numFmtId="0" fontId="0" fillId="4" borderId="19" xfId="0" applyFill="1" applyBorder="1"/>
    <xf numFmtId="0" fontId="0" fillId="4" borderId="15" xfId="0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1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 wrapText="1"/>
    </xf>
    <xf numFmtId="165" fontId="0" fillId="8" borderId="32" xfId="0" applyNumberFormat="1" applyFill="1" applyBorder="1"/>
    <xf numFmtId="0" fontId="2" fillId="2" borderId="2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44" fontId="2" fillId="2" borderId="26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44" fontId="2" fillId="2" borderId="0" xfId="0" applyNumberFormat="1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165" fontId="2" fillId="2" borderId="39" xfId="0" applyNumberFormat="1" applyFont="1" applyFill="1" applyBorder="1"/>
    <xf numFmtId="0" fontId="2" fillId="2" borderId="26" xfId="0" applyFont="1" applyFill="1" applyBorder="1" applyAlignment="1">
      <alignment horizontal="left"/>
    </xf>
    <xf numFmtId="165" fontId="2" fillId="2" borderId="26" xfId="0" applyNumberFormat="1" applyFont="1" applyFill="1" applyBorder="1"/>
    <xf numFmtId="0" fontId="2" fillId="7" borderId="29" xfId="0" applyFont="1" applyFill="1" applyBorder="1" applyAlignment="1">
      <alignment horizontal="left"/>
    </xf>
    <xf numFmtId="0" fontId="2" fillId="7" borderId="34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66" fontId="0" fillId="0" borderId="0" xfId="2" applyNumberFormat="1" applyFont="1"/>
    <xf numFmtId="0" fontId="9" fillId="4" borderId="42" xfId="0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7" fontId="9" fillId="0" borderId="43" xfId="0" applyNumberFormat="1" applyFont="1" applyBorder="1" applyAlignment="1">
      <alignment vertical="center" wrapText="1"/>
    </xf>
    <xf numFmtId="167" fontId="10" fillId="0" borderId="40" xfId="0" applyNumberFormat="1" applyFont="1" applyBorder="1" applyAlignment="1">
      <alignment vertical="center" wrapText="1"/>
    </xf>
    <xf numFmtId="167" fontId="0" fillId="0" borderId="0" xfId="0" applyNumberFormat="1"/>
    <xf numFmtId="0" fontId="9" fillId="0" borderId="44" xfId="0" applyFont="1" applyBorder="1" applyAlignment="1">
      <alignment vertical="center" wrapText="1"/>
    </xf>
    <xf numFmtId="167" fontId="9" fillId="0" borderId="44" xfId="0" applyNumberFormat="1" applyFont="1" applyBorder="1" applyAlignment="1">
      <alignment vertical="center" wrapText="1"/>
    </xf>
    <xf numFmtId="167" fontId="9" fillId="0" borderId="42" xfId="0" applyNumberFormat="1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167" fontId="9" fillId="0" borderId="46" xfId="0" applyNumberFormat="1" applyFont="1" applyBorder="1" applyAlignment="1">
      <alignment vertical="center" wrapText="1"/>
    </xf>
    <xf numFmtId="0" fontId="9" fillId="4" borderId="47" xfId="0" applyFont="1" applyFill="1" applyBorder="1" applyAlignment="1">
      <alignment vertical="center" wrapText="1"/>
    </xf>
    <xf numFmtId="0" fontId="9" fillId="4" borderId="43" xfId="0" applyFont="1" applyFill="1" applyBorder="1" applyAlignment="1">
      <alignment vertical="center" wrapText="1"/>
    </xf>
    <xf numFmtId="0" fontId="9" fillId="4" borderId="45" xfId="0" applyFont="1" applyFill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167" fontId="9" fillId="0" borderId="47" xfId="0" applyNumberFormat="1" applyFont="1" applyBorder="1" applyAlignment="1">
      <alignment vertical="center" wrapText="1"/>
    </xf>
    <xf numFmtId="167" fontId="9" fillId="0" borderId="45" xfId="0" applyNumberFormat="1" applyFont="1" applyBorder="1" applyAlignment="1">
      <alignment vertical="center" wrapText="1"/>
    </xf>
    <xf numFmtId="0" fontId="9" fillId="4" borderId="25" xfId="0" applyFont="1" applyFill="1" applyBorder="1" applyAlignment="1">
      <alignment vertical="center" wrapText="1"/>
    </xf>
    <xf numFmtId="0" fontId="2" fillId="2" borderId="48" xfId="0" applyFont="1" applyFill="1" applyBorder="1"/>
    <xf numFmtId="167" fontId="2" fillId="2" borderId="48" xfId="0" applyNumberFormat="1" applyFont="1" applyFill="1" applyBorder="1"/>
    <xf numFmtId="167" fontId="10" fillId="0" borderId="41" xfId="0" applyNumberFormat="1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2" fontId="10" fillId="0" borderId="40" xfId="0" applyNumberFormat="1" applyFont="1" applyBorder="1" applyAlignment="1">
      <alignment vertical="center" wrapText="1"/>
    </xf>
    <xf numFmtId="166" fontId="10" fillId="9" borderId="40" xfId="2" applyNumberFormat="1" applyFont="1" applyFill="1" applyBorder="1" applyAlignment="1">
      <alignment vertical="center" wrapText="1"/>
    </xf>
    <xf numFmtId="0" fontId="2" fillId="2" borderId="49" xfId="0" applyFont="1" applyFill="1" applyBorder="1"/>
    <xf numFmtId="165" fontId="0" fillId="0" borderId="22" xfId="0" applyNumberFormat="1" applyBorder="1"/>
    <xf numFmtId="0" fontId="2" fillId="2" borderId="18" xfId="0" applyFont="1" applyFill="1" applyBorder="1" applyAlignment="1">
      <alignment horizontal="center"/>
    </xf>
    <xf numFmtId="10" fontId="0" fillId="0" borderId="23" xfId="0" applyNumberFormat="1" applyBorder="1" applyAlignment="1">
      <alignment horizontal="center"/>
    </xf>
    <xf numFmtId="10" fontId="0" fillId="0" borderId="20" xfId="0" applyNumberFormat="1" applyBorder="1" applyAlignment="1">
      <alignment horizontal="center"/>
    </xf>
    <xf numFmtId="10" fontId="0" fillId="0" borderId="23" xfId="3" applyNumberFormat="1" applyFont="1" applyBorder="1"/>
    <xf numFmtId="0" fontId="9" fillId="0" borderId="43" xfId="0" applyFont="1" applyBorder="1" applyAlignment="1">
      <alignment vertical="top" wrapText="1"/>
    </xf>
    <xf numFmtId="0" fontId="9" fillId="0" borderId="45" xfId="0" applyFont="1" applyBorder="1" applyAlignment="1">
      <alignment vertical="top" wrapText="1"/>
    </xf>
    <xf numFmtId="0" fontId="9" fillId="0" borderId="42" xfId="0" applyFont="1" applyBorder="1" applyAlignment="1">
      <alignment vertical="top" wrapText="1"/>
    </xf>
    <xf numFmtId="0" fontId="9" fillId="0" borderId="47" xfId="0" applyFont="1" applyBorder="1" applyAlignment="1">
      <alignment vertical="top" wrapText="1"/>
    </xf>
    <xf numFmtId="0" fontId="9" fillId="0" borderId="41" xfId="0" applyFont="1" applyBorder="1" applyAlignment="1">
      <alignment vertical="top" wrapText="1"/>
    </xf>
    <xf numFmtId="0" fontId="12" fillId="5" borderId="1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11" fillId="0" borderId="29" xfId="0" applyFont="1" applyBorder="1" applyAlignment="1">
      <alignment horizontal="center"/>
    </xf>
    <xf numFmtId="0" fontId="14" fillId="0" borderId="37" xfId="0" applyFont="1" applyBorder="1"/>
    <xf numFmtId="0" fontId="2" fillId="7" borderId="50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2" fillId="2" borderId="20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 vertical="top"/>
    </xf>
    <xf numFmtId="0" fontId="2" fillId="7" borderId="31" xfId="0" applyFont="1" applyFill="1" applyBorder="1" applyAlignment="1">
      <alignment horizontal="center" vertical="top"/>
    </xf>
    <xf numFmtId="0" fontId="2" fillId="7" borderId="31" xfId="0" applyFont="1" applyFill="1" applyBorder="1" applyAlignment="1">
      <alignment horizontal="center" vertical="top" wrapText="1"/>
    </xf>
    <xf numFmtId="165" fontId="0" fillId="4" borderId="29" xfId="0" applyNumberFormat="1" applyFill="1" applyBorder="1" applyAlignment="1">
      <alignment horizontal="center"/>
    </xf>
    <xf numFmtId="9" fontId="0" fillId="4" borderId="40" xfId="3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2" fillId="7" borderId="50" xfId="0" applyFont="1" applyFill="1" applyBorder="1" applyAlignment="1">
      <alignment horizontal="center" vertical="top" wrapText="1"/>
    </xf>
    <xf numFmtId="165" fontId="0" fillId="0" borderId="7" xfId="0" applyNumberFormat="1" applyBorder="1"/>
    <xf numFmtId="165" fontId="2" fillId="2" borderId="4" xfId="0" applyNumberFormat="1" applyFont="1" applyFill="1" applyBorder="1"/>
    <xf numFmtId="165" fontId="2" fillId="2" borderId="10" xfId="0" applyNumberFormat="1" applyFont="1" applyFill="1" applyBorder="1"/>
    <xf numFmtId="165" fontId="0" fillId="8" borderId="50" xfId="0" applyNumberFormat="1" applyFill="1" applyBorder="1"/>
    <xf numFmtId="165" fontId="0" fillId="0" borderId="29" xfId="0" applyNumberFormat="1" applyBorder="1"/>
    <xf numFmtId="165" fontId="0" fillId="0" borderId="39" xfId="0" applyNumberFormat="1" applyBorder="1"/>
    <xf numFmtId="165" fontId="2" fillId="2" borderId="36" xfId="0" applyNumberFormat="1" applyFont="1" applyFill="1" applyBorder="1"/>
    <xf numFmtId="165" fontId="0" fillId="8" borderId="31" xfId="0" applyNumberFormat="1" applyFill="1" applyBorder="1"/>
    <xf numFmtId="165" fontId="0" fillId="0" borderId="18" xfId="0" applyNumberFormat="1" applyBorder="1"/>
    <xf numFmtId="165" fontId="2" fillId="8" borderId="31" xfId="0" applyNumberFormat="1" applyFont="1" applyFill="1" applyBorder="1"/>
    <xf numFmtId="0" fontId="2" fillId="7" borderId="3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0" fontId="2" fillId="4" borderId="19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21" xfId="0" applyFont="1" applyFill="1" applyBorder="1" applyAlignment="1">
      <alignment horizontal="left" vertical="top" wrapText="1"/>
    </xf>
    <xf numFmtId="0" fontId="2" fillId="4" borderId="22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wrapText="1"/>
    </xf>
    <xf numFmtId="0" fontId="2" fillId="4" borderId="17" xfId="0" applyFont="1" applyFill="1" applyBorder="1" applyAlignment="1">
      <alignment horizontal="left" wrapText="1"/>
    </xf>
    <xf numFmtId="0" fontId="2" fillId="4" borderId="18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right"/>
    </xf>
    <xf numFmtId="0" fontId="2" fillId="8" borderId="2" xfId="0" applyFont="1" applyFill="1" applyBorder="1" applyAlignment="1">
      <alignment horizontal="right"/>
    </xf>
    <xf numFmtId="0" fontId="2" fillId="8" borderId="33" xfId="0" applyFont="1" applyFill="1" applyBorder="1" applyAlignment="1">
      <alignment horizontal="right"/>
    </xf>
    <xf numFmtId="0" fontId="0" fillId="8" borderId="2" xfId="0" applyFill="1" applyBorder="1" applyAlignment="1">
      <alignment horizontal="right"/>
    </xf>
    <xf numFmtId="0" fontId="0" fillId="8" borderId="33" xfId="0" applyFill="1" applyBorder="1" applyAlignment="1">
      <alignment horizontal="right"/>
    </xf>
    <xf numFmtId="0" fontId="2" fillId="2" borderId="24" xfId="0" applyFont="1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2" fillId="4" borderId="15" xfId="0" applyFont="1" applyFill="1" applyBorder="1" applyAlignment="1">
      <alignment horizontal="left" wrapText="1"/>
    </xf>
  </cellXfs>
  <cellStyles count="4">
    <cellStyle name="Comma" xfId="2" builtinId="3"/>
    <cellStyle name="Currency 2" xfId="1" xr:uid="{00000000-0005-0000-0000-00002F000000}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L14" sqref="L14"/>
    </sheetView>
  </sheetViews>
  <sheetFormatPr defaultRowHeight="15" x14ac:dyDescent="0.25"/>
  <cols>
    <col min="1" max="1" width="30" customWidth="1"/>
    <col min="2" max="2" width="14.28515625" customWidth="1"/>
    <col min="3" max="3" width="13.85546875" customWidth="1"/>
    <col min="4" max="4" width="12" customWidth="1"/>
  </cols>
  <sheetData>
    <row r="1" spans="1:6" ht="24" thickBot="1" x14ac:dyDescent="0.4">
      <c r="A1" s="130" t="s">
        <v>0</v>
      </c>
      <c r="B1" s="131"/>
      <c r="C1" s="131"/>
      <c r="D1" s="131"/>
      <c r="E1" s="131"/>
      <c r="F1" s="132"/>
    </row>
    <row r="2" spans="1:6" ht="15.75" thickBot="1" x14ac:dyDescent="0.3">
      <c r="A2" s="127"/>
      <c r="B2" s="128"/>
      <c r="C2" s="128"/>
      <c r="D2" s="128"/>
      <c r="E2" s="128"/>
      <c r="F2" s="129"/>
    </row>
    <row r="4" spans="1:6" ht="15" customHeight="1" x14ac:dyDescent="0.25">
      <c r="A4" s="133" t="s">
        <v>1</v>
      </c>
      <c r="B4" s="134"/>
      <c r="C4" s="134"/>
      <c r="D4" s="134"/>
      <c r="E4" s="134"/>
      <c r="F4" s="135"/>
    </row>
    <row r="5" spans="1:6" x14ac:dyDescent="0.25">
      <c r="A5" s="136"/>
      <c r="B5" s="137"/>
      <c r="C5" s="137"/>
      <c r="D5" s="137"/>
      <c r="E5" s="137"/>
      <c r="F5" s="138"/>
    </row>
    <row r="6" spans="1:6" x14ac:dyDescent="0.25">
      <c r="A6" s="136"/>
      <c r="B6" s="137"/>
      <c r="C6" s="137"/>
      <c r="D6" s="137"/>
      <c r="E6" s="137"/>
      <c r="F6" s="138"/>
    </row>
    <row r="7" spans="1:6" x14ac:dyDescent="0.25">
      <c r="A7" s="136"/>
      <c r="B7" s="137"/>
      <c r="C7" s="137"/>
      <c r="D7" s="137"/>
      <c r="E7" s="137"/>
      <c r="F7" s="138"/>
    </row>
    <row r="8" spans="1:6" x14ac:dyDescent="0.25">
      <c r="A8" s="136"/>
      <c r="B8" s="137"/>
      <c r="C8" s="137"/>
      <c r="D8" s="137"/>
      <c r="E8" s="137"/>
      <c r="F8" s="138"/>
    </row>
    <row r="9" spans="1:6" x14ac:dyDescent="0.25">
      <c r="A9" s="136"/>
      <c r="B9" s="137"/>
      <c r="C9" s="137"/>
      <c r="D9" s="137"/>
      <c r="E9" s="137"/>
      <c r="F9" s="138"/>
    </row>
    <row r="10" spans="1:6" x14ac:dyDescent="0.25">
      <c r="A10" s="136"/>
      <c r="B10" s="137"/>
      <c r="C10" s="137"/>
      <c r="D10" s="137"/>
      <c r="E10" s="137"/>
      <c r="F10" s="138"/>
    </row>
    <row r="11" spans="1:6" x14ac:dyDescent="0.25">
      <c r="A11" s="139"/>
      <c r="B11" s="140"/>
      <c r="C11" s="140"/>
      <c r="D11" s="140"/>
      <c r="E11" s="140"/>
      <c r="F11" s="141"/>
    </row>
  </sheetData>
  <mergeCells count="3">
    <mergeCell ref="A2:F2"/>
    <mergeCell ref="A1:F1"/>
    <mergeCell ref="A4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6DDA-CD1F-4657-A3B0-798B60DDCBEB}">
  <dimension ref="A1:D9"/>
  <sheetViews>
    <sheetView workbookViewId="0">
      <selection activeCell="B4" sqref="B4"/>
    </sheetView>
  </sheetViews>
  <sheetFormatPr defaultRowHeight="15" x14ac:dyDescent="0.25"/>
  <cols>
    <col min="1" max="1" width="38.5703125" customWidth="1"/>
    <col min="2" max="2" width="15.7109375" customWidth="1"/>
  </cols>
  <sheetData>
    <row r="1" spans="1:4" ht="23.25" x14ac:dyDescent="0.35">
      <c r="A1" s="2" t="s">
        <v>2</v>
      </c>
      <c r="B1" s="6"/>
      <c r="C1" s="1"/>
      <c r="D1" s="6"/>
    </row>
    <row r="3" spans="1:4" x14ac:dyDescent="0.25">
      <c r="A3" s="35" t="s">
        <v>3</v>
      </c>
      <c r="B3" s="35">
        <f>'Kosten apparatuur'!I33</f>
        <v>0</v>
      </c>
    </row>
    <row r="4" spans="1:4" x14ac:dyDescent="0.25">
      <c r="A4" s="35" t="s">
        <v>4</v>
      </c>
      <c r="B4" s="35">
        <f>'Kosten apparatuur'!I18</f>
        <v>0</v>
      </c>
    </row>
    <row r="5" spans="1:4" x14ac:dyDescent="0.25">
      <c r="A5" s="98" t="s">
        <v>5</v>
      </c>
      <c r="B5" s="98">
        <f>'Kosten producten'!I26*'Kosten producten'!I23</f>
        <v>0</v>
      </c>
    </row>
    <row r="6" spans="1:4" x14ac:dyDescent="0.25">
      <c r="A6" s="98" t="s">
        <v>6</v>
      </c>
      <c r="B6" s="98">
        <f>'Kosten producten'!D15+'Kosten producten'!D16</f>
        <v>0</v>
      </c>
    </row>
    <row r="7" spans="1:4" x14ac:dyDescent="0.25">
      <c r="A7" s="35" t="s">
        <v>7</v>
      </c>
      <c r="B7" s="35">
        <f>'Kosten producten'!D9</f>
        <v>0</v>
      </c>
    </row>
    <row r="8" spans="1:4" ht="15.75" thickBot="1" x14ac:dyDescent="0.3">
      <c r="A8" s="36" t="s">
        <v>8</v>
      </c>
      <c r="B8" s="36">
        <f>'Kosten producten'!D12</f>
        <v>0</v>
      </c>
    </row>
    <row r="9" spans="1:4" ht="15.75" thickBot="1" x14ac:dyDescent="0.3">
      <c r="A9" s="37" t="s">
        <v>9</v>
      </c>
      <c r="B9" s="23">
        <f>SUM(B3:B8)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6E2A-0C8A-4646-A6D7-C168765DD27A}">
  <dimension ref="A1:I55"/>
  <sheetViews>
    <sheetView tabSelected="1" zoomScaleNormal="100" workbookViewId="0">
      <selection activeCell="A40" sqref="A40"/>
    </sheetView>
  </sheetViews>
  <sheetFormatPr defaultRowHeight="15" customHeight="1" x14ac:dyDescent="0.25"/>
  <cols>
    <col min="1" max="1" width="56.140625" style="1" customWidth="1"/>
    <col min="2" max="2" width="26.5703125" style="6" customWidth="1"/>
    <col min="3" max="3" width="31.85546875" style="1" customWidth="1"/>
    <col min="4" max="4" width="19" style="1" customWidth="1"/>
    <col min="5" max="5" width="23.28515625" style="1" customWidth="1"/>
    <col min="6" max="6" width="8.7109375" style="6" customWidth="1"/>
    <col min="7" max="8" width="15.28515625" customWidth="1"/>
    <col min="9" max="9" width="20.7109375" customWidth="1"/>
  </cols>
  <sheetData>
    <row r="1" spans="1:9" ht="23.25" x14ac:dyDescent="0.35">
      <c r="A1" s="21" t="s">
        <v>2</v>
      </c>
    </row>
    <row r="2" spans="1:9" ht="15.75" x14ac:dyDescent="0.25">
      <c r="A2" s="109" t="s">
        <v>10</v>
      </c>
      <c r="C2" s="58"/>
      <c r="D2" s="58"/>
      <c r="E2" s="58"/>
    </row>
    <row r="3" spans="1:9" ht="16.5" thickBot="1" x14ac:dyDescent="0.3">
      <c r="A3" s="20"/>
      <c r="C3" s="58"/>
      <c r="D3" s="58"/>
      <c r="E3" s="58"/>
    </row>
    <row r="4" spans="1:9" ht="15.75" thickBot="1" x14ac:dyDescent="0.3">
      <c r="A4" s="103" t="s">
        <v>11</v>
      </c>
      <c r="B4" s="108"/>
      <c r="C4" s="58"/>
      <c r="D4" s="58"/>
      <c r="E4" s="58"/>
    </row>
    <row r="5" spans="1:9" ht="15.75" thickBot="1" x14ac:dyDescent="0.3"/>
    <row r="6" spans="1:9" ht="24" thickBot="1" x14ac:dyDescent="0.4">
      <c r="A6" s="94" t="s">
        <v>12</v>
      </c>
      <c r="B6" s="95"/>
      <c r="C6" s="95"/>
      <c r="D6" s="95"/>
      <c r="E6" s="95"/>
      <c r="F6" s="95"/>
      <c r="G6" s="95"/>
      <c r="H6" s="95"/>
      <c r="I6" s="96"/>
    </row>
    <row r="7" spans="1:9" ht="31.5" customHeight="1" thickBot="1" x14ac:dyDescent="0.3">
      <c r="A7" s="104" t="s">
        <v>13</v>
      </c>
      <c r="B7" s="105" t="s">
        <v>14</v>
      </c>
      <c r="C7" s="106" t="s">
        <v>15</v>
      </c>
      <c r="D7" s="106" t="s">
        <v>16</v>
      </c>
      <c r="E7" s="106" t="s">
        <v>17</v>
      </c>
      <c r="F7" s="105" t="s">
        <v>18</v>
      </c>
      <c r="G7" s="110" t="s">
        <v>19</v>
      </c>
      <c r="H7" s="106" t="s">
        <v>20</v>
      </c>
      <c r="I7" s="106" t="s">
        <v>21</v>
      </c>
    </row>
    <row r="8" spans="1:9" ht="15" customHeight="1" x14ac:dyDescent="0.25">
      <c r="A8" s="14" t="s">
        <v>22</v>
      </c>
      <c r="B8" s="15"/>
      <c r="C8" s="39"/>
      <c r="D8" s="107"/>
      <c r="E8" s="39"/>
      <c r="F8" s="12">
        <v>3</v>
      </c>
      <c r="G8" s="111">
        <f>C8*F8</f>
        <v>0</v>
      </c>
      <c r="H8" s="115" t="str">
        <f>IF(D8=$D$54,E8*F8,"N/A")</f>
        <v>N/A</v>
      </c>
      <c r="I8" s="119">
        <f>MIN(G8:H8)</f>
        <v>0</v>
      </c>
    </row>
    <row r="9" spans="1:9" ht="15" customHeight="1" x14ac:dyDescent="0.25">
      <c r="A9" s="9" t="s">
        <v>23</v>
      </c>
      <c r="B9" s="8"/>
      <c r="C9" s="40"/>
      <c r="D9" s="107"/>
      <c r="E9" s="40"/>
      <c r="F9" s="7">
        <v>1</v>
      </c>
      <c r="G9" s="111">
        <f>C9*F9</f>
        <v>0</v>
      </c>
      <c r="H9" s="115" t="str">
        <f>IF(D9=$D$54,E9*F9,"N/A")</f>
        <v>N/A</v>
      </c>
      <c r="I9" s="116">
        <f>MIN(G9:H9)</f>
        <v>0</v>
      </c>
    </row>
    <row r="10" spans="1:9" ht="15" customHeight="1" thickBot="1" x14ac:dyDescent="0.3">
      <c r="A10" s="142" t="s">
        <v>24</v>
      </c>
      <c r="B10" s="143"/>
      <c r="C10" s="143"/>
      <c r="D10" s="143"/>
      <c r="E10" s="143"/>
      <c r="F10" s="144"/>
      <c r="G10" s="112">
        <f>SUM(G8:G9)</f>
        <v>0</v>
      </c>
      <c r="H10" s="55">
        <f>SUM(H8:H9)</f>
        <v>0</v>
      </c>
      <c r="I10" s="55">
        <f>SUM(I8:I9)</f>
        <v>0</v>
      </c>
    </row>
    <row r="11" spans="1:9" ht="30" customHeight="1" thickBot="1" x14ac:dyDescent="0.3">
      <c r="A11" s="43" t="s">
        <v>25</v>
      </c>
      <c r="B11" s="44" t="s">
        <v>14</v>
      </c>
      <c r="C11" s="106" t="s">
        <v>15</v>
      </c>
      <c r="D11" s="106" t="s">
        <v>16</v>
      </c>
      <c r="E11" s="106" t="s">
        <v>17</v>
      </c>
      <c r="F11" s="44" t="s">
        <v>18</v>
      </c>
      <c r="G11" s="110" t="str">
        <f>G7</f>
        <v>Kosten per jaar HUUR</v>
      </c>
      <c r="H11" s="106" t="str">
        <f>H7</f>
        <v>Kosten per jaar BRUIKLEEN</v>
      </c>
      <c r="I11" s="106" t="str">
        <f>I7</f>
        <v>Laagste prijs optie</v>
      </c>
    </row>
    <row r="12" spans="1:9" ht="15" customHeight="1" x14ac:dyDescent="0.25">
      <c r="A12" s="11" t="s">
        <v>26</v>
      </c>
      <c r="B12" s="15"/>
      <c r="C12" s="39"/>
      <c r="D12" s="107"/>
      <c r="E12" s="39"/>
      <c r="F12" s="12">
        <v>2</v>
      </c>
      <c r="G12" s="111">
        <f>C12*F12</f>
        <v>0</v>
      </c>
      <c r="H12" s="115" t="str">
        <f>IF(D12=$D$54,E12*F12,"N/A")</f>
        <v>N/A</v>
      </c>
      <c r="I12" s="119">
        <f>MIN(G12:H12)</f>
        <v>0</v>
      </c>
    </row>
    <row r="13" spans="1:9" ht="15" customHeight="1" x14ac:dyDescent="0.25">
      <c r="A13" s="10" t="s">
        <v>27</v>
      </c>
      <c r="B13" s="8"/>
      <c r="C13" s="40"/>
      <c r="D13" s="107"/>
      <c r="E13" s="40"/>
      <c r="F13" s="7">
        <v>4</v>
      </c>
      <c r="G13" s="111">
        <f>C13*F13</f>
        <v>0</v>
      </c>
      <c r="H13" s="115" t="str">
        <f>IF(D13=$D$54,E13*F13,"N/A")</f>
        <v>N/A</v>
      </c>
      <c r="I13" s="116">
        <f>MIN(G13:H13)</f>
        <v>0</v>
      </c>
    </row>
    <row r="14" spans="1:9" ht="15.75" thickBot="1" x14ac:dyDescent="0.3">
      <c r="A14" s="47" t="s">
        <v>28</v>
      </c>
      <c r="B14" s="48"/>
      <c r="C14" s="49"/>
      <c r="D14" s="49"/>
      <c r="E14" s="49"/>
      <c r="F14" s="48"/>
      <c r="G14" s="112">
        <f>SUM(G12:G13)</f>
        <v>0</v>
      </c>
      <c r="H14" s="55">
        <f>SUM(H12:H13)</f>
        <v>0</v>
      </c>
      <c r="I14" s="55">
        <f>SUM(I12:I13)</f>
        <v>0</v>
      </c>
    </row>
    <row r="15" spans="1:9" ht="30" customHeight="1" thickBot="1" x14ac:dyDescent="0.3">
      <c r="A15" s="43" t="s">
        <v>29</v>
      </c>
      <c r="B15" s="44" t="s">
        <v>14</v>
      </c>
      <c r="C15" s="106" t="s">
        <v>15</v>
      </c>
      <c r="D15" s="106" t="s">
        <v>16</v>
      </c>
      <c r="E15" s="106" t="s">
        <v>17</v>
      </c>
      <c r="F15" s="44" t="s">
        <v>18</v>
      </c>
      <c r="G15" s="110" t="str">
        <f>G7</f>
        <v>Kosten per jaar HUUR</v>
      </c>
      <c r="H15" s="106" t="str">
        <f>H7</f>
        <v>Kosten per jaar BRUIKLEEN</v>
      </c>
      <c r="I15" s="106" t="str">
        <f>I7</f>
        <v>Laagste prijs optie</v>
      </c>
    </row>
    <row r="16" spans="1:9" ht="15" customHeight="1" x14ac:dyDescent="0.25">
      <c r="A16" s="11" t="s">
        <v>30</v>
      </c>
      <c r="B16" s="15"/>
      <c r="C16" s="39"/>
      <c r="D16" s="107"/>
      <c r="E16" s="39"/>
      <c r="F16" s="97">
        <v>24</v>
      </c>
      <c r="G16" s="111">
        <f>C16*F16</f>
        <v>0</v>
      </c>
      <c r="H16" s="115" t="str">
        <f>IF(D16=$D$54,E16*F16,"N/A")</f>
        <v>N/A</v>
      </c>
      <c r="I16" s="116">
        <f>MIN(G16:H16)</f>
        <v>0</v>
      </c>
    </row>
    <row r="17" spans="1:9" ht="15.75" thickBot="1" x14ac:dyDescent="0.3">
      <c r="A17" s="47" t="s">
        <v>31</v>
      </c>
      <c r="B17" s="50"/>
      <c r="C17" s="51"/>
      <c r="D17" s="51"/>
      <c r="E17" s="51"/>
      <c r="F17" s="52"/>
      <c r="G17" s="113">
        <f>G16</f>
        <v>0</v>
      </c>
      <c r="H17" s="117">
        <f>SUM(H16)</f>
        <v>0</v>
      </c>
      <c r="I17" s="55">
        <f>SUM(I16)</f>
        <v>0</v>
      </c>
    </row>
    <row r="18" spans="1:9" ht="15.75" thickBot="1" x14ac:dyDescent="0.3">
      <c r="A18" s="154" t="s">
        <v>32</v>
      </c>
      <c r="B18" s="155"/>
      <c r="C18" s="155"/>
      <c r="D18" s="155"/>
      <c r="E18" s="155"/>
      <c r="F18" s="156"/>
      <c r="G18" s="114">
        <f>G10+G14+G17</f>
        <v>0</v>
      </c>
      <c r="H18" s="118">
        <f>H10+H14+H17</f>
        <v>0</v>
      </c>
      <c r="I18" s="120">
        <f>SUM(I10,I14,I17)</f>
        <v>0</v>
      </c>
    </row>
    <row r="19" spans="1:9" x14ac:dyDescent="0.25">
      <c r="A19" s="38"/>
      <c r="B19"/>
      <c r="C19"/>
      <c r="D19"/>
      <c r="E19"/>
      <c r="F19"/>
    </row>
    <row r="20" spans="1:9" ht="15.75" thickBot="1" x14ac:dyDescent="0.3">
      <c r="A20"/>
      <c r="B20"/>
      <c r="C20"/>
      <c r="D20"/>
      <c r="E20"/>
      <c r="F20"/>
    </row>
    <row r="21" spans="1:9" ht="24" thickBot="1" x14ac:dyDescent="0.4">
      <c r="A21" s="94" t="s">
        <v>33</v>
      </c>
      <c r="B21" s="95"/>
      <c r="C21" s="95"/>
      <c r="D21" s="95"/>
      <c r="E21" s="95"/>
      <c r="F21" s="95"/>
      <c r="G21" s="95"/>
      <c r="H21" s="95"/>
      <c r="I21" s="96"/>
    </row>
    <row r="22" spans="1:9" ht="30" customHeight="1" thickBot="1" x14ac:dyDescent="0.3">
      <c r="A22" s="43" t="s">
        <v>34</v>
      </c>
      <c r="B22" s="45" t="s">
        <v>14</v>
      </c>
      <c r="C22" s="106" t="s">
        <v>15</v>
      </c>
      <c r="D22" s="106" t="s">
        <v>16</v>
      </c>
      <c r="E22" s="106" t="s">
        <v>17</v>
      </c>
      <c r="F22" s="99" t="s">
        <v>18</v>
      </c>
      <c r="G22" s="121" t="str">
        <f>G7</f>
        <v>Kosten per jaar HUUR</v>
      </c>
      <c r="H22" s="106" t="str">
        <f>H7</f>
        <v>Kosten per jaar BRUIKLEEN</v>
      </c>
      <c r="I22" s="106" t="str">
        <f>I7</f>
        <v>Laagste prijs optie</v>
      </c>
    </row>
    <row r="23" spans="1:9" ht="15" customHeight="1" x14ac:dyDescent="0.25">
      <c r="A23" s="14" t="s">
        <v>22</v>
      </c>
      <c r="B23" s="15"/>
      <c r="C23" s="39"/>
      <c r="D23" s="107"/>
      <c r="E23" s="39"/>
      <c r="F23" s="100">
        <v>5</v>
      </c>
      <c r="G23" s="111">
        <f>C23*F23</f>
        <v>0</v>
      </c>
      <c r="H23" s="115" t="str">
        <f>IF(D23=$D$54,E23*F23,"N/A")</f>
        <v>N/A</v>
      </c>
      <c r="I23" s="119">
        <f>MIN(G23:H23)</f>
        <v>0</v>
      </c>
    </row>
    <row r="24" spans="1:9" ht="15" customHeight="1" x14ac:dyDescent="0.25">
      <c r="A24" s="4" t="s">
        <v>23</v>
      </c>
      <c r="B24" s="8"/>
      <c r="C24" s="40"/>
      <c r="D24" s="107"/>
      <c r="E24" s="40"/>
      <c r="F24" s="101">
        <v>1</v>
      </c>
      <c r="G24" s="111">
        <f>C24*F24</f>
        <v>0</v>
      </c>
      <c r="H24" s="115" t="str">
        <f>IF(D24=$D$54,E24*F24,"N/A")</f>
        <v>N/A</v>
      </c>
      <c r="I24" s="13">
        <f>MIN(G24:H24)</f>
        <v>0</v>
      </c>
    </row>
    <row r="25" spans="1:9" ht="15.75" thickBot="1" x14ac:dyDescent="0.3">
      <c r="A25" s="159" t="s">
        <v>24</v>
      </c>
      <c r="B25" s="160"/>
      <c r="C25" s="160"/>
      <c r="D25" s="160"/>
      <c r="E25" s="160"/>
      <c r="F25" s="160"/>
      <c r="G25" s="102">
        <f>SUM(G23:G24)</f>
        <v>0</v>
      </c>
      <c r="H25" s="102">
        <f>SUM(H23:H24)</f>
        <v>0</v>
      </c>
      <c r="I25" s="55">
        <f>SUM(I23:I24)</f>
        <v>0</v>
      </c>
    </row>
    <row r="26" spans="1:9" ht="30" customHeight="1" thickBot="1" x14ac:dyDescent="0.3">
      <c r="A26" s="43" t="s">
        <v>35</v>
      </c>
      <c r="B26" s="44" t="s">
        <v>36</v>
      </c>
      <c r="C26" s="106" t="s">
        <v>15</v>
      </c>
      <c r="D26" s="106" t="s">
        <v>16</v>
      </c>
      <c r="E26" s="106" t="s">
        <v>17</v>
      </c>
      <c r="F26" s="99" t="s">
        <v>18</v>
      </c>
      <c r="G26" s="121" t="str">
        <f>G7</f>
        <v>Kosten per jaar HUUR</v>
      </c>
      <c r="H26" s="106" t="str">
        <f>H7</f>
        <v>Kosten per jaar BRUIKLEEN</v>
      </c>
      <c r="I26" s="106" t="str">
        <f>I7</f>
        <v>Laagste prijs optie</v>
      </c>
    </row>
    <row r="27" spans="1:9" ht="15" customHeight="1" x14ac:dyDescent="0.25">
      <c r="A27" s="24" t="s">
        <v>26</v>
      </c>
      <c r="B27" s="15"/>
      <c r="C27" s="39"/>
      <c r="D27" s="107"/>
      <c r="E27" s="39"/>
      <c r="F27" s="12">
        <v>3</v>
      </c>
      <c r="G27" s="111">
        <f>C27*F27</f>
        <v>0</v>
      </c>
      <c r="H27" s="115" t="str">
        <f>IF(D27=$D$54,E27*F27,"N/A")</f>
        <v>N/A</v>
      </c>
      <c r="I27" s="119">
        <f>MIN(G27:H27)</f>
        <v>0</v>
      </c>
    </row>
    <row r="28" spans="1:9" ht="15" customHeight="1" x14ac:dyDescent="0.25">
      <c r="A28" s="25" t="s">
        <v>27</v>
      </c>
      <c r="B28" s="8"/>
      <c r="C28" s="39"/>
      <c r="D28" s="107"/>
      <c r="E28" s="39"/>
      <c r="F28" s="7">
        <v>6</v>
      </c>
      <c r="G28" s="111">
        <f>C28*F28</f>
        <v>0</v>
      </c>
      <c r="H28" s="115" t="str">
        <f>IF(D28=$D$54,E28*F28,"N/A")</f>
        <v>N/A</v>
      </c>
      <c r="I28" s="13">
        <f>MIN(G28:H28)</f>
        <v>0</v>
      </c>
    </row>
    <row r="29" spans="1:9" ht="15" customHeight="1" thickBot="1" x14ac:dyDescent="0.3">
      <c r="A29" s="54" t="s">
        <v>28</v>
      </c>
      <c r="B29" s="48"/>
      <c r="C29" s="49"/>
      <c r="D29" s="49"/>
      <c r="E29" s="49"/>
      <c r="F29" s="48"/>
      <c r="G29" s="55">
        <f>SUM(G27:G28)</f>
        <v>0</v>
      </c>
      <c r="H29" s="55">
        <f>SUM(H27:H28)</f>
        <v>0</v>
      </c>
      <c r="I29" s="55">
        <f>SUM(I27:I28)</f>
        <v>0</v>
      </c>
    </row>
    <row r="30" spans="1:9" ht="30" customHeight="1" thickBot="1" x14ac:dyDescent="0.3">
      <c r="A30" s="43" t="s">
        <v>37</v>
      </c>
      <c r="B30" s="44" t="s">
        <v>14</v>
      </c>
      <c r="C30" s="106" t="s">
        <v>15</v>
      </c>
      <c r="D30" s="106" t="s">
        <v>16</v>
      </c>
      <c r="E30" s="106" t="s">
        <v>17</v>
      </c>
      <c r="F30" s="44" t="s">
        <v>18</v>
      </c>
      <c r="G30" s="121" t="str">
        <f>G7</f>
        <v>Kosten per jaar HUUR</v>
      </c>
      <c r="H30" s="106" t="str">
        <f>H7</f>
        <v>Kosten per jaar BRUIKLEEN</v>
      </c>
      <c r="I30" s="106" t="str">
        <f>I7</f>
        <v>Laagste prijs optie</v>
      </c>
    </row>
    <row r="31" spans="1:9" ht="15" customHeight="1" x14ac:dyDescent="0.25">
      <c r="A31" s="11" t="s">
        <v>30</v>
      </c>
      <c r="B31" s="15"/>
      <c r="C31" s="39"/>
      <c r="D31" s="107"/>
      <c r="E31" s="39"/>
      <c r="F31" s="12">
        <v>21</v>
      </c>
      <c r="G31" s="111">
        <f>C31*F31</f>
        <v>0</v>
      </c>
      <c r="H31" s="115" t="str">
        <f>IF(D31=$D$54,E31*F31,"N/A")</f>
        <v>N/A</v>
      </c>
      <c r="I31" s="119">
        <f>MIN(G31:H31)</f>
        <v>0</v>
      </c>
    </row>
    <row r="32" spans="1:9" ht="15.75" thickBot="1" x14ac:dyDescent="0.3">
      <c r="A32" s="47" t="s">
        <v>31</v>
      </c>
      <c r="B32" s="50"/>
      <c r="C32" s="51"/>
      <c r="D32" s="51"/>
      <c r="E32" s="51"/>
      <c r="F32" s="52"/>
      <c r="G32" s="53">
        <f>G31</f>
        <v>0</v>
      </c>
      <c r="H32" s="53" t="str">
        <f>H31</f>
        <v>N/A</v>
      </c>
      <c r="I32" s="55">
        <f>SUM(I30:I31)</f>
        <v>0</v>
      </c>
    </row>
    <row r="33" spans="1:9" ht="15.75" thickBot="1" x14ac:dyDescent="0.3">
      <c r="A33" s="154" t="s">
        <v>38</v>
      </c>
      <c r="B33" s="157"/>
      <c r="C33" s="157"/>
      <c r="D33" s="157"/>
      <c r="E33" s="157"/>
      <c r="F33" s="158"/>
      <c r="G33" s="46">
        <f>G25+G29+G32</f>
        <v>0</v>
      </c>
      <c r="H33" s="46" t="e">
        <f>H25+H29+H32</f>
        <v>#VALUE!</v>
      </c>
      <c r="I33" s="120">
        <f>SUM(I25,I29,I32)</f>
        <v>0</v>
      </c>
    </row>
    <row r="34" spans="1:9" x14ac:dyDescent="0.25">
      <c r="A34" s="38"/>
      <c r="B34" s="17"/>
      <c r="C34" s="17"/>
      <c r="D34" s="17"/>
      <c r="E34" s="17"/>
      <c r="F34" s="17"/>
      <c r="G34" s="18"/>
      <c r="H34" s="18"/>
    </row>
    <row r="35" spans="1:9" x14ac:dyDescent="0.25">
      <c r="A35" s="16"/>
      <c r="B35" s="17"/>
      <c r="C35" s="17"/>
      <c r="D35" s="17"/>
      <c r="E35" s="17"/>
      <c r="F35" s="17"/>
      <c r="G35" s="18"/>
      <c r="H35" s="18"/>
    </row>
    <row r="36" spans="1:9" ht="15.75" thickBot="1" x14ac:dyDescent="0.3"/>
    <row r="37" spans="1:9" ht="23.65" customHeight="1" thickBot="1" x14ac:dyDescent="0.4">
      <c r="A37" s="122" t="s">
        <v>82</v>
      </c>
      <c r="B37" s="123"/>
      <c r="C37" s="123"/>
      <c r="D37" s="123"/>
      <c r="E37" s="123"/>
      <c r="F37" s="124"/>
      <c r="G37" s="124"/>
      <c r="H37" s="124"/>
      <c r="I37" s="125"/>
    </row>
    <row r="38" spans="1:9" ht="33.75" customHeight="1" thickBot="1" x14ac:dyDescent="0.3">
      <c r="A38" s="56" t="s">
        <v>39</v>
      </c>
      <c r="B38" s="57" t="s">
        <v>40</v>
      </c>
      <c r="C38" s="106" t="s">
        <v>15</v>
      </c>
      <c r="D38" s="106" t="s">
        <v>41</v>
      </c>
      <c r="E38" s="106" t="s">
        <v>17</v>
      </c>
      <c r="F38" s="57" t="s">
        <v>18</v>
      </c>
      <c r="G38" s="121" t="str">
        <f>G7</f>
        <v>Kosten per jaar HUUR</v>
      </c>
      <c r="H38" s="121" t="str">
        <f>H7</f>
        <v>Kosten per jaar BRUIKLEEN</v>
      </c>
      <c r="I38" s="106" t="str">
        <f>I7</f>
        <v>Laagste prijs optie</v>
      </c>
    </row>
    <row r="39" spans="1:9" x14ac:dyDescent="0.25">
      <c r="A39" s="4" t="s">
        <v>42</v>
      </c>
      <c r="B39" s="8"/>
      <c r="C39" s="39"/>
      <c r="D39" s="107"/>
      <c r="E39" s="39"/>
      <c r="F39" s="5">
        <v>45</v>
      </c>
      <c r="G39" s="111">
        <f>C39*F39</f>
        <v>0</v>
      </c>
      <c r="H39" s="115" t="str">
        <f>IF(D39=$D$54,E39*F39,"N/A")</f>
        <v>N/A</v>
      </c>
      <c r="I39" s="119">
        <f>MIN(G39:H39)</f>
        <v>0</v>
      </c>
    </row>
    <row r="40" spans="1:9" x14ac:dyDescent="0.25">
      <c r="A40" s="22" t="s">
        <v>43</v>
      </c>
    </row>
    <row r="41" spans="1:9" x14ac:dyDescent="0.25">
      <c r="A41" s="22"/>
    </row>
    <row r="42" spans="1:9" ht="15.75" thickBot="1" x14ac:dyDescent="0.3"/>
    <row r="43" spans="1:9" x14ac:dyDescent="0.25">
      <c r="A43" s="151" t="s">
        <v>44</v>
      </c>
      <c r="B43" s="152"/>
      <c r="C43" s="152"/>
      <c r="D43" s="152"/>
      <c r="E43" s="152"/>
      <c r="F43" s="152"/>
      <c r="G43" s="153"/>
    </row>
    <row r="44" spans="1:9" x14ac:dyDescent="0.25">
      <c r="A44" s="145" t="s">
        <v>45</v>
      </c>
      <c r="B44" s="146"/>
      <c r="C44" s="146"/>
      <c r="D44" s="146"/>
      <c r="E44" s="146"/>
      <c r="F44" s="146"/>
      <c r="G44" s="147"/>
    </row>
    <row r="45" spans="1:9" x14ac:dyDescent="0.25">
      <c r="A45" s="145" t="s">
        <v>46</v>
      </c>
      <c r="B45" s="146"/>
      <c r="C45" s="146"/>
      <c r="D45" s="146"/>
      <c r="E45" s="146"/>
      <c r="F45" s="146"/>
      <c r="G45" s="147"/>
    </row>
    <row r="46" spans="1:9" x14ac:dyDescent="0.25">
      <c r="A46" s="145" t="s">
        <v>47</v>
      </c>
      <c r="B46" s="146"/>
      <c r="C46" s="146"/>
      <c r="D46" s="146"/>
      <c r="E46" s="146"/>
      <c r="F46" s="146"/>
      <c r="G46" s="147"/>
    </row>
    <row r="47" spans="1:9" x14ac:dyDescent="0.25">
      <c r="A47" s="145" t="s">
        <v>48</v>
      </c>
      <c r="B47" s="146"/>
      <c r="C47" s="146"/>
      <c r="D47" s="146"/>
      <c r="E47" s="146"/>
      <c r="F47" s="146"/>
      <c r="G47" s="147"/>
    </row>
    <row r="48" spans="1:9" x14ac:dyDescent="0.25">
      <c r="A48" s="145"/>
      <c r="B48" s="146"/>
      <c r="C48" s="146"/>
      <c r="D48" s="146"/>
      <c r="E48" s="146"/>
      <c r="F48" s="146"/>
      <c r="G48" s="147"/>
    </row>
    <row r="49" spans="1:7" x14ac:dyDescent="0.25">
      <c r="A49" s="145"/>
      <c r="B49" s="146"/>
      <c r="C49" s="146"/>
      <c r="D49" s="146"/>
      <c r="E49" s="146"/>
      <c r="F49" s="146"/>
      <c r="G49" s="147"/>
    </row>
    <row r="50" spans="1:7" ht="15.75" thickBot="1" x14ac:dyDescent="0.3">
      <c r="A50" s="148"/>
      <c r="B50" s="149"/>
      <c r="C50" s="149"/>
      <c r="D50" s="149"/>
      <c r="E50" s="149"/>
      <c r="F50" s="149"/>
      <c r="G50" s="150"/>
    </row>
    <row r="54" spans="1:7" x14ac:dyDescent="0.25">
      <c r="D54" s="1" t="s">
        <v>49</v>
      </c>
    </row>
    <row r="55" spans="1:7" x14ac:dyDescent="0.25">
      <c r="D55" s="1" t="s">
        <v>50</v>
      </c>
    </row>
  </sheetData>
  <mergeCells count="9">
    <mergeCell ref="A10:F10"/>
    <mergeCell ref="A46:G46"/>
    <mergeCell ref="A47:G50"/>
    <mergeCell ref="A43:G43"/>
    <mergeCell ref="A44:G44"/>
    <mergeCell ref="A45:G45"/>
    <mergeCell ref="A18:F18"/>
    <mergeCell ref="A33:F33"/>
    <mergeCell ref="A25:F25"/>
  </mergeCells>
  <dataValidations count="1">
    <dataValidation type="list" allowBlank="1" showInputMessage="1" showErrorMessage="1" sqref="D12:D13 D39 D31 D27:D28 D23:D24 D16 D8:D9" xr:uid="{02240518-FB68-447D-AFBD-8042FD4FEB6B}">
      <formula1>$D$54:$D$55</formula1>
    </dataValidation>
  </dataValidation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D2A0-3569-4851-A6BD-6095BF1CB732}">
  <dimension ref="A1:L26"/>
  <sheetViews>
    <sheetView zoomScaleNormal="100" workbookViewId="0">
      <selection activeCell="B6" sqref="B6"/>
    </sheetView>
  </sheetViews>
  <sheetFormatPr defaultRowHeight="15" customHeight="1" x14ac:dyDescent="0.25"/>
  <cols>
    <col min="1" max="1" width="29.42578125" customWidth="1"/>
    <col min="2" max="2" width="22" customWidth="1"/>
    <col min="3" max="3" width="24" customWidth="1"/>
    <col min="4" max="4" width="26.42578125" customWidth="1"/>
    <col min="5" max="5" width="15.7109375" customWidth="1"/>
    <col min="7" max="7" width="28.42578125" customWidth="1"/>
    <col min="8" max="8" width="27.28515625" customWidth="1"/>
    <col min="9" max="9" width="15.28515625" bestFit="1" customWidth="1"/>
  </cols>
  <sheetData>
    <row r="1" spans="1:9" ht="23.25" x14ac:dyDescent="0.35">
      <c r="A1" s="21" t="s">
        <v>2</v>
      </c>
      <c r="B1" s="6"/>
      <c r="C1" s="1"/>
      <c r="D1" s="1"/>
      <c r="E1" s="6"/>
    </row>
    <row r="2" spans="1:9" ht="15.75" x14ac:dyDescent="0.25">
      <c r="A2" s="19" t="s">
        <v>51</v>
      </c>
      <c r="G2" s="19" t="s">
        <v>52</v>
      </c>
    </row>
    <row r="3" spans="1:9" x14ac:dyDescent="0.25">
      <c r="A3" t="s">
        <v>53</v>
      </c>
      <c r="G3" t="s">
        <v>54</v>
      </c>
    </row>
    <row r="4" spans="1:9" ht="15" customHeight="1" thickBot="1" x14ac:dyDescent="0.3"/>
    <row r="5" spans="1:9" ht="30" customHeight="1" thickBot="1" x14ac:dyDescent="0.3">
      <c r="A5" s="26" t="s">
        <v>55</v>
      </c>
      <c r="B5" s="27" t="s">
        <v>56</v>
      </c>
      <c r="C5" s="27" t="s">
        <v>57</v>
      </c>
      <c r="D5" s="83" t="s">
        <v>58</v>
      </c>
      <c r="E5" s="85" t="s">
        <v>11</v>
      </c>
      <c r="G5" s="26" t="s">
        <v>59</v>
      </c>
      <c r="H5" s="126" t="s">
        <v>60</v>
      </c>
      <c r="I5" s="26" t="s">
        <v>61</v>
      </c>
    </row>
    <row r="6" spans="1:9" ht="15.75" x14ac:dyDescent="0.25">
      <c r="A6" s="28"/>
      <c r="B6" s="29"/>
      <c r="C6" s="30">
        <v>3200</v>
      </c>
      <c r="D6" s="84">
        <f>B6*C6</f>
        <v>0</v>
      </c>
      <c r="E6" s="86"/>
      <c r="G6" s="89" t="s">
        <v>62</v>
      </c>
      <c r="H6" s="71"/>
      <c r="I6" s="62">
        <f>H6*'Kosten producten'!$B$6/1000</f>
        <v>0</v>
      </c>
    </row>
    <row r="7" spans="1:9" ht="15.75" x14ac:dyDescent="0.25">
      <c r="G7" s="90" t="s">
        <v>63</v>
      </c>
      <c r="H7" s="76"/>
      <c r="I7" s="75">
        <f>H7*'Kosten producten'!$B$6/1000</f>
        <v>0</v>
      </c>
    </row>
    <row r="8" spans="1:9" ht="22.5" customHeight="1" x14ac:dyDescent="0.25">
      <c r="A8" s="26" t="s">
        <v>64</v>
      </c>
      <c r="B8" s="27" t="s">
        <v>56</v>
      </c>
      <c r="C8" s="27" t="s">
        <v>57</v>
      </c>
      <c r="D8" s="27" t="s">
        <v>58</v>
      </c>
      <c r="E8" s="85" t="s">
        <v>11</v>
      </c>
      <c r="G8" s="91" t="s">
        <v>65</v>
      </c>
      <c r="H8" s="60"/>
      <c r="I8" s="67">
        <f>H8*'Kosten producten'!$B$6/1000</f>
        <v>0</v>
      </c>
    </row>
    <row r="9" spans="1:9" ht="15.75" x14ac:dyDescent="0.25">
      <c r="A9" s="28"/>
      <c r="B9" s="29"/>
      <c r="C9" s="30">
        <v>3</v>
      </c>
      <c r="D9" s="84">
        <f>B9*C9</f>
        <v>0</v>
      </c>
      <c r="E9" s="86"/>
      <c r="G9" s="90" t="s">
        <v>66</v>
      </c>
      <c r="H9" s="72"/>
      <c r="I9" s="75">
        <f>H9*'Kosten producten'!$B$6/1000</f>
        <v>0</v>
      </c>
    </row>
    <row r="10" spans="1:9" ht="15.75" x14ac:dyDescent="0.25">
      <c r="A10" s="31"/>
      <c r="B10" s="32"/>
      <c r="C10" s="33"/>
      <c r="D10" s="34"/>
      <c r="G10" s="92" t="s">
        <v>67</v>
      </c>
      <c r="H10" s="70"/>
      <c r="I10" s="74">
        <f>H10*'Kosten producten'!$B$6/1000</f>
        <v>0</v>
      </c>
    </row>
    <row r="11" spans="1:9" ht="27" customHeight="1" thickBot="1" x14ac:dyDescent="0.3">
      <c r="A11" s="26" t="s">
        <v>68</v>
      </c>
      <c r="B11" s="27" t="s">
        <v>69</v>
      </c>
      <c r="C11" s="27" t="s">
        <v>57</v>
      </c>
      <c r="D11" s="27" t="s">
        <v>58</v>
      </c>
      <c r="E11" s="85" t="s">
        <v>11</v>
      </c>
      <c r="G11" s="93" t="s">
        <v>70</v>
      </c>
      <c r="H11" s="60"/>
      <c r="I11" s="67">
        <f>H11*'Kosten producten'!$B$6/1000</f>
        <v>0</v>
      </c>
    </row>
    <row r="12" spans="1:9" ht="32.25" thickBot="1" x14ac:dyDescent="0.3">
      <c r="A12" s="28"/>
      <c r="B12" s="29"/>
      <c r="C12" s="30">
        <v>30000</v>
      </c>
      <c r="D12" s="84">
        <f>B12*C12</f>
        <v>0</v>
      </c>
      <c r="E12" s="86"/>
      <c r="G12" s="61" t="s">
        <v>71</v>
      </c>
      <c r="H12" s="81" t="e">
        <f>AVERAGE(H6:H11)</f>
        <v>#DIV/0!</v>
      </c>
      <c r="I12" s="63">
        <f>AVERAGE(I6:I11)</f>
        <v>0</v>
      </c>
    </row>
    <row r="13" spans="1:9" ht="15.75" thickBot="1" x14ac:dyDescent="0.3">
      <c r="B13" s="1"/>
      <c r="C13" s="1"/>
      <c r="D13" s="18"/>
      <c r="I13" s="64"/>
    </row>
    <row r="14" spans="1:9" ht="28.5" customHeight="1" thickBot="1" x14ac:dyDescent="0.3">
      <c r="A14" s="26" t="s">
        <v>72</v>
      </c>
      <c r="B14" s="27" t="s">
        <v>73</v>
      </c>
      <c r="C14" s="27" t="s">
        <v>57</v>
      </c>
      <c r="D14" s="27" t="s">
        <v>58</v>
      </c>
      <c r="E14" s="85" t="s">
        <v>11</v>
      </c>
      <c r="G14" s="77" t="s">
        <v>74</v>
      </c>
      <c r="H14" s="126" t="s">
        <v>60</v>
      </c>
      <c r="I14" s="78" t="s">
        <v>61</v>
      </c>
    </row>
    <row r="15" spans="1:9" ht="15.75" x14ac:dyDescent="0.25">
      <c r="A15" s="41" t="s">
        <v>75</v>
      </c>
      <c r="B15" s="42"/>
      <c r="C15" s="4">
        <v>4000</v>
      </c>
      <c r="D15" s="3">
        <f>B15*C15</f>
        <v>0</v>
      </c>
      <c r="E15" s="87"/>
      <c r="G15" s="65" t="s">
        <v>76</v>
      </c>
      <c r="H15" s="71"/>
      <c r="I15" s="66">
        <f>H15*'Kosten producten'!$B$6/1000</f>
        <v>0</v>
      </c>
    </row>
    <row r="16" spans="1:9" ht="15.75" x14ac:dyDescent="0.25">
      <c r="A16" s="28" t="s">
        <v>77</v>
      </c>
      <c r="B16" s="29"/>
      <c r="C16" s="30">
        <v>300</v>
      </c>
      <c r="D16" s="84">
        <f>B16*C16</f>
        <v>0</v>
      </c>
      <c r="E16" s="88"/>
      <c r="G16" s="73" t="s">
        <v>63</v>
      </c>
      <c r="H16" s="76"/>
      <c r="I16" s="75">
        <f>H16*'Kosten producten'!$B$6/1000</f>
        <v>0</v>
      </c>
    </row>
    <row r="17" spans="1:12" ht="15.75" x14ac:dyDescent="0.25">
      <c r="B17" s="1"/>
      <c r="C17" s="1"/>
      <c r="D17" s="18"/>
      <c r="G17" s="73" t="s">
        <v>78</v>
      </c>
      <c r="H17" s="60"/>
      <c r="I17" s="75">
        <f>H17*'Kosten producten'!$B$6/1000</f>
        <v>0</v>
      </c>
    </row>
    <row r="18" spans="1:12" ht="15.75" x14ac:dyDescent="0.25">
      <c r="B18" s="1"/>
      <c r="C18" s="1"/>
      <c r="G18" s="73" t="s">
        <v>65</v>
      </c>
      <c r="H18" s="72"/>
      <c r="I18" s="75">
        <f>H18*'Kosten producten'!$B$6/1000</f>
        <v>0</v>
      </c>
    </row>
    <row r="19" spans="1:12" ht="15.75" x14ac:dyDescent="0.25">
      <c r="A19" s="161" t="s">
        <v>44</v>
      </c>
      <c r="B19" s="161"/>
      <c r="C19" s="161"/>
      <c r="D19" s="161"/>
      <c r="G19" s="73" t="s">
        <v>66</v>
      </c>
      <c r="H19" s="70"/>
      <c r="I19" s="75">
        <f>H19*'Kosten producten'!$B$6/1000</f>
        <v>0</v>
      </c>
    </row>
    <row r="20" spans="1:12" ht="15.75" x14ac:dyDescent="0.25">
      <c r="A20" s="146" t="s">
        <v>45</v>
      </c>
      <c r="B20" s="146"/>
      <c r="C20" s="146"/>
      <c r="D20" s="146"/>
      <c r="G20" s="68" t="s">
        <v>67</v>
      </c>
      <c r="H20" s="60"/>
      <c r="I20" s="69">
        <f>H20*'Kosten producten'!$B$6/1000</f>
        <v>0</v>
      </c>
    </row>
    <row r="21" spans="1:12" ht="32.25" thickBot="1" x14ac:dyDescent="0.3">
      <c r="A21" s="146" t="s">
        <v>46</v>
      </c>
      <c r="B21" s="146"/>
      <c r="C21" s="146"/>
      <c r="D21" s="146"/>
      <c r="G21" s="61" t="s">
        <v>79</v>
      </c>
      <c r="H21" s="81" t="e">
        <f>AVERAGE(H15:H20)</f>
        <v>#DIV/0!</v>
      </c>
      <c r="I21" s="79">
        <f>AVERAGE(I15:I20)</f>
        <v>0</v>
      </c>
    </row>
    <row r="22" spans="1:12" ht="15.75" thickBot="1" x14ac:dyDescent="0.3">
      <c r="A22" s="146" t="s">
        <v>47</v>
      </c>
      <c r="B22" s="146"/>
      <c r="C22" s="146"/>
      <c r="D22" s="146"/>
    </row>
    <row r="23" spans="1:12" ht="32.25" thickBot="1" x14ac:dyDescent="0.3">
      <c r="A23" s="146" t="s">
        <v>48</v>
      </c>
      <c r="B23" s="146"/>
      <c r="C23" s="146"/>
      <c r="D23" s="146"/>
      <c r="G23" s="80" t="s">
        <v>80</v>
      </c>
      <c r="H23" s="81" t="e">
        <f>AVERAGE(H12,H21)</f>
        <v>#DIV/0!</v>
      </c>
      <c r="I23" s="63">
        <f>I12*0.84+I21*0.16</f>
        <v>0</v>
      </c>
    </row>
    <row r="24" spans="1:12" x14ac:dyDescent="0.25">
      <c r="A24" s="146"/>
      <c r="B24" s="146"/>
      <c r="C24" s="146"/>
      <c r="D24" s="146"/>
      <c r="L24" s="59"/>
    </row>
    <row r="25" spans="1:12" ht="15.75" thickBot="1" x14ac:dyDescent="0.3">
      <c r="A25" s="146"/>
      <c r="B25" s="146"/>
      <c r="C25" s="146"/>
      <c r="D25" s="146"/>
    </row>
    <row r="26" spans="1:12" ht="32.25" thickBot="1" x14ac:dyDescent="0.3">
      <c r="A26" s="146"/>
      <c r="B26" s="146"/>
      <c r="C26" s="146"/>
      <c r="D26" s="146"/>
      <c r="G26" s="80" t="s">
        <v>81</v>
      </c>
      <c r="H26" s="80"/>
      <c r="I26" s="82">
        <v>344280</v>
      </c>
    </row>
  </sheetData>
  <mergeCells count="5">
    <mergeCell ref="A23:D26"/>
    <mergeCell ref="A19:D19"/>
    <mergeCell ref="A20:D20"/>
    <mergeCell ref="A21:D21"/>
    <mergeCell ref="A22:D2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A0C11271C544E897B623DC5FEB0F9" ma:contentTypeVersion="15" ma:contentTypeDescription="Create a new document." ma:contentTypeScope="" ma:versionID="d135364fd022494c3857a42c8a34cd61">
  <xsd:schema xmlns:xsd="http://www.w3.org/2001/XMLSchema" xmlns:xs="http://www.w3.org/2001/XMLSchema" xmlns:p="http://schemas.microsoft.com/office/2006/metadata/properties" xmlns:ns2="5dda1b7b-0152-4585-9856-699c9b96a7d0" xmlns:ns3="0a650f03-2686-46ad-801d-8e0c8e21f4d3" targetNamespace="http://schemas.microsoft.com/office/2006/metadata/properties" ma:root="true" ma:fieldsID="78b6cc07754da8913e880c32899d5273" ns2:_="" ns3:_="">
    <xsd:import namespace="5dda1b7b-0152-4585-9856-699c9b96a7d0"/>
    <xsd:import namespace="0a650f03-2686-46ad-801d-8e0c8e21f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1b7b-0152-4585-9856-699c9b96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c438fe-033e-4b49-b0c3-0cf8e8269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50f03-2686-46ad-801d-8e0c8e21f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ba216b-4254-4df4-ae44-b048b4426572}" ma:internalName="TaxCatchAll" ma:showField="CatchAllData" ma:web="0a650f03-2686-46ad-801d-8e0c8e21f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da1b7b-0152-4585-9856-699c9b96a7d0">
      <Terms xmlns="http://schemas.microsoft.com/office/infopath/2007/PartnerControls"/>
    </lcf76f155ced4ddcb4097134ff3c332f>
    <TaxCatchAll xmlns="0a650f03-2686-46ad-801d-8e0c8e21f4d3" xsi:nil="true"/>
  </documentManagement>
</p:properties>
</file>

<file path=customXml/itemProps1.xml><?xml version="1.0" encoding="utf-8"?>
<ds:datastoreItem xmlns:ds="http://schemas.openxmlformats.org/officeDocument/2006/customXml" ds:itemID="{F37349B5-8816-4DC9-87B5-4ADCD3FD72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BF917-38F2-4630-B26B-7FA4198864D6}"/>
</file>

<file path=customXml/itemProps3.xml><?xml version="1.0" encoding="utf-8"?>
<ds:datastoreItem xmlns:ds="http://schemas.openxmlformats.org/officeDocument/2006/customXml" ds:itemID="{091CFFC2-CAF6-4B7F-B2C2-A4B5B893C54D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4a1e2c8-e0f6-4b24-954b-32b63121e576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Voorblad</vt:lpstr>
      <vt:lpstr>Totale inschrijfprijs</vt:lpstr>
      <vt:lpstr>Kosten apparatuur</vt:lpstr>
      <vt:lpstr>Kosten producten</vt:lpstr>
    </vt:vector>
  </TitlesOfParts>
  <Manager/>
  <Company>IT-Services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Creemers, E.M.J. Mrs.</dc:creator>
  <cp:keywords/>
  <dc:description/>
  <cp:lastModifiedBy>Ploeg-Bal, M, Ms.</cp:lastModifiedBy>
  <cp:revision/>
  <dcterms:created xsi:type="dcterms:W3CDTF">2019-05-16T11:52:10Z</dcterms:created>
  <dcterms:modified xsi:type="dcterms:W3CDTF">2024-11-28T11:56:36Z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0x0101005A9A0C11271C544E897B623DC5FEB0F9</vt:lpwstr>
  </property>
  <property fmtid="{D5CDD505-2E9C-101B-9397-08002B2CF9AE}" pid="3" name="Order">
    <vt:r8>447200</vt:r8>
  </property>
  <property fmtid="{D5CDD505-2E9C-101B-9397-08002B2CF9AE}" pid="4" name="MediaServiceImageTags">
    <vt:lpwstr/>
  </property>
</Properties>
</file>