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ustomProperty4.bin" ContentType="application/vnd.openxmlformats-officedocument.spreadsheetml.customProperty"/>
  <Override PartName="/xl/drawings/drawing1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updateLinks="never" codeName="ThisWorkbook"/>
  <mc:AlternateContent xmlns:mc="http://schemas.openxmlformats.org/markup-compatibility/2006">
    <mc:Choice Requires="x15">
      <x15ac:absPath xmlns:x15ac="http://schemas.microsoft.com/office/spreadsheetml/2010/11/ac" url="https://grindadvies-my.sharepoint.com/personal/stijn_grindadvies_nl/Documents/Documenten/Projectmanagement-Accountmanagement GRIND Advies-RWS/Veiligheid steunpunten-zoutloodsen RWS/Definitieve documenten/"/>
    </mc:Choice>
  </mc:AlternateContent>
  <xr:revisionPtr revIDLastSave="319" documentId="8_{20AD2E8B-D7CC-4CA6-AC44-807FCBBE051F}" xr6:coauthVersionLast="47" xr6:coauthVersionMax="47" xr10:uidLastSave="{C3E9D240-5510-42E8-A4BE-ABCD3C391BD8}"/>
  <bookViews>
    <workbookView xWindow="28680" yWindow="-120" windowWidth="29040" windowHeight="15840" xr2:uid="{00000000-000D-0000-FFFF-FFFF00000000}"/>
  </bookViews>
  <sheets>
    <sheet name="Voorblad" sheetId="14" r:id="rId1"/>
    <sheet name="Risicosessies" sheetId="17" r:id="rId2"/>
    <sheet name="Werkblad RI&amp;E" sheetId="2" r:id="rId3"/>
    <sheet name="Dashboard" sheetId="33" state="hidden" r:id="rId4"/>
    <sheet name="Bron " sheetId="18" r:id="rId5"/>
    <sheet name="Veiligheidsdomein" sheetId="20" r:id="rId6"/>
    <sheet name="Werkzaamheden" sheetId="32" r:id="rId7"/>
    <sheet name="Locatie_Specifieke plek" sheetId="21" r:id="rId8"/>
    <sheet name="Gevaar_Risico_Oorzaak_Effect" sheetId="23" r:id="rId9"/>
    <sheet name="Blad1" sheetId="34" state="hidden" r:id="rId10"/>
    <sheet name="Blad2" sheetId="35" state="hidden" r:id="rId11"/>
    <sheet name="Blad3" sheetId="36" state="hidden" r:id="rId12"/>
    <sheet name="Blad4" sheetId="37" state="hidden" r:id="rId13"/>
    <sheet name="BRF" sheetId="28" state="hidden" r:id="rId14"/>
    <sheet name="VS, Fine &amp; Kinney" sheetId="11" r:id="rId15"/>
    <sheet name="SCB-toets" sheetId="31" r:id="rId16"/>
    <sheet name="Allocatie" sheetId="26" r:id="rId17"/>
    <sheet name="Maatregelen" sheetId="27" r:id="rId18"/>
    <sheet name="Status" sheetId="30" r:id="rId19"/>
  </sheets>
  <definedNames>
    <definedName name="_xlnm._FilterDatabase" localSheetId="2" hidden="1">'Werkblad RI&amp;E'!$B$4:$AI$15</definedName>
    <definedName name="_xlnm.Print_Area" localSheetId="16">Allocatie!$B$3:$B$45</definedName>
    <definedName name="_xlnm.Print_Area" localSheetId="13">BRF!$B$3:$D$26</definedName>
    <definedName name="_xlnm.Print_Area" localSheetId="4">'Bron '!$B$3:$B$5</definedName>
    <definedName name="_xlnm.Print_Area" localSheetId="3">Dashboard!$A$1:$Q$70</definedName>
    <definedName name="_xlnm.Print_Area" localSheetId="8">Gevaar_Risico_Oorzaak_Effect!$B$3:$G$19</definedName>
    <definedName name="_xlnm.Print_Area" localSheetId="7">'Locatie_Specifieke plek'!$B$3:$D$12</definedName>
    <definedName name="_xlnm.Print_Area" localSheetId="17">Maatregelen!$B$3:$B$5</definedName>
    <definedName name="_xlnm.Print_Area" localSheetId="15">'SCB-toets'!$B$3:$B$5</definedName>
    <definedName name="_xlnm.Print_Area" localSheetId="18">Status!$B$3:$B$7</definedName>
    <definedName name="_xlnm.Print_Area" localSheetId="5">Veiligheidsdomein!$B$3:$C$22</definedName>
    <definedName name="_xlnm.Print_Area" localSheetId="14">'VS, Fine &amp; Kinney'!$B$5:$J$36</definedName>
    <definedName name="_xlnm.Print_Area" localSheetId="6">Werkzaamheden!$B$3:$C$12</definedName>
    <definedName name="_xlnm.Print_Titles" localSheetId="2">'Werkblad RI&amp;E'!$4:$4</definedName>
    <definedName name="BRF">BRF!$B$7:$B$17</definedName>
    <definedName name="FK_B">Tabel_FK_B[Omschrijving]</definedName>
    <definedName name="FK_E">Tabel_FK_E[Omschrijving]</definedName>
    <definedName name="FK_W">Tabel_FK_W[Omschrijving]</definedName>
    <definedName name="vb_actiehouder">'Werkblad RI&amp;E'!$Z$5</definedName>
    <definedName name="vb_allocatie">'Werkblad RI&amp;E'!$T$5</definedName>
    <definedName name="vb_b1">'Werkblad RI&amp;E'!$M$5</definedName>
    <definedName name="vb_b2">'Werkblad RI&amp;E'!$AC$5</definedName>
    <definedName name="vb_bron">'Werkblad RI&amp;E'!$C$5</definedName>
    <definedName name="vb_datum">'Werkblad RI&amp;E'!$AJ$5</definedName>
    <definedName name="vb_e1">'Werkblad RI&amp;E'!$K$5</definedName>
    <definedName name="vb_e2">'Werkblad RI&amp;E'!$AA$5</definedName>
    <definedName name="vb_gevaar">'Werkblad RI&amp;E'!$G$5</definedName>
    <definedName name="vb_invuldatum">'Werkblad RI&amp;E'!$W$5</definedName>
    <definedName name="vb_locatie_specifiek_plek">'Werkblad RI&amp;E'!$F$5</definedName>
    <definedName name="vb_maatregelen">'Werkblad RI&amp;E'!$X$5</definedName>
    <definedName name="vb_maatregelen_of_contracteis">'Werkblad RI&amp;E'!$U$5</definedName>
    <definedName name="vb_mogelijke_effecten">'Werkblad RI&amp;E'!$J$5</definedName>
    <definedName name="vb_mogelijke_oorzaken">'Werkblad RI&amp;E'!$I$5</definedName>
    <definedName name="vb_nr">'Werkblad RI&amp;E'!$B$5</definedName>
    <definedName name="vb_opnemen_in_risicodossier">'Werkblad RI&amp;E'!$S$5</definedName>
    <definedName name="vb_r11">'Werkblad RI&amp;E'!#REF!</definedName>
    <definedName name="vb_r12">'Werkblad RI&amp;E'!$Q$5</definedName>
    <definedName name="vb_r21">'Werkblad RI&amp;E'!$AG$5</definedName>
    <definedName name="vb_r22">'Werkblad RI&amp;E'!$AH$5</definedName>
    <definedName name="vb_restrisicos">'Werkblad RI&amp;E'!$AI$5</definedName>
    <definedName name="vb_risico_beschrijving">'Werkblad RI&amp;E'!$H$5</definedName>
    <definedName name="vb_status_allocatie_og">'Werkblad RI&amp;E'!$V$5</definedName>
    <definedName name="vb_veiligheidsdomein">'Werkblad RI&amp;E'!$D$5</definedName>
    <definedName name="vb_w1">'Werkblad RI&amp;E'!$O$5</definedName>
    <definedName name="vb_w2">'Werkblad RI&amp;E'!$AE$5</definedName>
    <definedName name="vb_werkzaamheden_activiteit">'Werkblad RI&amp;E'!$E$5</definedName>
    <definedName name="Veiligheidsdomeinen">Tabel_veiligheidsdomeinen[[#All],[Veiligheidsdomein]]</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2" l="1"/>
  <c r="N29" i="2"/>
  <c r="P29" i="2"/>
  <c r="X29" i="2"/>
  <c r="AB29" i="2"/>
  <c r="AD29" i="2"/>
  <c r="AF29" i="2"/>
  <c r="AG29" i="2"/>
  <c r="R29" i="2" l="1"/>
  <c r="S29" i="2"/>
  <c r="Q29" i="2"/>
  <c r="AK29" i="2"/>
  <c r="AL29" i="2"/>
  <c r="AM29" i="2"/>
  <c r="L28" i="2" l="1"/>
  <c r="N28" i="2"/>
  <c r="P28" i="2"/>
  <c r="X28" i="2"/>
  <c r="AB28" i="2"/>
  <c r="AD28" i="2"/>
  <c r="AF28" i="2"/>
  <c r="AG28" i="2"/>
  <c r="R28" i="2" l="1"/>
  <c r="S28" i="2" s="1"/>
  <c r="AM28" i="2" l="1"/>
  <c r="AL28" i="2"/>
  <c r="AK28" i="2"/>
  <c r="Q28" i="2"/>
  <c r="L7" i="2" l="1"/>
  <c r="L8" i="2"/>
  <c r="L9" i="2"/>
  <c r="L10" i="2"/>
  <c r="L11" i="2"/>
  <c r="L12" i="2"/>
  <c r="L13" i="2"/>
  <c r="L14" i="2"/>
  <c r="L15" i="2"/>
  <c r="L16" i="2"/>
  <c r="L17" i="2"/>
  <c r="L18" i="2"/>
  <c r="L19" i="2"/>
  <c r="L20" i="2"/>
  <c r="L21" i="2"/>
  <c r="L22" i="2"/>
  <c r="L23" i="2"/>
  <c r="L24" i="2"/>
  <c r="L25" i="2"/>
  <c r="L26" i="2"/>
  <c r="L27" i="2"/>
  <c r="L30" i="2"/>
  <c r="N7" i="2"/>
  <c r="N8" i="2"/>
  <c r="N9" i="2"/>
  <c r="N10" i="2"/>
  <c r="N11" i="2"/>
  <c r="N12" i="2"/>
  <c r="N13" i="2"/>
  <c r="N14" i="2"/>
  <c r="N15" i="2"/>
  <c r="N16" i="2"/>
  <c r="N17" i="2"/>
  <c r="N18" i="2"/>
  <c r="N19" i="2"/>
  <c r="N20" i="2"/>
  <c r="N21" i="2"/>
  <c r="N22" i="2"/>
  <c r="N23" i="2"/>
  <c r="N24" i="2"/>
  <c r="N25" i="2"/>
  <c r="N26" i="2"/>
  <c r="N27" i="2"/>
  <c r="N30" i="2"/>
  <c r="P7" i="2"/>
  <c r="P8" i="2"/>
  <c r="P9" i="2"/>
  <c r="P10" i="2"/>
  <c r="P11" i="2"/>
  <c r="P12" i="2"/>
  <c r="P13" i="2"/>
  <c r="P14" i="2"/>
  <c r="P15" i="2"/>
  <c r="P16" i="2"/>
  <c r="P17" i="2"/>
  <c r="P18" i="2"/>
  <c r="P19" i="2"/>
  <c r="P20" i="2"/>
  <c r="P21" i="2"/>
  <c r="P22" i="2"/>
  <c r="P23" i="2"/>
  <c r="P24" i="2"/>
  <c r="P25" i="2"/>
  <c r="P26" i="2"/>
  <c r="P27" i="2"/>
  <c r="P30" i="2"/>
  <c r="R15" i="2"/>
  <c r="R27" i="2" l="1"/>
  <c r="Q27" i="2" s="1"/>
  <c r="R30" i="2"/>
  <c r="Q30" i="2" s="1"/>
  <c r="R22" i="2"/>
  <c r="Q22" i="2" s="1"/>
  <c r="R18" i="2"/>
  <c r="S18" i="2" s="1"/>
  <c r="R14" i="2"/>
  <c r="Q14" i="2" s="1"/>
  <c r="R10" i="2"/>
  <c r="Q10" i="2" s="1"/>
  <c r="S22" i="2"/>
  <c r="S27" i="2"/>
  <c r="R23" i="2"/>
  <c r="S23" i="2" s="1"/>
  <c r="R19" i="2"/>
  <c r="R11" i="2"/>
  <c r="R7" i="2"/>
  <c r="S7" i="2" s="1"/>
  <c r="R26" i="2"/>
  <c r="Q26" i="2" s="1"/>
  <c r="Q15" i="2"/>
  <c r="S15" i="2"/>
  <c r="R25" i="2"/>
  <c r="Q25" i="2" s="1"/>
  <c r="R13" i="2"/>
  <c r="Q13" i="2" s="1"/>
  <c r="R9" i="2"/>
  <c r="Q9" i="2" s="1"/>
  <c r="R21" i="2"/>
  <c r="Q21" i="2" s="1"/>
  <c r="R17" i="2"/>
  <c r="Q17" i="2" s="1"/>
  <c r="Q23" i="2"/>
  <c r="R24" i="2"/>
  <c r="R20" i="2"/>
  <c r="R16" i="2"/>
  <c r="R12" i="2"/>
  <c r="R8" i="2"/>
  <c r="Q18" i="2" l="1"/>
  <c r="S30" i="2"/>
  <c r="Q7" i="2"/>
  <c r="S10" i="2"/>
  <c r="S25" i="2"/>
  <c r="S14" i="2"/>
  <c r="S13" i="2"/>
  <c r="S26" i="2"/>
  <c r="Q11" i="2"/>
  <c r="S11" i="2"/>
  <c r="S17" i="2"/>
  <c r="Q19" i="2"/>
  <c r="S19" i="2"/>
  <c r="S9" i="2"/>
  <c r="S21" i="2"/>
  <c r="Q20" i="2"/>
  <c r="S20" i="2"/>
  <c r="S8" i="2"/>
  <c r="Q8" i="2"/>
  <c r="S12" i="2"/>
  <c r="Q12" i="2"/>
  <c r="S24" i="2"/>
  <c r="Q24" i="2"/>
  <c r="S16" i="2"/>
  <c r="Q16" i="2"/>
  <c r="X27" i="2" l="1"/>
  <c r="AB27" i="2"/>
  <c r="AD27" i="2"/>
  <c r="AF27" i="2"/>
  <c r="AG27" i="2"/>
  <c r="AG8" i="2"/>
  <c r="AF8" i="2"/>
  <c r="AD8" i="2"/>
  <c r="AB8" i="2"/>
  <c r="X8" i="2"/>
  <c r="AG11" i="2"/>
  <c r="AG12" i="2"/>
  <c r="AG13" i="2"/>
  <c r="AG14" i="2"/>
  <c r="AG15" i="2"/>
  <c r="AG16" i="2"/>
  <c r="AG17" i="2"/>
  <c r="AG18" i="2"/>
  <c r="AG22" i="2"/>
  <c r="AG25" i="2"/>
  <c r="AG26" i="2"/>
  <c r="AG19" i="2"/>
  <c r="AG20" i="2"/>
  <c r="AG24" i="2"/>
  <c r="AG21" i="2"/>
  <c r="AG30" i="2"/>
  <c r="AM27" i="2" l="1"/>
  <c r="AL27" i="2"/>
  <c r="AK27" i="2"/>
  <c r="AM8" i="2"/>
  <c r="AL8" i="2"/>
  <c r="AK8" i="2"/>
  <c r="AL18" i="2"/>
  <c r="X12" i="2"/>
  <c r="X13" i="2"/>
  <c r="X14" i="2"/>
  <c r="X15" i="2"/>
  <c r="X16" i="2"/>
  <c r="X17" i="2"/>
  <c r="X18" i="2"/>
  <c r="X22" i="2"/>
  <c r="X25" i="2"/>
  <c r="X26" i="2"/>
  <c r="X19" i="2"/>
  <c r="X20" i="2"/>
  <c r="X24" i="2"/>
  <c r="X21" i="2"/>
  <c r="X30" i="2"/>
  <c r="AB12" i="2"/>
  <c r="AB13" i="2"/>
  <c r="AB14" i="2"/>
  <c r="AB15" i="2"/>
  <c r="AB16" i="2"/>
  <c r="AB17" i="2"/>
  <c r="AB18" i="2"/>
  <c r="AB22" i="2"/>
  <c r="AB25" i="2"/>
  <c r="AB26" i="2"/>
  <c r="AB19" i="2"/>
  <c r="AB20" i="2"/>
  <c r="AB24" i="2"/>
  <c r="AB21" i="2"/>
  <c r="AB30" i="2"/>
  <c r="AD12" i="2"/>
  <c r="AD13" i="2"/>
  <c r="AD14" i="2"/>
  <c r="AD15" i="2"/>
  <c r="AD16" i="2"/>
  <c r="AD17" i="2"/>
  <c r="AD18" i="2"/>
  <c r="AD22" i="2"/>
  <c r="AD25" i="2"/>
  <c r="AD26" i="2"/>
  <c r="AD19" i="2"/>
  <c r="AD20" i="2"/>
  <c r="AD24" i="2"/>
  <c r="AD21" i="2"/>
  <c r="AD30" i="2"/>
  <c r="AF12" i="2"/>
  <c r="AF13" i="2"/>
  <c r="AF14" i="2"/>
  <c r="AF15" i="2"/>
  <c r="AF16" i="2"/>
  <c r="AF17" i="2"/>
  <c r="AF18" i="2"/>
  <c r="AF22" i="2"/>
  <c r="AF25" i="2"/>
  <c r="AF26" i="2"/>
  <c r="AF19" i="2"/>
  <c r="AF20" i="2"/>
  <c r="AF24" i="2"/>
  <c r="AF21" i="2"/>
  <c r="AF30" i="2"/>
  <c r="AM12" i="2" l="1"/>
  <c r="AM15" i="2"/>
  <c r="AL21" i="2"/>
  <c r="AM30" i="2"/>
  <c r="AL30" i="2"/>
  <c r="AK12" i="2"/>
  <c r="AL12" i="2"/>
  <c r="AK20" i="2"/>
  <c r="AM20" i="2"/>
  <c r="AL20" i="2"/>
  <c r="AK21" i="2"/>
  <c r="AM21" i="2"/>
  <c r="AK14" i="2"/>
  <c r="AM14" i="2"/>
  <c r="AL14" i="2"/>
  <c r="AK18" i="2"/>
  <c r="AM18" i="2"/>
  <c r="AK30" i="2"/>
  <c r="AM17" i="2"/>
  <c r="AK24" i="2"/>
  <c r="AK26" i="2" l="1"/>
  <c r="AL26" i="2"/>
  <c r="AM26" i="2"/>
  <c r="AK17" i="2"/>
  <c r="AL17" i="2"/>
  <c r="AK15" i="2"/>
  <c r="AK22" i="2"/>
  <c r="AL15" i="2"/>
  <c r="AK13" i="2"/>
  <c r="AL22" i="2"/>
  <c r="AM22" i="2"/>
  <c r="AM24" i="2"/>
  <c r="AL24" i="2"/>
  <c r="AL25" i="2"/>
  <c r="AK25" i="2"/>
  <c r="AM25" i="2"/>
  <c r="AM13" i="2"/>
  <c r="AL13" i="2"/>
  <c r="AK16" i="2"/>
  <c r="AM16" i="2"/>
  <c r="AL16" i="2"/>
  <c r="AL19" i="2"/>
  <c r="AM19" i="2"/>
  <c r="AK19" i="2"/>
  <c r="X7" i="2" l="1"/>
  <c r="X9" i="2" l="1"/>
  <c r="X11" i="2" l="1"/>
  <c r="AB11" i="2"/>
  <c r="AD11" i="2"/>
  <c r="AF11" i="2"/>
  <c r="AK11" i="2" l="1"/>
  <c r="AL11" i="2"/>
  <c r="AM11" i="2"/>
  <c r="L5" i="11"/>
  <c r="K5" i="11"/>
  <c r="H16" i="28"/>
  <c r="H7" i="28"/>
  <c r="H8" i="28"/>
  <c r="H9" i="28"/>
  <c r="H10" i="28"/>
  <c r="H11" i="28"/>
  <c r="H12" i="28"/>
  <c r="H13" i="28"/>
  <c r="H14" i="28"/>
  <c r="H15" i="28"/>
  <c r="H17" i="28"/>
  <c r="H6" i="28"/>
  <c r="H5" i="28"/>
  <c r="L12" i="23" l="1"/>
  <c r="L5" i="23"/>
  <c r="L8" i="23"/>
  <c r="L9" i="23"/>
  <c r="L7" i="23"/>
  <c r="L11" i="23"/>
  <c r="H5" i="21"/>
  <c r="H5" i="32"/>
  <c r="H5" i="20"/>
  <c r="H7" i="20"/>
  <c r="H9" i="20"/>
  <c r="X10" i="2" l="1"/>
  <c r="X23" i="2"/>
  <c r="W60" i="33"/>
  <c r="W61" i="33"/>
  <c r="W62" i="33"/>
  <c r="W63" i="33"/>
  <c r="W59" i="33"/>
  <c r="W49" i="33"/>
  <c r="W50" i="33"/>
  <c r="W51" i="33"/>
  <c r="W52" i="33"/>
  <c r="AF23" i="2"/>
  <c r="AF10" i="2"/>
  <c r="AF9" i="2"/>
  <c r="AD23" i="2"/>
  <c r="AD10" i="2"/>
  <c r="AD9" i="2"/>
  <c r="AB23" i="2"/>
  <c r="AB10" i="2"/>
  <c r="AB9" i="2"/>
  <c r="AF7" i="2"/>
  <c r="AD7" i="2"/>
  <c r="AB7" i="2"/>
  <c r="AH9" i="2" l="1"/>
  <c r="AH10" i="2"/>
  <c r="AH7" i="2"/>
  <c r="AH23" i="2"/>
  <c r="AG23" i="2" l="1"/>
  <c r="AG7" i="2"/>
  <c r="AG10" i="2"/>
  <c r="AG9" i="2"/>
  <c r="AK7" i="2"/>
  <c r="AK9" i="2"/>
  <c r="AK10" i="2"/>
  <c r="AM23" i="2"/>
  <c r="AM9" i="2"/>
  <c r="AL23" i="2"/>
  <c r="AK23" i="2"/>
  <c r="AL7" i="2"/>
  <c r="AM7" i="2"/>
  <c r="W4" i="33"/>
  <c r="AM10" i="2"/>
  <c r="AL10" i="2"/>
  <c r="AL9" i="2"/>
  <c r="W8" i="33"/>
  <c r="W7" i="33"/>
  <c r="W6" i="33"/>
  <c r="W5" i="33"/>
  <c r="X8" i="33" l="1"/>
  <c r="X7" i="33"/>
  <c r="X6" i="33"/>
  <c r="X5" i="33"/>
  <c r="X4" i="33"/>
  <c r="W40" i="33"/>
  <c r="W41" i="33"/>
  <c r="W36" i="33"/>
  <c r="W3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Bakker, Matthé (GPO)</author>
  </authors>
  <commentList>
    <comment ref="F3" authorId="0" shapeId="0" xr:uid="{00000000-0006-0000-0000-000001000000}">
      <text>
        <r>
          <rPr>
            <sz val="10"/>
            <color indexed="81"/>
            <rFont val="Verdana"/>
            <family val="2"/>
            <scheme val="major"/>
          </rPr>
          <t xml:space="preserve">Tip: druk op "Ctrl" + ";" (puntkomma) om snel de huidige datum toe te voegen.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Bakker, Matthé (GPO)</author>
  </authors>
  <commentList>
    <comment ref="E4" authorId="0" shapeId="0" xr:uid="{00000000-0006-0000-0100-000001000000}">
      <text>
        <r>
          <rPr>
            <sz val="10"/>
            <color indexed="81"/>
            <rFont val="Verdana"/>
            <family val="2"/>
            <scheme val="major"/>
          </rPr>
          <t>Denk b.v. aan opsplitsing per gebied, per type objecten, per veiligheidsthema (VSE), enz.</t>
        </r>
      </text>
    </comment>
    <comment ref="E5" authorId="0" shapeId="0" xr:uid="{00000000-0006-0000-0100-000002000000}">
      <text>
        <r>
          <rPr>
            <sz val="10"/>
            <color indexed="81"/>
            <rFont val="Verdana"/>
            <family val="2"/>
            <scheme val="major"/>
          </rPr>
          <t>Denk b.v. aan oplitsing per gebied, per type objecten, per veiligheidsthema (VSE), enz.</t>
        </r>
      </text>
    </comment>
    <comment ref="E6" authorId="0" shapeId="0" xr:uid="{00000000-0006-0000-0100-000003000000}">
      <text>
        <r>
          <rPr>
            <sz val="10"/>
            <color indexed="81"/>
            <rFont val="Verdana"/>
            <family val="2"/>
            <scheme val="major"/>
          </rPr>
          <t>Denk b.v. aan oplitsing per gebied, per type objecten, per veiligheidsthema (VSE), enz.</t>
        </r>
      </text>
    </comment>
    <comment ref="E7" authorId="0" shapeId="0" xr:uid="{00000000-0006-0000-0100-000004000000}">
      <text>
        <r>
          <rPr>
            <sz val="10"/>
            <color indexed="81"/>
            <rFont val="Verdana"/>
            <family val="2"/>
            <scheme val="major"/>
          </rPr>
          <t>Denk b.v. aan oplitsing per gebied, per type objecten, per veiligheidsthema (VSE), enz.</t>
        </r>
      </text>
    </comment>
  </commentList>
</comments>
</file>

<file path=xl/sharedStrings.xml><?xml version="1.0" encoding="utf-8"?>
<sst xmlns="http://schemas.openxmlformats.org/spreadsheetml/2006/main" count="661" uniqueCount="400">
  <si>
    <t xml:space="preserve"> </t>
  </si>
  <si>
    <t>Voorblad 
Ontwerp RI&amp;E Veiligheid</t>
  </si>
  <si>
    <t>Project- of contractnaam</t>
  </si>
  <si>
    <t>Gladheidsbestrijding</t>
  </si>
  <si>
    <t>Opgesteld op</t>
  </si>
  <si>
    <t>Clusternaam (voor PPO)</t>
  </si>
  <si>
    <t>Versie</t>
  </si>
  <si>
    <t>Contractvorm</t>
  </si>
  <si>
    <t>Opgesteld door</t>
  </si>
  <si>
    <t>GRIND Advies B.V.</t>
  </si>
  <si>
    <t>Gecontroleerd door V&amp;G-coördinator</t>
  </si>
  <si>
    <t>Algemene informatie</t>
  </si>
  <si>
    <t xml:space="preserve">                                                                                     Versie gebruikte sjabloon: 2.1 d.d. 11-05-2021 / Sjabloon beheerder: De Veiligheidspool (VeiligheidInProjecten@rws.nl)</t>
  </si>
  <si>
    <t>Risicosessies
Ontwerp RI&amp;E Veiligheid</t>
  </si>
  <si>
    <t>Risicosessies</t>
  </si>
  <si>
    <t>Datum risicosessie</t>
  </si>
  <si>
    <t>Projectfase</t>
  </si>
  <si>
    <t>Scope risicosessie</t>
  </si>
  <si>
    <t>Aanwezigen risicosessie</t>
  </si>
  <si>
    <t>Risicosessie 1</t>
  </si>
  <si>
    <t>Ontwerpfase</t>
  </si>
  <si>
    <t xml:space="preserve">Ophalen van risico’s die kunnen optreden bij de uit te voeren werkzaamheden t.b.v. gladheidsbestrijding. Tevens is er een aandachtspuntenlijst opgesteld voor het uitvoeren van een locatiebezoek op het steunpunt. </t>
  </si>
  <si>
    <t>Pepijn van Wiggen (IVK)
Peter Peltzer (IVK)
Ruben de Kock (IVK)
Jos Schouten (HVK)
Jesse Stevens (HVK)
Stijn Wentink (PM)</t>
  </si>
  <si>
    <t>Risicosessie 2</t>
  </si>
  <si>
    <t>Risicosessie 3</t>
  </si>
  <si>
    <t>Risicosessie 4</t>
  </si>
  <si>
    <t xml:space="preserve"> Werkblad
Ontwerp RI&amp;E Veiligheid</t>
  </si>
  <si>
    <t>Bronaanpak:
Collectieve maatregelen:
Individuele maatregelen:
PBM's:</t>
  </si>
  <si>
    <t>Het oranje deel, in te vullen door Opdrachtnemer.</t>
  </si>
  <si>
    <t>Nr</t>
  </si>
  <si>
    <t>Bron</t>
  </si>
  <si>
    <t>Veiligheidsdomein</t>
  </si>
  <si>
    <r>
      <t xml:space="preserve">Werkzaamheden/ activiteit 
</t>
    </r>
    <r>
      <rPr>
        <sz val="7.5"/>
        <color theme="3"/>
        <rFont val="Verdana"/>
        <family val="2"/>
      </rPr>
      <t>(indien van toepassing)</t>
    </r>
  </si>
  <si>
    <t>Locatie/ 
specifieke plek</t>
  </si>
  <si>
    <t>Gevaar</t>
  </si>
  <si>
    <t>Risico/beschrijving</t>
  </si>
  <si>
    <t>Mogelijke oorzaken</t>
  </si>
  <si>
    <t>Mogelijke effecten</t>
  </si>
  <si>
    <t>Fine &amp; Kinney</t>
  </si>
  <si>
    <r>
      <rPr>
        <sz val="7.5"/>
        <color theme="0" tint="-0.499984740745262"/>
        <rFont val="Verdana"/>
        <family val="2"/>
      </rPr>
      <t>Overweeg opname in</t>
    </r>
    <r>
      <rPr>
        <b/>
        <sz val="9"/>
        <rFont val="Verdana"/>
        <family val="2"/>
      </rPr>
      <t xml:space="preserve"> Risicodossier</t>
    </r>
  </si>
  <si>
    <t>Allocatie</t>
  </si>
  <si>
    <t>ON: Aandachtspunten / contracteis
of
OG: beheersmaatregelen</t>
  </si>
  <si>
    <t>Status
(allocatie OG)</t>
  </si>
  <si>
    <t>(invul)datum</t>
  </si>
  <si>
    <t>Maatregelen Uitvoeringsfase volgens arbeidshygiënische strategie</t>
  </si>
  <si>
    <t>Actiehouder</t>
  </si>
  <si>
    <t>Restrisico's</t>
  </si>
  <si>
    <t>Datum</t>
  </si>
  <si>
    <t>Effect</t>
  </si>
  <si>
    <t>Blootstelling</t>
  </si>
  <si>
    <t>Waarschijn-
lijkheid</t>
  </si>
  <si>
    <t>Risicoscore</t>
  </si>
  <si>
    <t>Volledig ingevuld risico</t>
  </si>
  <si>
    <t>Risico gereduceerd</t>
  </si>
  <si>
    <t>Actueel risico</t>
  </si>
  <si>
    <t>?</t>
  </si>
  <si>
    <t>»voorbeeld«</t>
  </si>
  <si>
    <t>Werkzaamheden / activiteit</t>
  </si>
  <si>
    <t>Locatie / specifieke plek</t>
  </si>
  <si>
    <t>Risico / beschrijving</t>
  </si>
  <si>
    <t>E1</t>
  </si>
  <si>
    <t>E12</t>
  </si>
  <si>
    <t>B1</t>
  </si>
  <si>
    <t>B12</t>
  </si>
  <si>
    <t>W1</t>
  </si>
  <si>
    <t>W12</t>
  </si>
  <si>
    <t>R11</t>
  </si>
  <si>
    <t>R12</t>
  </si>
  <si>
    <t>Opnemen in Risicodossier?</t>
  </si>
  <si>
    <t>Maatregel of contracteis</t>
  </si>
  <si>
    <t>Status (allocatie OG)</t>
  </si>
  <si>
    <t>(Invul)datum</t>
  </si>
  <si>
    <t>Uitleg arbeidshygiënische strategie</t>
  </si>
  <si>
    <t>Maatregelen</t>
  </si>
  <si>
    <t>E2</t>
  </si>
  <si>
    <t>E3</t>
  </si>
  <si>
    <t>B2</t>
  </si>
  <si>
    <t>B3</t>
  </si>
  <si>
    <t>W2</t>
  </si>
  <si>
    <t>W3</t>
  </si>
  <si>
    <t>R21</t>
  </si>
  <si>
    <t>R22</t>
  </si>
  <si>
    <t>Revisie + datum</t>
  </si>
  <si>
    <t>R-volledig</t>
  </si>
  <si>
    <t>Reductie</t>
  </si>
  <si>
    <t>R-actueel</t>
  </si>
  <si>
    <t>Arbeidsveiligheid</t>
  </si>
  <si>
    <t>Steunpunt</t>
  </si>
  <si>
    <t>Aanrijdgevaar</t>
  </si>
  <si>
    <t xml:space="preserve">Aanrijding door diverse voertuigbewegingen op het steunpunt </t>
  </si>
  <si>
    <t>1. Letsel</t>
  </si>
  <si>
    <t>15 - Zeer ernstig (een dode, acuut of op termijn)</t>
  </si>
  <si>
    <t>6 - Regelmatig (dagelijks)</t>
  </si>
  <si>
    <t>6 - Zeer wel mogelijk</t>
  </si>
  <si>
    <t>ON</t>
  </si>
  <si>
    <t>1. Laden voertuigen
2. Aan- en afkoppelen materieel
3. In- en uitrijden</t>
  </si>
  <si>
    <t>Achteruitrijden</t>
  </si>
  <si>
    <t>3 - Af en toe (wekelijks)</t>
  </si>
  <si>
    <t>1. Voorlichting en instructie over achteruitrijden
2. Akoestische achteruitrijd signaal
3. Achteruitrijd camera
4. Scheiden van verkeersstromen
5. Toepassen protocol 'zie ik jou, zie jij mij'</t>
  </si>
  <si>
    <t>Verkeersveiligheid</t>
  </si>
  <si>
    <t>Strooiwerkzaamheden</t>
  </si>
  <si>
    <t>1. Letsel
2. Schade</t>
  </si>
  <si>
    <t>Rijkswegen en -fietspaden</t>
  </si>
  <si>
    <t>1. Letsel
2. Blikschade</t>
  </si>
  <si>
    <t>Werkzaamheden met vervoersbewegingen</t>
  </si>
  <si>
    <t>Steunpunt en rijkswegen</t>
  </si>
  <si>
    <t>Aanrijden van objecten op het steunpunt of rijkswegen</t>
  </si>
  <si>
    <t>1. Slecht zicht door duisternis/ onvoldoende verlichting
2. Neerslag (sneeuw/hagel) bedekt objecten
3. Medewerkers op onverwachte plekken</t>
  </si>
  <si>
    <t>7 - Ernstig, onomkeerbaar effect (invaliditeit)</t>
  </si>
  <si>
    <t>3 - Ongewoon maar mogelijk</t>
  </si>
  <si>
    <t>1. Aan- en afkoppelen materieel
2. Verhelpen storing</t>
  </si>
  <si>
    <t>Beknelling</t>
  </si>
  <si>
    <t>1. Ongecontroleerde beweging van materieel
2. Storing die handmatig verholpen kan worden
3. Materiaal (strooier en schuiver) van de steunen halen
4. In draaiende delen van de machine komen</t>
  </si>
  <si>
    <t xml:space="preserve">1. Letsel
</t>
  </si>
  <si>
    <t>3 - Belangrijk (letsel en verzuim)</t>
  </si>
  <si>
    <t>Alle werkzaamheden</t>
  </si>
  <si>
    <t>Aanwezigheid van strooizout</t>
  </si>
  <si>
    <t>In contact komen met strooizout</t>
  </si>
  <si>
    <t>1 - Gering (letsel zonder verzuim of hinder)</t>
  </si>
  <si>
    <t>1. Toepassen protocol 'zie ik jou, zie jij mij'
2. Dragen van de juiste PBM's</t>
  </si>
  <si>
    <t>Externe veiligheid</t>
  </si>
  <si>
    <t xml:space="preserve">1. Vullen van zoutstrooier (nat) bij vulpunt
2. Strooiwerkzaamheden
</t>
  </si>
  <si>
    <t>Aanwezigheid van calciumchloride</t>
  </si>
  <si>
    <t>In contact komen met calciumchloride</t>
  </si>
  <si>
    <t>1. Letsel
2. Gezondheidsschade</t>
  </si>
  <si>
    <t>Zie veiligheidsinformatieblad: Calciumchloride
1. Dragen van beschermende handschoenen en oogbescherming
2. BIJ CONTACT MET DE OGEN: voorzichtig afspoelen met water gedurende een
aantal minuten; contactlenzen verwijderen, indien mogelijk; blijven spoelen
3. Bij aanhoudende oogirritatie: een arts raadplegen</t>
  </si>
  <si>
    <t>Werkzaamheden met dieselmotoren of in de nabijheid daarvan</t>
  </si>
  <si>
    <t>Dieselmotoremissie (DME)</t>
  </si>
  <si>
    <t xml:space="preserve">1. Gebruik van dieselmotoren
2. Onjuiste scheiding van mens en bron
3. Onnodig laten draaien van dieselmotoren
</t>
  </si>
  <si>
    <t>1. Gezondheidsschade</t>
  </si>
  <si>
    <t>Werkzaamheden te voet</t>
  </si>
  <si>
    <t>Uitglijdgevaar</t>
  </si>
  <si>
    <t xml:space="preserve">Uitglijden </t>
  </si>
  <si>
    <t>1. Glad/bevroren wegdek
2. Profiel onder de zool biedt onvoldoende grip
3. Slechte staat asfalt</t>
  </si>
  <si>
    <t>Algemeen</t>
  </si>
  <si>
    <t>Val- en struikelgevaar</t>
  </si>
  <si>
    <t>Vallen, stoten en/of struikelen</t>
  </si>
  <si>
    <t>1. Good housekeeping
2. Voorlichting en onderricht vallen en struikelen.</t>
  </si>
  <si>
    <t>Psychosociale arbeidsbelasting</t>
  </si>
  <si>
    <t>Verbale agressie verkeersdeelnemers</t>
  </si>
  <si>
    <t>1. Stress
2. Schade aan mentale gezondheid
3. Letsel
4. Blikschade</t>
  </si>
  <si>
    <t>1. Voorlichting en onderricht m.b.t. (verbale) agressie</t>
  </si>
  <si>
    <t>Werkzaamheden buiten</t>
  </si>
  <si>
    <t>Extreme weersomstandigheden</t>
  </si>
  <si>
    <t>Bevriezing/onderkoeling</t>
  </si>
  <si>
    <t>10 - Voortdurend</t>
  </si>
  <si>
    <t>1 - Onwaarschijnlijk maar mogelijk in grensgevallen</t>
  </si>
  <si>
    <t>Vermoeidheid</t>
  </si>
  <si>
    <t>Onoplettenheid door vermoeidheid</t>
  </si>
  <si>
    <t>1. Nachtwerk
2. Overschrijden arbeidstijdenwet
3. Medewerkers onvoldoende uitgerust tussen diensten</t>
  </si>
  <si>
    <t>1. Letsel
2. Gezondheidsschade
3. Schade</t>
  </si>
  <si>
    <t>Tilwerkzaamheden</t>
  </si>
  <si>
    <t>Fysieke belasting</t>
  </si>
  <si>
    <t>Medewerker tilt meer dan toegestaan (23kg)</t>
  </si>
  <si>
    <t>1. Handmatig strooien
2. Materieel/materiaal tillen</t>
  </si>
  <si>
    <t>1. Inzetten mechanische hulpmiddelen
2. Last tillen met meerdere personen</t>
  </si>
  <si>
    <t>Aan- en afkoppelen zoutstrooier</t>
  </si>
  <si>
    <t>Bekneld raken onder materieel/materiaal</t>
  </si>
  <si>
    <t>1. Zoutstrooier zakt door de poten
2. Zoutstrooier kantelt</t>
  </si>
  <si>
    <t>1. Letsel
2. Overlijden</t>
  </si>
  <si>
    <t>0,5 - Denkbaar maar onwaarschijnlijk</t>
  </si>
  <si>
    <t>Elektrische veiligheid</t>
  </si>
  <si>
    <t>Werkzaamheden met elektriciteit (koppelen zoutstrooiers en sneeuwschuivers aan voertuig)</t>
  </si>
  <si>
    <t>Werken met 380V</t>
  </si>
  <si>
    <t xml:space="preserve">1. Lekstroom
2. Kapotte kabels
3. Aan- en afkoppelen van elektrisch (of delen van) materiaal
4. Natte en zoute omgeving
 </t>
  </si>
  <si>
    <t>1. Letsel
2. Brandwonden</t>
  </si>
  <si>
    <t>0,2 - Praktisch onmogelijk</t>
  </si>
  <si>
    <t>Machineveiligheid</t>
  </si>
  <si>
    <t>Werkzaamheden met hydrauliek (koppelen zoutstrooiers en sneeuwschuivers aan voertuig en vullen van zoutstrooiers met calciumchloride)</t>
  </si>
  <si>
    <t>Bij onderdelen van materieel en materiaal</t>
  </si>
  <si>
    <t>Aanwezigheid van hydrauliek</t>
  </si>
  <si>
    <t>Hydraulische lekkage</t>
  </si>
  <si>
    <t>1. Los schieten van hydrauliekslang
2. Gat in hydrauliek slang
3. Falen van pomp</t>
  </si>
  <si>
    <t>2 - Soms (maandelijks)</t>
  </si>
  <si>
    <t>1. Overdrukbeveiligingen
2. Melden van defect materieel 
3. Voorlichting en ondeerricht over werken met hydraulisch aangedreven materieel</t>
  </si>
  <si>
    <t>Gebruik van de machines</t>
  </si>
  <si>
    <t xml:space="preserve">Staat van materieel </t>
  </si>
  <si>
    <t>Het mogelijk niet up-to-date hebben van de onderhoudsgeschiedenis geeft blootstelling aan onbekende risico's</t>
  </si>
  <si>
    <t>Alle werkzaamheden op het steunpunt</t>
  </si>
  <si>
    <t>Uitvoeren van werkzaamheden met meerdere voertuigen tegelijkertijd</t>
  </si>
  <si>
    <t>Samenlooprisico's</t>
  </si>
  <si>
    <t>1. Verschillende verkeersstromen
2. Onvoldoende communicatie
3. Niet op de hoogte van werkzaamheden van anderen
4. Onvoldoende afstemming voorafgaand aan start werkzaamheden</t>
  </si>
  <si>
    <t>Betreden van de zoutstrooier via de ladder en het plateau aan de achterzijde</t>
  </si>
  <si>
    <t>Op de zoutstrooier</t>
  </si>
  <si>
    <t>Valgevaar</t>
  </si>
  <si>
    <t>Vallen van hoogte</t>
  </si>
  <si>
    <t>1. Uit balans raken
2. Verkeerde beweging/handeling maken
3. Geen of onjuiste voorziening om de hoogte veilig te bereiken</t>
  </si>
  <si>
    <t>Integrale beveiliging</t>
  </si>
  <si>
    <t>Onbevoegden op het terrein</t>
  </si>
  <si>
    <t>1. Afscheiding van het terrein is niet toereikend
2. Afsluiting van het terrein staat open
3. Tijdens werkzaamheden rijden onbevoegden mee naar het steunpunt</t>
  </si>
  <si>
    <t>1. Deugdelijke afscheiding
2. Plaatsen van verkeersborden "verboden voor onbevoegden"
3. Camerabewaking</t>
  </si>
  <si>
    <t xml:space="preserve">Arbeidsveiligheid </t>
  </si>
  <si>
    <t xml:space="preserve">Alle nachtwerkzaamheden </t>
  </si>
  <si>
    <t>Werken in de nacht</t>
  </si>
  <si>
    <t>Slecht zicht door duisternis</t>
  </si>
  <si>
    <t>1. Onvoldoende verlichting
2. Slechte weersomstandigheden</t>
  </si>
  <si>
    <t>1. Voldoende verlichting plaatsen op zowel het steunpunt als de strooiwagens</t>
  </si>
  <si>
    <t>Sociale veiligheid</t>
  </si>
  <si>
    <t>Dashboard
Ontwerp RI&amp;E Veiligheid</t>
  </si>
  <si>
    <t>Initiele risico's</t>
  </si>
  <si>
    <t>Risico's na maatregelen</t>
  </si>
  <si>
    <t>Zeer hoge risico's</t>
  </si>
  <si>
    <t>Hoge risico's</t>
  </si>
  <si>
    <t>Substantiele risico's</t>
  </si>
  <si>
    <t>Mogelijke risico's</t>
  </si>
  <si>
    <t>Aantal lichte risico's</t>
  </si>
  <si>
    <t>Aantal</t>
  </si>
  <si>
    <t>Volledig ingevulde risico's</t>
  </si>
  <si>
    <t>Onvolledige risico's ingevuld</t>
  </si>
  <si>
    <t>Risico's gereduceerd</t>
  </si>
  <si>
    <t>Risico's nog niet (voldoende) gereduceerd</t>
  </si>
  <si>
    <t>Nog niets ingepland</t>
  </si>
  <si>
    <t>Ingepland</t>
  </si>
  <si>
    <t>In uitvoering</t>
  </si>
  <si>
    <t>Afgerond</t>
  </si>
  <si>
    <t>40 - Ramp (enkele doden, acuut of op lange termijn)</t>
  </si>
  <si>
    <t>Toelichting kolom Bron</t>
  </si>
  <si>
    <t>Vermeld in kolom “bron” waar het geïnventariseerde risico ter sprake is gekomen.
Voorbeelden:
• Risicosessie [datum];
• VTW [referentie];
• IVD [referentie];
• BTO-keuze [referentie];
• Object RI&amp;E [referentie];
• Risicodatabase Veiligheid in Projecten;
• Vooronderzoek CE, Asbest, Chroom-6, verontreinigd grond, teerhoudend materialen [referentie];
• Voorgaande Ontwerp-RI&amp;E’s, bijv. bij prestatiecontracten.</t>
  </si>
  <si>
    <t xml:space="preserve">Kies in kolom “Veiligheidsdomein” uit het keuzemenu de relevante veiligheidsdomein die betrekking heeft op het risico. </t>
  </si>
  <si>
    <t>Definities veiligheidsdomeinen</t>
  </si>
  <si>
    <t>NB Onderstaande veiligheidsdomeinen zijn van toepassing gedurende alle levensfasen van een object (kunstwerk, (vaar)wegvak, machine, installatie, etc.)</t>
  </si>
  <si>
    <t xml:space="preserve">Het wegnemen van en/of het preventief beheersen van risico's bij de uitvoering van werkzaamheden door medewerkers van Rijkswaterstaat en door diegenen die voor RWS werken.
</t>
  </si>
  <si>
    <t xml:space="preserve">Het wegnemen van en/of preventief beheersen van risico's voor verkeersdeelnemers op de weg.
</t>
  </si>
  <si>
    <t>Nautische veiligheid</t>
  </si>
  <si>
    <t xml:space="preserve">Het wegnemen van en/of preventief beheersen van risico's voor verkeersdeelnemers op de vaarweg en op zee.
</t>
  </si>
  <si>
    <t>Waterveiligheid</t>
  </si>
  <si>
    <t xml:space="preserve">Het wegnemen van en/of preventief beheersen van risico's van overstromen, wateroverlast en waterschaarste.
</t>
  </si>
  <si>
    <t xml:space="preserve">Het wegnemen van en/of preventief beheersen van risico's van incidenten met gevaarlijke stoffen langs transportroutes (weg, water, spoor, buisleiding) of stationaire installaties.
</t>
  </si>
  <si>
    <t xml:space="preserve">Het wegnemen van en/of preventief beheersen van risico's van machines.
 </t>
  </si>
  <si>
    <t xml:space="preserve">Het wegnemen van en/of preventief beheersen van risico's van elektrische installaties.
</t>
  </si>
  <si>
    <t>Tunnelveiligheid</t>
  </si>
  <si>
    <t xml:space="preserve">Het wegnemen van en/of preventief beheersen van risico's voor verkeersdeelnemers in tunnels.
</t>
  </si>
  <si>
    <t>Constructieve veiligheid</t>
  </si>
  <si>
    <t xml:space="preserve">Het wegnemen van en (proactief) beschermen tegen risico's van bezwijken van een constructie.
</t>
  </si>
  <si>
    <t xml:space="preserve">Het wegnemen van en/of preventief beheersen van risico's voor medewerkers van RWS en gebruikers van onze voorzieningen tegen gevaar dat veroorzaakt wordt door of dreigt van de kant van menselijk handelen in de openbare ruimte.
</t>
  </si>
  <si>
    <t>Brandveiligheid</t>
  </si>
  <si>
    <t>Het wegnemen van en/of preventief beheersen van risico's van brand.</t>
  </si>
  <si>
    <t xml:space="preserve">Het wegnemen van en/of preventief beheersen van risico's van menselijk gedrag (bewust en onbewust, bedoeld en onbedoeld, gewild en ongewild) die de staat, aard en functionaliteit van het areaal van RWS kunnen aantasten.
</t>
  </si>
  <si>
    <t>Vermeld in kolom “Werkzaamheden / activiteit” welke werkzaamheden of activiteit verricht gaan worden. 
Wees specifiek en volledig in de omschrijving zodat de situatie duidelijk is. Dit is later essentieel voor de risicobeoordeling en afweging. 
Voorbeelden:</t>
  </si>
  <si>
    <t>Werkzaamheden</t>
  </si>
  <si>
    <t>Plaatsen van 2 lichtmasten van 3 meter hoog</t>
  </si>
  <si>
    <t>Vervangen trapleuningen over lengte van 20 meter</t>
  </si>
  <si>
    <t>Vervangen tandwielkast met gewicht van 3 ton</t>
  </si>
  <si>
    <t>Graven sleuven tot diepte van 1,80m over lengte van 2 km</t>
  </si>
  <si>
    <t>Aanbrengen van geleiderail over een lengte van 800 meter</t>
  </si>
  <si>
    <t>Vermeld in kolom “locatie / specifieke plek” waar de werkzaamheden verricht gaan worden.
Bij het identificeren van risico’s moet in de omschrijving duidelijk zijn op welke specifieke plek het risico zich exact bevindt. Er mogen hier geen twijfels over bestaan, zodat er geen mogelijkheid meer bestaat voor aannames en verkeerde interpretaties. Dit is later essentieel voor de risicobeoordeling en afweging.
Hiermee wordt voorkomen dat tijdens de realisatie medewerkers nog steeds blootgesteld worden aan het betreffende risico doordat er geen beheersmaatregelen genomen zijn op een van de locatie(s) waar blootstelling aan het risico kan plaatsvinden.
TIPS:
• geef het nummer van de hectometerpaal en/of de afstand tot dichtstbijzijnde paal;
• beschrijf de specifieke details van de plek waar het risico bestaat;
• beschrijf duidelijke herkenningspunten van de plek waar het risico bestaat;
• als er kaarten/luchtfoto’s beschikbaar zijn, markeer op de foto de plek aan waar het risico bestaat.
Voorbeelden:</t>
  </si>
  <si>
    <t>Schutsluis "de kop", toegangsweg, links voor de rode trap naar beneden</t>
  </si>
  <si>
    <t>Areaal "De Dijk", trap naar hoofdgebouw</t>
  </si>
  <si>
    <t>Areaal "De Dijk", technische ruimte 1</t>
  </si>
  <si>
    <t>A16 langs afrit Dordrecht (afslag 20)</t>
  </si>
  <si>
    <t>A27 t.h.v. Houten tussen HP 102.3 en 103.1</t>
  </si>
  <si>
    <t>Gevaar, risico, oorzaak en effect</t>
  </si>
  <si>
    <t>Vermeld in kolom "Gevaar" de bron, situatie of handeling die mogelijk tot letsel kan leiden.
Vermeld in kolom “Risico” de gevaarlijke gebeurtenis of blootstelling die zich voor kan doen.
Vermeld in kolom “Oorzaak” waardoor de bron van het gevaar, situatie of handeling veroorzaakt wordt.
Vermeld in kolom “Effect” wat realistisch gezien het gevolg is als de gevaarlijke gebeurtenis of blootstelling (risico) zich voordoet.
De beschrijving van de oorzaak moet helpen bij de omschrijving van een maatregel. De kolommen gevaar, risico, oorzaak en effect zijn nauw met elkaar verbonden. Benoem in de kolom risico of het om een objectrisico of een samenlooprisico gaat.</t>
  </si>
  <si>
    <r>
      <rPr>
        <b/>
        <sz val="12"/>
        <color theme="3"/>
        <rFont val="Verdana"/>
        <family val="2"/>
      </rPr>
      <t>Definitie van gevaar</t>
    </r>
    <r>
      <rPr>
        <sz val="12"/>
        <color theme="3"/>
        <rFont val="Verdana"/>
        <family val="2"/>
      </rPr>
      <t xml:space="preserve">
</t>
    </r>
    <r>
      <rPr>
        <b/>
        <sz val="12"/>
        <color rgb="FF0070C0"/>
        <rFont val="Verdana"/>
        <family val="2"/>
      </rPr>
      <t>Bron, situatie of handeling die mogelijk tot menselijk letsel of ziekte (fysiek of mentaal) kan leiden of een combinatie daarvan*."</t>
    </r>
  </si>
  <si>
    <t xml:space="preserve">Gevaren zijn intrinsieke eigenschappen van materialen, machines, stoffen en dergelijke. Het gaat dan om bijvoorbeeld materialen die de potentie hebben letsel of schade toe te brengen. Als dat gebeurt, kan daarbij sprake zijn van overdracht van energie. Bijvoorbeeld door bewegende onderdelen van machines, vallen van hoogte, vrijkomen van gevaarlijke stoffen of micro-organismen. Maar of dat ook gebeurt, hangt af van de aanwezigheid van mensen en andere objecten. Zonder die factoren blijft een gevaar (slechts) een gevaar en vormt dit geen risico, want er kan geen letsel of schade optreden. </t>
  </si>
  <si>
    <t>* Bron: Wat maakt gevaar tot risico?, Het begrip ‘risico’ verklaard, Wim van Alphen, 2016, Dick Oosthuizen en Gerben Feslinga</t>
  </si>
  <si>
    <r>
      <rPr>
        <b/>
        <sz val="12"/>
        <color theme="3"/>
        <rFont val="Verdana"/>
        <family val="2"/>
      </rPr>
      <t>Definitie van risico</t>
    </r>
    <r>
      <rPr>
        <sz val="12"/>
        <color theme="3"/>
        <rFont val="Verdana"/>
        <family val="2"/>
      </rPr>
      <t xml:space="preserve">
</t>
    </r>
    <r>
      <rPr>
        <b/>
        <sz val="12"/>
        <color rgb="FF0070C0"/>
        <rFont val="Verdana"/>
        <family val="2"/>
      </rPr>
      <t>Combinatie van de waarschijnlijkheid dat een gevaarlijke gebeurtenis of blootstelling zich voordoet en de ernst van het letsel of de ziekte die daardoor kan worden veroorzaakt."</t>
    </r>
  </si>
  <si>
    <t>Over het algemeen bepalen de omstandigheden en de aanwezigheid van mensen en andere objecten in de directe omgeving van de gevaarbronnen dus of bepaalde gevaren zich daadwerkelijk tot een risico kunnen ontwikkelen. De grootte van het risico wordt daarbij bepaald door de waarschijnlijkheid van het optreden van een bepaalde gebeurtenis en de blootstellingsfrequentie, de blootstellingsduur en het aantal mensen en materialen in de directe nabijheid van de gevaarbron. Zoals gezegd vormen de gevaren zonder die factoren geen risico’s.</t>
  </si>
  <si>
    <t>Locatie / Specifieke plek</t>
  </si>
  <si>
    <t>Risico</t>
  </si>
  <si>
    <t>Oorzaak</t>
  </si>
  <si>
    <t>Bordes op 13 meter hoogte</t>
  </si>
  <si>
    <t>Naar beneden vallen</t>
  </si>
  <si>
    <t>Bordes is niet afgeschermd</t>
  </si>
  <si>
    <t>Botbreuken, bloedingen, dodelijke afloop</t>
  </si>
  <si>
    <t>Gladde traptreden</t>
  </si>
  <si>
    <t>Uitglijden en vallen van de trap</t>
  </si>
  <si>
    <t>Aangroei mos en antislip laag versleten</t>
  </si>
  <si>
    <t>Botbreuken, kneuzingen en schaafwonden</t>
  </si>
  <si>
    <t>Scherpe uitstekende machinedelen langs looppad</t>
  </si>
  <si>
    <t>Snijwonden aan lichaamsdelen en stoten tegen machinedelen</t>
  </si>
  <si>
    <t>Scherpe delen niet afgeschermd en machine te dicht langs looppad opgesteld</t>
  </si>
  <si>
    <t>Kneuzingen en snijwonden</t>
  </si>
  <si>
    <t>Losse kabels op terrein</t>
  </si>
  <si>
    <t>Struikelen en vallen op terrein</t>
  </si>
  <si>
    <t>Kabels niet opgerold en opgeruimd</t>
  </si>
  <si>
    <t>Aanbrengen van geleiderails over een lengte van 800 meter</t>
  </si>
  <si>
    <t>Rijdend verkeer langs werkvak</t>
  </si>
  <si>
    <t>Aangereden worden door een voertuig</t>
  </si>
  <si>
    <t>Geen afscherming aangebracht tussen rijbaan en werkvak</t>
  </si>
  <si>
    <t>Basis Risico Factoren</t>
  </si>
  <si>
    <t xml:space="preserve">Selecteer in kolom “BRF” de relevante Basis Risico Factor (BRF)
Als er meerdere BRF’s van toepassing zijn dan selecteer je de optie “meerdere BRF’s”
Definitie van de BRF’s:
</t>
  </si>
  <si>
    <t>BRF</t>
  </si>
  <si>
    <t>Omschrijving</t>
  </si>
  <si>
    <t>Organisatie (OR)</t>
  </si>
  <si>
    <t xml:space="preserve">Onduidelijkheden in de organisatiestructuur, met betrekking tot bevoegdheden en verantwoordelijkheden. De organisatiestructuur past niet (meer) in de huidige manier van werken. Dit kan te maken hebben met coördinatie, supervisie en de mogelijkheden voor terugkoppeling in de bestaande bedrijfsstructuur.
</t>
  </si>
  <si>
    <t>Strijdige doelstellingen (DO)</t>
  </si>
  <si>
    <t xml:space="preserve">De strijdigheid van verschillende doelstellingen. Bijvoorbeeld ten aanzien van productie, veiligheid, planning en economische belangen. Of de conflicten tussen de doelstellingen van individuen, groepen en het gehele bedrijf.
</t>
  </si>
  <si>
    <t>Communicatie (CO)</t>
  </si>
  <si>
    <t xml:space="preserve">Onduidelijke of gebrekkige communicatie: de doelgroep is bekend, maar het ‘verzonden bericht’ bereikt deze groep te laat of helemaal niet. Dit kan te maken hebben met de boodschap of de communicatiemiddelen. De noodzakelijke informatie wordt niet of te laat verstuurd of verkeerd geïnterpreteerd.
</t>
  </si>
  <si>
    <t>Procedures (PR)</t>
  </si>
  <si>
    <t xml:space="preserve">Het al dan niet voorhanden zijn van nauwkeurige, relevante en begrijpelijke regelgeving (richtlijnen, procedures, instructies, handleidingen). En of deze ook werkelijk bekend zijn, gebruikt en aangepast worden aan nieuwe situaties.
</t>
  </si>
  <si>
    <t>Training en Opleiding (TR)</t>
  </si>
  <si>
    <t xml:space="preserve">Het verstrekken van de juiste training en instructie aan diegenen die dit daadwerkelijk nodig hebben en de gelegenheid geven om ervaring op te doen.
</t>
  </si>
  <si>
    <t>Ontwerp (OW)</t>
  </si>
  <si>
    <t xml:space="preserve">De wijze waarop materiaal is ontworpen en componenten zijn samengesteld kunnen operaties moeizaam doen verlopen of oneigenlijk gebruik in de hand werken.
</t>
  </si>
  <si>
    <t>Materiaal en Middelen (MM)</t>
  </si>
  <si>
    <t xml:space="preserve">Kwaliteit, conditie, beschikbaarheid en actualiteit versus verwachte levensduur van materialen, gereedschappen en componenten van installaties.
</t>
  </si>
  <si>
    <t>Onderhoud (OH)</t>
  </si>
  <si>
    <t xml:space="preserve">De effectiviteit van de onderhoudsstrategie met betrekking tot planning, beschikbaarheid van mensen en middelen en vormen van onderhoud.
</t>
  </si>
  <si>
    <t>Orde en Netheid (ON)</t>
  </si>
  <si>
    <t xml:space="preserve">Orde en netheid van de werkomgeving. Hieronder valt ook het beschikbaar zijn van faciliteiten voor het opruimen, schoonmaken en het verwijderen van afval.
</t>
  </si>
  <si>
    <t>Omgevingsfactoren (OM)</t>
  </si>
  <si>
    <t xml:space="preserve">De omstandigheden waaronder mensen werken: fysieke werkomstandigheden (hitte, kou, lawaai, duisternis etc.) en medisch, psychisch en sociaal bepaalde factoren (ziekte, misbruik, verslaving, negatief gedrag, attitudes, sfeer in het bedrijf etc.).
</t>
  </si>
  <si>
    <t>Beschermingsmiddelen en -methoden (BM)</t>
  </si>
  <si>
    <t xml:space="preserve">Systeemfouten met betrekking tot detectie, waarschuwingsmethoden, herstel, beperking, ontsnapping en evacuatie, evenals het gebruik van beschermingsmiddelen en het voorbereid zijn op noodsituaties.
</t>
  </si>
  <si>
    <t>Voorbeelden:</t>
  </si>
  <si>
    <t>Basis Risico Factor(en)</t>
  </si>
  <si>
    <t>Scherpe uitstekende machinedelen</t>
  </si>
  <si>
    <t>Losse kabels en leidingen op looppad</t>
  </si>
  <si>
    <t>Orde en netheid (ON)</t>
  </si>
  <si>
    <t>Geen afscherming tussen rijweg en werkvak</t>
  </si>
  <si>
    <t>Evaluatie van vastgestelde risico's</t>
  </si>
  <si>
    <r>
      <t xml:space="preserve">Maak een goede inschatting van het effect van het risico, de waarschijnlijkheid dat het risico optreedt en de mate waarin medewerkers worden blootgesteld aan het risico. Vul in de kolommen W, B en E onder “Fine &amp; Kinney” de waarden in.
De evaluatie van de vastgestelde risico's vindt plaats op basis van de risico ranking-methode zoals die is ontwikkeld door Fine en Kinney. Deze methode gaat uit van de formule: 
</t>
    </r>
    <r>
      <rPr>
        <i/>
        <sz val="12"/>
        <rFont val="Verdana"/>
        <family val="2"/>
      </rPr>
      <t xml:space="preserve">
Risico (R) = Blootstelling (B) x Waarschijnlijkheid (W) x Effect (E)</t>
    </r>
    <r>
      <rPr>
        <sz val="12"/>
        <rFont val="Verdana"/>
        <family val="2"/>
      </rPr>
      <t xml:space="preserve">
Aan de letters B, W en E wordt op basis van een omschrijving een numerieke waarde toegekend. In onderstaande tabellen zijn deze voor elk van de letters weergegeven.
</t>
    </r>
  </si>
  <si>
    <t>Nadat voor elk voorkomend risico de B, W en E waarden zijn vastgesteld, worden deze waarden met elkaar vermenigvuldigd. De uitkomst hiervan is de risicoscore R. De betekenis van deze score en de mate van prioriteit die beheersing van het betreffende risico hierdoor krijgt, is weergegeven in onderstaande tabel. Deze betekenis wordt ook naast de risicoscore in het sjabloon weergegeven.</t>
  </si>
  <si>
    <t>Risicoscore (R)</t>
  </si>
  <si>
    <t>Te nemen maatregel</t>
  </si>
  <si>
    <t>&gt;400</t>
  </si>
  <si>
    <t>Zeer hoog</t>
  </si>
  <si>
    <t>Activiteit niet starten / activiteit stopzetten</t>
  </si>
  <si>
    <t>200-400</t>
  </si>
  <si>
    <t>Hoog</t>
  </si>
  <si>
    <t>Onmiddellijke maatregelen vereist</t>
  </si>
  <si>
    <t>70-200</t>
  </si>
  <si>
    <t>Substantieel</t>
  </si>
  <si>
    <t>Maatregelen vereist</t>
  </si>
  <si>
    <t>20-70</t>
  </si>
  <si>
    <t>Mogelijk</t>
  </si>
  <si>
    <t>Aandacht vereist</t>
  </si>
  <si>
    <t>&lt;20</t>
  </si>
  <si>
    <t>Licht</t>
  </si>
  <si>
    <t>Aanvaardbaar</t>
  </si>
  <si>
    <t>Effect (E)</t>
  </si>
  <si>
    <t xml:space="preserve">Nadat de risico-inschatting is afgerond moet een risico-evaluatie worden uitgevoerd om te bepalen welke beheersmaatregelen uitgevoerd moeten worden. Deze beheersmaatregelen moeten genomen worden op alle risico’s van klasse 2 t/m 5. </t>
  </si>
  <si>
    <t>Blootstelling (B)</t>
  </si>
  <si>
    <t>0,5 - Zeer zelden (1x per jaar)</t>
  </si>
  <si>
    <t>1 - Zelden (jaarlijks enkele malen)</t>
  </si>
  <si>
    <t>Waarschijnlijkheid (W)</t>
  </si>
  <si>
    <t>0,1 - Bijna niet denkbaar</t>
  </si>
  <si>
    <t>10 - Te verwachten</t>
  </si>
  <si>
    <t xml:space="preserve">Richtlijn:
• Hier wordt er uitsluitend gescoord op veiligheid, maar vergeet niet om mogelijke economische en imago consequenties bij de gevolgeninventarisatie te beschrijven in de kolom ‘mogelijke effecten’;
• Elk risico dient gekwantificeerd te worden vanuit het perspectief van RWS;
• Bij het bepalen van de gevolgscore: vergeet niet rekening te houden met eventuele verzwarende omgevingsfactoren (bijvoorbeeld de aanwezigheid van een school/ treinstation) in de buurt van de locatie waar het risico kan optreden;
• Ken waar mogelijk scores meteen toe aan elk risico, maar uiterlijk voordat het project in uitvoering gaat;
• De inschatting van de veiligheidsscores kan in de risicosessie plaatsvinden, maar dit kan vaak beter door na de risicosessie de specialisten onafhankelijk van elkaar de risico’s te laten ranken. Na individuele inschatting kom je in een sessie bij elkaar om tot overeenstemming te komen over de ingeschatte scores.
</t>
  </si>
  <si>
    <t>Risicodossier</t>
  </si>
  <si>
    <t>Kolom “Risicodossier” wordt automatisch ingevuld op basis van de uitkomst in kolom R.
De kolom Risicodossier wordt automatisch aangevinkt als aan de volgende voorwaarden voldaan wordt:
1) Indien de factor ernst (E) van het risico 15 of hoger bedraagt. Er is hier dus sprake dat het risico in potentie minimaal 1 dode als effect oplevert als er geen doeltreffende beheersmaatregelen genomen worden of;
2) Indien risicoscore (R) 70 of hoger bedraagt. Er is hier dus sprake dat het risico substantieel, hoog of zeer hoog is. 
Als voldaan wordt aan bovenstaande voorwaarden is het van belang te overwegen de betreffende risico’s (al dan niet opgebost) op te nemen in het risicodossier. Op deze wijze leggen we een directe link met het risicodossier.</t>
  </si>
  <si>
    <t xml:space="preserve">Risico’s kunnen toegewezen worden aan de opdrachtgever (OG) of opdrachtnemer (ON). 
Selecteer in kolom “Allocatie” of het geïnventariseerde risico voor de opdrachtgever (OG) of opdrachtnemer (ON) is. 
In geval dit een OG allocatie betreft kun je dit specificeren in Projectmanager (PM), Technisch Manager (TM), Contractmanager (CM), Omgevingsmanager (OM), Manager Projectbeheersing (MPb) en Informatie Voorziening-manager (IV)
</t>
  </si>
  <si>
    <t xml:space="preserve">Let op:
De risico’s met allocatie OG dienen voor de aanbesteding te zijn gemitigeerd. Uiteindelijk wil je voor de aanbesteding als OG alles hebben gedaan om risico’s of onduidelijkheden beheerst te hebben (risicoscore &lt; 20). Wat overblijft zijn restrisico’s die de ON moet beheersen. Het ‘eindresultaat’ van de Ontwerp RI&amp;E wordt overgedragen aan ON.
</t>
  </si>
  <si>
    <r>
      <t xml:space="preserve">ON: Aandachtspunten / contracteis </t>
    </r>
    <r>
      <rPr>
        <sz val="22"/>
        <rFont val="Verdana"/>
        <family val="2"/>
      </rPr>
      <t>of</t>
    </r>
    <r>
      <rPr>
        <b/>
        <sz val="22"/>
        <rFont val="Verdana"/>
        <family val="2"/>
      </rPr>
      <t xml:space="preserve"> OG: beheersmaatregelen</t>
    </r>
  </si>
  <si>
    <r>
      <t xml:space="preserve">In de kolom ‘aandachtspunten/ contracteis’ zijn drie mogelijkheden voor de vervolgroute in te vullen:
</t>
    </r>
    <r>
      <rPr>
        <b/>
        <sz val="12"/>
        <rFont val="Verdana"/>
        <family val="2"/>
      </rPr>
      <t xml:space="preserve">
1. Invullen beheersmaatregelen OG</t>
    </r>
    <r>
      <rPr>
        <sz val="12"/>
        <rFont val="Verdana"/>
        <family val="2"/>
      </rPr>
      <t xml:space="preserve">
Voor de risico’s die toegewezen worden aan de OG kan de toewijzing verder worden gespecificeerd aan een IPM-rolhouder. Deze (vroege) risico’s met allocatie OG moeten in de ontwerpfase worden gemitigeerd. Risico’s die niet gemitigeerd kunnen worden krijgen uiteindelijk de allocatie ON. Eventuele nieuw ontstane risico’s kunnen toegevoegd worden. Zie hiervoor ook het stroomschema hieronder.
Let op: voor de aanbesteding zullen de risico’s die gealloceerd zijn aan OG beheerst moeten zijn. Dit betekent dat de Ontwerp RI&amp;E die beschikbaar gesteld wordt aan ON alleen risico’s bevat die gealloceerd zijn aan de ON. 
</t>
    </r>
    <r>
      <rPr>
        <b/>
        <sz val="12"/>
        <rFont val="Verdana"/>
        <family val="2"/>
      </rPr>
      <t xml:space="preserve">2. Verwijzen naar contracteis ON </t>
    </r>
    <r>
      <rPr>
        <sz val="12"/>
        <rFont val="Verdana"/>
        <family val="2"/>
      </rPr>
      <t xml:space="preserve">
Voor de risico’s die toegewezen zijn aan de ON kan de OG bepaalde (bewezen effectieve) beheersmaatregelen opnemen in het contract als contracteis. 
Indien er beheersmaatregelen of andere eisen zijn die door de ON uitgevoerd dienen te worden (omdat wij als OG dat voorschrijven) dan moet dit in de contracteis opgenomen worden. Vul hier dan ten aanzien van het geïnventariseerde risico een verwijzing naar de betreffende contracteis in. 
</t>
    </r>
    <r>
      <rPr>
        <b/>
        <sz val="12"/>
        <rFont val="Verdana"/>
        <family val="2"/>
      </rPr>
      <t>3. Invullen aandachtspunten ON</t>
    </r>
    <r>
      <rPr>
        <sz val="12"/>
        <rFont val="Verdana"/>
        <family val="2"/>
      </rPr>
      <t xml:space="preserve">
Voor de risico’s die toegewezen zijn aan de ON kan de OG bepaalde aandachtspunten meegeven. In principe geeft de OG enkel beheersmaatregelen mee aan ON door het opnemen van contracteisen. In sommige gevallen zijn er echter wel aandachtspunten die OG kenbaar wil maken. Vul deze alleen in, indien van toepassing. De uiteindelijke maatregelen worden door ON genomen.
</t>
    </r>
  </si>
  <si>
    <t>Status</t>
  </si>
  <si>
    <t xml:space="preserve">Vul in kolom “Status (allocatie OG)” welke actie-status een maatregel heeft voor de OG.
</t>
  </si>
  <si>
    <t xml:space="preserve">Selecteer uit de volgende statusmogelijkheden:
• Nog niets ingepland;
• Ingepland;
• In uitvoering;
• Afgerond.
</t>
  </si>
  <si>
    <t>Door de status aan te geven en vooral bij te werken, behoud je het overzicht met het doel dat alle beheersmaatregelen uiteindelijk ook daadwerkelijk uitgevoerd zijn.</t>
  </si>
  <si>
    <t>Definitief</t>
  </si>
  <si>
    <t>Risicosessie 5-9-2024</t>
  </si>
  <si>
    <t>1. Niet op de hoogte zijn van elkaars bewegingen
2. Elkaar over het hoofd zien
3. Onvoldoende zicht
4. Slechte communicatie
5. Samenloop van stationaire werkzaamheden en voertuigbeweging</t>
  </si>
  <si>
    <t xml:space="preserve">1. Voorlichting en instructie over aanrijding op het steunpunt
2. Aanstellen toezichthouder
3. Toepassen protocol 'zie ik jou, zie jij mij'
4. Voldoende afstand houden 
5. Werkzaamheden (tijdelijk) onderbreken
6. Werkzaamheden met materieelstukken logisch achter elkaar plannen
</t>
  </si>
  <si>
    <t>1. Niet op de hoogte zijn van elkaars bewegingen
2. Elkaar over het hoofd zien
3. Onvoldoende zicht</t>
  </si>
  <si>
    <t>Beknelling van ledematen</t>
  </si>
  <si>
    <t xml:space="preserve">1. Alleen bevoegd personeel toestaan om machines of delen daarvan te gebruiken, ook bij storingen
2. Melden van defect materiaal/materieel
3. Voorlichting en onderricht over gebruik van materieel en beknellingsgevaar
</t>
  </si>
  <si>
    <t>1. Persoon begeeft zich dicht achter de strooier
2. Strooier activeren op verkeerde locatie/onjuist moment
3. Met handen in het gezicht/ogen wrijven</t>
  </si>
  <si>
    <t>Blootstelling aan dieselmotoremissie (DME)</t>
  </si>
  <si>
    <t>1. Zie werkinstructie van de Nederlandse Arbeidsinspectie "Werkinstructie blootstelling aan dieselmotoremissie (DME)"</t>
  </si>
  <si>
    <t>1. Zorgen voor goed schoeisel
2. Zoutstrooien voor veilige toegang (door eerste medewerker)</t>
  </si>
  <si>
    <t>1. Onvoldoende good housekeeping
2. Ongelijke ondergrond
3. Uitstekende delen
4. Los liggende slangen/kabels</t>
  </si>
  <si>
    <t xml:space="preserve">1. Asociaal gedrag verkeersdeelnemers
2. Gebruik van verdovende middelen door weggebruiker
3. Ongeduld van weggebruiker
</t>
  </si>
  <si>
    <t xml:space="preserve">1. Kou/Vorst
2. Regen
3. Wind
4. Hagel/Sneeuw
</t>
  </si>
  <si>
    <t>1. Taakroulatie
2. Verzorgen hittebron (opwarmen)
3. PBM's en kleding afstemmen op het weer</t>
  </si>
  <si>
    <t xml:space="preserve">1. Taakroulatie
2. Voldoende rust tussen diensten
3. Vermoeide medewerker huiswaarts sturen </t>
  </si>
  <si>
    <t>1. Zoutstrooier borgen met borgpin tegen inklappen/omvallen
2. Alleen gebruik maken van arbeidsmiddelen met geldige keuring
3. Niet onder zoutstrooier begeven/afstand houden
4. Voorlichting en onderricht m.b.t. het gebruik van de zoutstrooier</t>
  </si>
  <si>
    <t xml:space="preserve">1. Organiseren start werkinstructie zodat eenieder op de hoogte is van elkaars werkzaamheden
2. Aanstellen toezichthouder
3. Toepassen protocol 'zie ik jou, zie jij mij' 
4. Werkzaamheden (tijdelijk) onderbreken.
5. Werkzaamheden met materieelstukken logisch achter elkaar plannen
</t>
  </si>
  <si>
    <t>1. Hanteren 'driepuntsmethode'
2. Niet over leuningwerk hangen tijdens schoonmaak/inspectie</t>
  </si>
  <si>
    <t>Elektrocutie/Elektrisering</t>
  </si>
  <si>
    <t>1. Spanningsloos werken
2. Alleen bevoegd personeel toestaan om te werken met 380V, ook bij storingen
3. Melden van kapot materieel</t>
  </si>
  <si>
    <t>1. Aanrijding
2. Schade en/of diefstal</t>
  </si>
  <si>
    <t>1. Good housekeeping
2. Moeilijk zichtbare objecten (door sneeuw) markeren/zichtbaar maken
3. Hanteren snelheidsbeperking en rekening houden met gladheid.
4. Voorlichting en instructie over objecten op het steunpunt</t>
  </si>
  <si>
    <t>Deze RI&amp;E behandelt de verschillende risico's waar toekomstige inschrijvers van de bijbehorende gladheidscontracten tijdens het uitvoeren van hun werkzaamheden aan kunnen worden blootgesteld. Hierbij wordt specifiek ingegaan op de risico's die kunnen optreden in het kader van gladheidsbestrijding op dit betreffende steunpunt en bijhorende rijkswegen en rijksfietspaden. Het doel van deze RI&amp;E is om een helder inzicht te geven in deze potentiële risico’s en om passende maatregelen voor te stellen die bijdragen aan een veilige werkomgeving voor alle betrokkenen.
Om de risico's in kaart te brengen is op 6-9-2024 het betreffende steunpunt in Herveld aan de Verbindingsweg 4 (6674 DL) bezocht.</t>
  </si>
  <si>
    <t>Locatiebezoek 6-9-2024</t>
  </si>
  <si>
    <t>Werkzaamheden op het steunpunt</t>
  </si>
  <si>
    <t>Ontbreken van belijning en bebording</t>
  </si>
  <si>
    <t>Op- en afrijden van het steunpunt</t>
  </si>
  <si>
    <t>Uitrit wegendistrict Provincie Gelderland (Zuid) bij toegang/ uitgang van steunpunt</t>
  </si>
  <si>
    <t>Aanrijding</t>
  </si>
  <si>
    <t>Ongeval/Aanrijding door onduidelijke verkeerssituatie</t>
  </si>
  <si>
    <t>1. Geen bebording met verplichte rijdroute                                                           2. Ontbreken van voorgeschreven snelheid                                                               3. Geen belijning op de weg aanwezig</t>
  </si>
  <si>
    <t>1. Letsel                                             2. Schade</t>
  </si>
  <si>
    <t>1. Afspraken maken over de verkeersstromen                                                  2. Voorkomen dat te veel voertuigen gelijktijdig het terrein betreden en verlaten                                                                                                               3. Afspraken maken over snelheid</t>
  </si>
  <si>
    <t>1. Onoplettendheid                                                                                                                 2. Niet alert op af- en oprijdverkeer vanuit wegendistrict Provincie Gelderland</t>
  </si>
  <si>
    <t>1. Met gepaste snelheid langs de uitrit van het wegendistrict provincie Gelderland op rijden</t>
  </si>
  <si>
    <t xml:space="preserve">1. Het materieel met zorg gebruiken
2. Defecten en inconsistenties melden
3. Bij enige twijfel niet verder werken en leidinggevende inschakelen </t>
  </si>
  <si>
    <t>1. Lekkage
2. Fout bij vullen van zoutstrooier
3. In contact komen met nat strooisel waar calciumchloride in is verwerkt</t>
  </si>
  <si>
    <t>1. Onderhoudsgeschiedenis ontbreekt                                         2. Onderhoudsgeschiedenis is onvolledig                                                     3. Defecten zijn niet hersteld                                                     4. Defecten worden niet gemeld</t>
  </si>
  <si>
    <t>Verkeersveiligheid/Constructieve veiligheid</t>
  </si>
  <si>
    <t>Nabij laadpunt elektrische voertuigen is deel van de bestrating niet aangeheeld</t>
  </si>
  <si>
    <t xml:space="preserve">Slipgevaar </t>
  </si>
  <si>
    <t>Beschadigde wegverharding</t>
  </si>
  <si>
    <t>1. Onvoldoende onderhoud                                 2. Beschadiging na uitvoeren werkzaamheden</t>
  </si>
  <si>
    <t>1. Blikschade</t>
  </si>
  <si>
    <t>1. Met een gematigde snelheid over het terrein rijden                                                        2. Extra aandacht houden wanneer dit punt gepasserd wordt                                                          3. Medewerkers instrueren</t>
  </si>
  <si>
    <t>Coördinatiegebied Gelderland</t>
  </si>
  <si>
    <t>UAV-2012</t>
  </si>
  <si>
    <t>Jan Rients Slippens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</si>
</sst>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General_)"/>
  </numFmts>
  <fonts count="61" x14ac:knownFonts="1">
    <font>
      <sz val="9"/>
      <color theme="1"/>
      <name val="Verdana"/>
      <family val="2"/>
    </font>
    <font>
      <sz val="9"/>
      <name val="Verdana"/>
      <family val="2"/>
    </font>
    <font>
      <b/>
      <sz val="9"/>
      <name val="Verdana"/>
      <family val="2"/>
    </font>
    <font>
      <sz val="10"/>
      <name val="Arial"/>
      <family val="2"/>
    </font>
    <font>
      <sz val="11"/>
      <color theme="1"/>
      <name val="Verdana"/>
      <family val="2"/>
      <scheme val="minor"/>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theme="3"/>
      <name val="Verdana"/>
      <family val="2"/>
      <scheme val="major"/>
    </font>
    <font>
      <sz val="9"/>
      <color rgb="FFFF0000"/>
      <name val="Verdana"/>
      <family val="2"/>
    </font>
    <font>
      <b/>
      <sz val="12"/>
      <name val="Verdana"/>
      <family val="2"/>
    </font>
    <font>
      <sz val="11"/>
      <color theme="0"/>
      <name val="Verdana"/>
      <family val="2"/>
      <scheme val="minor"/>
    </font>
    <font>
      <sz val="11"/>
      <color rgb="FFFF0000"/>
      <name val="Verdana"/>
      <family val="2"/>
      <scheme val="minor"/>
    </font>
    <font>
      <b/>
      <sz val="11"/>
      <color rgb="FFFA7D00"/>
      <name val="Verdana"/>
      <family val="2"/>
      <scheme val="minor"/>
    </font>
    <font>
      <sz val="11"/>
      <color rgb="FFFA7D00"/>
      <name val="Verdana"/>
      <family val="2"/>
      <scheme val="minor"/>
    </font>
    <font>
      <sz val="11"/>
      <color rgb="FF3F3F76"/>
      <name val="Verdana"/>
      <family val="2"/>
      <scheme val="minor"/>
    </font>
    <font>
      <sz val="11"/>
      <color rgb="FF9C0006"/>
      <name val="Verdana"/>
      <family val="2"/>
      <scheme val="minor"/>
    </font>
    <font>
      <sz val="11"/>
      <color rgb="FF9C6500"/>
      <name val="Verdana"/>
      <family val="2"/>
      <scheme val="minor"/>
    </font>
    <font>
      <sz val="11"/>
      <color rgb="FF006100"/>
      <name val="Verdana"/>
      <family val="2"/>
      <scheme val="minor"/>
    </font>
    <font>
      <b/>
      <sz val="11"/>
      <color rgb="FF3F3F3F"/>
      <name val="Verdana"/>
      <family val="2"/>
      <scheme val="minor"/>
    </font>
    <font>
      <i/>
      <sz val="11"/>
      <color rgb="FF7F7F7F"/>
      <name val="Verdana"/>
      <family val="2"/>
      <scheme val="minor"/>
    </font>
    <font>
      <b/>
      <sz val="15"/>
      <color theme="3"/>
      <name val="Verdana"/>
      <family val="2"/>
      <scheme val="minor"/>
    </font>
    <font>
      <b/>
      <sz val="13"/>
      <color theme="3"/>
      <name val="Verdana"/>
      <family val="2"/>
      <scheme val="minor"/>
    </font>
    <font>
      <b/>
      <sz val="11"/>
      <color theme="3"/>
      <name val="Verdana"/>
      <family val="2"/>
      <scheme val="minor"/>
    </font>
    <font>
      <b/>
      <sz val="11"/>
      <color theme="1"/>
      <name val="Verdana"/>
      <family val="2"/>
      <scheme val="minor"/>
    </font>
    <font>
      <b/>
      <sz val="11"/>
      <color theme="0"/>
      <name val="Verdana"/>
      <family val="2"/>
      <scheme val="minor"/>
    </font>
    <font>
      <b/>
      <sz val="18"/>
      <name val="Verdana"/>
      <family val="2"/>
    </font>
    <font>
      <sz val="8"/>
      <name val="Verdana"/>
      <family val="2"/>
    </font>
    <font>
      <sz val="10"/>
      <color indexed="81"/>
      <name val="Verdana"/>
      <family val="2"/>
      <scheme val="major"/>
    </font>
    <font>
      <b/>
      <sz val="8"/>
      <color theme="0"/>
      <name val="Verdana"/>
      <family val="2"/>
    </font>
    <font>
      <sz val="9"/>
      <name val="Verdana"/>
      <family val="2"/>
      <scheme val="major"/>
    </font>
    <font>
      <b/>
      <sz val="22"/>
      <color theme="3"/>
      <name val="Verdana"/>
      <family val="2"/>
    </font>
    <font>
      <sz val="12"/>
      <color theme="3"/>
      <name val="Verdana"/>
      <family val="2"/>
    </font>
    <font>
      <b/>
      <sz val="22"/>
      <name val="Verdana"/>
      <family val="2"/>
    </font>
    <font>
      <sz val="12"/>
      <name val="Verdana"/>
      <family val="2"/>
    </font>
    <font>
      <u/>
      <sz val="9"/>
      <color theme="10"/>
      <name val="Verdana"/>
      <family val="2"/>
    </font>
    <font>
      <i/>
      <u/>
      <sz val="8"/>
      <color theme="1"/>
      <name val="Verdana"/>
      <family val="2"/>
    </font>
    <font>
      <sz val="8"/>
      <color theme="3"/>
      <name val="Verdana"/>
      <family val="2"/>
    </font>
    <font>
      <b/>
      <sz val="12"/>
      <color theme="3"/>
      <name val="Verdana"/>
      <family val="2"/>
    </font>
    <font>
      <b/>
      <sz val="12"/>
      <color rgb="FF0070C0"/>
      <name val="Verdana"/>
      <family val="2"/>
    </font>
    <font>
      <sz val="9"/>
      <color theme="0" tint="-0.499984740745262"/>
      <name val="Verdana"/>
      <family val="2"/>
    </font>
    <font>
      <i/>
      <u/>
      <sz val="8"/>
      <color theme="0" tint="-0.499984740745262"/>
      <name val="Verdana"/>
      <family val="2"/>
    </font>
    <font>
      <sz val="8"/>
      <name val="Verdana"/>
      <family val="2"/>
      <scheme val="major"/>
    </font>
    <font>
      <sz val="8"/>
      <color theme="0"/>
      <name val="Verdana"/>
      <family val="2"/>
      <scheme val="major"/>
    </font>
    <font>
      <sz val="10"/>
      <name val="Verdana"/>
      <family val="2"/>
    </font>
    <font>
      <b/>
      <sz val="10"/>
      <name val="Verdana"/>
      <family val="2"/>
    </font>
    <font>
      <i/>
      <sz val="8"/>
      <color theme="1"/>
      <name val="Verdana"/>
      <family val="2"/>
    </font>
    <font>
      <i/>
      <sz val="8"/>
      <color theme="10"/>
      <name val="Verdana"/>
      <family val="2"/>
    </font>
    <font>
      <b/>
      <sz val="9"/>
      <color theme="3"/>
      <name val="Verdana"/>
      <family val="2"/>
    </font>
    <font>
      <i/>
      <sz val="12"/>
      <name val="Verdana"/>
      <family val="2"/>
    </font>
    <font>
      <sz val="22"/>
      <name val="Verdana"/>
      <family val="2"/>
    </font>
    <font>
      <sz val="7.5"/>
      <color theme="0" tint="-0.499984740745262"/>
      <name val="Verdana"/>
      <family val="2"/>
    </font>
    <font>
      <sz val="7.5"/>
      <color theme="3"/>
      <name val="Verdana"/>
      <family val="2"/>
    </font>
    <font>
      <sz val="9"/>
      <name val="Verdana"/>
      <family val="2"/>
      <scheme val="major"/>
    </font>
    <font>
      <sz val="8"/>
      <name val="Verdana"/>
      <family val="2"/>
      <scheme val="major"/>
    </font>
    <font>
      <sz val="9"/>
      <name val="Verdana"/>
      <family val="2"/>
    </font>
  </fonts>
  <fills count="59">
    <fill>
      <patternFill patternType="none"/>
    </fill>
    <fill>
      <patternFill patternType="gray125"/>
    </fill>
    <fill>
      <patternFill patternType="solid">
        <fgColor indexed="40"/>
      </patternFill>
    </fill>
    <fill>
      <patternFill patternType="solid">
        <fgColor indexed="29"/>
      </patternFill>
    </fill>
    <fill>
      <patternFill patternType="solid">
        <fgColor indexed="45"/>
      </patternFill>
    </fill>
    <fill>
      <patternFill patternType="solid">
        <fgColor indexed="57"/>
      </patternFill>
    </fill>
    <fill>
      <patternFill patternType="solid">
        <fgColor indexed="10"/>
      </patternFill>
    </fill>
    <fill>
      <patternFill patternType="solid">
        <fgColor indexed="51"/>
      </patternFill>
    </fill>
    <fill>
      <patternFill patternType="solid">
        <fgColor indexed="50"/>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0.14999847407452621"/>
        <bgColor indexed="64"/>
      </patternFill>
    </fill>
    <fill>
      <patternFill patternType="solid">
        <fgColor theme="1" tint="0.79998168889431442"/>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rgb="FF0070C0"/>
        <bgColor indexed="64"/>
      </patternFill>
    </fill>
    <fill>
      <patternFill patternType="solid">
        <fgColor rgb="FFC00000"/>
        <bgColor indexed="64"/>
      </patternFill>
    </fill>
    <fill>
      <patternFill patternType="solid">
        <fgColor rgb="FF00FF00"/>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79998168889431442"/>
        <bgColor indexed="64"/>
      </patternFill>
    </fill>
  </fills>
  <borders count="4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142">
    <xf numFmtId="0" fontId="0" fillId="0" borderId="0"/>
    <xf numFmtId="165" fontId="3" fillId="0" borderId="0"/>
    <xf numFmtId="4" fontId="6" fillId="9" borderId="1" applyNumberFormat="0" applyProtection="0">
      <alignment vertical="center"/>
    </xf>
    <xf numFmtId="4" fontId="7" fillId="10" borderId="1" applyNumberFormat="0" applyProtection="0">
      <alignment vertical="center"/>
    </xf>
    <xf numFmtId="4" fontId="6" fillId="10" borderId="1" applyNumberFormat="0" applyProtection="0">
      <alignment horizontal="left" vertical="center" indent="1"/>
    </xf>
    <xf numFmtId="0" fontId="6" fillId="10" borderId="1" applyNumberFormat="0" applyProtection="0">
      <alignment horizontal="left" vertical="top" indent="1"/>
    </xf>
    <xf numFmtId="4" fontId="6" fillId="11" borderId="0" applyNumberFormat="0" applyProtection="0">
      <alignment horizontal="left" vertical="center" indent="1"/>
    </xf>
    <xf numFmtId="4" fontId="8" fillId="4" borderId="1" applyNumberFormat="0" applyProtection="0">
      <alignment horizontal="right" vertical="center"/>
    </xf>
    <xf numFmtId="4" fontId="8" fillId="3" borderId="1" applyNumberFormat="0" applyProtection="0">
      <alignment horizontal="right" vertical="center"/>
    </xf>
    <xf numFmtId="4" fontId="8" fillId="6" borderId="1" applyNumberFormat="0" applyProtection="0">
      <alignment horizontal="right" vertical="center"/>
    </xf>
    <xf numFmtId="4" fontId="8" fillId="7" borderId="1" applyNumberFormat="0" applyProtection="0">
      <alignment horizontal="right" vertical="center"/>
    </xf>
    <xf numFmtId="4" fontId="8" fillId="12" borderId="1" applyNumberFormat="0" applyProtection="0">
      <alignment horizontal="right" vertical="center"/>
    </xf>
    <xf numFmtId="4" fontId="8" fillId="13" borderId="1" applyNumberFormat="0" applyProtection="0">
      <alignment horizontal="right" vertical="center"/>
    </xf>
    <xf numFmtId="4" fontId="8" fillId="5" borderId="1" applyNumberFormat="0" applyProtection="0">
      <alignment horizontal="right" vertical="center"/>
    </xf>
    <xf numFmtId="4" fontId="8" fillId="8" borderId="1" applyNumberFormat="0" applyProtection="0">
      <alignment horizontal="right" vertical="center"/>
    </xf>
    <xf numFmtId="4" fontId="8" fillId="14" borderId="1" applyNumberFormat="0" applyProtection="0">
      <alignment horizontal="right" vertical="center"/>
    </xf>
    <xf numFmtId="4" fontId="6" fillId="15" borderId="2" applyNumberFormat="0" applyProtection="0">
      <alignment horizontal="left" vertical="center" indent="1"/>
    </xf>
    <xf numFmtId="4" fontId="8" fillId="16" borderId="0" applyNumberFormat="0" applyProtection="0">
      <alignment horizontal="left" vertical="center" indent="1"/>
    </xf>
    <xf numFmtId="4" fontId="9" fillId="17" borderId="0" applyNumberFormat="0" applyProtection="0">
      <alignment horizontal="left" vertical="center" indent="1"/>
    </xf>
    <xf numFmtId="4" fontId="8" fillId="2" borderId="1" applyNumberFormat="0" applyProtection="0">
      <alignment horizontal="right" vertical="center"/>
    </xf>
    <xf numFmtId="4" fontId="8" fillId="16" borderId="0" applyNumberFormat="0" applyProtection="0">
      <alignment horizontal="left" vertical="center" indent="1"/>
    </xf>
    <xf numFmtId="4" fontId="8" fillId="16" borderId="0" applyNumberFormat="0" applyProtection="0">
      <alignment horizontal="left" vertical="center" indent="1"/>
    </xf>
    <xf numFmtId="4" fontId="8" fillId="11" borderId="0" applyNumberFormat="0" applyProtection="0">
      <alignment horizontal="left" vertical="center" indent="1"/>
    </xf>
    <xf numFmtId="4" fontId="8" fillId="11" borderId="0" applyNumberFormat="0" applyProtection="0">
      <alignment horizontal="left" vertical="center" indent="1"/>
    </xf>
    <xf numFmtId="0" fontId="5" fillId="17" borderId="1" applyNumberFormat="0" applyProtection="0">
      <alignment horizontal="left" vertical="center" indent="1"/>
    </xf>
    <xf numFmtId="0" fontId="5" fillId="17" borderId="1" applyNumberFormat="0" applyProtection="0">
      <alignment horizontal="left" vertical="center" indent="1"/>
    </xf>
    <xf numFmtId="0" fontId="5" fillId="17" borderId="1" applyNumberFormat="0" applyProtection="0">
      <alignment horizontal="left" vertical="center" indent="1"/>
    </xf>
    <xf numFmtId="0" fontId="5" fillId="17" borderId="1" applyNumberFormat="0" applyProtection="0">
      <alignment horizontal="left" vertical="center" indent="1"/>
    </xf>
    <xf numFmtId="0" fontId="5" fillId="17" borderId="1" applyNumberFormat="0" applyProtection="0">
      <alignment horizontal="left" vertical="center" indent="1"/>
    </xf>
    <xf numFmtId="0" fontId="5" fillId="17" borderId="1" applyNumberFormat="0" applyProtection="0">
      <alignment horizontal="left" vertical="top" indent="1"/>
    </xf>
    <xf numFmtId="0" fontId="5" fillId="17" borderId="1" applyNumberFormat="0" applyProtection="0">
      <alignment horizontal="left" vertical="top" indent="1"/>
    </xf>
    <xf numFmtId="0" fontId="5" fillId="17" borderId="1" applyNumberFormat="0" applyProtection="0">
      <alignment horizontal="left" vertical="top" indent="1"/>
    </xf>
    <xf numFmtId="0" fontId="5" fillId="17" borderId="1" applyNumberFormat="0" applyProtection="0">
      <alignment horizontal="left" vertical="top" indent="1"/>
    </xf>
    <xf numFmtId="0" fontId="5" fillId="17" borderId="1" applyNumberFormat="0" applyProtection="0">
      <alignment horizontal="left" vertical="top" indent="1"/>
    </xf>
    <xf numFmtId="0" fontId="5" fillId="11" borderId="1" applyNumberFormat="0" applyProtection="0">
      <alignment horizontal="left" vertical="center" indent="1"/>
    </xf>
    <xf numFmtId="0" fontId="5" fillId="11" borderId="1" applyNumberFormat="0" applyProtection="0">
      <alignment horizontal="left" vertical="center" indent="1"/>
    </xf>
    <xf numFmtId="0" fontId="5" fillId="11" borderId="1" applyNumberFormat="0" applyProtection="0">
      <alignment horizontal="left" vertical="center" indent="1"/>
    </xf>
    <xf numFmtId="0" fontId="5" fillId="11" borderId="1" applyNumberFormat="0" applyProtection="0">
      <alignment horizontal="left" vertical="center" indent="1"/>
    </xf>
    <xf numFmtId="0" fontId="5" fillId="11" borderId="1" applyNumberFormat="0" applyProtection="0">
      <alignment horizontal="left" vertical="center" indent="1"/>
    </xf>
    <xf numFmtId="0" fontId="5" fillId="11" borderId="1" applyNumberFormat="0" applyProtection="0">
      <alignment horizontal="left" vertical="top" indent="1"/>
    </xf>
    <xf numFmtId="0" fontId="5" fillId="11" borderId="1" applyNumberFormat="0" applyProtection="0">
      <alignment horizontal="left" vertical="top" indent="1"/>
    </xf>
    <xf numFmtId="0" fontId="5" fillId="11" borderId="1" applyNumberFormat="0" applyProtection="0">
      <alignment horizontal="left" vertical="top" indent="1"/>
    </xf>
    <xf numFmtId="0" fontId="5" fillId="11" borderId="1" applyNumberFormat="0" applyProtection="0">
      <alignment horizontal="left" vertical="top" indent="1"/>
    </xf>
    <xf numFmtId="0" fontId="5" fillId="11" borderId="1" applyNumberFormat="0" applyProtection="0">
      <alignment horizontal="left" vertical="top" indent="1"/>
    </xf>
    <xf numFmtId="0" fontId="5" fillId="18" borderId="1" applyNumberFormat="0" applyProtection="0">
      <alignment horizontal="left" vertical="center" indent="1"/>
    </xf>
    <xf numFmtId="0" fontId="5" fillId="18" borderId="1" applyNumberFormat="0" applyProtection="0">
      <alignment horizontal="left" vertical="center" indent="1"/>
    </xf>
    <xf numFmtId="0" fontId="5" fillId="18" borderId="1" applyNumberFormat="0" applyProtection="0">
      <alignment horizontal="left" vertical="center" indent="1"/>
    </xf>
    <xf numFmtId="0" fontId="5" fillId="18" borderId="1" applyNumberFormat="0" applyProtection="0">
      <alignment horizontal="left" vertical="center" indent="1"/>
    </xf>
    <xf numFmtId="0" fontId="5" fillId="18" borderId="1" applyNumberFormat="0" applyProtection="0">
      <alignment horizontal="left" vertical="center" indent="1"/>
    </xf>
    <xf numFmtId="0" fontId="5" fillId="18" borderId="1" applyNumberFormat="0" applyProtection="0">
      <alignment horizontal="left" vertical="top" indent="1"/>
    </xf>
    <xf numFmtId="0" fontId="5" fillId="18" borderId="1" applyNumberFormat="0" applyProtection="0">
      <alignment horizontal="left" vertical="top" indent="1"/>
    </xf>
    <xf numFmtId="0" fontId="5" fillId="18" borderId="1" applyNumberFormat="0" applyProtection="0">
      <alignment horizontal="left" vertical="top" indent="1"/>
    </xf>
    <xf numFmtId="0" fontId="5" fillId="18" borderId="1" applyNumberFormat="0" applyProtection="0">
      <alignment horizontal="left" vertical="top" indent="1"/>
    </xf>
    <xf numFmtId="0" fontId="5" fillId="18" borderId="1" applyNumberFormat="0" applyProtection="0">
      <alignment horizontal="left" vertical="top" indent="1"/>
    </xf>
    <xf numFmtId="0" fontId="5" fillId="19" borderId="1" applyNumberFormat="0" applyProtection="0">
      <alignment horizontal="left" vertical="center" indent="1"/>
    </xf>
    <xf numFmtId="0" fontId="5" fillId="19" borderId="1" applyNumberFormat="0" applyProtection="0">
      <alignment horizontal="left" vertical="center" indent="1"/>
    </xf>
    <xf numFmtId="0" fontId="5" fillId="19" borderId="1" applyNumberFormat="0" applyProtection="0">
      <alignment horizontal="left" vertical="center" indent="1"/>
    </xf>
    <xf numFmtId="0" fontId="5" fillId="19" borderId="1" applyNumberFormat="0" applyProtection="0">
      <alignment horizontal="left" vertical="center" indent="1"/>
    </xf>
    <xf numFmtId="0" fontId="5" fillId="19" borderId="1" applyNumberFormat="0" applyProtection="0">
      <alignment horizontal="left" vertical="center" indent="1"/>
    </xf>
    <xf numFmtId="0" fontId="5" fillId="19" borderId="1" applyNumberFormat="0" applyProtection="0">
      <alignment horizontal="left" vertical="top" indent="1"/>
    </xf>
    <xf numFmtId="0" fontId="5" fillId="19" borderId="1" applyNumberFormat="0" applyProtection="0">
      <alignment horizontal="left" vertical="top" indent="1"/>
    </xf>
    <xf numFmtId="0" fontId="5" fillId="19" borderId="1" applyNumberFormat="0" applyProtection="0">
      <alignment horizontal="left" vertical="top" indent="1"/>
    </xf>
    <xf numFmtId="0" fontId="5" fillId="19" borderId="1" applyNumberFormat="0" applyProtection="0">
      <alignment horizontal="left" vertical="top" indent="1"/>
    </xf>
    <xf numFmtId="0" fontId="5" fillId="19" borderId="1" applyNumberFormat="0" applyProtection="0">
      <alignment horizontal="left" vertical="top" indent="1"/>
    </xf>
    <xf numFmtId="4" fontId="8" fillId="20" borderId="1" applyNumberFormat="0" applyProtection="0">
      <alignment vertical="center"/>
    </xf>
    <xf numFmtId="4" fontId="10" fillId="20" borderId="1" applyNumberFormat="0" applyProtection="0">
      <alignment vertical="center"/>
    </xf>
    <xf numFmtId="4" fontId="8" fillId="20" borderId="1" applyNumberFormat="0" applyProtection="0">
      <alignment horizontal="left" vertical="center" indent="1"/>
    </xf>
    <xf numFmtId="0" fontId="8" fillId="20" borderId="1" applyNumberFormat="0" applyProtection="0">
      <alignment horizontal="left" vertical="top" indent="1"/>
    </xf>
    <xf numFmtId="4" fontId="8" fillId="16" borderId="1" applyNumberFormat="0" applyProtection="0">
      <alignment horizontal="right" vertical="center"/>
    </xf>
    <xf numFmtId="4" fontId="10" fillId="16" borderId="1" applyNumberFormat="0" applyProtection="0">
      <alignment horizontal="right" vertical="center"/>
    </xf>
    <xf numFmtId="4" fontId="8" fillId="2" borderId="1" applyNumberFormat="0" applyProtection="0">
      <alignment horizontal="left" vertical="center" indent="1"/>
    </xf>
    <xf numFmtId="0" fontId="8" fillId="11" borderId="1" applyNumberFormat="0" applyProtection="0">
      <alignment horizontal="left" vertical="top" indent="1"/>
    </xf>
    <xf numFmtId="4" fontId="11" fillId="21" borderId="0" applyNumberFormat="0" applyProtection="0">
      <alignment horizontal="left" vertical="center" indent="1"/>
    </xf>
    <xf numFmtId="4" fontId="12" fillId="16" borderId="1" applyNumberFormat="0" applyProtection="0">
      <alignment horizontal="right" vertical="center"/>
    </xf>
    <xf numFmtId="165" fontId="5" fillId="0" borderId="0"/>
    <xf numFmtId="165" fontId="5" fillId="0" borderId="0"/>
    <xf numFmtId="165" fontId="5" fillId="0" borderId="0"/>
    <xf numFmtId="165" fontId="5" fillId="0" borderId="0"/>
    <xf numFmtId="0" fontId="4" fillId="0" borderId="0"/>
    <xf numFmtId="0" fontId="4" fillId="0" borderId="0"/>
    <xf numFmtId="165"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xf numFmtId="164" fontId="5" fillId="0" borderId="0" applyFont="0" applyFill="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7" borderId="0" applyNumberFormat="0" applyBorder="0" applyAlignment="0" applyProtection="0"/>
    <xf numFmtId="0" fontId="16" fillId="40"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7" fillId="0" borderId="0" applyNumberFormat="0" applyFill="0" applyBorder="0" applyAlignment="0" applyProtection="0"/>
    <xf numFmtId="0" fontId="18" fillId="26" borderId="6" applyNumberFormat="0" applyAlignment="0" applyProtection="0"/>
    <xf numFmtId="0" fontId="19" fillId="0" borderId="8" applyNumberFormat="0" applyFill="0" applyAlignment="0" applyProtection="0"/>
    <xf numFmtId="0" fontId="4" fillId="28" borderId="10" applyNumberFormat="0" applyFont="0" applyAlignment="0" applyProtection="0"/>
    <xf numFmtId="0" fontId="20" fillId="25" borderId="6" applyNumberFormat="0" applyAlignment="0" applyProtection="0"/>
    <xf numFmtId="0" fontId="21" fillId="23" borderId="0" applyNumberFormat="0" applyBorder="0" applyAlignment="0" applyProtection="0"/>
    <xf numFmtId="0" fontId="22" fillId="24" borderId="0" applyNumberFormat="0" applyBorder="0" applyAlignment="0" applyProtection="0"/>
    <xf numFmtId="0" fontId="23" fillId="22" borderId="0" applyNumberFormat="0" applyBorder="0" applyAlignment="0" applyProtection="0"/>
    <xf numFmtId="0" fontId="24" fillId="26" borderId="7" applyNumberFormat="0" applyAlignment="0" applyProtection="0"/>
    <xf numFmtId="0" fontId="25" fillId="0" borderId="0" applyNumberFormat="0" applyFill="0" applyBorder="0" applyAlignment="0" applyProtection="0"/>
    <xf numFmtId="0" fontId="13" fillId="0" borderId="0" applyNumberFormat="0" applyFill="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27" borderId="9" applyNumberFormat="0" applyAlignment="0" applyProtection="0"/>
    <xf numFmtId="0" fontId="40" fillId="0" borderId="0" applyNumberFormat="0" applyFill="0" applyBorder="0" applyAlignment="0" applyProtection="0"/>
  </cellStyleXfs>
  <cellXfs count="209">
    <xf numFmtId="0" fontId="0" fillId="0" borderId="0" xfId="0"/>
    <xf numFmtId="0" fontId="1" fillId="0" borderId="0" xfId="0" applyFont="1"/>
    <xf numFmtId="0" fontId="15" fillId="0" borderId="0" xfId="0" applyFont="1"/>
    <xf numFmtId="0" fontId="1" fillId="0" borderId="0" xfId="0" applyFont="1" applyAlignment="1">
      <alignment horizontal="center"/>
    </xf>
    <xf numFmtId="0" fontId="32" fillId="0" borderId="0" xfId="0" applyFont="1"/>
    <xf numFmtId="0" fontId="32" fillId="0" borderId="0" xfId="0" applyFont="1" applyAlignment="1">
      <alignment horizontal="left"/>
    </xf>
    <xf numFmtId="0" fontId="36" fillId="0" borderId="0" xfId="0" applyFont="1"/>
    <xf numFmtId="0" fontId="38" fillId="0" borderId="0" xfId="0" applyFont="1"/>
    <xf numFmtId="0" fontId="39"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wrapText="1"/>
    </xf>
    <xf numFmtId="0" fontId="38" fillId="0" borderId="0" xfId="0" applyFont="1" applyAlignment="1">
      <alignment wrapText="1"/>
    </xf>
    <xf numFmtId="0" fontId="0" fillId="0" borderId="0" xfId="0" applyAlignment="1">
      <alignment wrapText="1"/>
    </xf>
    <xf numFmtId="0" fontId="37" fillId="0" borderId="0" xfId="0" applyFont="1" applyAlignment="1">
      <alignment vertical="top" wrapText="1"/>
    </xf>
    <xf numFmtId="0" fontId="39" fillId="0" borderId="32" xfId="0" applyFont="1" applyBorder="1" applyAlignment="1">
      <alignment wrapText="1"/>
    </xf>
    <xf numFmtId="0" fontId="15" fillId="0" borderId="32" xfId="0" applyFont="1" applyBorder="1"/>
    <xf numFmtId="0" fontId="49" fillId="0" borderId="32" xfId="0" applyFont="1" applyBorder="1" applyAlignment="1">
      <alignment horizontal="left" vertical="top" wrapText="1"/>
    </xf>
    <xf numFmtId="0" fontId="15" fillId="0" borderId="32" xfId="0" applyFont="1" applyBorder="1" applyAlignment="1">
      <alignment vertical="top"/>
    </xf>
    <xf numFmtId="0" fontId="50" fillId="0" borderId="32" xfId="0" applyFont="1" applyBorder="1" applyAlignment="1">
      <alignment horizontal="left" vertical="top" wrapText="1"/>
    </xf>
    <xf numFmtId="0" fontId="39" fillId="0" borderId="0" xfId="0" applyFont="1" applyAlignment="1">
      <alignment horizontal="left"/>
    </xf>
    <xf numFmtId="0" fontId="1" fillId="0" borderId="0" xfId="0" applyFont="1" applyAlignment="1">
      <alignment vertical="center"/>
    </xf>
    <xf numFmtId="0" fontId="39" fillId="0" borderId="25" xfId="0" applyFont="1" applyBorder="1"/>
    <xf numFmtId="0" fontId="39" fillId="0" borderId="26" xfId="0" applyFont="1" applyBorder="1" applyAlignment="1">
      <alignment horizontal="center" vertical="center"/>
    </xf>
    <xf numFmtId="0" fontId="39" fillId="0" borderId="0" xfId="0" applyFont="1" applyAlignment="1">
      <alignment horizontal="center"/>
    </xf>
    <xf numFmtId="0" fontId="39" fillId="0" borderId="25" xfId="0" applyFont="1" applyBorder="1" applyAlignment="1">
      <alignment horizontal="left"/>
    </xf>
    <xf numFmtId="0" fontId="39" fillId="0" borderId="26" xfId="0" applyFont="1" applyBorder="1" applyAlignment="1">
      <alignment horizontal="center"/>
    </xf>
    <xf numFmtId="0" fontId="39" fillId="55" borderId="25" xfId="0" applyFont="1" applyFill="1" applyBorder="1" applyAlignment="1">
      <alignment vertical="center"/>
    </xf>
    <xf numFmtId="0" fontId="39" fillId="0" borderId="22" xfId="0" applyFont="1" applyBorder="1" applyAlignment="1">
      <alignment vertical="center"/>
    </xf>
    <xf numFmtId="0" fontId="39" fillId="0" borderId="26" xfId="0" applyFont="1" applyBorder="1" applyAlignment="1">
      <alignment vertical="center"/>
    </xf>
    <xf numFmtId="0" fontId="15" fillId="49" borderId="21" xfId="0" applyFont="1" applyFill="1" applyBorder="1"/>
    <xf numFmtId="0" fontId="15" fillId="49" borderId="24" xfId="0" applyFont="1" applyFill="1" applyBorder="1" applyAlignment="1">
      <alignment horizontal="center" vertical="center"/>
    </xf>
    <xf numFmtId="0" fontId="15" fillId="49" borderId="21" xfId="0" applyFont="1" applyFill="1" applyBorder="1" applyAlignment="1">
      <alignment vertical="center"/>
    </xf>
    <xf numFmtId="0" fontId="15" fillId="49" borderId="12" xfId="0" applyFont="1" applyFill="1" applyBorder="1" applyAlignment="1">
      <alignment vertical="center"/>
    </xf>
    <xf numFmtId="0" fontId="15" fillId="49" borderId="24" xfId="0" applyFont="1" applyFill="1" applyBorder="1" applyAlignment="1">
      <alignment vertical="center"/>
    </xf>
    <xf numFmtId="0" fontId="15" fillId="49" borderId="24" xfId="0" applyFont="1" applyFill="1" applyBorder="1" applyAlignment="1">
      <alignment horizontal="center"/>
    </xf>
    <xf numFmtId="0" fontId="15" fillId="49" borderId="21" xfId="0" applyFont="1" applyFill="1" applyBorder="1" applyAlignment="1">
      <alignment horizontal="left"/>
    </xf>
    <xf numFmtId="0" fontId="39" fillId="0" borderId="32" xfId="0" applyFont="1" applyBorder="1" applyAlignment="1">
      <alignment vertical="top" wrapText="1"/>
    </xf>
    <xf numFmtId="0" fontId="15" fillId="0" borderId="32"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top" wrapText="1"/>
    </xf>
    <xf numFmtId="14" fontId="1" fillId="0" borderId="0" xfId="0" applyNumberFormat="1" applyFont="1" applyAlignment="1" applyProtection="1">
      <alignment horizontal="left" vertical="center" wrapText="1"/>
      <protection locked="0"/>
    </xf>
    <xf numFmtId="49" fontId="39" fillId="0" borderId="0" xfId="0" applyNumberFormat="1" applyFont="1" applyAlignment="1">
      <alignment vertical="top" wrapText="1"/>
    </xf>
    <xf numFmtId="49" fontId="1" fillId="0" borderId="0" xfId="0" applyNumberFormat="1" applyFont="1" applyAlignment="1">
      <alignment wrapText="1"/>
    </xf>
    <xf numFmtId="49" fontId="15" fillId="0" borderId="0" xfId="0" applyNumberFormat="1" applyFont="1" applyAlignment="1">
      <alignment vertical="top" wrapText="1"/>
    </xf>
    <xf numFmtId="49" fontId="2" fillId="0" borderId="0" xfId="0" applyNumberFormat="1" applyFont="1" applyAlignment="1">
      <alignment wrapText="1"/>
    </xf>
    <xf numFmtId="0" fontId="39" fillId="0" borderId="0" xfId="0" applyFont="1"/>
    <xf numFmtId="0" fontId="1" fillId="0" borderId="0" xfId="0" applyFont="1" applyAlignment="1">
      <alignment wrapText="1"/>
    </xf>
    <xf numFmtId="0" fontId="39" fillId="53" borderId="0" xfId="0" applyFont="1" applyFill="1" applyAlignment="1">
      <alignment vertical="top" wrapText="1"/>
    </xf>
    <xf numFmtId="0" fontId="1" fillId="0" borderId="0" xfId="0" applyFont="1" applyAlignment="1">
      <alignment vertical="top" wrapText="1"/>
    </xf>
    <xf numFmtId="0" fontId="15" fillId="0" borderId="0" xfId="0" applyFont="1" applyAlignment="1">
      <alignment vertical="top" wrapText="1"/>
    </xf>
    <xf numFmtId="0" fontId="32" fillId="0" borderId="0" xfId="0" applyFont="1" applyAlignment="1">
      <alignment vertical="top" wrapText="1"/>
    </xf>
    <xf numFmtId="0" fontId="32" fillId="0" borderId="0" xfId="0" applyFont="1" applyAlignment="1">
      <alignment wrapText="1"/>
    </xf>
    <xf numFmtId="0" fontId="15" fillId="0" borderId="32" xfId="0" applyFont="1" applyBorder="1" applyAlignment="1">
      <alignment horizontal="left" vertical="top" wrapText="1"/>
    </xf>
    <xf numFmtId="0" fontId="39" fillId="0" borderId="32" xfId="0" applyFont="1" applyBorder="1" applyAlignment="1">
      <alignment horizontal="left" vertical="top" wrapText="1"/>
    </xf>
    <xf numFmtId="0" fontId="1" fillId="0" borderId="0" xfId="0" applyFont="1" applyAlignment="1" applyProtection="1">
      <alignment horizontal="center" vertical="center" wrapText="1"/>
      <protection locked="0"/>
    </xf>
    <xf numFmtId="0" fontId="14" fillId="0" borderId="0" xfId="0" applyFont="1" applyProtection="1">
      <protection locked="0"/>
    </xf>
    <xf numFmtId="0" fontId="1" fillId="0" borderId="0" xfId="0" applyFont="1" applyAlignment="1" applyProtection="1">
      <alignment horizontal="center"/>
      <protection locked="0"/>
    </xf>
    <xf numFmtId="0" fontId="1" fillId="0" borderId="0" xfId="0" applyFont="1" applyProtection="1">
      <protection locked="0"/>
    </xf>
    <xf numFmtId="0" fontId="35" fillId="0" borderId="0" xfId="0" applyFont="1" applyAlignment="1" applyProtection="1">
      <alignment horizontal="left" vertical="top" wrapText="1"/>
      <protection locked="0"/>
    </xf>
    <xf numFmtId="0" fontId="47"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4" fontId="35" fillId="0" borderId="0" xfId="0" quotePrefix="1" applyNumberFormat="1" applyFont="1" applyAlignment="1" applyProtection="1">
      <alignment horizontal="center" vertical="top" wrapText="1"/>
      <protection locked="0"/>
    </xf>
    <xf numFmtId="14" fontId="35" fillId="0" borderId="0" xfId="0" applyNumberFormat="1" applyFont="1" applyAlignment="1" applyProtection="1">
      <alignment horizontal="center" vertical="top" wrapText="1"/>
      <protection locked="0"/>
    </xf>
    <xf numFmtId="0" fontId="35" fillId="0" borderId="0" xfId="0" quotePrefix="1" applyFont="1" applyAlignment="1" applyProtection="1">
      <alignment horizontal="left" vertical="top" wrapText="1"/>
      <protection locked="0"/>
    </xf>
    <xf numFmtId="0" fontId="35" fillId="0" borderId="0" xfId="0" applyFont="1" applyAlignment="1" applyProtection="1">
      <alignment horizontal="center" vertical="top"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 fillId="0" borderId="0" xfId="0" applyFont="1" applyAlignment="1">
      <alignment horizontal="center" vertical="center" wrapText="1"/>
    </xf>
    <xf numFmtId="0" fontId="31" fillId="0" borderId="0" xfId="0" applyFont="1" applyAlignment="1">
      <alignment horizontal="center" vertical="center"/>
    </xf>
    <xf numFmtId="0" fontId="14" fillId="0" borderId="0" xfId="0" applyFont="1"/>
    <xf numFmtId="0" fontId="48" fillId="0" borderId="0" xfId="0" applyFont="1" applyAlignment="1">
      <alignment horizontal="left" vertical="top" wrapText="1"/>
    </xf>
    <xf numFmtId="0" fontId="34" fillId="50" borderId="0" xfId="0" applyFont="1" applyFill="1" applyAlignment="1">
      <alignment horizontal="center" vertical="top" wrapText="1"/>
    </xf>
    <xf numFmtId="0" fontId="2" fillId="0" borderId="0" xfId="0" applyFont="1" applyAlignment="1">
      <alignment horizontal="center" vertical="center"/>
    </xf>
    <xf numFmtId="0" fontId="31" fillId="0" borderId="0" xfId="0" applyFont="1" applyAlignment="1">
      <alignment horizontal="center" vertical="center" wrapText="1"/>
    </xf>
    <xf numFmtId="0" fontId="1" fillId="57" borderId="31" xfId="0" applyFont="1" applyFill="1" applyBorder="1" applyAlignment="1">
      <alignment horizontal="center" vertical="center"/>
    </xf>
    <xf numFmtId="0" fontId="51" fillId="52" borderId="37" xfId="141" applyFont="1" applyFill="1" applyBorder="1" applyAlignment="1" applyProtection="1">
      <alignment horizontal="center" vertical="center"/>
    </xf>
    <xf numFmtId="0" fontId="51" fillId="52" borderId="22" xfId="141" applyFont="1" applyFill="1" applyBorder="1" applyAlignment="1" applyProtection="1">
      <alignment horizontal="center" vertical="center"/>
    </xf>
    <xf numFmtId="0" fontId="52" fillId="52" borderId="22" xfId="141" applyFont="1" applyFill="1" applyBorder="1" applyAlignment="1" applyProtection="1">
      <alignment horizontal="center" vertical="center"/>
    </xf>
    <xf numFmtId="0" fontId="52" fillId="52" borderId="38" xfId="141" applyFont="1" applyFill="1" applyBorder="1" applyAlignment="1" applyProtection="1">
      <alignment horizontal="center" vertical="center"/>
    </xf>
    <xf numFmtId="0" fontId="51"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1" fillId="0" borderId="0" xfId="0" applyFont="1" applyAlignment="1">
      <alignment horizontal="center" vertical="center"/>
    </xf>
    <xf numFmtId="0" fontId="35" fillId="0" borderId="0" xfId="0" applyFont="1" applyAlignment="1">
      <alignment horizontal="center" vertical="center"/>
    </xf>
    <xf numFmtId="0" fontId="14" fillId="0" borderId="0" xfId="0" applyFont="1" applyAlignment="1">
      <alignment horizontal="center" vertical="center"/>
    </xf>
    <xf numFmtId="0" fontId="35" fillId="0" borderId="0" xfId="0" applyFont="1" applyAlignment="1">
      <alignment horizontal="center" vertical="center" wrapText="1"/>
    </xf>
    <xf numFmtId="0" fontId="47" fillId="0" borderId="0" xfId="0" applyFont="1" applyAlignment="1">
      <alignment horizontal="left" vertical="center" wrapText="1"/>
    </xf>
    <xf numFmtId="0" fontId="14" fillId="0" borderId="0" xfId="0" applyFont="1" applyAlignment="1">
      <alignment horizontal="center"/>
    </xf>
    <xf numFmtId="0" fontId="47" fillId="0" borderId="0" xfId="0" applyFont="1" applyAlignment="1">
      <alignment horizontal="right" vertical="top" wrapText="1"/>
    </xf>
    <xf numFmtId="0" fontId="32" fillId="0" borderId="0" xfId="0" applyFont="1" applyAlignment="1">
      <alignment horizontal="center" vertical="top" wrapText="1"/>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1" fillId="0" borderId="0" xfId="0" applyFont="1" applyAlignment="1">
      <alignment horizontal="left" vertical="center"/>
    </xf>
    <xf numFmtId="0" fontId="1" fillId="0" borderId="0" xfId="0" applyFont="1" applyAlignment="1">
      <alignment horizontal="left" vertical="center" wrapText="1"/>
    </xf>
    <xf numFmtId="49" fontId="1" fillId="49" borderId="13" xfId="0" applyNumberFormat="1" applyFont="1" applyFill="1" applyBorder="1" applyAlignment="1" applyProtection="1">
      <alignment horizontal="left" vertical="center" wrapText="1"/>
      <protection locked="0"/>
    </xf>
    <xf numFmtId="14" fontId="1" fillId="49" borderId="13" xfId="0" applyNumberFormat="1" applyFont="1" applyFill="1" applyBorder="1" applyAlignment="1" applyProtection="1">
      <alignment horizontal="left" vertical="center"/>
      <protection locked="0"/>
    </xf>
    <xf numFmtId="0" fontId="1" fillId="49" borderId="30" xfId="0" applyFont="1" applyFill="1" applyBorder="1" applyAlignment="1" applyProtection="1">
      <alignment horizontal="left" vertical="center" wrapText="1"/>
      <protection locked="0"/>
    </xf>
    <xf numFmtId="0" fontId="1" fillId="49" borderId="30" xfId="0" applyFont="1" applyFill="1" applyBorder="1" applyAlignment="1" applyProtection="1">
      <alignment horizontal="left" vertical="center"/>
      <protection locked="0"/>
    </xf>
    <xf numFmtId="49" fontId="1" fillId="49" borderId="14" xfId="0" applyNumberFormat="1" applyFont="1" applyFill="1" applyBorder="1" applyAlignment="1" applyProtection="1">
      <alignment horizontal="left" vertical="center" wrapText="1"/>
      <protection locked="0"/>
    </xf>
    <xf numFmtId="49" fontId="1" fillId="49" borderId="14" xfId="0" applyNumberFormat="1" applyFont="1" applyFill="1" applyBorder="1" applyAlignment="1" applyProtection="1">
      <alignment horizontal="left" vertical="center"/>
      <protection locked="0"/>
    </xf>
    <xf numFmtId="49" fontId="1" fillId="49" borderId="18" xfId="0" applyNumberFormat="1" applyFont="1" applyFill="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0" xfId="0" applyFont="1" applyAlignment="1" applyProtection="1">
      <alignment horizontal="right" vertical="center"/>
      <protection locked="0"/>
    </xf>
    <xf numFmtId="0" fontId="1" fillId="0" borderId="0" xfId="0" applyFont="1" applyAlignment="1" applyProtection="1">
      <alignment horizontal="right" vertical="center"/>
      <protection locked="0"/>
    </xf>
    <xf numFmtId="0" fontId="14" fillId="0" borderId="0" xfId="0" applyFont="1" applyAlignment="1">
      <alignment horizontal="left" vertical="center"/>
    </xf>
    <xf numFmtId="0" fontId="14" fillId="0" borderId="0" xfId="0" applyFont="1" applyAlignment="1">
      <alignment horizontal="left" vertical="center" wrapText="1"/>
    </xf>
    <xf numFmtId="14" fontId="1" fillId="0" borderId="0" xfId="0" applyNumberFormat="1" applyFont="1" applyAlignment="1">
      <alignment horizontal="left" vertical="center" wrapText="1"/>
    </xf>
    <xf numFmtId="0" fontId="2" fillId="0" borderId="13" xfId="0" applyFont="1" applyBorder="1" applyAlignment="1">
      <alignment horizontal="left" vertical="center"/>
    </xf>
    <xf numFmtId="0" fontId="2" fillId="0" borderId="30" xfId="0" applyFont="1" applyBorder="1" applyAlignment="1">
      <alignment horizontal="left" vertical="center"/>
    </xf>
    <xf numFmtId="0" fontId="2" fillId="0" borderId="14" xfId="0" applyFont="1" applyBorder="1" applyAlignment="1">
      <alignment horizontal="left" vertical="center" wrapText="1"/>
    </xf>
    <xf numFmtId="0" fontId="1" fillId="0" borderId="13" xfId="0" applyFont="1" applyBorder="1" applyAlignment="1">
      <alignment horizontal="left" vertical="center"/>
    </xf>
    <xf numFmtId="0" fontId="1" fillId="0" borderId="30" xfId="0" applyFont="1" applyBorder="1" applyAlignment="1">
      <alignment horizontal="left" vertical="center"/>
    </xf>
    <xf numFmtId="0" fontId="1" fillId="0" borderId="14" xfId="0" applyFont="1" applyBorder="1" applyAlignment="1">
      <alignment horizontal="left" vertical="center"/>
    </xf>
    <xf numFmtId="0" fontId="1" fillId="0" borderId="18" xfId="0" applyFont="1" applyBorder="1" applyAlignment="1">
      <alignment horizontal="left" vertical="center"/>
    </xf>
    <xf numFmtId="0" fontId="1" fillId="0" borderId="18" xfId="0" applyFont="1" applyBorder="1" applyAlignment="1">
      <alignment horizontal="left" vertical="top" wrapText="1"/>
    </xf>
    <xf numFmtId="0" fontId="35" fillId="0" borderId="0" xfId="0" applyFont="1" applyAlignment="1" applyProtection="1">
      <alignment horizontal="center" vertical="center"/>
      <protection locked="0"/>
    </xf>
    <xf numFmtId="0" fontId="58" fillId="0" borderId="0" xfId="0" applyFont="1" applyAlignment="1" applyProtection="1">
      <alignment horizontal="left" vertical="top" wrapText="1"/>
      <protection locked="0"/>
    </xf>
    <xf numFmtId="0" fontId="59" fillId="0" borderId="0" xfId="0" applyFont="1" applyAlignment="1" applyProtection="1">
      <alignment horizontal="center" vertical="center" wrapText="1"/>
      <protection locked="0"/>
    </xf>
    <xf numFmtId="0" fontId="58" fillId="0" borderId="0" xfId="0" applyFont="1" applyAlignment="1">
      <alignment horizontal="center" vertical="center"/>
    </xf>
    <xf numFmtId="0" fontId="58"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58" fillId="0" borderId="0" xfId="0" applyFont="1" applyAlignment="1" applyProtection="1">
      <alignment horizontal="center" vertical="center" wrapText="1"/>
      <protection locked="0"/>
    </xf>
    <xf numFmtId="0" fontId="58" fillId="0" borderId="0" xfId="0" applyFont="1" applyAlignment="1" applyProtection="1">
      <alignment horizontal="left" vertical="center" wrapText="1"/>
      <protection locked="0"/>
    </xf>
    <xf numFmtId="14" fontId="58" fillId="0" borderId="0" xfId="0" applyNumberFormat="1" applyFont="1" applyAlignment="1" applyProtection="1">
      <alignment horizontal="center" vertical="top" wrapText="1"/>
      <protection locked="0"/>
    </xf>
    <xf numFmtId="0" fontId="59" fillId="0" borderId="0" xfId="0" applyFont="1" applyAlignment="1">
      <alignment horizontal="right" vertical="top" wrapText="1"/>
    </xf>
    <xf numFmtId="0" fontId="58" fillId="0" borderId="0" xfId="0" applyFont="1" applyAlignment="1" applyProtection="1">
      <alignment horizontal="center" vertical="top" wrapText="1"/>
      <protection locked="0"/>
    </xf>
    <xf numFmtId="0" fontId="60" fillId="0" borderId="0" xfId="0" applyFont="1" applyAlignment="1">
      <alignment horizontal="center" vertical="center"/>
    </xf>
    <xf numFmtId="14" fontId="58" fillId="0" borderId="0" xfId="0" quotePrefix="1" applyNumberFormat="1" applyFont="1" applyAlignment="1" applyProtection="1">
      <alignment horizontal="center" vertical="top" wrapText="1"/>
      <protection locked="0"/>
    </xf>
    <xf numFmtId="0" fontId="58" fillId="0" borderId="0" xfId="0" quotePrefix="1" applyFont="1" applyAlignment="1" applyProtection="1">
      <alignment horizontal="left" vertical="top" wrapText="1"/>
      <protection locked="0"/>
    </xf>
    <xf numFmtId="0" fontId="1" fillId="57" borderId="32" xfId="0" applyFont="1" applyFill="1" applyBorder="1" applyAlignment="1">
      <alignment horizontal="center" vertical="center"/>
    </xf>
    <xf numFmtId="0" fontId="1" fillId="48" borderId="32" xfId="0" applyFont="1" applyFill="1" applyBorder="1"/>
    <xf numFmtId="0" fontId="1" fillId="0" borderId="32" xfId="0" applyFont="1" applyBorder="1" applyAlignment="1">
      <alignment horizontal="left" vertical="center" wrapText="1"/>
    </xf>
    <xf numFmtId="0" fontId="1" fillId="0" borderId="32" xfId="0" applyFont="1" applyBorder="1" applyAlignment="1">
      <alignment horizontal="center" vertical="center" wrapText="1"/>
    </xf>
    <xf numFmtId="0" fontId="1" fillId="48" borderId="32" xfId="0" applyFont="1" applyFill="1" applyBorder="1" applyAlignment="1">
      <alignment horizontal="center"/>
    </xf>
    <xf numFmtId="0" fontId="1" fillId="0" borderId="32" xfId="0" applyFont="1" applyBorder="1"/>
    <xf numFmtId="0" fontId="1" fillId="0" borderId="32" xfId="0" applyFont="1" applyBorder="1" applyAlignment="1">
      <alignment horizontal="center" vertical="center"/>
    </xf>
    <xf numFmtId="0" fontId="1" fillId="0" borderId="32" xfId="0" applyFont="1" applyBorder="1" applyAlignment="1">
      <alignment horizontal="center"/>
    </xf>
    <xf numFmtId="0" fontId="39" fillId="54" borderId="31" xfId="0" applyFont="1" applyFill="1" applyBorder="1" applyAlignment="1">
      <alignment vertical="center"/>
    </xf>
    <xf numFmtId="0" fontId="39" fillId="0" borderId="32" xfId="0" applyFont="1" applyBorder="1" applyAlignment="1">
      <alignment vertical="center"/>
    </xf>
    <xf numFmtId="0" fontId="39" fillId="0" borderId="35" xfId="0" applyFont="1" applyBorder="1" applyAlignment="1">
      <alignment vertical="center"/>
    </xf>
    <xf numFmtId="0" fontId="39" fillId="47" borderId="31" xfId="0" applyFont="1" applyFill="1" applyBorder="1" applyAlignment="1">
      <alignment vertical="center"/>
    </xf>
    <xf numFmtId="0" fontId="39" fillId="51" borderId="31" xfId="0" applyFont="1" applyFill="1" applyBorder="1" applyAlignment="1">
      <alignment vertical="center"/>
    </xf>
    <xf numFmtId="0" fontId="39" fillId="56" borderId="31" xfId="0" applyFont="1" applyFill="1" applyBorder="1" applyAlignment="1">
      <alignment vertical="center"/>
    </xf>
    <xf numFmtId="0" fontId="39" fillId="0" borderId="31" xfId="0" applyFont="1" applyBorder="1"/>
    <xf numFmtId="0" fontId="39" fillId="0" borderId="35" xfId="0" applyFont="1" applyBorder="1" applyAlignment="1">
      <alignment horizontal="center" vertical="center"/>
    </xf>
    <xf numFmtId="0" fontId="39" fillId="0" borderId="31" xfId="0" applyFont="1" applyBorder="1" applyAlignment="1">
      <alignment horizontal="left"/>
    </xf>
    <xf numFmtId="0" fontId="39" fillId="0" borderId="35" xfId="0" applyFont="1" applyBorder="1" applyAlignment="1">
      <alignment horizontal="center"/>
    </xf>
    <xf numFmtId="0" fontId="35" fillId="0" borderId="0" xfId="0" applyFont="1" applyAlignment="1" applyProtection="1">
      <alignment vertical="top" wrapText="1"/>
      <protection locked="0"/>
    </xf>
    <xf numFmtId="0" fontId="58" fillId="56" borderId="0" xfId="0" applyFont="1" applyFill="1" applyAlignment="1">
      <alignment horizontal="center" vertical="center" wrapText="1"/>
    </xf>
    <xf numFmtId="0" fontId="60" fillId="56" borderId="0" xfId="0" applyFont="1" applyFill="1" applyAlignment="1">
      <alignment horizontal="center" vertical="center"/>
    </xf>
    <xf numFmtId="0" fontId="1" fillId="56" borderId="0" xfId="0" applyFont="1" applyFill="1" applyProtection="1">
      <protection locked="0"/>
    </xf>
    <xf numFmtId="0" fontId="1" fillId="0" borderId="0" xfId="0" applyFont="1" applyAlignment="1">
      <alignment horizontal="left" vertical="top" wrapText="1"/>
    </xf>
    <xf numFmtId="0" fontId="1" fillId="0" borderId="39" xfId="0" applyFont="1" applyBorder="1" applyAlignment="1">
      <alignment horizontal="left" vertical="top" wrapText="1"/>
    </xf>
    <xf numFmtId="0" fontId="47" fillId="0" borderId="0" xfId="0" applyFont="1" applyAlignment="1">
      <alignment horizontal="center" vertical="center" wrapText="1"/>
    </xf>
    <xf numFmtId="0" fontId="35" fillId="0" borderId="0" xfId="0" applyFont="1" applyAlignment="1" applyProtection="1">
      <alignment horizontal="left" vertical="center" wrapText="1"/>
      <protection locked="0"/>
    </xf>
    <xf numFmtId="0" fontId="31" fillId="0" borderId="0" xfId="0" applyFont="1" applyAlignment="1">
      <alignment horizontal="center" vertical="center" wrapText="1"/>
    </xf>
    <xf numFmtId="49" fontId="1" fillId="49" borderId="15" xfId="0" applyNumberFormat="1" applyFont="1" applyFill="1" applyBorder="1" applyAlignment="1" applyProtection="1">
      <alignment horizontal="left" vertical="top" wrapText="1"/>
      <protection locked="0"/>
    </xf>
    <xf numFmtId="49" fontId="1" fillId="49" borderId="17" xfId="0" applyNumberFormat="1" applyFont="1" applyFill="1" applyBorder="1" applyAlignment="1" applyProtection="1">
      <alignment horizontal="left" vertical="top" wrapText="1"/>
      <protection locked="0"/>
    </xf>
    <xf numFmtId="49" fontId="1" fillId="49" borderId="16" xfId="0" applyNumberFormat="1" applyFont="1" applyFill="1" applyBorder="1" applyAlignment="1" applyProtection="1">
      <alignment horizontal="left" vertical="top" wrapText="1"/>
      <protection locked="0"/>
    </xf>
    <xf numFmtId="0" fontId="32" fillId="0" borderId="0" xfId="0" applyFont="1" applyAlignment="1" applyProtection="1">
      <alignment horizontal="right" vertical="center"/>
      <protection locked="0"/>
    </xf>
    <xf numFmtId="0" fontId="32" fillId="0" borderId="0" xfId="0" applyFont="1" applyAlignment="1">
      <alignment horizontal="center" wrapText="1"/>
    </xf>
    <xf numFmtId="0" fontId="0" fillId="0" borderId="29" xfId="0" applyBorder="1" applyAlignment="1">
      <alignment horizontal="center" wrapText="1"/>
    </xf>
    <xf numFmtId="0" fontId="2" fillId="48" borderId="20" xfId="0" applyFont="1" applyFill="1" applyBorder="1" applyAlignment="1">
      <alignment horizontal="center" vertical="center" wrapText="1"/>
    </xf>
    <xf numFmtId="0" fontId="0" fillId="0" borderId="32" xfId="0" applyBorder="1" applyAlignment="1">
      <alignment horizontal="center" vertical="center" wrapText="1"/>
    </xf>
    <xf numFmtId="0" fontId="2" fillId="51" borderId="35" xfId="0" applyFont="1" applyFill="1" applyBorder="1" applyAlignment="1">
      <alignment horizontal="center" vertical="center" wrapText="1"/>
    </xf>
    <xf numFmtId="0" fontId="0" fillId="0" borderId="31" xfId="0" applyBorder="1" applyAlignment="1">
      <alignment horizontal="center" vertical="center" wrapText="1"/>
    </xf>
    <xf numFmtId="0" fontId="1" fillId="51" borderId="19"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51" borderId="20" xfId="0" applyFont="1" applyFill="1" applyBorder="1" applyAlignment="1">
      <alignment horizontal="center" vertical="center" wrapText="1"/>
    </xf>
    <xf numFmtId="0" fontId="0" fillId="0" borderId="32" xfId="0" applyBorder="1" applyAlignment="1">
      <alignment horizontal="center" wrapText="1"/>
    </xf>
    <xf numFmtId="0" fontId="2" fillId="51" borderId="33" xfId="0" applyFont="1" applyFill="1" applyBorder="1" applyAlignment="1">
      <alignment horizontal="center" vertical="center" wrapText="1"/>
    </xf>
    <xf numFmtId="0" fontId="0" fillId="0" borderId="36" xfId="0" applyBorder="1" applyAlignment="1">
      <alignment horizontal="center" wrapText="1"/>
    </xf>
    <xf numFmtId="0" fontId="1" fillId="0" borderId="0" xfId="0" applyFont="1" applyAlignment="1">
      <alignment horizontal="center" wrapText="1"/>
    </xf>
    <xf numFmtId="0" fontId="2" fillId="48" borderId="35" xfId="141" applyFont="1" applyFill="1" applyBorder="1" applyAlignment="1" applyProtection="1">
      <alignment horizontal="center" vertical="center"/>
    </xf>
    <xf numFmtId="0" fontId="0" fillId="0" borderId="31" xfId="0" applyBorder="1" applyAlignment="1">
      <alignment horizontal="center" vertical="center"/>
    </xf>
    <xf numFmtId="0" fontId="2" fillId="48" borderId="35" xfId="141" applyFont="1" applyFill="1" applyBorder="1" applyAlignment="1" applyProtection="1">
      <alignment horizontal="center" vertical="center" wrapText="1"/>
    </xf>
    <xf numFmtId="0" fontId="2" fillId="48" borderId="20" xfId="141" applyFont="1" applyFill="1" applyBorder="1" applyAlignment="1" applyProtection="1">
      <alignment horizontal="center" vertical="center" wrapText="1"/>
    </xf>
    <xf numFmtId="0" fontId="0" fillId="0" borderId="20" xfId="0" applyBorder="1" applyAlignment="1">
      <alignment horizontal="center" wrapText="1"/>
    </xf>
    <xf numFmtId="0" fontId="0" fillId="0" borderId="32" xfId="0" applyBorder="1" applyAlignment="1">
      <alignment horizontal="center"/>
    </xf>
    <xf numFmtId="0" fontId="0" fillId="0" borderId="20" xfId="0" applyBorder="1" applyAlignment="1">
      <alignment horizontal="center" vertical="center" wrapText="1"/>
    </xf>
    <xf numFmtId="0" fontId="0" fillId="0" borderId="0" xfId="0" applyAlignment="1">
      <alignment horizontal="center" wrapText="1"/>
    </xf>
    <xf numFmtId="0" fontId="51" fillId="52" borderId="26" xfId="141" applyFont="1" applyFill="1" applyBorder="1" applyAlignment="1" applyProtection="1">
      <alignment horizontal="center" vertical="center"/>
    </xf>
    <xf numFmtId="0" fontId="51" fillId="52" borderId="25" xfId="141" applyFont="1" applyFill="1" applyBorder="1" applyAlignment="1" applyProtection="1">
      <alignment horizontal="center" vertical="center"/>
    </xf>
    <xf numFmtId="0" fontId="52" fillId="52" borderId="22" xfId="141" applyFont="1" applyFill="1" applyBorder="1" applyAlignment="1" applyProtection="1">
      <alignment horizontal="center" vertical="center"/>
    </xf>
    <xf numFmtId="0" fontId="2" fillId="48" borderId="23" xfId="0" applyFont="1" applyFill="1" applyBorder="1" applyAlignment="1">
      <alignment horizontal="center" vertical="center" wrapText="1"/>
    </xf>
    <xf numFmtId="0" fontId="0" fillId="0" borderId="34" xfId="0" applyBorder="1" applyAlignment="1">
      <alignment horizontal="center" vertical="center" wrapText="1"/>
    </xf>
    <xf numFmtId="0" fontId="53" fillId="48" borderId="20" xfId="141" applyFont="1" applyFill="1" applyBorder="1" applyAlignment="1" applyProtection="1">
      <alignment horizontal="center" vertical="center" wrapText="1"/>
    </xf>
    <xf numFmtId="0" fontId="2" fillId="58" borderId="20" xfId="141" applyFont="1" applyFill="1" applyBorder="1" applyAlignment="1" applyProtection="1">
      <alignment horizontal="center" vertical="center" wrapText="1"/>
    </xf>
    <xf numFmtId="0" fontId="2" fillId="58" borderId="32" xfId="141" applyFont="1" applyFill="1" applyBorder="1" applyAlignment="1" applyProtection="1">
      <alignment horizontal="center" vertical="center" wrapText="1"/>
    </xf>
    <xf numFmtId="0" fontId="0" fillId="0" borderId="0" xfId="0"/>
    <xf numFmtId="49" fontId="39" fillId="0" borderId="0" xfId="0" applyNumberFormat="1" applyFont="1" applyAlignment="1">
      <alignment vertical="top" wrapText="1"/>
    </xf>
    <xf numFmtId="49" fontId="1" fillId="0" borderId="0" xfId="0" applyNumberFormat="1" applyFont="1" applyAlignment="1">
      <alignment wrapText="1"/>
    </xf>
    <xf numFmtId="49" fontId="15" fillId="0" borderId="0" xfId="0" applyNumberFormat="1" applyFont="1" applyAlignment="1">
      <alignment vertical="top" wrapText="1"/>
    </xf>
    <xf numFmtId="49" fontId="2" fillId="0" borderId="0" xfId="0" applyNumberFormat="1" applyFont="1" applyAlignment="1">
      <alignment wrapText="1"/>
    </xf>
    <xf numFmtId="0" fontId="39" fillId="0" borderId="0" xfId="0" applyFont="1" applyAlignment="1">
      <alignment vertical="top" wrapText="1"/>
    </xf>
    <xf numFmtId="0" fontId="1" fillId="0" borderId="0" xfId="0" applyFont="1" applyAlignment="1">
      <alignment wrapText="1"/>
    </xf>
    <xf numFmtId="0" fontId="37" fillId="0" borderId="0" xfId="0" applyFont="1" applyAlignment="1">
      <alignment vertical="top" wrapText="1"/>
    </xf>
    <xf numFmtId="0" fontId="42" fillId="0" borderId="0" xfId="0" applyFont="1" applyAlignment="1">
      <alignment vertical="top" wrapText="1"/>
    </xf>
    <xf numFmtId="0" fontId="39" fillId="0" borderId="35" xfId="0" applyFont="1" applyBorder="1" applyAlignment="1">
      <alignment vertical="top" wrapText="1"/>
    </xf>
    <xf numFmtId="0" fontId="1" fillId="0" borderId="31" xfId="0" applyFont="1" applyBorder="1" applyAlignment="1">
      <alignment wrapText="1"/>
    </xf>
    <xf numFmtId="0" fontId="15" fillId="0" borderId="35" xfId="0" applyFont="1" applyBorder="1" applyAlignment="1">
      <alignment vertical="top" wrapText="1"/>
    </xf>
    <xf numFmtId="0" fontId="39"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wrapText="1"/>
    </xf>
  </cellXfs>
  <cellStyles count="142">
    <cellStyle name="20 % - Accent1" xfId="106" xr:uid="{00000000-0005-0000-0000-000000000000}"/>
    <cellStyle name="20 % - Accent2" xfId="107" xr:uid="{00000000-0005-0000-0000-000001000000}"/>
    <cellStyle name="20 % - Accent3" xfId="108" xr:uid="{00000000-0005-0000-0000-000002000000}"/>
    <cellStyle name="20 % - Accent4" xfId="109" xr:uid="{00000000-0005-0000-0000-000003000000}"/>
    <cellStyle name="20 % - Accent5" xfId="110" xr:uid="{00000000-0005-0000-0000-000004000000}"/>
    <cellStyle name="20 % - Accent6" xfId="111" xr:uid="{00000000-0005-0000-0000-000005000000}"/>
    <cellStyle name="40 % - Accent1" xfId="112" xr:uid="{00000000-0005-0000-0000-000006000000}"/>
    <cellStyle name="40 % - Accent2" xfId="113" xr:uid="{00000000-0005-0000-0000-000007000000}"/>
    <cellStyle name="40 % - Accent3" xfId="114" xr:uid="{00000000-0005-0000-0000-000008000000}"/>
    <cellStyle name="40 % - Accent4" xfId="115" xr:uid="{00000000-0005-0000-0000-000009000000}"/>
    <cellStyle name="40 % - Accent5" xfId="116" xr:uid="{00000000-0005-0000-0000-00000A000000}"/>
    <cellStyle name="40 % - Accent6" xfId="117" xr:uid="{00000000-0005-0000-0000-00000B000000}"/>
    <cellStyle name="60 % - Accent1" xfId="118" xr:uid="{00000000-0005-0000-0000-00000C000000}"/>
    <cellStyle name="60 % - Accent2" xfId="119" xr:uid="{00000000-0005-0000-0000-00000D000000}"/>
    <cellStyle name="60 % - Accent3" xfId="120" xr:uid="{00000000-0005-0000-0000-00000E000000}"/>
    <cellStyle name="60 % - Accent4" xfId="121" xr:uid="{00000000-0005-0000-0000-00000F000000}"/>
    <cellStyle name="60 % - Accent5" xfId="122" xr:uid="{00000000-0005-0000-0000-000010000000}"/>
    <cellStyle name="60 % - Accent6" xfId="123" xr:uid="{00000000-0005-0000-0000-000011000000}"/>
    <cellStyle name="Avertissement" xfId="124" xr:uid="{00000000-0005-0000-0000-000012000000}"/>
    <cellStyle name="Calcul" xfId="125" xr:uid="{00000000-0005-0000-0000-000013000000}"/>
    <cellStyle name="Cellule liée" xfId="126" xr:uid="{00000000-0005-0000-0000-000014000000}"/>
    <cellStyle name="Commentaire" xfId="127" xr:uid="{00000000-0005-0000-0000-000015000000}"/>
    <cellStyle name="Entrée" xfId="128" xr:uid="{00000000-0005-0000-0000-000016000000}"/>
    <cellStyle name="Hyperlink" xfId="141" builtinId="8"/>
    <cellStyle name="Insatisfaisant" xfId="129" xr:uid="{00000000-0005-0000-0000-000018000000}"/>
    <cellStyle name="Komma 2" xfId="105" xr:uid="{00000000-0005-0000-0000-000019000000}"/>
    <cellStyle name="Neutre" xfId="130" xr:uid="{00000000-0005-0000-0000-00001A000000}"/>
    <cellStyle name="Normal 2" xfId="104" xr:uid="{00000000-0005-0000-0000-00001B000000}"/>
    <cellStyle name="Procent 2" xfId="89" xr:uid="{00000000-0005-0000-0000-00001C000000}"/>
    <cellStyle name="SAPBEXaggData" xfId="2" xr:uid="{00000000-0005-0000-0000-00001D000000}"/>
    <cellStyle name="SAPBEXaggDataEmph" xfId="3" xr:uid="{00000000-0005-0000-0000-00001E000000}"/>
    <cellStyle name="SAPBEXaggItem" xfId="4" xr:uid="{00000000-0005-0000-0000-00001F000000}"/>
    <cellStyle name="SAPBEXaggItemX" xfId="5" xr:uid="{00000000-0005-0000-0000-000020000000}"/>
    <cellStyle name="SAPBEXchaText" xfId="6" xr:uid="{00000000-0005-0000-0000-000021000000}"/>
    <cellStyle name="SAPBEXexcBad7" xfId="7" xr:uid="{00000000-0005-0000-0000-000022000000}"/>
    <cellStyle name="SAPBEXexcBad8" xfId="8" xr:uid="{00000000-0005-0000-0000-000023000000}"/>
    <cellStyle name="SAPBEXexcBad9" xfId="9" xr:uid="{00000000-0005-0000-0000-000024000000}"/>
    <cellStyle name="SAPBEXexcCritical4" xfId="10" xr:uid="{00000000-0005-0000-0000-000025000000}"/>
    <cellStyle name="SAPBEXexcCritical5" xfId="11" xr:uid="{00000000-0005-0000-0000-000026000000}"/>
    <cellStyle name="SAPBEXexcCritical6" xfId="12" xr:uid="{00000000-0005-0000-0000-000027000000}"/>
    <cellStyle name="SAPBEXexcGood1" xfId="13" xr:uid="{00000000-0005-0000-0000-000028000000}"/>
    <cellStyle name="SAPBEXexcGood2" xfId="14" xr:uid="{00000000-0005-0000-0000-000029000000}"/>
    <cellStyle name="SAPBEXexcGood3" xfId="15" xr:uid="{00000000-0005-0000-0000-00002A000000}"/>
    <cellStyle name="SAPBEXfilterDrill" xfId="16" xr:uid="{00000000-0005-0000-0000-00002B000000}"/>
    <cellStyle name="SAPBEXfilterItem" xfId="17" xr:uid="{00000000-0005-0000-0000-00002C000000}"/>
    <cellStyle name="SAPBEXfilterText" xfId="18" xr:uid="{00000000-0005-0000-0000-00002D000000}"/>
    <cellStyle name="SAPBEXformats" xfId="19" xr:uid="{00000000-0005-0000-0000-00002E000000}"/>
    <cellStyle name="SAPBEXheaderItem" xfId="20" xr:uid="{00000000-0005-0000-0000-00002F000000}"/>
    <cellStyle name="SAPBEXheaderItem 2" xfId="21" xr:uid="{00000000-0005-0000-0000-000030000000}"/>
    <cellStyle name="SAPBEXheaderText" xfId="22" xr:uid="{00000000-0005-0000-0000-000031000000}"/>
    <cellStyle name="SAPBEXheaderText 2" xfId="23" xr:uid="{00000000-0005-0000-0000-000032000000}"/>
    <cellStyle name="SAPBEXHLevel0" xfId="24" xr:uid="{00000000-0005-0000-0000-000033000000}"/>
    <cellStyle name="SAPBEXHLevel0 2" xfId="25" xr:uid="{00000000-0005-0000-0000-000034000000}"/>
    <cellStyle name="SAPBEXHLevel0 2 2" xfId="26" xr:uid="{00000000-0005-0000-0000-000035000000}"/>
    <cellStyle name="SAPBEXHLevel0 3" xfId="27" xr:uid="{00000000-0005-0000-0000-000036000000}"/>
    <cellStyle name="SAPBEXHLevel0 3 2" xfId="28" xr:uid="{00000000-0005-0000-0000-000037000000}"/>
    <cellStyle name="SAPBEXHLevel0X" xfId="29" xr:uid="{00000000-0005-0000-0000-000038000000}"/>
    <cellStyle name="SAPBEXHLevel0X 2" xfId="30" xr:uid="{00000000-0005-0000-0000-000039000000}"/>
    <cellStyle name="SAPBEXHLevel0X 2 2" xfId="31" xr:uid="{00000000-0005-0000-0000-00003A000000}"/>
    <cellStyle name="SAPBEXHLevel0X 3" xfId="32" xr:uid="{00000000-0005-0000-0000-00003B000000}"/>
    <cellStyle name="SAPBEXHLevel0X 3 2" xfId="33" xr:uid="{00000000-0005-0000-0000-00003C000000}"/>
    <cellStyle name="SAPBEXHLevel1" xfId="34" xr:uid="{00000000-0005-0000-0000-00003D000000}"/>
    <cellStyle name="SAPBEXHLevel1 2" xfId="35" xr:uid="{00000000-0005-0000-0000-00003E000000}"/>
    <cellStyle name="SAPBEXHLevel1 2 2" xfId="36" xr:uid="{00000000-0005-0000-0000-00003F000000}"/>
    <cellStyle name="SAPBEXHLevel1 3" xfId="37" xr:uid="{00000000-0005-0000-0000-000040000000}"/>
    <cellStyle name="SAPBEXHLevel1 3 2" xfId="38" xr:uid="{00000000-0005-0000-0000-000041000000}"/>
    <cellStyle name="SAPBEXHLevel1X" xfId="39" xr:uid="{00000000-0005-0000-0000-000042000000}"/>
    <cellStyle name="SAPBEXHLevel1X 2" xfId="40" xr:uid="{00000000-0005-0000-0000-000043000000}"/>
    <cellStyle name="SAPBEXHLevel1X 2 2" xfId="41" xr:uid="{00000000-0005-0000-0000-000044000000}"/>
    <cellStyle name="SAPBEXHLevel1X 3" xfId="42" xr:uid="{00000000-0005-0000-0000-000045000000}"/>
    <cellStyle name="SAPBEXHLevel1X 3 2" xfId="43" xr:uid="{00000000-0005-0000-0000-000046000000}"/>
    <cellStyle name="SAPBEXHLevel2" xfId="44" xr:uid="{00000000-0005-0000-0000-000047000000}"/>
    <cellStyle name="SAPBEXHLevel2 2" xfId="45" xr:uid="{00000000-0005-0000-0000-000048000000}"/>
    <cellStyle name="SAPBEXHLevel2 2 2" xfId="46" xr:uid="{00000000-0005-0000-0000-000049000000}"/>
    <cellStyle name="SAPBEXHLevel2 3" xfId="47" xr:uid="{00000000-0005-0000-0000-00004A000000}"/>
    <cellStyle name="SAPBEXHLevel2 3 2" xfId="48" xr:uid="{00000000-0005-0000-0000-00004B000000}"/>
    <cellStyle name="SAPBEXHLevel2X" xfId="49" xr:uid="{00000000-0005-0000-0000-00004C000000}"/>
    <cellStyle name="SAPBEXHLevel2X 2" xfId="50" xr:uid="{00000000-0005-0000-0000-00004D000000}"/>
    <cellStyle name="SAPBEXHLevel2X 2 2" xfId="51" xr:uid="{00000000-0005-0000-0000-00004E000000}"/>
    <cellStyle name="SAPBEXHLevel2X 3" xfId="52" xr:uid="{00000000-0005-0000-0000-00004F000000}"/>
    <cellStyle name="SAPBEXHLevel2X 3 2" xfId="53" xr:uid="{00000000-0005-0000-0000-000050000000}"/>
    <cellStyle name="SAPBEXHLevel3" xfId="54" xr:uid="{00000000-0005-0000-0000-000051000000}"/>
    <cellStyle name="SAPBEXHLevel3 2" xfId="55" xr:uid="{00000000-0005-0000-0000-000052000000}"/>
    <cellStyle name="SAPBEXHLevel3 2 2" xfId="56" xr:uid="{00000000-0005-0000-0000-000053000000}"/>
    <cellStyle name="SAPBEXHLevel3 3" xfId="57" xr:uid="{00000000-0005-0000-0000-000054000000}"/>
    <cellStyle name="SAPBEXHLevel3 3 2" xfId="58" xr:uid="{00000000-0005-0000-0000-000055000000}"/>
    <cellStyle name="SAPBEXHLevel3X" xfId="59" xr:uid="{00000000-0005-0000-0000-000056000000}"/>
    <cellStyle name="SAPBEXHLevel3X 2" xfId="60" xr:uid="{00000000-0005-0000-0000-000057000000}"/>
    <cellStyle name="SAPBEXHLevel3X 2 2" xfId="61" xr:uid="{00000000-0005-0000-0000-000058000000}"/>
    <cellStyle name="SAPBEXHLevel3X 3" xfId="62" xr:uid="{00000000-0005-0000-0000-000059000000}"/>
    <cellStyle name="SAPBEXHLevel3X 3 2" xfId="63" xr:uid="{00000000-0005-0000-0000-00005A000000}"/>
    <cellStyle name="SAPBEXresData" xfId="64" xr:uid="{00000000-0005-0000-0000-00005B000000}"/>
    <cellStyle name="SAPBEXresDataEmph" xfId="65" xr:uid="{00000000-0005-0000-0000-00005C000000}"/>
    <cellStyle name="SAPBEXresItem" xfId="66" xr:uid="{00000000-0005-0000-0000-00005D000000}"/>
    <cellStyle name="SAPBEXresItemX" xfId="67" xr:uid="{00000000-0005-0000-0000-00005E000000}"/>
    <cellStyle name="SAPBEXstdData" xfId="68" xr:uid="{00000000-0005-0000-0000-00005F000000}"/>
    <cellStyle name="SAPBEXstdDataEmph" xfId="69" xr:uid="{00000000-0005-0000-0000-000060000000}"/>
    <cellStyle name="SAPBEXstdItem" xfId="70" xr:uid="{00000000-0005-0000-0000-000061000000}"/>
    <cellStyle name="SAPBEXstdItemX" xfId="71" xr:uid="{00000000-0005-0000-0000-000062000000}"/>
    <cellStyle name="SAPBEXtitle" xfId="72" xr:uid="{00000000-0005-0000-0000-000063000000}"/>
    <cellStyle name="SAPBEXundefined" xfId="73" xr:uid="{00000000-0005-0000-0000-000064000000}"/>
    <cellStyle name="Satisfaisant" xfId="131" xr:uid="{00000000-0005-0000-0000-000065000000}"/>
    <cellStyle name="Sortie" xfId="132" xr:uid="{00000000-0005-0000-0000-000066000000}"/>
    <cellStyle name="Standaard" xfId="0" builtinId="0"/>
    <cellStyle name="Standaard 10" xfId="85" xr:uid="{00000000-0005-0000-0000-000068000000}"/>
    <cellStyle name="Standaard 11" xfId="86" xr:uid="{00000000-0005-0000-0000-000069000000}"/>
    <cellStyle name="Standaard 12" xfId="87" xr:uid="{00000000-0005-0000-0000-00006A000000}"/>
    <cellStyle name="Standaard 13" xfId="88" xr:uid="{00000000-0005-0000-0000-00006B000000}"/>
    <cellStyle name="Standaard 14" xfId="90" xr:uid="{00000000-0005-0000-0000-00006C000000}"/>
    <cellStyle name="Standaard 15" xfId="91" xr:uid="{00000000-0005-0000-0000-00006D000000}"/>
    <cellStyle name="Standaard 16" xfId="92" xr:uid="{00000000-0005-0000-0000-00006E000000}"/>
    <cellStyle name="Standaard 17" xfId="93" xr:uid="{00000000-0005-0000-0000-00006F000000}"/>
    <cellStyle name="Standaard 18" xfId="94" xr:uid="{00000000-0005-0000-0000-000070000000}"/>
    <cellStyle name="Standaard 19" xfId="95" xr:uid="{00000000-0005-0000-0000-000071000000}"/>
    <cellStyle name="Standaard 2" xfId="74" xr:uid="{00000000-0005-0000-0000-000072000000}"/>
    <cellStyle name="Standaard 2 2" xfId="75" xr:uid="{00000000-0005-0000-0000-000073000000}"/>
    <cellStyle name="Standaard 20" xfId="96" xr:uid="{00000000-0005-0000-0000-000074000000}"/>
    <cellStyle name="Standaard 21" xfId="97" xr:uid="{00000000-0005-0000-0000-000075000000}"/>
    <cellStyle name="Standaard 22" xfId="98" xr:uid="{00000000-0005-0000-0000-000076000000}"/>
    <cellStyle name="Standaard 23" xfId="99" xr:uid="{00000000-0005-0000-0000-000077000000}"/>
    <cellStyle name="Standaard 24" xfId="100" xr:uid="{00000000-0005-0000-0000-000078000000}"/>
    <cellStyle name="Standaard 25" xfId="101" xr:uid="{00000000-0005-0000-0000-000079000000}"/>
    <cellStyle name="Standaard 26" xfId="102" xr:uid="{00000000-0005-0000-0000-00007A000000}"/>
    <cellStyle name="Standaard 27" xfId="103" xr:uid="{00000000-0005-0000-0000-00007B000000}"/>
    <cellStyle name="Standaard 28" xfId="1" xr:uid="{00000000-0005-0000-0000-00007C000000}"/>
    <cellStyle name="Standaard 3" xfId="76" xr:uid="{00000000-0005-0000-0000-00007D000000}"/>
    <cellStyle name="Standaard 3 2" xfId="77" xr:uid="{00000000-0005-0000-0000-00007E000000}"/>
    <cellStyle name="Standaard 4" xfId="78" xr:uid="{00000000-0005-0000-0000-00007F000000}"/>
    <cellStyle name="Standaard 4 2" xfId="79" xr:uid="{00000000-0005-0000-0000-000080000000}"/>
    <cellStyle name="Standaard 5" xfId="80" xr:uid="{00000000-0005-0000-0000-000081000000}"/>
    <cellStyle name="Standaard 6" xfId="81" xr:uid="{00000000-0005-0000-0000-000082000000}"/>
    <cellStyle name="Standaard 7" xfId="82" xr:uid="{00000000-0005-0000-0000-000083000000}"/>
    <cellStyle name="Standaard 8" xfId="83" xr:uid="{00000000-0005-0000-0000-000084000000}"/>
    <cellStyle name="Standaard 9" xfId="84" xr:uid="{00000000-0005-0000-0000-000085000000}"/>
    <cellStyle name="Texte explicatif" xfId="133" xr:uid="{00000000-0005-0000-0000-000086000000}"/>
    <cellStyle name="Titre" xfId="134" xr:uid="{00000000-0005-0000-0000-000087000000}"/>
    <cellStyle name="Titre 1" xfId="135" xr:uid="{00000000-0005-0000-0000-000088000000}"/>
    <cellStyle name="Titre 2" xfId="136" xr:uid="{00000000-0005-0000-0000-000089000000}"/>
    <cellStyle name="Titre 3" xfId="137" xr:uid="{00000000-0005-0000-0000-00008A000000}"/>
    <cellStyle name="Titre 4" xfId="138" xr:uid="{00000000-0005-0000-0000-00008B000000}"/>
    <cellStyle name="Total" xfId="139" xr:uid="{00000000-0005-0000-0000-00008C000000}"/>
    <cellStyle name="Vérification" xfId="140" xr:uid="{00000000-0005-0000-0000-00008D000000}"/>
  </cellStyles>
  <dxfs count="140">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b val="0"/>
        <i val="0"/>
        <strike val="0"/>
        <condense val="0"/>
        <extend val="0"/>
        <outline val="0"/>
        <shadow val="0"/>
        <u val="none"/>
        <vertAlign val="baseline"/>
        <sz val="12"/>
        <color auto="1"/>
        <name val="Verdana"/>
        <scheme val="none"/>
      </font>
      <alignmen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Verdana"/>
        <scheme val="none"/>
      </font>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Verdana"/>
        <scheme val="none"/>
      </font>
      <alignment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Verdana"/>
        <scheme val="none"/>
      </font>
      <alignmen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Verdana"/>
        <scheme val="none"/>
      </font>
      <fill>
        <patternFill patternType="solid">
          <fgColor indexed="64"/>
          <bgColor theme="1" tint="0.79998168889431442"/>
        </patternFill>
      </fill>
      <alignmen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Verdana"/>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Verdana"/>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Verdana"/>
        <scheme val="none"/>
      </font>
    </dxf>
    <dxf>
      <border outline="0">
        <bottom style="thin">
          <color indexed="64"/>
        </bottom>
      </border>
    </dxf>
    <dxf>
      <font>
        <b/>
        <strike val="0"/>
        <outline val="0"/>
        <shadow val="0"/>
        <u val="none"/>
        <vertAlign val="baseline"/>
        <sz val="12"/>
        <color auto="1"/>
        <name val="Verdana"/>
        <scheme val="none"/>
      </font>
    </dxf>
    <dxf>
      <font>
        <b val="0"/>
        <i val="0"/>
        <strike val="0"/>
        <condense val="0"/>
        <extend val="0"/>
        <outline val="0"/>
        <shadow val="0"/>
        <u val="none"/>
        <vertAlign val="baseline"/>
        <sz val="12"/>
        <color auto="1"/>
        <name val="Verdana"/>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Verdana"/>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Verdana"/>
        <scheme val="none"/>
      </font>
    </dxf>
    <dxf>
      <border outline="0">
        <bottom style="thin">
          <color indexed="64"/>
        </bottom>
      </border>
    </dxf>
    <dxf>
      <font>
        <b/>
        <strike val="0"/>
        <outline val="0"/>
        <shadow val="0"/>
        <u val="none"/>
        <vertAlign val="baseline"/>
        <sz val="12"/>
        <color auto="1"/>
        <name val="Verdana"/>
        <scheme val="none"/>
      </font>
    </dxf>
    <dxf>
      <font>
        <b val="0"/>
        <i val="0"/>
        <strike val="0"/>
        <condense val="0"/>
        <extend val="0"/>
        <outline val="0"/>
        <shadow val="0"/>
        <u val="none"/>
        <vertAlign val="baseline"/>
        <sz val="12"/>
        <color auto="1"/>
        <name val="Verdana"/>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Verdana"/>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Verdana"/>
        <scheme val="none"/>
      </font>
    </dxf>
    <dxf>
      <border outline="0">
        <bottom style="thin">
          <color indexed="64"/>
        </bottom>
      </border>
    </dxf>
    <dxf>
      <font>
        <b/>
        <strike val="0"/>
        <outline val="0"/>
        <shadow val="0"/>
        <u val="none"/>
        <vertAlign val="baseline"/>
        <sz val="12"/>
        <color auto="1"/>
        <name val="Verdana"/>
        <scheme val="none"/>
      </font>
    </dxf>
    <dxf>
      <font>
        <b val="0"/>
        <i val="0"/>
        <strike val="0"/>
        <condense val="0"/>
        <extend val="0"/>
        <outline val="0"/>
        <shadow val="0"/>
        <u val="none"/>
        <vertAlign val="baseline"/>
        <sz val="12"/>
        <color auto="1"/>
        <name val="Verdana"/>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2"/>
        <color theme="3"/>
        <name val="Verdana"/>
        <scheme val="none"/>
      </font>
      <numFmt numFmtId="30" formatCode="@"/>
      <alignment horizontal="general" vertical="top"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Verdana"/>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2"/>
        <color theme="3"/>
        <name val="Verdana"/>
        <scheme val="none"/>
      </font>
      <numFmt numFmtId="30" formatCode="@"/>
      <alignment horizontal="general" vertical="top" textRotation="0" wrapText="1" indent="0" justifyLastLine="0" shrinkToFit="0" readingOrder="0"/>
      <border diagonalUp="0" diagonalDown="0" outline="0">
        <left/>
        <right style="thin">
          <color indexed="64"/>
        </right>
        <top/>
        <bottom style="thin">
          <color indexed="64"/>
        </bottom>
      </border>
    </dxf>
    <dxf>
      <font>
        <strike val="0"/>
        <outline val="0"/>
        <shadow val="0"/>
        <u val="none"/>
        <vertAlign val="baseline"/>
        <color auto="1"/>
        <name val="Verdana"/>
        <scheme val="none"/>
      </font>
    </dxf>
    <dxf>
      <border outline="0">
        <bottom style="thin">
          <color indexed="64"/>
        </bottom>
      </border>
    </dxf>
    <dxf>
      <font>
        <strike val="0"/>
        <outline val="0"/>
        <shadow val="0"/>
        <u val="none"/>
        <vertAlign val="baseline"/>
        <color auto="1"/>
        <name val="Verdana"/>
        <scheme val="none"/>
      </font>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19" formatCode="d/m/yyyy"/>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8"/>
        <color auto="1"/>
        <name val="Verdana"/>
        <scheme val="major"/>
      </font>
      <fill>
        <patternFill patternType="none">
          <fgColor indexed="64"/>
          <bgColor indexed="65"/>
        </patternFill>
      </fill>
      <alignment horizontal="righ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rdana"/>
        <scheme val="major"/>
      </font>
      <numFmt numFmtId="0" formatCode="General"/>
      <fill>
        <patternFill patternType="none">
          <fgColor indexed="64"/>
          <bgColor auto="1"/>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19" formatCode="d/m/yyyy"/>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auto="1"/>
        <name val="Verdana"/>
        <scheme val="maj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rdana"/>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numFmt numFmtId="0" formatCode="General"/>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major"/>
      </font>
      <fill>
        <patternFill patternType="none">
          <fgColor indexed="64"/>
          <bgColor indexed="65"/>
        </patternFill>
      </fill>
      <alignment horizontal="center"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9"/>
        <color auto="1"/>
        <name val="Verdana"/>
        <scheme val="major"/>
      </font>
      <fill>
        <patternFill patternType="none">
          <fgColor indexed="64"/>
          <bgColor auto="1"/>
        </patternFill>
      </fill>
      <alignment horizontal="center" vertical="center" textRotation="0" wrapText="0" indent="0" justifyLastLine="0" shrinkToFit="0" readingOrder="0"/>
      <protection locked="0" hidden="0"/>
    </dxf>
    <dxf>
      <border outline="0">
        <top style="thin">
          <color indexed="64"/>
        </top>
      </border>
    </dxf>
    <dxf>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general" vertical="bottom" textRotation="0" wrapText="0" indent="0" justifyLastLine="0" shrinkToFit="0" readingOrder="0"/>
      <protection locked="0" hidden="0"/>
    </dxf>
    <dxf>
      <font>
        <strike val="0"/>
        <outline val="0"/>
        <shadow val="0"/>
        <vertAlign val="baseline"/>
        <color theme="0" tint="-0.499984740745262"/>
        <name val="Verdana"/>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Verdana"/>
        <scheme val="none"/>
      </font>
      <numFmt numFmtId="19" formatCode="d/m/yyyy"/>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Verdana"/>
        <scheme val="none"/>
      </font>
      <numFmt numFmtId="19" formatCode="d/m/yyyy"/>
      <fill>
        <patternFill patternType="none">
          <fgColor indexed="64"/>
          <bgColor auto="1"/>
        </patternFill>
      </fill>
      <alignment horizontal="left" vertical="center" textRotation="0" wrapText="1" indent="0" justifyLastLine="0" shrinkToFit="0" readingOrder="0"/>
      <protection locked="0" hidden="0"/>
    </dxf>
    <dxf>
      <font>
        <b val="0"/>
      </font>
      <fill>
        <patternFill patternType="none">
          <fgColor indexed="64"/>
          <bgColor auto="1"/>
        </patternFill>
      </fill>
      <protection locked="0" hidden="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bottom/>
      </border>
      <protection locked="1" hidden="0"/>
    </dxf>
    <dxf>
      <fill>
        <patternFill>
          <bgColor theme="0" tint="-4.9989318521683403E-2"/>
        </patternFill>
      </fill>
    </dxf>
    <dxf>
      <font>
        <color theme="0" tint="-0.499984740745262"/>
      </font>
      <fill>
        <patternFill>
          <bgColor theme="0" tint="-0.499984740745262"/>
        </patternFill>
      </fill>
      <border>
        <left style="medium">
          <color auto="1"/>
        </left>
        <right style="medium">
          <color auto="1"/>
        </right>
        <top style="medium">
          <color auto="1"/>
        </top>
        <bottom style="medium">
          <color auto="1"/>
        </bottom>
        <vertical style="thin">
          <color auto="1"/>
        </vertical>
        <horizontal style="thin">
          <color auto="1"/>
        </horizontal>
      </border>
    </dxf>
    <dxf>
      <border diagonalUp="1">
        <left style="medium">
          <color auto="1"/>
        </left>
        <right style="medium">
          <color auto="1"/>
        </right>
        <top style="medium">
          <color auto="1"/>
        </top>
        <bottom style="medium">
          <color auto="1"/>
        </bottom>
        <diagonal style="thin">
          <color auto="1"/>
        </diagonal>
        <vertical style="thin">
          <color auto="1"/>
        </vertical>
        <horizontal style="thin">
          <color auto="1"/>
        </horizontal>
      </border>
    </dxf>
    <dxf>
      <fill>
        <patternFill>
          <bgColor rgb="FFDCE6F1"/>
        </patternFill>
      </fill>
    </dxf>
    <dxf>
      <fill>
        <patternFill>
          <bgColor rgb="FFDCE6F1"/>
        </patternFill>
      </fill>
    </dxf>
    <dxf>
      <fill>
        <patternFill>
          <bgColor rgb="FFDCE6F1"/>
        </patternFill>
      </fill>
    </dxf>
    <dxf>
      <fill>
        <patternFill>
          <bgColor rgb="FFDCE6F1"/>
        </patternFill>
      </fill>
    </dxf>
    <dxf>
      <border>
        <left style="thin">
          <color auto="1"/>
        </left>
        <right style="medium">
          <color auto="1"/>
        </right>
        <top style="thin">
          <color auto="1"/>
        </top>
        <bottom style="thin">
          <color auto="1"/>
        </bottom>
        <vertical style="thin">
          <color auto="1"/>
        </vertical>
        <horizontal style="thin">
          <color auto="1"/>
        </horizontal>
      </border>
    </dxf>
    <dxf>
      <font>
        <b/>
        <i val="0"/>
        <strike val="0"/>
      </font>
      <fill>
        <patternFill patternType="none">
          <bgColor auto="1"/>
        </patternFill>
      </fill>
      <border>
        <left style="medium">
          <color auto="1"/>
        </left>
        <right style="medium">
          <color auto="1"/>
        </right>
        <top style="medium">
          <color auto="1"/>
        </top>
        <bottom style="medium">
          <color auto="1"/>
        </bottom>
        <vertical style="medium">
          <color auto="1"/>
        </vertical>
        <horizontal style="medium">
          <color auto="1"/>
        </horizontal>
      </border>
    </dxf>
    <dxf>
      <font>
        <b/>
        <i val="0"/>
      </font>
      <border>
        <left style="medium">
          <color auto="1"/>
        </left>
        <right style="medium">
          <color auto="1"/>
        </right>
        <top style="medium">
          <color auto="1"/>
        </top>
        <bottom style="medium">
          <color auto="1"/>
        </bottom>
        <vertical style="medium">
          <color auto="1"/>
        </vertical>
        <horizontal style="medium">
          <color auto="1"/>
        </horizontal>
      </border>
    </dxf>
    <dxf>
      <fill>
        <patternFill>
          <bgColor theme="0"/>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Tabelstijl 1" pivot="0" count="8" xr9:uid="{00000000-0011-0000-FFFF-FFFF00000000}">
      <tableStyleElement type="wholeTable" dxfId="139"/>
      <tableStyleElement type="headerRow" dxfId="138"/>
      <tableStyleElement type="firstColumn" dxfId="137"/>
      <tableStyleElement type="lastColumn" dxfId="136"/>
      <tableStyleElement type="firstRowStripe" dxfId="135"/>
      <tableStyleElement type="secondRowStripe" dxfId="134"/>
      <tableStyleElement type="firstColumnStripe" dxfId="133"/>
      <tableStyleElement type="secondColumnStripe" dxfId="132"/>
    </tableStyle>
    <tableStyle name="Tabelstijl 2" pivot="0" count="3" xr9:uid="{00000000-0011-0000-FFFF-FFFF01000000}">
      <tableStyleElement type="wholeTable" dxfId="131"/>
      <tableStyleElement type="headerRow" dxfId="130"/>
      <tableStyleElement type="secondRowStripe" dxfId="129"/>
    </tableStyle>
  </tableStyles>
  <colors>
    <mruColors>
      <color rgb="FFDCE6F1"/>
      <color rgb="FF0070C0"/>
      <color rgb="FF00FF00"/>
      <color rgb="FFFFC000"/>
      <color rgb="FF3333CC"/>
      <color rgb="FF0033CC"/>
      <color rgb="FF2F10A0"/>
      <color rgb="FF6600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Initiële 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C00000"/>
              </a:solidFill>
              <a:ln w="19050">
                <a:solidFill>
                  <a:schemeClr val="lt1"/>
                </a:solidFill>
              </a:ln>
              <a:effectLst/>
            </c:spPr>
            <c:extLst>
              <c:ext xmlns:c16="http://schemas.microsoft.com/office/drawing/2014/chart" uri="{C3380CC4-5D6E-409C-BE32-E72D297353CC}">
                <c16:uniqueId val="{00000001-65F4-47D2-B25F-289818BC73B7}"/>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65F4-47D2-B25F-289818BC73B7}"/>
              </c:ext>
            </c:extLst>
          </c:dPt>
          <c:dPt>
            <c:idx val="2"/>
            <c:invertIfNegative val="0"/>
            <c:bubble3D val="0"/>
            <c:spPr>
              <a:solidFill>
                <a:srgbClr val="FFC000"/>
              </a:solidFill>
              <a:ln w="19050">
                <a:solidFill>
                  <a:schemeClr val="lt1"/>
                </a:solidFill>
              </a:ln>
              <a:effectLst/>
            </c:spPr>
            <c:extLst>
              <c:ext xmlns:c16="http://schemas.microsoft.com/office/drawing/2014/chart" uri="{C3380CC4-5D6E-409C-BE32-E72D297353CC}">
                <c16:uniqueId val="{00000005-65F4-47D2-B25F-289818BC73B7}"/>
              </c:ext>
            </c:extLst>
          </c:dPt>
          <c:dPt>
            <c:idx val="3"/>
            <c:invertIfNegative val="0"/>
            <c:bubble3D val="0"/>
            <c:spPr>
              <a:solidFill>
                <a:srgbClr val="FFFF00"/>
              </a:solidFill>
              <a:ln w="19050">
                <a:solidFill>
                  <a:schemeClr val="lt1"/>
                </a:solidFill>
              </a:ln>
              <a:effectLst/>
            </c:spPr>
            <c:extLst>
              <c:ext xmlns:c16="http://schemas.microsoft.com/office/drawing/2014/chart" uri="{C3380CC4-5D6E-409C-BE32-E72D297353CC}">
                <c16:uniqueId val="{00000007-65F4-47D2-B25F-289818BC73B7}"/>
              </c:ext>
            </c:extLst>
          </c:dPt>
          <c:dPt>
            <c:idx val="4"/>
            <c:invertIfNegative val="0"/>
            <c:bubble3D val="0"/>
            <c:spPr>
              <a:solidFill>
                <a:srgbClr val="00FF00"/>
              </a:solidFill>
              <a:ln w="19050">
                <a:solidFill>
                  <a:schemeClr val="lt1"/>
                </a:solidFill>
              </a:ln>
              <a:effectLst/>
            </c:spPr>
            <c:extLst>
              <c:ext xmlns:c16="http://schemas.microsoft.com/office/drawing/2014/chart" uri="{C3380CC4-5D6E-409C-BE32-E72D297353CC}">
                <c16:uniqueId val="{00000009-65F4-47D2-B25F-289818BC73B7}"/>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Dashboard!$V$4:$V$8</c:f>
              <c:strCache>
                <c:ptCount val="5"/>
                <c:pt idx="0">
                  <c:v>Zeer hoge risico's</c:v>
                </c:pt>
                <c:pt idx="1">
                  <c:v>Hoge risico's</c:v>
                </c:pt>
                <c:pt idx="2">
                  <c:v>Substantiele risico's</c:v>
                </c:pt>
                <c:pt idx="3">
                  <c:v>Mogelijke risico's</c:v>
                </c:pt>
                <c:pt idx="4">
                  <c:v>Aantal lichte risico's</c:v>
                </c:pt>
              </c:strCache>
            </c:strRef>
          </c:cat>
          <c:val>
            <c:numRef>
              <c:f>Dashboard!$W$4:$W$8</c:f>
              <c:numCache>
                <c:formatCode>General</c:formatCode>
                <c:ptCount val="5"/>
                <c:pt idx="0">
                  <c:v>0</c:v>
                </c:pt>
                <c:pt idx="1">
                  <c:v>5</c:v>
                </c:pt>
                <c:pt idx="2">
                  <c:v>7</c:v>
                </c:pt>
                <c:pt idx="3">
                  <c:v>8</c:v>
                </c:pt>
                <c:pt idx="4">
                  <c:v>4</c:v>
                </c:pt>
              </c:numCache>
            </c:numRef>
          </c:val>
          <c:extLst>
            <c:ext xmlns:c16="http://schemas.microsoft.com/office/drawing/2014/chart" uri="{C3380CC4-5D6E-409C-BE32-E72D297353CC}">
              <c16:uniqueId val="{0000000A-65F4-47D2-B25F-289818BC73B7}"/>
            </c:ext>
          </c:extLst>
        </c:ser>
        <c:dLbls>
          <c:showLegendKey val="0"/>
          <c:showVal val="0"/>
          <c:showCatName val="0"/>
          <c:showSerName val="0"/>
          <c:showPercent val="0"/>
          <c:showBubbleSize val="0"/>
        </c:dLbls>
        <c:gapWidth val="100"/>
        <c:axId val="486425424"/>
        <c:axId val="486423128"/>
      </c:barChart>
      <c:catAx>
        <c:axId val="486425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6423128"/>
        <c:crosses val="autoZero"/>
        <c:auto val="1"/>
        <c:lblAlgn val="ctr"/>
        <c:lblOffset val="100"/>
        <c:noMultiLvlLbl val="0"/>
      </c:catAx>
      <c:valAx>
        <c:axId val="486423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6425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Actuele 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C00000"/>
              </a:solidFill>
              <a:ln w="19050">
                <a:solidFill>
                  <a:schemeClr val="lt1"/>
                </a:solidFill>
              </a:ln>
              <a:effectLst/>
            </c:spPr>
            <c:extLst>
              <c:ext xmlns:c16="http://schemas.microsoft.com/office/drawing/2014/chart" uri="{C3380CC4-5D6E-409C-BE32-E72D297353CC}">
                <c16:uniqueId val="{00000001-4BD2-44DF-B533-0CB2648AB0CA}"/>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4BD2-44DF-B533-0CB2648AB0CA}"/>
              </c:ext>
            </c:extLst>
          </c:dPt>
          <c:dPt>
            <c:idx val="2"/>
            <c:invertIfNegative val="0"/>
            <c:bubble3D val="0"/>
            <c:spPr>
              <a:solidFill>
                <a:srgbClr val="FFC000"/>
              </a:solidFill>
              <a:ln w="19050">
                <a:solidFill>
                  <a:schemeClr val="lt1"/>
                </a:solidFill>
              </a:ln>
              <a:effectLst/>
            </c:spPr>
            <c:extLst>
              <c:ext xmlns:c16="http://schemas.microsoft.com/office/drawing/2014/chart" uri="{C3380CC4-5D6E-409C-BE32-E72D297353CC}">
                <c16:uniqueId val="{00000005-4BD2-44DF-B533-0CB2648AB0CA}"/>
              </c:ext>
            </c:extLst>
          </c:dPt>
          <c:dPt>
            <c:idx val="3"/>
            <c:invertIfNegative val="0"/>
            <c:bubble3D val="0"/>
            <c:spPr>
              <a:solidFill>
                <a:srgbClr val="FFFF00"/>
              </a:solidFill>
              <a:ln w="19050">
                <a:solidFill>
                  <a:schemeClr val="lt1"/>
                </a:solidFill>
              </a:ln>
              <a:effectLst/>
            </c:spPr>
            <c:extLst>
              <c:ext xmlns:c16="http://schemas.microsoft.com/office/drawing/2014/chart" uri="{C3380CC4-5D6E-409C-BE32-E72D297353CC}">
                <c16:uniqueId val="{00000007-4BD2-44DF-B533-0CB2648AB0CA}"/>
              </c:ext>
            </c:extLst>
          </c:dPt>
          <c:dPt>
            <c:idx val="4"/>
            <c:invertIfNegative val="0"/>
            <c:bubble3D val="0"/>
            <c:spPr>
              <a:solidFill>
                <a:srgbClr val="00FF00"/>
              </a:solidFill>
              <a:ln w="19050">
                <a:solidFill>
                  <a:schemeClr val="lt1"/>
                </a:solidFill>
              </a:ln>
              <a:effectLst/>
            </c:spPr>
            <c:extLst>
              <c:ext xmlns:c16="http://schemas.microsoft.com/office/drawing/2014/chart" uri="{C3380CC4-5D6E-409C-BE32-E72D297353CC}">
                <c16:uniqueId val="{00000009-4BD2-44DF-B533-0CB2648AB0CA}"/>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Dashboard!$V$4:$V$8</c:f>
              <c:strCache>
                <c:ptCount val="5"/>
                <c:pt idx="0">
                  <c:v>Zeer hoge risico's</c:v>
                </c:pt>
                <c:pt idx="1">
                  <c:v>Hoge risico's</c:v>
                </c:pt>
                <c:pt idx="2">
                  <c:v>Substantiele risico's</c:v>
                </c:pt>
                <c:pt idx="3">
                  <c:v>Mogelijke risico's</c:v>
                </c:pt>
                <c:pt idx="4">
                  <c:v>Aantal lichte risico's</c:v>
                </c:pt>
              </c:strCache>
            </c:strRef>
          </c:cat>
          <c:val>
            <c:numRef>
              <c:f>Dashboard!$X$4:$X$8</c:f>
              <c:numCache>
                <c:formatCode>General</c:formatCode>
                <c:ptCount val="5"/>
                <c:pt idx="0">
                  <c:v>0</c:v>
                </c:pt>
                <c:pt idx="1">
                  <c:v>5</c:v>
                </c:pt>
                <c:pt idx="2">
                  <c:v>7</c:v>
                </c:pt>
                <c:pt idx="3">
                  <c:v>8</c:v>
                </c:pt>
                <c:pt idx="4">
                  <c:v>4</c:v>
                </c:pt>
              </c:numCache>
            </c:numRef>
          </c:val>
          <c:extLst>
            <c:ext xmlns:c16="http://schemas.microsoft.com/office/drawing/2014/chart" uri="{C3380CC4-5D6E-409C-BE32-E72D297353CC}">
              <c16:uniqueId val="{0000000A-4BD2-44DF-B533-0CB2648AB0CA}"/>
            </c:ext>
          </c:extLst>
        </c:ser>
        <c:dLbls>
          <c:showLegendKey val="0"/>
          <c:showVal val="0"/>
          <c:showCatName val="0"/>
          <c:showSerName val="0"/>
          <c:showPercent val="0"/>
          <c:showBubbleSize val="0"/>
        </c:dLbls>
        <c:gapWidth val="100"/>
        <c:axId val="1142425616"/>
        <c:axId val="1142427584"/>
      </c:barChart>
      <c:catAx>
        <c:axId val="1142425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42427584"/>
        <c:crosses val="autoZero"/>
        <c:auto val="1"/>
        <c:lblAlgn val="ctr"/>
        <c:lblOffset val="100"/>
        <c:noMultiLvlLbl val="0"/>
      </c:catAx>
      <c:valAx>
        <c:axId val="1142427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42425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Gereduceerde</a:t>
            </a:r>
            <a:r>
              <a:rPr lang="nl-NL" sz="1600" baseline="0">
                <a:solidFill>
                  <a:sysClr val="windowText" lastClr="000000"/>
                </a:solidFill>
              </a:rPr>
              <a:t> </a:t>
            </a:r>
            <a:r>
              <a:rPr lang="nl-NL" sz="1600">
                <a:solidFill>
                  <a:sysClr val="windowText" lastClr="000000"/>
                </a:solidFill>
              </a:rPr>
              <a:t>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00FF00"/>
              </a:solidFill>
              <a:ln w="19050">
                <a:solidFill>
                  <a:schemeClr val="lt1"/>
                </a:solidFill>
              </a:ln>
              <a:effectLst/>
            </c:spPr>
            <c:extLst>
              <c:ext xmlns:c16="http://schemas.microsoft.com/office/drawing/2014/chart" uri="{C3380CC4-5D6E-409C-BE32-E72D297353CC}">
                <c16:uniqueId val="{00000001-9063-4D50-AE18-B92173FD52EE}"/>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9063-4D50-AE18-B92173FD52EE}"/>
              </c:ext>
            </c:extLst>
          </c:dPt>
          <c:dPt>
            <c:idx val="2"/>
            <c:invertIfNegative val="0"/>
            <c:bubble3D val="0"/>
            <c:spPr>
              <a:solidFill>
                <a:srgbClr val="FFC000"/>
              </a:solidFill>
              <a:ln w="19050">
                <a:solidFill>
                  <a:schemeClr val="lt1"/>
                </a:solidFill>
              </a:ln>
              <a:effectLst/>
            </c:spPr>
            <c:extLst>
              <c:ext xmlns:c16="http://schemas.microsoft.com/office/drawing/2014/chart" uri="{C3380CC4-5D6E-409C-BE32-E72D297353CC}">
                <c16:uniqueId val="{00000005-9063-4D50-AE18-B92173FD52EE}"/>
              </c:ext>
            </c:extLst>
          </c:dPt>
          <c:dPt>
            <c:idx val="3"/>
            <c:invertIfNegative val="0"/>
            <c:bubble3D val="0"/>
            <c:spPr>
              <a:solidFill>
                <a:srgbClr val="FFFF00"/>
              </a:solidFill>
              <a:ln w="19050">
                <a:solidFill>
                  <a:schemeClr val="lt1"/>
                </a:solidFill>
              </a:ln>
              <a:effectLst/>
            </c:spPr>
            <c:extLst>
              <c:ext xmlns:c16="http://schemas.microsoft.com/office/drawing/2014/chart" uri="{C3380CC4-5D6E-409C-BE32-E72D297353CC}">
                <c16:uniqueId val="{00000007-9063-4D50-AE18-B92173FD52EE}"/>
              </c:ext>
            </c:extLst>
          </c:dPt>
          <c:dPt>
            <c:idx val="4"/>
            <c:invertIfNegative val="0"/>
            <c:bubble3D val="0"/>
            <c:spPr>
              <a:solidFill>
                <a:srgbClr val="00FF00"/>
              </a:solidFill>
              <a:ln w="19050">
                <a:solidFill>
                  <a:schemeClr val="lt1"/>
                </a:solidFill>
              </a:ln>
              <a:effectLst/>
            </c:spPr>
            <c:extLst>
              <c:ext xmlns:c16="http://schemas.microsoft.com/office/drawing/2014/chart" uri="{C3380CC4-5D6E-409C-BE32-E72D297353CC}">
                <c16:uniqueId val="{00000009-9063-4D50-AE18-B92173FD52E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Dashboard!$V$40:$V$41</c:f>
              <c:strCache>
                <c:ptCount val="2"/>
                <c:pt idx="0">
                  <c:v>Risico's gereduceerd</c:v>
                </c:pt>
                <c:pt idx="1">
                  <c:v>Risico's nog niet (voldoende) gereduceerd</c:v>
                </c:pt>
              </c:strCache>
            </c:strRef>
          </c:cat>
          <c:val>
            <c:numRef>
              <c:f>Dashboard!$W$40:$W$41</c:f>
              <c:numCache>
                <c:formatCode>General</c:formatCode>
                <c:ptCount val="2"/>
                <c:pt idx="0">
                  <c:v>11</c:v>
                </c:pt>
                <c:pt idx="1">
                  <c:v>13</c:v>
                </c:pt>
              </c:numCache>
            </c:numRef>
          </c:val>
          <c:extLst>
            <c:ext xmlns:c16="http://schemas.microsoft.com/office/drawing/2014/chart" uri="{C3380CC4-5D6E-409C-BE32-E72D297353CC}">
              <c16:uniqueId val="{0000000A-9063-4D50-AE18-B92173FD52EE}"/>
            </c:ext>
          </c:extLst>
        </c:ser>
        <c:dLbls>
          <c:showLegendKey val="0"/>
          <c:showVal val="0"/>
          <c:showCatName val="0"/>
          <c:showSerName val="0"/>
          <c:showPercent val="0"/>
          <c:showBubbleSize val="0"/>
        </c:dLbls>
        <c:gapWidth val="100"/>
        <c:axId val="1289754840"/>
        <c:axId val="1289749592"/>
      </c:barChart>
      <c:catAx>
        <c:axId val="1289754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9749592"/>
        <c:crosses val="autoZero"/>
        <c:auto val="1"/>
        <c:lblAlgn val="ctr"/>
        <c:lblOffset val="100"/>
        <c:noMultiLvlLbl val="0"/>
      </c:catAx>
      <c:valAx>
        <c:axId val="1289749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89754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Initiële 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AA22-4EBD-A20C-237CB9D2AEB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AA22-4EBD-A20C-237CB9D2AEB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A22-4EBD-A20C-237CB9D2AEB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AA22-4EBD-A20C-237CB9D2AEB2}"/>
              </c:ext>
            </c:extLst>
          </c:dPt>
          <c:dPt>
            <c:idx val="4"/>
            <c:bubble3D val="0"/>
            <c:spPr>
              <a:solidFill>
                <a:srgbClr val="00FF00"/>
              </a:solidFill>
              <a:ln w="19050">
                <a:solidFill>
                  <a:schemeClr val="lt1"/>
                </a:solidFill>
              </a:ln>
              <a:effectLst/>
            </c:spPr>
            <c:extLst>
              <c:ext xmlns:c16="http://schemas.microsoft.com/office/drawing/2014/chart" uri="{C3380CC4-5D6E-409C-BE32-E72D297353CC}">
                <c16:uniqueId val="{00000009-AA22-4EBD-A20C-237CB9D2AEB2}"/>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Dashboard!$V$4:$V$8</c:f>
              <c:strCache>
                <c:ptCount val="5"/>
                <c:pt idx="0">
                  <c:v>Zeer hoge risico's</c:v>
                </c:pt>
                <c:pt idx="1">
                  <c:v>Hoge risico's</c:v>
                </c:pt>
                <c:pt idx="2">
                  <c:v>Substantiele risico's</c:v>
                </c:pt>
                <c:pt idx="3">
                  <c:v>Mogelijke risico's</c:v>
                </c:pt>
                <c:pt idx="4">
                  <c:v>Aantal lichte risico's</c:v>
                </c:pt>
              </c:strCache>
            </c:strRef>
          </c:cat>
          <c:val>
            <c:numRef>
              <c:f>Dashboard!$W$4:$W$8</c:f>
              <c:numCache>
                <c:formatCode>General</c:formatCode>
                <c:ptCount val="5"/>
                <c:pt idx="0">
                  <c:v>0</c:v>
                </c:pt>
                <c:pt idx="1">
                  <c:v>5</c:v>
                </c:pt>
                <c:pt idx="2">
                  <c:v>7</c:v>
                </c:pt>
                <c:pt idx="3">
                  <c:v>8</c:v>
                </c:pt>
                <c:pt idx="4">
                  <c:v>4</c:v>
                </c:pt>
              </c:numCache>
            </c:numRef>
          </c:val>
          <c:extLst>
            <c:ext xmlns:c16="http://schemas.microsoft.com/office/drawing/2014/chart" uri="{C3380CC4-5D6E-409C-BE32-E72D297353CC}">
              <c16:uniqueId val="{0000000A-AA22-4EBD-A20C-237CB9D2AEB2}"/>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Actuele 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F937-4ECA-BED2-600DD72DA8F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F937-4ECA-BED2-600DD72DA8F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F937-4ECA-BED2-600DD72DA8F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F937-4ECA-BED2-600DD72DA8FF}"/>
              </c:ext>
            </c:extLst>
          </c:dPt>
          <c:dPt>
            <c:idx val="4"/>
            <c:bubble3D val="0"/>
            <c:spPr>
              <a:solidFill>
                <a:srgbClr val="00FF00"/>
              </a:solidFill>
              <a:ln w="19050">
                <a:solidFill>
                  <a:schemeClr val="lt1"/>
                </a:solidFill>
              </a:ln>
              <a:effectLst/>
            </c:spPr>
            <c:extLst>
              <c:ext xmlns:c16="http://schemas.microsoft.com/office/drawing/2014/chart" uri="{C3380CC4-5D6E-409C-BE32-E72D297353CC}">
                <c16:uniqueId val="{00000009-F937-4ECA-BED2-600DD72DA8FF}"/>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Dashboard!$V$4:$V$8</c:f>
              <c:strCache>
                <c:ptCount val="5"/>
                <c:pt idx="0">
                  <c:v>Zeer hoge risico's</c:v>
                </c:pt>
                <c:pt idx="1">
                  <c:v>Hoge risico's</c:v>
                </c:pt>
                <c:pt idx="2">
                  <c:v>Substantiele risico's</c:v>
                </c:pt>
                <c:pt idx="3">
                  <c:v>Mogelijke risico's</c:v>
                </c:pt>
                <c:pt idx="4">
                  <c:v>Aantal lichte risico's</c:v>
                </c:pt>
              </c:strCache>
            </c:strRef>
          </c:cat>
          <c:val>
            <c:numRef>
              <c:f>Dashboard!$X$4:$X$8</c:f>
              <c:numCache>
                <c:formatCode>General</c:formatCode>
                <c:ptCount val="5"/>
                <c:pt idx="0">
                  <c:v>0</c:v>
                </c:pt>
                <c:pt idx="1">
                  <c:v>5</c:v>
                </c:pt>
                <c:pt idx="2">
                  <c:v>7</c:v>
                </c:pt>
                <c:pt idx="3">
                  <c:v>8</c:v>
                </c:pt>
                <c:pt idx="4">
                  <c:v>4</c:v>
                </c:pt>
              </c:numCache>
            </c:numRef>
          </c:val>
          <c:extLst>
            <c:ext xmlns:c16="http://schemas.microsoft.com/office/drawing/2014/chart" uri="{C3380CC4-5D6E-409C-BE32-E72D297353CC}">
              <c16:uniqueId val="{0000000A-F937-4ECA-BED2-600DD72DA8FF}"/>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solidFill>
                  <a:sysClr val="windowText" lastClr="000000"/>
                </a:solidFill>
              </a:rPr>
              <a:t>Gereduceerde</a:t>
            </a:r>
            <a:r>
              <a:rPr lang="nl-NL" sz="1600" baseline="0">
                <a:solidFill>
                  <a:sysClr val="windowText" lastClr="000000"/>
                </a:solidFill>
              </a:rPr>
              <a:t> </a:t>
            </a:r>
            <a:r>
              <a:rPr lang="nl-NL" sz="1600">
                <a:solidFill>
                  <a:sysClr val="windowText" lastClr="000000"/>
                </a:solidFill>
              </a:rPr>
              <a:t>risico's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rgbClr val="00FF00"/>
              </a:solidFill>
              <a:ln w="19050">
                <a:solidFill>
                  <a:schemeClr val="lt1"/>
                </a:solidFill>
              </a:ln>
              <a:effectLst/>
            </c:spPr>
            <c:extLst>
              <c:ext xmlns:c16="http://schemas.microsoft.com/office/drawing/2014/chart" uri="{C3380CC4-5D6E-409C-BE32-E72D297353CC}">
                <c16:uniqueId val="{00000001-C545-432A-9F5F-5F56844F26E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545-432A-9F5F-5F56844F26E3}"/>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545-432A-9F5F-5F56844F26E3}"/>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545-432A-9F5F-5F56844F26E3}"/>
              </c:ext>
            </c:extLst>
          </c:dPt>
          <c:dPt>
            <c:idx val="4"/>
            <c:bubble3D val="0"/>
            <c:spPr>
              <a:solidFill>
                <a:srgbClr val="00FF00"/>
              </a:solidFill>
              <a:ln w="19050">
                <a:solidFill>
                  <a:schemeClr val="lt1"/>
                </a:solidFill>
              </a:ln>
              <a:effectLst/>
            </c:spPr>
            <c:extLst>
              <c:ext xmlns:c16="http://schemas.microsoft.com/office/drawing/2014/chart" uri="{C3380CC4-5D6E-409C-BE32-E72D297353CC}">
                <c16:uniqueId val="{00000009-C545-432A-9F5F-5F56844F26E3}"/>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Dashboard!$V$40:$V$41</c:f>
              <c:strCache>
                <c:ptCount val="2"/>
                <c:pt idx="0">
                  <c:v>Risico's gereduceerd</c:v>
                </c:pt>
                <c:pt idx="1">
                  <c:v>Risico's nog niet (voldoende) gereduceerd</c:v>
                </c:pt>
              </c:strCache>
            </c:strRef>
          </c:cat>
          <c:val>
            <c:numRef>
              <c:f>Dashboard!$W$40:$W$41</c:f>
              <c:numCache>
                <c:formatCode>General</c:formatCode>
                <c:ptCount val="2"/>
                <c:pt idx="0">
                  <c:v>11</c:v>
                </c:pt>
                <c:pt idx="1">
                  <c:v>13</c:v>
                </c:pt>
              </c:numCache>
            </c:numRef>
          </c:val>
          <c:extLst>
            <c:ext xmlns:c16="http://schemas.microsoft.com/office/drawing/2014/chart" uri="{C3380CC4-5D6E-409C-BE32-E72D297353CC}">
              <c16:uniqueId val="{0000000A-C545-432A-9F5F-5F56844F26E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nl-NL" sz="900">
                <a:solidFill>
                  <a:sysClr val="windowText" lastClr="000000"/>
                </a:solidFill>
              </a:rPr>
              <a:t>Volledig ingevulde risico's</a:t>
            </a:r>
          </a:p>
          <a:p>
            <a:pPr>
              <a:defRPr sz="900"/>
            </a:pPr>
            <a:endParaRPr lang="nl-NL"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rgbClr val="00FF00"/>
              </a:solidFill>
              <a:ln w="19050">
                <a:solidFill>
                  <a:schemeClr val="lt1"/>
                </a:solidFill>
              </a:ln>
              <a:effectLst/>
            </c:spPr>
            <c:extLst>
              <c:ext xmlns:c16="http://schemas.microsoft.com/office/drawing/2014/chart" uri="{C3380CC4-5D6E-409C-BE32-E72D297353CC}">
                <c16:uniqueId val="{00000001-C18C-4ECC-A020-44E91A4B2F6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18C-4ECC-A020-44E91A4B2F6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18C-4ECC-A020-44E91A4B2F66}"/>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18C-4ECC-A020-44E91A4B2F66}"/>
              </c:ext>
            </c:extLst>
          </c:dPt>
          <c:dPt>
            <c:idx val="4"/>
            <c:bubble3D val="0"/>
            <c:spPr>
              <a:solidFill>
                <a:srgbClr val="00FF00"/>
              </a:solidFill>
              <a:ln w="19050">
                <a:solidFill>
                  <a:schemeClr val="lt1"/>
                </a:solidFill>
              </a:ln>
              <a:effectLst/>
            </c:spPr>
            <c:extLst>
              <c:ext xmlns:c16="http://schemas.microsoft.com/office/drawing/2014/chart" uri="{C3380CC4-5D6E-409C-BE32-E72D297353CC}">
                <c16:uniqueId val="{00000009-C18C-4ECC-A020-44E91A4B2F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Dashboard!$V$35:$V$36</c:f>
              <c:strCache>
                <c:ptCount val="2"/>
                <c:pt idx="0">
                  <c:v>Volledig ingevulde risico's</c:v>
                </c:pt>
                <c:pt idx="1">
                  <c:v>Onvolledige risico's ingevuld</c:v>
                </c:pt>
              </c:strCache>
            </c:strRef>
          </c:cat>
          <c:val>
            <c:numRef>
              <c:f>Dashboard!$W$35:$W$36</c:f>
              <c:numCache>
                <c:formatCode>General</c:formatCode>
                <c:ptCount val="2"/>
                <c:pt idx="0">
                  <c:v>24</c:v>
                </c:pt>
                <c:pt idx="1">
                  <c:v>0</c:v>
                </c:pt>
              </c:numCache>
            </c:numRef>
          </c:val>
          <c:extLst>
            <c:ext xmlns:c16="http://schemas.microsoft.com/office/drawing/2014/chart" uri="{C3380CC4-5D6E-409C-BE32-E72D297353CC}">
              <c16:uniqueId val="{0000000A-C18C-4ECC-A020-44E91A4B2F66}"/>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solidFill>
                  <a:sysClr val="windowText" lastClr="000000"/>
                </a:solidFill>
              </a:rPr>
              <a:t>Planning</a:t>
            </a:r>
            <a:r>
              <a:rPr lang="en-US" sz="900" baseline="0">
                <a:solidFill>
                  <a:sysClr val="windowText" lastClr="000000"/>
                </a:solidFill>
              </a:rPr>
              <a:t> uitvoering maatregelen</a:t>
            </a: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spPr>
            <a:solidFill>
              <a:srgbClr val="00FF00"/>
            </a:solidFill>
          </c:spPr>
          <c:dPt>
            <c:idx val="0"/>
            <c:bubble3D val="0"/>
            <c:spPr>
              <a:solidFill>
                <a:srgbClr val="FF0000"/>
              </a:solidFill>
              <a:ln w="19050">
                <a:solidFill>
                  <a:schemeClr val="lt1"/>
                </a:solidFill>
              </a:ln>
              <a:effectLst/>
            </c:spPr>
            <c:extLst>
              <c:ext xmlns:c16="http://schemas.microsoft.com/office/drawing/2014/chart" uri="{C3380CC4-5D6E-409C-BE32-E72D297353CC}">
                <c16:uniqueId val="{00000001-7210-44DC-A67A-F7A7140818E1}"/>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210-44DC-A67A-F7A7140818E1}"/>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5-7210-44DC-A67A-F7A7140818E1}"/>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7-7210-44DC-A67A-F7A7140818E1}"/>
              </c:ext>
            </c:extLst>
          </c:dPt>
          <c:dPt>
            <c:idx val="4"/>
            <c:bubble3D val="0"/>
            <c:spPr>
              <a:solidFill>
                <a:srgbClr val="00FF00"/>
              </a:solidFill>
              <a:ln w="19050">
                <a:solidFill>
                  <a:schemeClr val="lt1"/>
                </a:solidFill>
              </a:ln>
              <a:effectLst/>
            </c:spPr>
            <c:extLst>
              <c:ext xmlns:c16="http://schemas.microsoft.com/office/drawing/2014/chart" uri="{C3380CC4-5D6E-409C-BE32-E72D297353CC}">
                <c16:uniqueId val="{00000009-7210-44DC-A67A-F7A7140818E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Dashboard!$V$49:$V$52</c:f>
              <c:strCache>
                <c:ptCount val="4"/>
                <c:pt idx="0">
                  <c:v>Nog niets ingepland</c:v>
                </c:pt>
                <c:pt idx="1">
                  <c:v>Ingepland</c:v>
                </c:pt>
                <c:pt idx="2">
                  <c:v>In uitvoering</c:v>
                </c:pt>
                <c:pt idx="3">
                  <c:v>Afgerond</c:v>
                </c:pt>
              </c:strCache>
            </c:strRef>
          </c:cat>
          <c:val>
            <c:numRef>
              <c:f>Dashboard!$W$49:$W$52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A-7210-44DC-A67A-F7A7140818E1}"/>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solidFill>
                  <a:sysClr val="windowText" lastClr="000000"/>
                </a:solidFill>
              </a:rPr>
              <a:t>Mate</a:t>
            </a:r>
            <a:r>
              <a:rPr lang="en-US" sz="900" baseline="0">
                <a:solidFill>
                  <a:sysClr val="windowText" lastClr="000000"/>
                </a:solidFill>
              </a:rPr>
              <a:t> van letsel</a:t>
            </a:r>
          </a:p>
          <a:p>
            <a:pPr>
              <a:defRPr sz="900"/>
            </a:pPr>
            <a:endParaRPr lang="en-US"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spPr>
            <a:solidFill>
              <a:srgbClr val="00FF00"/>
            </a:solidFill>
          </c:spPr>
          <c:dPt>
            <c:idx val="0"/>
            <c:bubble3D val="0"/>
            <c:spPr>
              <a:solidFill>
                <a:srgbClr val="00FF00"/>
              </a:solidFill>
              <a:ln w="19050">
                <a:solidFill>
                  <a:schemeClr val="lt1"/>
                </a:solidFill>
              </a:ln>
              <a:effectLst/>
            </c:spPr>
            <c:extLst>
              <c:ext xmlns:c16="http://schemas.microsoft.com/office/drawing/2014/chart" uri="{C3380CC4-5D6E-409C-BE32-E72D297353CC}">
                <c16:uniqueId val="{00000001-4EBA-4227-90E5-4F085D962CF9}"/>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4EBA-4227-90E5-4F085D962CF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4EBA-4227-90E5-4F085D962CF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4EBA-4227-90E5-4F085D962CF9}"/>
              </c:ext>
            </c:extLst>
          </c:dPt>
          <c:dPt>
            <c:idx val="4"/>
            <c:bubble3D val="0"/>
            <c:spPr>
              <a:solidFill>
                <a:srgbClr val="C00000"/>
              </a:solidFill>
              <a:ln w="19050">
                <a:solidFill>
                  <a:schemeClr val="lt1"/>
                </a:solidFill>
              </a:ln>
              <a:effectLst/>
            </c:spPr>
            <c:extLst>
              <c:ext xmlns:c16="http://schemas.microsoft.com/office/drawing/2014/chart" uri="{C3380CC4-5D6E-409C-BE32-E72D297353CC}">
                <c16:uniqueId val="{00000009-4EBA-4227-90E5-4F085D962C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Dashboard!$V$59:$V$63</c:f>
              <c:strCache>
                <c:ptCount val="5"/>
                <c:pt idx="0">
                  <c:v>1 - Gering (letsel zonder verzuim of hinder)</c:v>
                </c:pt>
                <c:pt idx="1">
                  <c:v>3 - Belangrijk (letsel en verzuim)</c:v>
                </c:pt>
                <c:pt idx="2">
                  <c:v>7 - Ernstig, onomkeerbaar effect (invaliditeit)</c:v>
                </c:pt>
                <c:pt idx="3">
                  <c:v>15 - Zeer ernstig (een dode, acuut of op termijn)</c:v>
                </c:pt>
                <c:pt idx="4">
                  <c:v>40 - Ramp (enkele doden, acuut of op lange termijn)</c:v>
                </c:pt>
              </c:strCache>
            </c:strRef>
          </c:cat>
          <c:val>
            <c:numRef>
              <c:f>Dashboard!$W$59:$W$63</c:f>
              <c:numCache>
                <c:formatCode>General</c:formatCode>
                <c:ptCount val="5"/>
                <c:pt idx="0">
                  <c:v>2</c:v>
                </c:pt>
                <c:pt idx="1">
                  <c:v>9</c:v>
                </c:pt>
                <c:pt idx="2">
                  <c:v>7</c:v>
                </c:pt>
                <c:pt idx="3">
                  <c:v>6</c:v>
                </c:pt>
                <c:pt idx="4">
                  <c:v>0</c:v>
                </c:pt>
              </c:numCache>
            </c:numRef>
          </c:val>
          <c:extLst>
            <c:ext xmlns:c16="http://schemas.microsoft.com/office/drawing/2014/chart" uri="{C3380CC4-5D6E-409C-BE32-E72D297353CC}">
              <c16:uniqueId val="{0000000A-4EBA-4227-90E5-4F085D962CF9}"/>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Werkblad RI&amp;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11.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12.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13.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Werkblad RI&amp;E'!A1"/></Relationships>
</file>

<file path=xl/drawings/_rels/drawing15.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2.xml.rels><?xml version="1.0" encoding="UTF-8" standalone="yes"?>
<Relationships xmlns="http://schemas.openxmlformats.org/package/2006/relationships"><Relationship Id="rId2" Type="http://schemas.openxmlformats.org/officeDocument/2006/relationships/hyperlink" Target="#'Werkblad RI&amp;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Risicosessies!A1"/><Relationship Id="rId2" Type="http://schemas.openxmlformats.org/officeDocument/2006/relationships/hyperlink" Target="#Voorblad!A1"/><Relationship Id="rId1" Type="http://schemas.openxmlformats.org/officeDocument/2006/relationships/image" Target="../media/image1.png"/><Relationship Id="rId4" Type="http://schemas.openxmlformats.org/officeDocument/2006/relationships/hyperlink" Target="mailto:VeiligheidInProjecten@rws.nl?subject=Vraag%20mbt%20Sjabloon%20Ontwerp%20RIE" TargetMode="External"/></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Werkblad RI&amp;E'!A1"/><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6.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7.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8.xml.rels><?xml version="1.0" encoding="UTF-8" standalone="yes"?>
<Relationships xmlns="http://schemas.openxmlformats.org/package/2006/relationships"><Relationship Id="rId1" Type="http://schemas.openxmlformats.org/officeDocument/2006/relationships/hyperlink" Target="#'Werkblad RI&amp;E'!A1"/></Relationships>
</file>

<file path=xl/drawings/_rels/drawing9.xml.rels><?xml version="1.0" encoding="UTF-8" standalone="yes"?>
<Relationships xmlns="http://schemas.openxmlformats.org/package/2006/relationships"><Relationship Id="rId1" Type="http://schemas.openxmlformats.org/officeDocument/2006/relationships/hyperlink" Target="#'Werkblad RI&amp;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2190132</xdr:colOff>
      <xdr:row>0</xdr:row>
      <xdr:rowOff>898566</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448" r="11667" b="20567"/>
        <a:stretch/>
      </xdr:blipFill>
      <xdr:spPr>
        <a:xfrm>
          <a:off x="200025" y="0"/>
          <a:ext cx="2199657" cy="894756"/>
        </a:xfrm>
        <a:prstGeom prst="rect">
          <a:avLst/>
        </a:prstGeom>
      </xdr:spPr>
    </xdr:pic>
    <xdr:clientData/>
  </xdr:twoCellAnchor>
  <xdr:twoCellAnchor editAs="absolute">
    <xdr:from>
      <xdr:col>4</xdr:col>
      <xdr:colOff>2533107</xdr:colOff>
      <xdr:row>0</xdr:row>
      <xdr:rowOff>93939</xdr:rowOff>
    </xdr:from>
    <xdr:to>
      <xdr:col>5</xdr:col>
      <xdr:colOff>1181227</xdr:colOff>
      <xdr:row>0</xdr:row>
      <xdr:rowOff>535464</xdr:rowOff>
    </xdr:to>
    <xdr:grpSp>
      <xdr:nvGrpSpPr>
        <xdr:cNvPr id="11" name="Groep 10">
          <a:hlinkClick xmlns:r="http://schemas.openxmlformats.org/officeDocument/2006/relationships" r:id="rId2"/>
          <a:extLst>
            <a:ext uri="{FF2B5EF4-FFF2-40B4-BE49-F238E27FC236}">
              <a16:creationId xmlns:a16="http://schemas.microsoft.com/office/drawing/2014/main" id="{00000000-0008-0000-0000-00000B000000}"/>
            </a:ext>
          </a:extLst>
        </xdr:cNvPr>
        <xdr:cNvGrpSpPr>
          <a:grpSpLocks noChangeAspect="1"/>
        </xdr:cNvGrpSpPr>
      </xdr:nvGrpSpPr>
      <xdr:grpSpPr>
        <a:xfrm>
          <a:off x="8137617" y="97749"/>
          <a:ext cx="1206535" cy="437715"/>
          <a:chOff x="7686675" y="581025"/>
          <a:chExt cx="1496264" cy="540000"/>
        </a:xfrm>
      </xdr:grpSpPr>
      <xdr:grpSp>
        <xdr:nvGrpSpPr>
          <xdr:cNvPr id="12" name="Groep 11">
            <a:extLst>
              <a:ext uri="{FF2B5EF4-FFF2-40B4-BE49-F238E27FC236}">
                <a16:creationId xmlns:a16="http://schemas.microsoft.com/office/drawing/2014/main" id="{00000000-0008-0000-0000-00000C000000}"/>
              </a:ext>
            </a:extLst>
          </xdr:cNvPr>
          <xdr:cNvGrpSpPr/>
        </xdr:nvGrpSpPr>
        <xdr:grpSpPr>
          <a:xfrm>
            <a:off x="7686675" y="581025"/>
            <a:ext cx="1440000" cy="540000"/>
            <a:chOff x="7686675" y="581025"/>
            <a:chExt cx="1440000" cy="540000"/>
          </a:xfrm>
        </xdr:grpSpPr>
        <xdr:sp macro="" textlink="">
          <xdr:nvSpPr>
            <xdr:cNvPr id="14" name="Afgeronde rechthoek 13">
              <a:extLst>
                <a:ext uri="{FF2B5EF4-FFF2-40B4-BE49-F238E27FC236}">
                  <a16:creationId xmlns:a16="http://schemas.microsoft.com/office/drawing/2014/main" id="{00000000-0008-0000-0000-00000E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15" name="Groep 14">
              <a:extLst>
                <a:ext uri="{FF2B5EF4-FFF2-40B4-BE49-F238E27FC236}">
                  <a16:creationId xmlns:a16="http://schemas.microsoft.com/office/drawing/2014/main" id="{00000000-0008-0000-0000-00000F000000}"/>
                </a:ext>
              </a:extLst>
            </xdr:cNvPr>
            <xdr:cNvGrpSpPr/>
          </xdr:nvGrpSpPr>
          <xdr:grpSpPr>
            <a:xfrm>
              <a:off x="7743825" y="671025"/>
              <a:ext cx="360000" cy="360000"/>
              <a:chOff x="7743825" y="671025"/>
              <a:chExt cx="360000" cy="360000"/>
            </a:xfrm>
          </xdr:grpSpPr>
          <xdr:sp macro="" textlink="">
            <xdr:nvSpPr>
              <xdr:cNvPr id="16" name="Ovaal 15">
                <a:extLst>
                  <a:ext uri="{FF2B5EF4-FFF2-40B4-BE49-F238E27FC236}">
                    <a16:creationId xmlns:a16="http://schemas.microsoft.com/office/drawing/2014/main" id="{00000000-0008-0000-0000-000010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17" name="Gelijkbenige driehoek 16">
                <a:extLst>
                  <a:ext uri="{FF2B5EF4-FFF2-40B4-BE49-F238E27FC236}">
                    <a16:creationId xmlns:a16="http://schemas.microsoft.com/office/drawing/2014/main" id="{00000000-0008-0000-0000-000011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13" name="Tekstvak 12">
            <a:extLst>
              <a:ext uri="{FF2B5EF4-FFF2-40B4-BE49-F238E27FC236}">
                <a16:creationId xmlns:a16="http://schemas.microsoft.com/office/drawing/2014/main" id="{00000000-0008-0000-0000-00000D000000}"/>
              </a:ext>
            </a:extLst>
          </xdr:cNvPr>
          <xdr:cNvSpPr txBox="1"/>
        </xdr:nvSpPr>
        <xdr:spPr>
          <a:xfrm>
            <a:off x="8050977" y="627729"/>
            <a:ext cx="1131962"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1489089</xdr:colOff>
      <xdr:row>1</xdr:row>
      <xdr:rowOff>540000</xdr:rowOff>
    </xdr:to>
    <xdr:grpSp>
      <xdr:nvGrpSpPr>
        <xdr:cNvPr id="7" name="Groep 6">
          <a:hlinkClick xmlns:r="http://schemas.openxmlformats.org/officeDocument/2006/relationships" r:id="rId1"/>
          <a:extLst>
            <a:ext uri="{FF2B5EF4-FFF2-40B4-BE49-F238E27FC236}">
              <a16:creationId xmlns:a16="http://schemas.microsoft.com/office/drawing/2014/main" id="{00000000-0008-0000-0D00-000007000000}"/>
            </a:ext>
          </a:extLst>
        </xdr:cNvPr>
        <xdr:cNvGrpSpPr/>
      </xdr:nvGrpSpPr>
      <xdr:grpSpPr>
        <a:xfrm>
          <a:off x="685800" y="133350"/>
          <a:ext cx="1489089" cy="541905"/>
          <a:chOff x="7686675" y="581025"/>
          <a:chExt cx="1489089" cy="540000"/>
        </a:xfrm>
      </xdr:grpSpPr>
      <xdr:grpSp>
        <xdr:nvGrpSpPr>
          <xdr:cNvPr id="8" name="Groep 7">
            <a:extLst>
              <a:ext uri="{FF2B5EF4-FFF2-40B4-BE49-F238E27FC236}">
                <a16:creationId xmlns:a16="http://schemas.microsoft.com/office/drawing/2014/main" id="{00000000-0008-0000-0D00-000008000000}"/>
              </a:ext>
            </a:extLst>
          </xdr:cNvPr>
          <xdr:cNvGrpSpPr/>
        </xdr:nvGrpSpPr>
        <xdr:grpSpPr>
          <a:xfrm>
            <a:off x="7686675" y="581025"/>
            <a:ext cx="1440000" cy="540000"/>
            <a:chOff x="7686675" y="581025"/>
            <a:chExt cx="1440000" cy="540000"/>
          </a:xfrm>
        </xdr:grpSpPr>
        <xdr:sp macro="" textlink="">
          <xdr:nvSpPr>
            <xdr:cNvPr id="10" name="Afgeronde rechthoek 9">
              <a:extLst>
                <a:ext uri="{FF2B5EF4-FFF2-40B4-BE49-F238E27FC236}">
                  <a16:creationId xmlns:a16="http://schemas.microsoft.com/office/drawing/2014/main" id="{00000000-0008-0000-0D00-00000A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11" name="Groep 10">
              <a:extLst>
                <a:ext uri="{FF2B5EF4-FFF2-40B4-BE49-F238E27FC236}">
                  <a16:creationId xmlns:a16="http://schemas.microsoft.com/office/drawing/2014/main" id="{00000000-0008-0000-0D00-00000B000000}"/>
                </a:ext>
              </a:extLst>
            </xdr:cNvPr>
            <xdr:cNvGrpSpPr/>
          </xdr:nvGrpSpPr>
          <xdr:grpSpPr>
            <a:xfrm>
              <a:off x="7743825" y="671025"/>
              <a:ext cx="360000" cy="360000"/>
              <a:chOff x="7743825" y="671025"/>
              <a:chExt cx="360000" cy="360000"/>
            </a:xfrm>
          </xdr:grpSpPr>
          <xdr:sp macro="" textlink="">
            <xdr:nvSpPr>
              <xdr:cNvPr id="12" name="Ovaal 11">
                <a:extLst>
                  <a:ext uri="{FF2B5EF4-FFF2-40B4-BE49-F238E27FC236}">
                    <a16:creationId xmlns:a16="http://schemas.microsoft.com/office/drawing/2014/main" id="{00000000-0008-0000-0D00-00000C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13" name="Gelijkbenige driehoek 12">
                <a:extLst>
                  <a:ext uri="{FF2B5EF4-FFF2-40B4-BE49-F238E27FC236}">
                    <a16:creationId xmlns:a16="http://schemas.microsoft.com/office/drawing/2014/main" id="{00000000-0008-0000-0D00-00000D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9" name="Tekstvak 8">
            <a:extLst>
              <a:ext uri="{FF2B5EF4-FFF2-40B4-BE49-F238E27FC236}">
                <a16:creationId xmlns:a16="http://schemas.microsoft.com/office/drawing/2014/main" id="{00000000-0008-0000-0D00-000009000000}"/>
              </a:ext>
            </a:extLst>
          </xdr:cNvPr>
          <xdr:cNvSpPr txBox="1"/>
        </xdr:nvSpPr>
        <xdr:spPr>
          <a:xfrm>
            <a:off x="8058150" y="633402"/>
            <a:ext cx="111761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1050">
                <a:solidFill>
                  <a:sysClr val="windowText" lastClr="000000"/>
                </a:solidFill>
              </a:rPr>
              <a:t>TERUG NAAR</a:t>
            </a:r>
          </a:p>
          <a:p>
            <a:pPr algn="ctr"/>
            <a:r>
              <a:rPr lang="nl-NL" sz="1050">
                <a:solidFill>
                  <a:sysClr val="windowText" lastClr="000000"/>
                </a:solidFill>
              </a:rPr>
              <a:t>WERKBLAD</a:t>
            </a:r>
          </a:p>
        </xdr:txBody>
      </xdr:sp>
    </xdr:grpSp>
    <xdr:clientData/>
  </xdr:twoCellAnchor>
  <xdr:twoCellAnchor>
    <xdr:from>
      <xdr:col>1</xdr:col>
      <xdr:colOff>0</xdr:colOff>
      <xdr:row>27</xdr:row>
      <xdr:rowOff>0</xdr:rowOff>
    </xdr:from>
    <xdr:to>
      <xdr:col>1</xdr:col>
      <xdr:colOff>1489089</xdr:colOff>
      <xdr:row>27</xdr:row>
      <xdr:rowOff>540000</xdr:rowOff>
    </xdr:to>
    <xdr:grpSp>
      <xdr:nvGrpSpPr>
        <xdr:cNvPr id="14" name="Groep 13">
          <a:hlinkClick xmlns:r="http://schemas.openxmlformats.org/officeDocument/2006/relationships" r:id="rId1"/>
          <a:extLst>
            <a:ext uri="{FF2B5EF4-FFF2-40B4-BE49-F238E27FC236}">
              <a16:creationId xmlns:a16="http://schemas.microsoft.com/office/drawing/2014/main" id="{00000000-0008-0000-0D00-00000E000000}"/>
            </a:ext>
          </a:extLst>
        </xdr:cNvPr>
        <xdr:cNvGrpSpPr/>
      </xdr:nvGrpSpPr>
      <xdr:grpSpPr>
        <a:xfrm>
          <a:off x="685800" y="15849600"/>
          <a:ext cx="1489089" cy="541905"/>
          <a:chOff x="7686675" y="581025"/>
          <a:chExt cx="1489089" cy="540000"/>
        </a:xfrm>
      </xdr:grpSpPr>
      <xdr:grpSp>
        <xdr:nvGrpSpPr>
          <xdr:cNvPr id="15" name="Groep 14">
            <a:extLst>
              <a:ext uri="{FF2B5EF4-FFF2-40B4-BE49-F238E27FC236}">
                <a16:creationId xmlns:a16="http://schemas.microsoft.com/office/drawing/2014/main" id="{00000000-0008-0000-0D00-00000F000000}"/>
              </a:ext>
            </a:extLst>
          </xdr:cNvPr>
          <xdr:cNvGrpSpPr/>
        </xdr:nvGrpSpPr>
        <xdr:grpSpPr>
          <a:xfrm>
            <a:off x="7686675" y="581025"/>
            <a:ext cx="1440000" cy="540000"/>
            <a:chOff x="7686675" y="581025"/>
            <a:chExt cx="1440000" cy="540000"/>
          </a:xfrm>
        </xdr:grpSpPr>
        <xdr:sp macro="" textlink="">
          <xdr:nvSpPr>
            <xdr:cNvPr id="17" name="Afgeronde rechthoek 16">
              <a:extLst>
                <a:ext uri="{FF2B5EF4-FFF2-40B4-BE49-F238E27FC236}">
                  <a16:creationId xmlns:a16="http://schemas.microsoft.com/office/drawing/2014/main" id="{00000000-0008-0000-0D00-000011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18" name="Groep 17">
              <a:extLst>
                <a:ext uri="{FF2B5EF4-FFF2-40B4-BE49-F238E27FC236}">
                  <a16:creationId xmlns:a16="http://schemas.microsoft.com/office/drawing/2014/main" id="{00000000-0008-0000-0D00-000012000000}"/>
                </a:ext>
              </a:extLst>
            </xdr:cNvPr>
            <xdr:cNvGrpSpPr/>
          </xdr:nvGrpSpPr>
          <xdr:grpSpPr>
            <a:xfrm>
              <a:off x="7743825" y="671025"/>
              <a:ext cx="360000" cy="360000"/>
              <a:chOff x="7743825" y="671025"/>
              <a:chExt cx="360000" cy="360000"/>
            </a:xfrm>
          </xdr:grpSpPr>
          <xdr:sp macro="" textlink="">
            <xdr:nvSpPr>
              <xdr:cNvPr id="19" name="Ovaal 18">
                <a:extLst>
                  <a:ext uri="{FF2B5EF4-FFF2-40B4-BE49-F238E27FC236}">
                    <a16:creationId xmlns:a16="http://schemas.microsoft.com/office/drawing/2014/main" id="{00000000-0008-0000-0D00-000013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0" name="Gelijkbenige driehoek 19">
                <a:extLst>
                  <a:ext uri="{FF2B5EF4-FFF2-40B4-BE49-F238E27FC236}">
                    <a16:creationId xmlns:a16="http://schemas.microsoft.com/office/drawing/2014/main" id="{00000000-0008-0000-0D00-000014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16" name="Tekstvak 15">
            <a:extLst>
              <a:ext uri="{FF2B5EF4-FFF2-40B4-BE49-F238E27FC236}">
                <a16:creationId xmlns:a16="http://schemas.microsoft.com/office/drawing/2014/main" id="{00000000-0008-0000-0D00-000010000000}"/>
              </a:ext>
            </a:extLst>
          </xdr:cNvPr>
          <xdr:cNvSpPr txBox="1"/>
        </xdr:nvSpPr>
        <xdr:spPr>
          <a:xfrm>
            <a:off x="8058150" y="633402"/>
            <a:ext cx="111761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1050">
                <a:solidFill>
                  <a:sysClr val="windowText" lastClr="000000"/>
                </a:solidFill>
              </a:rPr>
              <a:t>TERUG NAAR</a:t>
            </a:r>
          </a:p>
          <a:p>
            <a:pPr algn="ctr"/>
            <a:r>
              <a:rPr lang="nl-NL" sz="1050">
                <a:solidFill>
                  <a:sysClr val="windowText" lastClr="000000"/>
                </a:solidFill>
              </a:rPr>
              <a:t>WERKBLAD</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16" name="Groep 15">
          <a:hlinkClick xmlns:r="http://schemas.openxmlformats.org/officeDocument/2006/relationships" r:id="rId1"/>
          <a:extLst>
            <a:ext uri="{FF2B5EF4-FFF2-40B4-BE49-F238E27FC236}">
              <a16:creationId xmlns:a16="http://schemas.microsoft.com/office/drawing/2014/main" id="{00000000-0008-0000-0E00-000010000000}"/>
            </a:ext>
          </a:extLst>
        </xdr:cNvPr>
        <xdr:cNvGrpSpPr>
          <a:grpSpLocks noChangeAspect="1"/>
        </xdr:cNvGrpSpPr>
      </xdr:nvGrpSpPr>
      <xdr:grpSpPr>
        <a:xfrm>
          <a:off x="657616" y="150312"/>
          <a:ext cx="1149765" cy="454860"/>
          <a:chOff x="7686675" y="581025"/>
          <a:chExt cx="1496262" cy="540000"/>
        </a:xfrm>
      </xdr:grpSpPr>
      <xdr:grpSp>
        <xdr:nvGrpSpPr>
          <xdr:cNvPr id="17" name="Groep 16">
            <a:extLst>
              <a:ext uri="{FF2B5EF4-FFF2-40B4-BE49-F238E27FC236}">
                <a16:creationId xmlns:a16="http://schemas.microsoft.com/office/drawing/2014/main" id="{00000000-0008-0000-0E00-000011000000}"/>
              </a:ext>
            </a:extLst>
          </xdr:cNvPr>
          <xdr:cNvGrpSpPr/>
        </xdr:nvGrpSpPr>
        <xdr:grpSpPr>
          <a:xfrm>
            <a:off x="7686675" y="581025"/>
            <a:ext cx="1440000" cy="540000"/>
            <a:chOff x="7686675" y="581025"/>
            <a:chExt cx="1440000" cy="540000"/>
          </a:xfrm>
        </xdr:grpSpPr>
        <xdr:sp macro="" textlink="">
          <xdr:nvSpPr>
            <xdr:cNvPr id="19" name="Afgeronde rechthoek 18">
              <a:extLst>
                <a:ext uri="{FF2B5EF4-FFF2-40B4-BE49-F238E27FC236}">
                  <a16:creationId xmlns:a16="http://schemas.microsoft.com/office/drawing/2014/main" id="{00000000-0008-0000-0E00-000013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0" name="Groep 19">
              <a:extLst>
                <a:ext uri="{FF2B5EF4-FFF2-40B4-BE49-F238E27FC236}">
                  <a16:creationId xmlns:a16="http://schemas.microsoft.com/office/drawing/2014/main" id="{00000000-0008-0000-0E00-000014000000}"/>
                </a:ext>
              </a:extLst>
            </xdr:cNvPr>
            <xdr:cNvGrpSpPr/>
          </xdr:nvGrpSpPr>
          <xdr:grpSpPr>
            <a:xfrm>
              <a:off x="7743825" y="671025"/>
              <a:ext cx="360000" cy="360000"/>
              <a:chOff x="7743825" y="671025"/>
              <a:chExt cx="360000" cy="360000"/>
            </a:xfrm>
          </xdr:grpSpPr>
          <xdr:sp macro="" textlink="">
            <xdr:nvSpPr>
              <xdr:cNvPr id="21" name="Ovaal 20">
                <a:extLst>
                  <a:ext uri="{FF2B5EF4-FFF2-40B4-BE49-F238E27FC236}">
                    <a16:creationId xmlns:a16="http://schemas.microsoft.com/office/drawing/2014/main" id="{00000000-0008-0000-0E00-000015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2" name="Gelijkbenige driehoek 21">
                <a:extLst>
                  <a:ext uri="{FF2B5EF4-FFF2-40B4-BE49-F238E27FC236}">
                    <a16:creationId xmlns:a16="http://schemas.microsoft.com/office/drawing/2014/main" id="{00000000-0008-0000-0E00-000016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18" name="Tekstvak 17">
            <a:extLst>
              <a:ext uri="{FF2B5EF4-FFF2-40B4-BE49-F238E27FC236}">
                <a16:creationId xmlns:a16="http://schemas.microsoft.com/office/drawing/2014/main" id="{00000000-0008-0000-0E00-000012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39</xdr:row>
      <xdr:rowOff>0</xdr:rowOff>
    </xdr:from>
    <xdr:to>
      <xdr:col>1</xdr:col>
      <xdr:colOff>1197009</xdr:colOff>
      <xdr:row>39</xdr:row>
      <xdr:rowOff>432000</xdr:rowOff>
    </xdr:to>
    <xdr:grpSp>
      <xdr:nvGrpSpPr>
        <xdr:cNvPr id="23" name="Groep 22">
          <a:hlinkClick xmlns:r="http://schemas.openxmlformats.org/officeDocument/2006/relationships" r:id="rId1"/>
          <a:extLst>
            <a:ext uri="{FF2B5EF4-FFF2-40B4-BE49-F238E27FC236}">
              <a16:creationId xmlns:a16="http://schemas.microsoft.com/office/drawing/2014/main" id="{00000000-0008-0000-0E00-000017000000}"/>
            </a:ext>
          </a:extLst>
        </xdr:cNvPr>
        <xdr:cNvGrpSpPr>
          <a:grpSpLocks noChangeAspect="1"/>
        </xdr:cNvGrpSpPr>
      </xdr:nvGrpSpPr>
      <xdr:grpSpPr>
        <a:xfrm>
          <a:off x="657616" y="12196175"/>
          <a:ext cx="1149765" cy="454860"/>
          <a:chOff x="7686675" y="581025"/>
          <a:chExt cx="1496262" cy="540000"/>
        </a:xfrm>
      </xdr:grpSpPr>
      <xdr:grpSp>
        <xdr:nvGrpSpPr>
          <xdr:cNvPr id="38" name="Groep 37">
            <a:extLst>
              <a:ext uri="{FF2B5EF4-FFF2-40B4-BE49-F238E27FC236}">
                <a16:creationId xmlns:a16="http://schemas.microsoft.com/office/drawing/2014/main" id="{00000000-0008-0000-0E00-000026000000}"/>
              </a:ext>
            </a:extLst>
          </xdr:cNvPr>
          <xdr:cNvGrpSpPr/>
        </xdr:nvGrpSpPr>
        <xdr:grpSpPr>
          <a:xfrm>
            <a:off x="7686675" y="581025"/>
            <a:ext cx="1440000" cy="540000"/>
            <a:chOff x="7686675" y="581025"/>
            <a:chExt cx="1440000" cy="540000"/>
          </a:xfrm>
        </xdr:grpSpPr>
        <xdr:sp macro="" textlink="">
          <xdr:nvSpPr>
            <xdr:cNvPr id="40" name="Afgeronde rechthoek 39">
              <a:extLst>
                <a:ext uri="{FF2B5EF4-FFF2-40B4-BE49-F238E27FC236}">
                  <a16:creationId xmlns:a16="http://schemas.microsoft.com/office/drawing/2014/main" id="{00000000-0008-0000-0E00-000028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41" name="Groep 40">
              <a:extLst>
                <a:ext uri="{FF2B5EF4-FFF2-40B4-BE49-F238E27FC236}">
                  <a16:creationId xmlns:a16="http://schemas.microsoft.com/office/drawing/2014/main" id="{00000000-0008-0000-0E00-000029000000}"/>
                </a:ext>
              </a:extLst>
            </xdr:cNvPr>
            <xdr:cNvGrpSpPr/>
          </xdr:nvGrpSpPr>
          <xdr:grpSpPr>
            <a:xfrm>
              <a:off x="7743825" y="671025"/>
              <a:ext cx="360000" cy="360000"/>
              <a:chOff x="7743825" y="671025"/>
              <a:chExt cx="360000" cy="360000"/>
            </a:xfrm>
          </xdr:grpSpPr>
          <xdr:sp macro="" textlink="">
            <xdr:nvSpPr>
              <xdr:cNvPr id="42" name="Ovaal 41">
                <a:extLst>
                  <a:ext uri="{FF2B5EF4-FFF2-40B4-BE49-F238E27FC236}">
                    <a16:creationId xmlns:a16="http://schemas.microsoft.com/office/drawing/2014/main" id="{00000000-0008-0000-0E00-00002A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43" name="Gelijkbenige driehoek 42">
                <a:extLst>
                  <a:ext uri="{FF2B5EF4-FFF2-40B4-BE49-F238E27FC236}">
                    <a16:creationId xmlns:a16="http://schemas.microsoft.com/office/drawing/2014/main" id="{00000000-0008-0000-0E00-00002B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9" name="Tekstvak 38">
            <a:extLst>
              <a:ext uri="{FF2B5EF4-FFF2-40B4-BE49-F238E27FC236}">
                <a16:creationId xmlns:a16="http://schemas.microsoft.com/office/drawing/2014/main" id="{00000000-0008-0000-0E00-000027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20" name="Groep 19">
          <a:hlinkClick xmlns:r="http://schemas.openxmlformats.org/officeDocument/2006/relationships" r:id="rId1"/>
          <a:extLst>
            <a:ext uri="{FF2B5EF4-FFF2-40B4-BE49-F238E27FC236}">
              <a16:creationId xmlns:a16="http://schemas.microsoft.com/office/drawing/2014/main" id="{00000000-0008-0000-0F00-000014000000}"/>
            </a:ext>
          </a:extLst>
        </xdr:cNvPr>
        <xdr:cNvGrpSpPr>
          <a:grpSpLocks noChangeAspect="1"/>
        </xdr:cNvGrpSpPr>
      </xdr:nvGrpSpPr>
      <xdr:grpSpPr>
        <a:xfrm>
          <a:off x="657828" y="148542"/>
          <a:ext cx="1149765" cy="454860"/>
          <a:chOff x="7686675" y="581025"/>
          <a:chExt cx="1496262" cy="540000"/>
        </a:xfrm>
      </xdr:grpSpPr>
      <xdr:grpSp>
        <xdr:nvGrpSpPr>
          <xdr:cNvPr id="21" name="Groep 20">
            <a:extLst>
              <a:ext uri="{FF2B5EF4-FFF2-40B4-BE49-F238E27FC236}">
                <a16:creationId xmlns:a16="http://schemas.microsoft.com/office/drawing/2014/main" id="{00000000-0008-0000-0F00-000015000000}"/>
              </a:ext>
            </a:extLst>
          </xdr:cNvPr>
          <xdr:cNvGrpSpPr/>
        </xdr:nvGrpSpPr>
        <xdr:grpSpPr>
          <a:xfrm>
            <a:off x="7686675" y="581025"/>
            <a:ext cx="1440000" cy="540000"/>
            <a:chOff x="7686675" y="581025"/>
            <a:chExt cx="1440000" cy="540000"/>
          </a:xfrm>
        </xdr:grpSpPr>
        <xdr:sp macro="" textlink="">
          <xdr:nvSpPr>
            <xdr:cNvPr id="23" name="Afgeronde rechthoek 22">
              <a:extLst>
                <a:ext uri="{FF2B5EF4-FFF2-40B4-BE49-F238E27FC236}">
                  <a16:creationId xmlns:a16="http://schemas.microsoft.com/office/drawing/2014/main" id="{00000000-0008-0000-0F00-000017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4" name="Groep 23">
              <a:extLst>
                <a:ext uri="{FF2B5EF4-FFF2-40B4-BE49-F238E27FC236}">
                  <a16:creationId xmlns:a16="http://schemas.microsoft.com/office/drawing/2014/main" id="{00000000-0008-0000-0F00-000018000000}"/>
                </a:ext>
              </a:extLst>
            </xdr:cNvPr>
            <xdr:cNvGrpSpPr/>
          </xdr:nvGrpSpPr>
          <xdr:grpSpPr>
            <a:xfrm>
              <a:off x="7743825" y="671025"/>
              <a:ext cx="360000" cy="360000"/>
              <a:chOff x="7743825" y="671025"/>
              <a:chExt cx="360000" cy="360000"/>
            </a:xfrm>
          </xdr:grpSpPr>
          <xdr:sp macro="" textlink="">
            <xdr:nvSpPr>
              <xdr:cNvPr id="25" name="Ovaal 24">
                <a:extLst>
                  <a:ext uri="{FF2B5EF4-FFF2-40B4-BE49-F238E27FC236}">
                    <a16:creationId xmlns:a16="http://schemas.microsoft.com/office/drawing/2014/main" id="{00000000-0008-0000-0F00-000019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6" name="Gelijkbenige driehoek 25">
                <a:extLst>
                  <a:ext uri="{FF2B5EF4-FFF2-40B4-BE49-F238E27FC236}">
                    <a16:creationId xmlns:a16="http://schemas.microsoft.com/office/drawing/2014/main" id="{00000000-0008-0000-0F00-00001A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2" name="Tekstvak 21">
            <a:extLst>
              <a:ext uri="{FF2B5EF4-FFF2-40B4-BE49-F238E27FC236}">
                <a16:creationId xmlns:a16="http://schemas.microsoft.com/office/drawing/2014/main" id="{00000000-0008-0000-0F00-000016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6</xdr:row>
      <xdr:rowOff>381000</xdr:rowOff>
    </xdr:from>
    <xdr:to>
      <xdr:col>1</xdr:col>
      <xdr:colOff>1197009</xdr:colOff>
      <xdr:row>7</xdr:row>
      <xdr:rowOff>89100</xdr:rowOff>
    </xdr:to>
    <xdr:grpSp>
      <xdr:nvGrpSpPr>
        <xdr:cNvPr id="27" name="Groep 26">
          <a:hlinkClick xmlns:r="http://schemas.openxmlformats.org/officeDocument/2006/relationships" r:id="rId1"/>
          <a:extLst>
            <a:ext uri="{FF2B5EF4-FFF2-40B4-BE49-F238E27FC236}">
              <a16:creationId xmlns:a16="http://schemas.microsoft.com/office/drawing/2014/main" id="{00000000-0008-0000-0F00-00001B000000}"/>
            </a:ext>
          </a:extLst>
        </xdr:cNvPr>
        <xdr:cNvGrpSpPr>
          <a:grpSpLocks noChangeAspect="1"/>
        </xdr:cNvGrpSpPr>
      </xdr:nvGrpSpPr>
      <xdr:grpSpPr>
        <a:xfrm>
          <a:off x="657828" y="4806908"/>
          <a:ext cx="1149765" cy="454860"/>
          <a:chOff x="7686675" y="581025"/>
          <a:chExt cx="1496262" cy="540000"/>
        </a:xfrm>
      </xdr:grpSpPr>
      <xdr:grpSp>
        <xdr:nvGrpSpPr>
          <xdr:cNvPr id="28" name="Groep 27">
            <a:extLst>
              <a:ext uri="{FF2B5EF4-FFF2-40B4-BE49-F238E27FC236}">
                <a16:creationId xmlns:a16="http://schemas.microsoft.com/office/drawing/2014/main" id="{00000000-0008-0000-0F00-00001C000000}"/>
              </a:ext>
            </a:extLst>
          </xdr:cNvPr>
          <xdr:cNvGrpSpPr/>
        </xdr:nvGrpSpPr>
        <xdr:grpSpPr>
          <a:xfrm>
            <a:off x="7686675" y="581025"/>
            <a:ext cx="1440000" cy="540000"/>
            <a:chOff x="7686675" y="581025"/>
            <a:chExt cx="1440000" cy="540000"/>
          </a:xfrm>
        </xdr:grpSpPr>
        <xdr:sp macro="" textlink="">
          <xdr:nvSpPr>
            <xdr:cNvPr id="30" name="Afgeronde rechthoek 29">
              <a:extLst>
                <a:ext uri="{FF2B5EF4-FFF2-40B4-BE49-F238E27FC236}">
                  <a16:creationId xmlns:a16="http://schemas.microsoft.com/office/drawing/2014/main" id="{00000000-0008-0000-0F00-00001E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1" name="Groep 30">
              <a:extLst>
                <a:ext uri="{FF2B5EF4-FFF2-40B4-BE49-F238E27FC236}">
                  <a16:creationId xmlns:a16="http://schemas.microsoft.com/office/drawing/2014/main" id="{00000000-0008-0000-0F00-00001F000000}"/>
                </a:ext>
              </a:extLst>
            </xdr:cNvPr>
            <xdr:cNvGrpSpPr/>
          </xdr:nvGrpSpPr>
          <xdr:grpSpPr>
            <a:xfrm>
              <a:off x="7743825" y="671025"/>
              <a:ext cx="360000" cy="360000"/>
              <a:chOff x="7743825" y="671025"/>
              <a:chExt cx="360000" cy="360000"/>
            </a:xfrm>
          </xdr:grpSpPr>
          <xdr:sp macro="" textlink="">
            <xdr:nvSpPr>
              <xdr:cNvPr id="32" name="Ovaal 31">
                <a:extLst>
                  <a:ext uri="{FF2B5EF4-FFF2-40B4-BE49-F238E27FC236}">
                    <a16:creationId xmlns:a16="http://schemas.microsoft.com/office/drawing/2014/main" id="{00000000-0008-0000-0F00-000020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3" name="Gelijkbenige driehoek 32">
                <a:extLst>
                  <a:ext uri="{FF2B5EF4-FFF2-40B4-BE49-F238E27FC236}">
                    <a16:creationId xmlns:a16="http://schemas.microsoft.com/office/drawing/2014/main" id="{00000000-0008-0000-0F00-000021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9" name="Tekstvak 28">
            <a:extLst>
              <a:ext uri="{FF2B5EF4-FFF2-40B4-BE49-F238E27FC236}">
                <a16:creationId xmlns:a16="http://schemas.microsoft.com/office/drawing/2014/main" id="{00000000-0008-0000-0F00-00001D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32" name="Groep 31">
          <a:hlinkClick xmlns:r="http://schemas.openxmlformats.org/officeDocument/2006/relationships" r:id="rId1"/>
          <a:extLst>
            <a:ext uri="{FF2B5EF4-FFF2-40B4-BE49-F238E27FC236}">
              <a16:creationId xmlns:a16="http://schemas.microsoft.com/office/drawing/2014/main" id="{00000000-0008-0000-1000-000020000000}"/>
            </a:ext>
          </a:extLst>
        </xdr:cNvPr>
        <xdr:cNvGrpSpPr>
          <a:grpSpLocks noChangeAspect="1"/>
        </xdr:cNvGrpSpPr>
      </xdr:nvGrpSpPr>
      <xdr:grpSpPr>
        <a:xfrm>
          <a:off x="659176" y="152400"/>
          <a:ext cx="1149765" cy="454860"/>
          <a:chOff x="7686675" y="581025"/>
          <a:chExt cx="1496262" cy="540000"/>
        </a:xfrm>
      </xdr:grpSpPr>
      <xdr:grpSp>
        <xdr:nvGrpSpPr>
          <xdr:cNvPr id="33" name="Groep 32">
            <a:extLst>
              <a:ext uri="{FF2B5EF4-FFF2-40B4-BE49-F238E27FC236}">
                <a16:creationId xmlns:a16="http://schemas.microsoft.com/office/drawing/2014/main" id="{00000000-0008-0000-1000-000021000000}"/>
              </a:ext>
            </a:extLst>
          </xdr:cNvPr>
          <xdr:cNvGrpSpPr/>
        </xdr:nvGrpSpPr>
        <xdr:grpSpPr>
          <a:xfrm>
            <a:off x="7686675" y="581025"/>
            <a:ext cx="1440000" cy="540000"/>
            <a:chOff x="7686675" y="581025"/>
            <a:chExt cx="1440000" cy="540000"/>
          </a:xfrm>
        </xdr:grpSpPr>
        <xdr:sp macro="" textlink="">
          <xdr:nvSpPr>
            <xdr:cNvPr id="35" name="Afgeronde rechthoek 34">
              <a:extLst>
                <a:ext uri="{FF2B5EF4-FFF2-40B4-BE49-F238E27FC236}">
                  <a16:creationId xmlns:a16="http://schemas.microsoft.com/office/drawing/2014/main" id="{00000000-0008-0000-1000-000023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6" name="Groep 35">
              <a:extLst>
                <a:ext uri="{FF2B5EF4-FFF2-40B4-BE49-F238E27FC236}">
                  <a16:creationId xmlns:a16="http://schemas.microsoft.com/office/drawing/2014/main" id="{00000000-0008-0000-1000-000024000000}"/>
                </a:ext>
              </a:extLst>
            </xdr:cNvPr>
            <xdr:cNvGrpSpPr/>
          </xdr:nvGrpSpPr>
          <xdr:grpSpPr>
            <a:xfrm>
              <a:off x="7743825" y="671025"/>
              <a:ext cx="360000" cy="360000"/>
              <a:chOff x="7743825" y="671025"/>
              <a:chExt cx="360000" cy="360000"/>
            </a:xfrm>
          </xdr:grpSpPr>
          <xdr:sp macro="" textlink="">
            <xdr:nvSpPr>
              <xdr:cNvPr id="37" name="Ovaal 36">
                <a:extLst>
                  <a:ext uri="{FF2B5EF4-FFF2-40B4-BE49-F238E27FC236}">
                    <a16:creationId xmlns:a16="http://schemas.microsoft.com/office/drawing/2014/main" id="{00000000-0008-0000-1000-000025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8" name="Gelijkbenige driehoek 37">
                <a:extLst>
                  <a:ext uri="{FF2B5EF4-FFF2-40B4-BE49-F238E27FC236}">
                    <a16:creationId xmlns:a16="http://schemas.microsoft.com/office/drawing/2014/main" id="{00000000-0008-0000-1000-000026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4" name="Tekstvak 33">
            <a:extLst>
              <a:ext uri="{FF2B5EF4-FFF2-40B4-BE49-F238E27FC236}">
                <a16:creationId xmlns:a16="http://schemas.microsoft.com/office/drawing/2014/main" id="{00000000-0008-0000-1000-000022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219075</xdr:colOff>
      <xdr:row>7</xdr:row>
      <xdr:rowOff>114300</xdr:rowOff>
    </xdr:from>
    <xdr:to>
      <xdr:col>1</xdr:col>
      <xdr:colOff>1416084</xdr:colOff>
      <xdr:row>10</xdr:row>
      <xdr:rowOff>117675</xdr:rowOff>
    </xdr:to>
    <xdr:grpSp>
      <xdr:nvGrpSpPr>
        <xdr:cNvPr id="19" name="Groep 18">
          <a:hlinkClick xmlns:r="http://schemas.openxmlformats.org/officeDocument/2006/relationships" r:id="rId1"/>
          <a:extLst>
            <a:ext uri="{FF2B5EF4-FFF2-40B4-BE49-F238E27FC236}">
              <a16:creationId xmlns:a16="http://schemas.microsoft.com/office/drawing/2014/main" id="{00000000-0008-0000-1100-000013000000}"/>
            </a:ext>
          </a:extLst>
        </xdr:cNvPr>
        <xdr:cNvGrpSpPr>
          <a:grpSpLocks noChangeAspect="1"/>
        </xdr:cNvGrpSpPr>
      </xdr:nvGrpSpPr>
      <xdr:grpSpPr>
        <a:xfrm>
          <a:off x="869107" y="12663100"/>
          <a:ext cx="1149765" cy="460575"/>
          <a:chOff x="7686675" y="581025"/>
          <a:chExt cx="1496262" cy="540000"/>
        </a:xfrm>
      </xdr:grpSpPr>
      <xdr:grpSp>
        <xdr:nvGrpSpPr>
          <xdr:cNvPr id="20" name="Groep 19">
            <a:extLst>
              <a:ext uri="{FF2B5EF4-FFF2-40B4-BE49-F238E27FC236}">
                <a16:creationId xmlns:a16="http://schemas.microsoft.com/office/drawing/2014/main" id="{00000000-0008-0000-1100-000014000000}"/>
              </a:ext>
            </a:extLst>
          </xdr:cNvPr>
          <xdr:cNvGrpSpPr/>
        </xdr:nvGrpSpPr>
        <xdr:grpSpPr>
          <a:xfrm>
            <a:off x="7686675" y="581025"/>
            <a:ext cx="1440000" cy="540000"/>
            <a:chOff x="7686675" y="581025"/>
            <a:chExt cx="1440000" cy="540000"/>
          </a:xfrm>
        </xdr:grpSpPr>
        <xdr:sp macro="" textlink="">
          <xdr:nvSpPr>
            <xdr:cNvPr id="22" name="Afgeronde rechthoek 21">
              <a:extLst>
                <a:ext uri="{FF2B5EF4-FFF2-40B4-BE49-F238E27FC236}">
                  <a16:creationId xmlns:a16="http://schemas.microsoft.com/office/drawing/2014/main" id="{00000000-0008-0000-1100-000016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3" name="Groep 22">
              <a:extLst>
                <a:ext uri="{FF2B5EF4-FFF2-40B4-BE49-F238E27FC236}">
                  <a16:creationId xmlns:a16="http://schemas.microsoft.com/office/drawing/2014/main" id="{00000000-0008-0000-1100-000017000000}"/>
                </a:ext>
              </a:extLst>
            </xdr:cNvPr>
            <xdr:cNvGrpSpPr/>
          </xdr:nvGrpSpPr>
          <xdr:grpSpPr>
            <a:xfrm>
              <a:off x="7743825" y="671025"/>
              <a:ext cx="360000" cy="360000"/>
              <a:chOff x="7743825" y="671025"/>
              <a:chExt cx="360000" cy="360000"/>
            </a:xfrm>
          </xdr:grpSpPr>
          <xdr:sp macro="" textlink="">
            <xdr:nvSpPr>
              <xdr:cNvPr id="24" name="Ovaal 23">
                <a:extLst>
                  <a:ext uri="{FF2B5EF4-FFF2-40B4-BE49-F238E27FC236}">
                    <a16:creationId xmlns:a16="http://schemas.microsoft.com/office/drawing/2014/main" id="{00000000-0008-0000-1100-000018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5" name="Gelijkbenige driehoek 24">
                <a:extLst>
                  <a:ext uri="{FF2B5EF4-FFF2-40B4-BE49-F238E27FC236}">
                    <a16:creationId xmlns:a16="http://schemas.microsoft.com/office/drawing/2014/main" id="{00000000-0008-0000-1100-000019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1" name="Tekstvak 20">
            <a:extLst>
              <a:ext uri="{FF2B5EF4-FFF2-40B4-BE49-F238E27FC236}">
                <a16:creationId xmlns:a16="http://schemas.microsoft.com/office/drawing/2014/main" id="{00000000-0008-0000-1100-000015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1</xdr:row>
      <xdr:rowOff>0</xdr:rowOff>
    </xdr:from>
    <xdr:to>
      <xdr:col>1</xdr:col>
      <xdr:colOff>1197009</xdr:colOff>
      <xdr:row>1</xdr:row>
      <xdr:rowOff>432000</xdr:rowOff>
    </xdr:to>
    <xdr:grpSp>
      <xdr:nvGrpSpPr>
        <xdr:cNvPr id="26" name="Groep 25">
          <a:hlinkClick xmlns:r="http://schemas.openxmlformats.org/officeDocument/2006/relationships" r:id="rId1"/>
          <a:extLst>
            <a:ext uri="{FF2B5EF4-FFF2-40B4-BE49-F238E27FC236}">
              <a16:creationId xmlns:a16="http://schemas.microsoft.com/office/drawing/2014/main" id="{00000000-0008-0000-1100-00001A000000}"/>
            </a:ext>
          </a:extLst>
        </xdr:cNvPr>
        <xdr:cNvGrpSpPr>
          <a:grpSpLocks noChangeAspect="1"/>
        </xdr:cNvGrpSpPr>
      </xdr:nvGrpSpPr>
      <xdr:grpSpPr>
        <a:xfrm>
          <a:off x="659176" y="152400"/>
          <a:ext cx="1149765" cy="454860"/>
          <a:chOff x="7686675" y="581025"/>
          <a:chExt cx="1496262" cy="540000"/>
        </a:xfrm>
      </xdr:grpSpPr>
      <xdr:grpSp>
        <xdr:nvGrpSpPr>
          <xdr:cNvPr id="27" name="Groep 26">
            <a:extLst>
              <a:ext uri="{FF2B5EF4-FFF2-40B4-BE49-F238E27FC236}">
                <a16:creationId xmlns:a16="http://schemas.microsoft.com/office/drawing/2014/main" id="{00000000-0008-0000-1100-00001B000000}"/>
              </a:ext>
            </a:extLst>
          </xdr:cNvPr>
          <xdr:cNvGrpSpPr/>
        </xdr:nvGrpSpPr>
        <xdr:grpSpPr>
          <a:xfrm>
            <a:off x="7686675" y="581025"/>
            <a:ext cx="1440000" cy="540000"/>
            <a:chOff x="7686675" y="581025"/>
            <a:chExt cx="1440000" cy="540000"/>
          </a:xfrm>
        </xdr:grpSpPr>
        <xdr:sp macro="" textlink="">
          <xdr:nvSpPr>
            <xdr:cNvPr id="29" name="Afgeronde rechthoek 28">
              <a:extLst>
                <a:ext uri="{FF2B5EF4-FFF2-40B4-BE49-F238E27FC236}">
                  <a16:creationId xmlns:a16="http://schemas.microsoft.com/office/drawing/2014/main" id="{00000000-0008-0000-1100-00001D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0" name="Groep 29">
              <a:extLst>
                <a:ext uri="{FF2B5EF4-FFF2-40B4-BE49-F238E27FC236}">
                  <a16:creationId xmlns:a16="http://schemas.microsoft.com/office/drawing/2014/main" id="{00000000-0008-0000-1100-00001E000000}"/>
                </a:ext>
              </a:extLst>
            </xdr:cNvPr>
            <xdr:cNvGrpSpPr/>
          </xdr:nvGrpSpPr>
          <xdr:grpSpPr>
            <a:xfrm>
              <a:off x="7743825" y="671025"/>
              <a:ext cx="360000" cy="360000"/>
              <a:chOff x="7743825" y="671025"/>
              <a:chExt cx="360000" cy="360000"/>
            </a:xfrm>
          </xdr:grpSpPr>
          <xdr:sp macro="" textlink="">
            <xdr:nvSpPr>
              <xdr:cNvPr id="31" name="Ovaal 30">
                <a:extLst>
                  <a:ext uri="{FF2B5EF4-FFF2-40B4-BE49-F238E27FC236}">
                    <a16:creationId xmlns:a16="http://schemas.microsoft.com/office/drawing/2014/main" id="{00000000-0008-0000-1100-00001F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2" name="Gelijkbenige driehoek 31">
                <a:extLst>
                  <a:ext uri="{FF2B5EF4-FFF2-40B4-BE49-F238E27FC236}">
                    <a16:creationId xmlns:a16="http://schemas.microsoft.com/office/drawing/2014/main" id="{00000000-0008-0000-1100-000020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8" name="Tekstvak 27">
            <a:extLst>
              <a:ext uri="{FF2B5EF4-FFF2-40B4-BE49-F238E27FC236}">
                <a16:creationId xmlns:a16="http://schemas.microsoft.com/office/drawing/2014/main" id="{00000000-0008-0000-1100-00001C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oneCell">
    <xdr:from>
      <xdr:col>0</xdr:col>
      <xdr:colOff>590550</xdr:colOff>
      <xdr:row>4</xdr:row>
      <xdr:rowOff>4674395</xdr:rowOff>
    </xdr:from>
    <xdr:to>
      <xdr:col>5</xdr:col>
      <xdr:colOff>183091</xdr:colOff>
      <xdr:row>6</xdr:row>
      <xdr:rowOff>114301</xdr:rowOff>
    </xdr:to>
    <xdr:pic>
      <xdr:nvPicPr>
        <xdr:cNvPr id="16" name="Afbeelding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6026945"/>
          <a:ext cx="10384366" cy="58412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26" name="Groep 25">
          <a:hlinkClick xmlns:r="http://schemas.openxmlformats.org/officeDocument/2006/relationships" r:id="rId1"/>
          <a:extLst>
            <a:ext uri="{FF2B5EF4-FFF2-40B4-BE49-F238E27FC236}">
              <a16:creationId xmlns:a16="http://schemas.microsoft.com/office/drawing/2014/main" id="{00000000-0008-0000-1200-00001A000000}"/>
            </a:ext>
          </a:extLst>
        </xdr:cNvPr>
        <xdr:cNvGrpSpPr>
          <a:grpSpLocks noChangeAspect="1"/>
        </xdr:cNvGrpSpPr>
      </xdr:nvGrpSpPr>
      <xdr:grpSpPr>
        <a:xfrm>
          <a:off x="658519" y="152400"/>
          <a:ext cx="1149765" cy="454860"/>
          <a:chOff x="7686675" y="581025"/>
          <a:chExt cx="1496262" cy="540000"/>
        </a:xfrm>
      </xdr:grpSpPr>
      <xdr:grpSp>
        <xdr:nvGrpSpPr>
          <xdr:cNvPr id="27" name="Groep 26">
            <a:extLst>
              <a:ext uri="{FF2B5EF4-FFF2-40B4-BE49-F238E27FC236}">
                <a16:creationId xmlns:a16="http://schemas.microsoft.com/office/drawing/2014/main" id="{00000000-0008-0000-1200-00001B000000}"/>
              </a:ext>
            </a:extLst>
          </xdr:cNvPr>
          <xdr:cNvGrpSpPr/>
        </xdr:nvGrpSpPr>
        <xdr:grpSpPr>
          <a:xfrm>
            <a:off x="7686675" y="581025"/>
            <a:ext cx="1440000" cy="540000"/>
            <a:chOff x="7686675" y="581025"/>
            <a:chExt cx="1440000" cy="540000"/>
          </a:xfrm>
        </xdr:grpSpPr>
        <xdr:sp macro="" textlink="">
          <xdr:nvSpPr>
            <xdr:cNvPr id="29" name="Afgeronde rechthoek 28">
              <a:extLst>
                <a:ext uri="{FF2B5EF4-FFF2-40B4-BE49-F238E27FC236}">
                  <a16:creationId xmlns:a16="http://schemas.microsoft.com/office/drawing/2014/main" id="{00000000-0008-0000-1200-00001D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0" name="Groep 29">
              <a:extLst>
                <a:ext uri="{FF2B5EF4-FFF2-40B4-BE49-F238E27FC236}">
                  <a16:creationId xmlns:a16="http://schemas.microsoft.com/office/drawing/2014/main" id="{00000000-0008-0000-1200-00001E000000}"/>
                </a:ext>
              </a:extLst>
            </xdr:cNvPr>
            <xdr:cNvGrpSpPr/>
          </xdr:nvGrpSpPr>
          <xdr:grpSpPr>
            <a:xfrm>
              <a:off x="7743825" y="671025"/>
              <a:ext cx="360000" cy="360000"/>
              <a:chOff x="7743825" y="671025"/>
              <a:chExt cx="360000" cy="360000"/>
            </a:xfrm>
          </xdr:grpSpPr>
          <xdr:sp macro="" textlink="">
            <xdr:nvSpPr>
              <xdr:cNvPr id="31" name="Ovaal 30">
                <a:extLst>
                  <a:ext uri="{FF2B5EF4-FFF2-40B4-BE49-F238E27FC236}">
                    <a16:creationId xmlns:a16="http://schemas.microsoft.com/office/drawing/2014/main" id="{00000000-0008-0000-1200-00001F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2" name="Gelijkbenige driehoek 31">
                <a:extLst>
                  <a:ext uri="{FF2B5EF4-FFF2-40B4-BE49-F238E27FC236}">
                    <a16:creationId xmlns:a16="http://schemas.microsoft.com/office/drawing/2014/main" id="{00000000-0008-0000-1200-000020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8" name="Tekstvak 27">
            <a:extLst>
              <a:ext uri="{FF2B5EF4-FFF2-40B4-BE49-F238E27FC236}">
                <a16:creationId xmlns:a16="http://schemas.microsoft.com/office/drawing/2014/main" id="{00000000-0008-0000-1200-00001C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8</xdr:row>
      <xdr:rowOff>0</xdr:rowOff>
    </xdr:from>
    <xdr:to>
      <xdr:col>1</xdr:col>
      <xdr:colOff>1197009</xdr:colOff>
      <xdr:row>8</xdr:row>
      <xdr:rowOff>432000</xdr:rowOff>
    </xdr:to>
    <xdr:grpSp>
      <xdr:nvGrpSpPr>
        <xdr:cNvPr id="33" name="Groep 32">
          <a:hlinkClick xmlns:r="http://schemas.openxmlformats.org/officeDocument/2006/relationships" r:id="rId1"/>
          <a:extLst>
            <a:ext uri="{FF2B5EF4-FFF2-40B4-BE49-F238E27FC236}">
              <a16:creationId xmlns:a16="http://schemas.microsoft.com/office/drawing/2014/main" id="{00000000-0008-0000-1200-000021000000}"/>
            </a:ext>
          </a:extLst>
        </xdr:cNvPr>
        <xdr:cNvGrpSpPr>
          <a:grpSpLocks noChangeAspect="1"/>
        </xdr:cNvGrpSpPr>
      </xdr:nvGrpSpPr>
      <xdr:grpSpPr>
        <a:xfrm>
          <a:off x="658519" y="3759200"/>
          <a:ext cx="1149765" cy="454860"/>
          <a:chOff x="7686675" y="581025"/>
          <a:chExt cx="1496262" cy="540000"/>
        </a:xfrm>
      </xdr:grpSpPr>
      <xdr:grpSp>
        <xdr:nvGrpSpPr>
          <xdr:cNvPr id="34" name="Groep 33">
            <a:extLst>
              <a:ext uri="{FF2B5EF4-FFF2-40B4-BE49-F238E27FC236}">
                <a16:creationId xmlns:a16="http://schemas.microsoft.com/office/drawing/2014/main" id="{00000000-0008-0000-1200-000022000000}"/>
              </a:ext>
            </a:extLst>
          </xdr:cNvPr>
          <xdr:cNvGrpSpPr/>
        </xdr:nvGrpSpPr>
        <xdr:grpSpPr>
          <a:xfrm>
            <a:off x="7686675" y="581025"/>
            <a:ext cx="1440000" cy="540000"/>
            <a:chOff x="7686675" y="581025"/>
            <a:chExt cx="1440000" cy="540000"/>
          </a:xfrm>
        </xdr:grpSpPr>
        <xdr:sp macro="" textlink="">
          <xdr:nvSpPr>
            <xdr:cNvPr id="36" name="Afgeronde rechthoek 35">
              <a:extLst>
                <a:ext uri="{FF2B5EF4-FFF2-40B4-BE49-F238E27FC236}">
                  <a16:creationId xmlns:a16="http://schemas.microsoft.com/office/drawing/2014/main" id="{00000000-0008-0000-1200-000024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7" name="Groep 36">
              <a:extLst>
                <a:ext uri="{FF2B5EF4-FFF2-40B4-BE49-F238E27FC236}">
                  <a16:creationId xmlns:a16="http://schemas.microsoft.com/office/drawing/2014/main" id="{00000000-0008-0000-1200-000025000000}"/>
                </a:ext>
              </a:extLst>
            </xdr:cNvPr>
            <xdr:cNvGrpSpPr/>
          </xdr:nvGrpSpPr>
          <xdr:grpSpPr>
            <a:xfrm>
              <a:off x="7743825" y="671025"/>
              <a:ext cx="360000" cy="360000"/>
              <a:chOff x="7743825" y="671025"/>
              <a:chExt cx="360000" cy="360000"/>
            </a:xfrm>
          </xdr:grpSpPr>
          <xdr:sp macro="" textlink="">
            <xdr:nvSpPr>
              <xdr:cNvPr id="38" name="Ovaal 37">
                <a:extLst>
                  <a:ext uri="{FF2B5EF4-FFF2-40B4-BE49-F238E27FC236}">
                    <a16:creationId xmlns:a16="http://schemas.microsoft.com/office/drawing/2014/main" id="{00000000-0008-0000-1200-000026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9" name="Gelijkbenige driehoek 38">
                <a:extLst>
                  <a:ext uri="{FF2B5EF4-FFF2-40B4-BE49-F238E27FC236}">
                    <a16:creationId xmlns:a16="http://schemas.microsoft.com/office/drawing/2014/main" id="{00000000-0008-0000-1200-000027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5" name="Tekstvak 34">
            <a:extLst>
              <a:ext uri="{FF2B5EF4-FFF2-40B4-BE49-F238E27FC236}">
                <a16:creationId xmlns:a16="http://schemas.microsoft.com/office/drawing/2014/main" id="{00000000-0008-0000-1200-000023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1009032</xdr:colOff>
      <xdr:row>0</xdr:row>
      <xdr:rowOff>894756</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448" r="11667" b="20567"/>
        <a:stretch/>
      </xdr:blipFill>
      <xdr:spPr>
        <a:xfrm>
          <a:off x="200025" y="0"/>
          <a:ext cx="2199657" cy="894756"/>
        </a:xfrm>
        <a:prstGeom prst="rect">
          <a:avLst/>
        </a:prstGeom>
      </xdr:spPr>
    </xdr:pic>
    <xdr:clientData/>
  </xdr:twoCellAnchor>
  <xdr:twoCellAnchor editAs="absolute">
    <xdr:from>
      <xdr:col>4</xdr:col>
      <xdr:colOff>2085433</xdr:colOff>
      <xdr:row>0</xdr:row>
      <xdr:rowOff>97749</xdr:rowOff>
    </xdr:from>
    <xdr:to>
      <xdr:col>5</xdr:col>
      <xdr:colOff>952627</xdr:colOff>
      <xdr:row>0</xdr:row>
      <xdr:rowOff>535464</xdr:rowOff>
    </xdr:to>
    <xdr:grpSp>
      <xdr:nvGrpSpPr>
        <xdr:cNvPr id="5" name="Groep 4">
          <a:hlinkClick xmlns:r="http://schemas.openxmlformats.org/officeDocument/2006/relationships" r:id="rId2"/>
          <a:extLst>
            <a:ext uri="{FF2B5EF4-FFF2-40B4-BE49-F238E27FC236}">
              <a16:creationId xmlns:a16="http://schemas.microsoft.com/office/drawing/2014/main" id="{00000000-0008-0000-0100-000005000000}"/>
            </a:ext>
          </a:extLst>
        </xdr:cNvPr>
        <xdr:cNvGrpSpPr>
          <a:grpSpLocks noChangeAspect="1"/>
        </xdr:cNvGrpSpPr>
      </xdr:nvGrpSpPr>
      <xdr:grpSpPr>
        <a:xfrm>
          <a:off x="7811863" y="102321"/>
          <a:ext cx="1152155" cy="460575"/>
          <a:chOff x="7686675" y="581025"/>
          <a:chExt cx="1496262" cy="540000"/>
        </a:xfrm>
      </xdr:grpSpPr>
      <xdr:grpSp>
        <xdr:nvGrpSpPr>
          <xdr:cNvPr id="6" name="Groep 5">
            <a:extLst>
              <a:ext uri="{FF2B5EF4-FFF2-40B4-BE49-F238E27FC236}">
                <a16:creationId xmlns:a16="http://schemas.microsoft.com/office/drawing/2014/main" id="{00000000-0008-0000-0100-000006000000}"/>
              </a:ext>
            </a:extLst>
          </xdr:cNvPr>
          <xdr:cNvGrpSpPr/>
        </xdr:nvGrpSpPr>
        <xdr:grpSpPr>
          <a:xfrm>
            <a:off x="7686675" y="581025"/>
            <a:ext cx="1440000" cy="540000"/>
            <a:chOff x="7686675" y="581025"/>
            <a:chExt cx="1440000" cy="540000"/>
          </a:xfrm>
        </xdr:grpSpPr>
        <xdr:sp macro="" textlink="">
          <xdr:nvSpPr>
            <xdr:cNvPr id="8" name="Afgeronde rechthoek 7">
              <a:extLst>
                <a:ext uri="{FF2B5EF4-FFF2-40B4-BE49-F238E27FC236}">
                  <a16:creationId xmlns:a16="http://schemas.microsoft.com/office/drawing/2014/main" id="{00000000-0008-0000-0100-000008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9" name="Groep 8">
              <a:extLst>
                <a:ext uri="{FF2B5EF4-FFF2-40B4-BE49-F238E27FC236}">
                  <a16:creationId xmlns:a16="http://schemas.microsoft.com/office/drawing/2014/main" id="{00000000-0008-0000-0100-000009000000}"/>
                </a:ext>
              </a:extLst>
            </xdr:cNvPr>
            <xdr:cNvGrpSpPr/>
          </xdr:nvGrpSpPr>
          <xdr:grpSpPr>
            <a:xfrm>
              <a:off x="7743825" y="671025"/>
              <a:ext cx="360000" cy="360000"/>
              <a:chOff x="7743825" y="671025"/>
              <a:chExt cx="360000" cy="360000"/>
            </a:xfrm>
          </xdr:grpSpPr>
          <xdr:sp macro="" textlink="">
            <xdr:nvSpPr>
              <xdr:cNvPr id="10" name="Ovaal 9">
                <a:extLst>
                  <a:ext uri="{FF2B5EF4-FFF2-40B4-BE49-F238E27FC236}">
                    <a16:creationId xmlns:a16="http://schemas.microsoft.com/office/drawing/2014/main" id="{00000000-0008-0000-0100-00000A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11" name="Gelijkbenige driehoek 10">
                <a:extLst>
                  <a:ext uri="{FF2B5EF4-FFF2-40B4-BE49-F238E27FC236}">
                    <a16:creationId xmlns:a16="http://schemas.microsoft.com/office/drawing/2014/main" id="{00000000-0008-0000-0100-00000B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7" name="Tekstvak 6">
            <a:extLst>
              <a:ext uri="{FF2B5EF4-FFF2-40B4-BE49-F238E27FC236}">
                <a16:creationId xmlns:a16="http://schemas.microsoft.com/office/drawing/2014/main" id="{00000000-0008-0000-0100-000007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96537</xdr:colOff>
      <xdr:row>0</xdr:row>
      <xdr:rowOff>898566</xdr:rowOff>
    </xdr:to>
    <xdr:pic>
      <xdr:nvPicPr>
        <xdr:cNvPr id="12" name="Afbeelding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448" r="11667" b="20567"/>
        <a:stretch/>
      </xdr:blipFill>
      <xdr:spPr>
        <a:xfrm>
          <a:off x="200025" y="0"/>
          <a:ext cx="2199657" cy="894756"/>
        </a:xfrm>
        <a:prstGeom prst="rect">
          <a:avLst/>
        </a:prstGeom>
      </xdr:spPr>
    </xdr:pic>
    <xdr:clientData/>
  </xdr:twoCellAnchor>
  <xdr:twoCellAnchor editAs="absolute">
    <xdr:from>
      <xdr:col>6</xdr:col>
      <xdr:colOff>1578487</xdr:colOff>
      <xdr:row>0</xdr:row>
      <xdr:rowOff>93939</xdr:rowOff>
    </xdr:from>
    <xdr:to>
      <xdr:col>7</xdr:col>
      <xdr:colOff>858435</xdr:colOff>
      <xdr:row>0</xdr:row>
      <xdr:rowOff>535464</xdr:rowOff>
    </xdr:to>
    <xdr:grpSp>
      <xdr:nvGrpSpPr>
        <xdr:cNvPr id="19" name="Groep 18">
          <a:hlinkClick xmlns:r="http://schemas.openxmlformats.org/officeDocument/2006/relationships" r:id="rId2"/>
          <a:extLst>
            <a:ext uri="{FF2B5EF4-FFF2-40B4-BE49-F238E27FC236}">
              <a16:creationId xmlns:a16="http://schemas.microsoft.com/office/drawing/2014/main" id="{00000000-0008-0000-0200-000013000000}"/>
            </a:ext>
          </a:extLst>
        </xdr:cNvPr>
        <xdr:cNvGrpSpPr>
          <a:grpSpLocks noChangeAspect="1"/>
        </xdr:cNvGrpSpPr>
      </xdr:nvGrpSpPr>
      <xdr:grpSpPr>
        <a:xfrm>
          <a:off x="7770753" y="98511"/>
          <a:ext cx="1180630" cy="464385"/>
          <a:chOff x="7800975" y="247650"/>
          <a:chExt cx="1518659" cy="540000"/>
        </a:xfrm>
      </xdr:grpSpPr>
      <xdr:sp macro="" textlink="">
        <xdr:nvSpPr>
          <xdr:cNvPr id="20" name="Afgeronde rechthoek 19">
            <a:extLst>
              <a:ext uri="{FF2B5EF4-FFF2-40B4-BE49-F238E27FC236}">
                <a16:creationId xmlns:a16="http://schemas.microsoft.com/office/drawing/2014/main" id="{00000000-0008-0000-0200-000014000000}"/>
              </a:ext>
            </a:extLst>
          </xdr:cNvPr>
          <xdr:cNvSpPr/>
        </xdr:nvSpPr>
        <xdr:spPr>
          <a:xfrm>
            <a:off x="7800975" y="247650"/>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1" name="Groep 20">
            <a:extLst>
              <a:ext uri="{FF2B5EF4-FFF2-40B4-BE49-F238E27FC236}">
                <a16:creationId xmlns:a16="http://schemas.microsoft.com/office/drawing/2014/main" id="{00000000-0008-0000-0200-000015000000}"/>
              </a:ext>
            </a:extLst>
          </xdr:cNvPr>
          <xdr:cNvGrpSpPr/>
        </xdr:nvGrpSpPr>
        <xdr:grpSpPr>
          <a:xfrm flipH="1">
            <a:off x="7858125" y="337650"/>
            <a:ext cx="360000" cy="360000"/>
            <a:chOff x="7743825" y="671025"/>
            <a:chExt cx="360000" cy="360000"/>
          </a:xfrm>
        </xdr:grpSpPr>
        <xdr:sp macro="" textlink="">
          <xdr:nvSpPr>
            <xdr:cNvPr id="28" name="Ovaal 27">
              <a:extLst>
                <a:ext uri="{FF2B5EF4-FFF2-40B4-BE49-F238E27FC236}">
                  <a16:creationId xmlns:a16="http://schemas.microsoft.com/office/drawing/2014/main" id="{00000000-0008-0000-0200-00001C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9" name="Gelijkbenige driehoek 28">
              <a:extLst>
                <a:ext uri="{FF2B5EF4-FFF2-40B4-BE49-F238E27FC236}">
                  <a16:creationId xmlns:a16="http://schemas.microsoft.com/office/drawing/2014/main" id="{00000000-0008-0000-0200-00001D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sp macro="" textlink="">
        <xdr:nvSpPr>
          <xdr:cNvPr id="27" name="Tekstvak 26">
            <a:extLst>
              <a:ext uri="{FF2B5EF4-FFF2-40B4-BE49-F238E27FC236}">
                <a16:creationId xmlns:a16="http://schemas.microsoft.com/office/drawing/2014/main" id="{00000000-0008-0000-0200-00001B000000}"/>
              </a:ext>
            </a:extLst>
          </xdr:cNvPr>
          <xdr:cNvSpPr txBox="1"/>
        </xdr:nvSpPr>
        <xdr:spPr>
          <a:xfrm>
            <a:off x="8142877" y="294354"/>
            <a:ext cx="1176757"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GA</a:t>
            </a:r>
            <a:r>
              <a:rPr lang="nl-NL" sz="850" baseline="0">
                <a:solidFill>
                  <a:sysClr val="windowText" lastClr="000000"/>
                </a:solidFill>
              </a:rPr>
              <a:t> </a:t>
            </a:r>
            <a:r>
              <a:rPr lang="nl-NL" sz="850">
                <a:solidFill>
                  <a:sysClr val="windowText" lastClr="000000"/>
                </a:solidFill>
              </a:rPr>
              <a:t>NAAR HET</a:t>
            </a:r>
          </a:p>
          <a:p>
            <a:pPr algn="ctr"/>
            <a:r>
              <a:rPr lang="nl-NL" sz="850">
                <a:solidFill>
                  <a:sysClr val="windowText" lastClr="000000"/>
                </a:solidFill>
              </a:rPr>
              <a:t>VOORBLAD</a:t>
            </a:r>
          </a:p>
        </xdr:txBody>
      </xdr:sp>
    </xdr:grpSp>
    <xdr:clientData/>
  </xdr:twoCellAnchor>
  <xdr:twoCellAnchor>
    <xdr:from>
      <xdr:col>8</xdr:col>
      <xdr:colOff>59625</xdr:colOff>
      <xdr:row>0</xdr:row>
      <xdr:rowOff>103464</xdr:rowOff>
    </xdr:from>
    <xdr:to>
      <xdr:col>8</xdr:col>
      <xdr:colOff>1259187</xdr:colOff>
      <xdr:row>0</xdr:row>
      <xdr:rowOff>535464</xdr:rowOff>
    </xdr:to>
    <xdr:grpSp>
      <xdr:nvGrpSpPr>
        <xdr:cNvPr id="3" name="Groep 2">
          <a:hlinkClick xmlns:r="http://schemas.openxmlformats.org/officeDocument/2006/relationships" r:id="rId3"/>
          <a:extLst>
            <a:ext uri="{FF2B5EF4-FFF2-40B4-BE49-F238E27FC236}">
              <a16:creationId xmlns:a16="http://schemas.microsoft.com/office/drawing/2014/main" id="{00000000-0008-0000-0200-000003000000}"/>
            </a:ext>
          </a:extLst>
        </xdr:cNvPr>
        <xdr:cNvGrpSpPr/>
      </xdr:nvGrpSpPr>
      <xdr:grpSpPr>
        <a:xfrm>
          <a:off x="9664127" y="109560"/>
          <a:ext cx="1152318" cy="453336"/>
          <a:chOff x="9550230" y="103464"/>
          <a:chExt cx="1199562" cy="432000"/>
        </a:xfrm>
      </xdr:grpSpPr>
      <xdr:sp macro="" textlink="">
        <xdr:nvSpPr>
          <xdr:cNvPr id="18" name="Afgeronde rechthoek 17">
            <a:extLst>
              <a:ext uri="{FF2B5EF4-FFF2-40B4-BE49-F238E27FC236}">
                <a16:creationId xmlns:a16="http://schemas.microsoft.com/office/drawing/2014/main" id="{00000000-0008-0000-0200-000012000000}"/>
              </a:ext>
            </a:extLst>
          </xdr:cNvPr>
          <xdr:cNvSpPr/>
        </xdr:nvSpPr>
        <xdr:spPr>
          <a:xfrm>
            <a:off x="9550230" y="103464"/>
            <a:ext cx="1149402" cy="432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0" name="Groep 29">
            <a:extLst>
              <a:ext uri="{FF2B5EF4-FFF2-40B4-BE49-F238E27FC236}">
                <a16:creationId xmlns:a16="http://schemas.microsoft.com/office/drawing/2014/main" id="{00000000-0008-0000-0200-00001E000000}"/>
              </a:ext>
            </a:extLst>
          </xdr:cNvPr>
          <xdr:cNvGrpSpPr/>
        </xdr:nvGrpSpPr>
        <xdr:grpSpPr>
          <a:xfrm flipH="1">
            <a:off x="9595847" y="175464"/>
            <a:ext cx="287350" cy="288000"/>
            <a:chOff x="7743825" y="671025"/>
            <a:chExt cx="360000" cy="360000"/>
          </a:xfrm>
        </xdr:grpSpPr>
        <xdr:sp macro="" textlink="">
          <xdr:nvSpPr>
            <xdr:cNvPr id="32" name="Ovaal 31">
              <a:extLst>
                <a:ext uri="{FF2B5EF4-FFF2-40B4-BE49-F238E27FC236}">
                  <a16:creationId xmlns:a16="http://schemas.microsoft.com/office/drawing/2014/main" id="{00000000-0008-0000-0200-000020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3" name="Gelijkbenige driehoek 32">
              <a:extLst>
                <a:ext uri="{FF2B5EF4-FFF2-40B4-BE49-F238E27FC236}">
                  <a16:creationId xmlns:a16="http://schemas.microsoft.com/office/drawing/2014/main" id="{00000000-0008-0000-0200-000021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sp macro="" textlink="">
        <xdr:nvSpPr>
          <xdr:cNvPr id="31" name="Tekstvak 30">
            <a:extLst>
              <a:ext uri="{FF2B5EF4-FFF2-40B4-BE49-F238E27FC236}">
                <a16:creationId xmlns:a16="http://schemas.microsoft.com/office/drawing/2014/main" id="{00000000-0008-0000-0200-00001F000000}"/>
              </a:ext>
            </a:extLst>
          </xdr:cNvPr>
          <xdr:cNvSpPr txBox="1"/>
        </xdr:nvSpPr>
        <xdr:spPr>
          <a:xfrm>
            <a:off x="9835760" y="152495"/>
            <a:ext cx="914032" cy="333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GA</a:t>
            </a:r>
            <a:r>
              <a:rPr lang="nl-NL" sz="850" baseline="0">
                <a:solidFill>
                  <a:sysClr val="windowText" lastClr="000000"/>
                </a:solidFill>
              </a:rPr>
              <a:t> </a:t>
            </a:r>
            <a:r>
              <a:rPr lang="nl-NL" sz="850">
                <a:solidFill>
                  <a:sysClr val="windowText" lastClr="000000"/>
                </a:solidFill>
              </a:rPr>
              <a:t>NAAR DE</a:t>
            </a:r>
          </a:p>
          <a:p>
            <a:pPr algn="ctr"/>
            <a:r>
              <a:rPr lang="nl-NL" sz="700">
                <a:solidFill>
                  <a:sysClr val="windowText" lastClr="000000"/>
                </a:solidFill>
              </a:rPr>
              <a:t>RISICOSESSIES</a:t>
            </a:r>
            <a:endParaRPr lang="nl-NL" sz="850">
              <a:solidFill>
                <a:sysClr val="windowText" lastClr="000000"/>
              </a:solidFill>
            </a:endParaRPr>
          </a:p>
        </xdr:txBody>
      </xdr:sp>
    </xdr:grpSp>
    <xdr:clientData/>
  </xdr:twoCellAnchor>
  <xdr:twoCellAnchor>
    <xdr:from>
      <xdr:col>8</xdr:col>
      <xdr:colOff>1412877</xdr:colOff>
      <xdr:row>0</xdr:row>
      <xdr:rowOff>103464</xdr:rowOff>
    </xdr:from>
    <xdr:to>
      <xdr:col>9</xdr:col>
      <xdr:colOff>1423460</xdr:colOff>
      <xdr:row>0</xdr:row>
      <xdr:rowOff>535464</xdr:rowOff>
    </xdr:to>
    <xdr:sp macro="" textlink="">
      <xdr:nvSpPr>
        <xdr:cNvPr id="34" name="Afgeronde rechthoek 33">
          <a:hlinkClick xmlns:r="http://schemas.openxmlformats.org/officeDocument/2006/relationships" r:id="rId4" tooltip="Voor vragen, mail VeiligheidInProjecten@rws.nl"/>
          <a:extLst>
            <a:ext uri="{FF2B5EF4-FFF2-40B4-BE49-F238E27FC236}">
              <a16:creationId xmlns:a16="http://schemas.microsoft.com/office/drawing/2014/main" id="{00000000-0008-0000-0200-000022000000}"/>
            </a:ext>
          </a:extLst>
        </xdr:cNvPr>
        <xdr:cNvSpPr/>
      </xdr:nvSpPr>
      <xdr:spPr>
        <a:xfrm>
          <a:off x="10833102" y="103464"/>
          <a:ext cx="2258483" cy="432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nl-NL" sz="850" b="0" cap="all" baseline="0">
              <a:solidFill>
                <a:sysClr val="windowText" lastClr="000000"/>
              </a:solidFill>
              <a:effectLst/>
              <a:latin typeface="Verdana" panose="020B0604030504040204" pitchFamily="34" charset="0"/>
              <a:ea typeface="+mn-ea"/>
              <a:cs typeface="+mn-cs"/>
            </a:rPr>
            <a:t>Voor vragen, mail VeiligheidInProjecten@rws.nl</a:t>
          </a:r>
          <a:endParaRPr lang="nl-NL" sz="850" b="0" cap="all" baseline="0">
            <a:solidFill>
              <a:sysClr val="windowText" lastClr="000000"/>
            </a:solidFill>
            <a:effectLst/>
            <a:latin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640800</xdr:colOff>
      <xdr:row>27</xdr:row>
      <xdr:rowOff>28125</xdr:rowOff>
    </xdr:to>
    <xdr:graphicFrame macro="">
      <xdr:nvGraphicFramePr>
        <xdr:cNvPr id="12" name="Grafiek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640800</xdr:colOff>
      <xdr:row>27</xdr:row>
      <xdr:rowOff>28125</xdr:rowOff>
    </xdr:to>
    <xdr:graphicFrame macro="">
      <xdr:nvGraphicFramePr>
        <xdr:cNvPr id="13" name="Grafiek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xdr:row>
      <xdr:rowOff>0</xdr:rowOff>
    </xdr:from>
    <xdr:to>
      <xdr:col>15</xdr:col>
      <xdr:colOff>640800</xdr:colOff>
      <xdr:row>27</xdr:row>
      <xdr:rowOff>28125</xdr:rowOff>
    </xdr:to>
    <xdr:graphicFrame macro="">
      <xdr:nvGraphicFramePr>
        <xdr:cNvPr id="14" name="Grafiek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28</xdr:row>
      <xdr:rowOff>0</xdr:rowOff>
    </xdr:from>
    <xdr:to>
      <xdr:col>5</xdr:col>
      <xdr:colOff>640800</xdr:colOff>
      <xdr:row>53</xdr:row>
      <xdr:rowOff>28125</xdr:rowOff>
    </xdr:to>
    <xdr:graphicFrame macro="">
      <xdr:nvGraphicFramePr>
        <xdr:cNvPr id="15" name="Grafiek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28</xdr:row>
      <xdr:rowOff>0</xdr:rowOff>
    </xdr:from>
    <xdr:to>
      <xdr:col>10</xdr:col>
      <xdr:colOff>640800</xdr:colOff>
      <xdr:row>53</xdr:row>
      <xdr:rowOff>28125</xdr:rowOff>
    </xdr:to>
    <xdr:graphicFrame macro="">
      <xdr:nvGraphicFramePr>
        <xdr:cNvPr id="16" name="Grafiek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28</xdr:row>
      <xdr:rowOff>0</xdr:rowOff>
    </xdr:from>
    <xdr:to>
      <xdr:col>15</xdr:col>
      <xdr:colOff>640800</xdr:colOff>
      <xdr:row>53</xdr:row>
      <xdr:rowOff>28125</xdr:rowOff>
    </xdr:to>
    <xdr:graphicFrame macro="">
      <xdr:nvGraphicFramePr>
        <xdr:cNvPr id="17" name="Grafiek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54</xdr:row>
      <xdr:rowOff>0</xdr:rowOff>
    </xdr:from>
    <xdr:to>
      <xdr:col>3</xdr:col>
      <xdr:colOff>644400</xdr:colOff>
      <xdr:row>69</xdr:row>
      <xdr:rowOff>16875</xdr:rowOff>
    </xdr:to>
    <xdr:graphicFrame macro="">
      <xdr:nvGraphicFramePr>
        <xdr:cNvPr id="18" name="Grafiek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54</xdr:row>
      <xdr:rowOff>0</xdr:rowOff>
    </xdr:from>
    <xdr:to>
      <xdr:col>6</xdr:col>
      <xdr:colOff>644400</xdr:colOff>
      <xdr:row>69</xdr:row>
      <xdr:rowOff>16875</xdr:rowOff>
    </xdr:to>
    <xdr:graphicFrame macro="">
      <xdr:nvGraphicFramePr>
        <xdr:cNvPr id="19" name="Grafiek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54</xdr:row>
      <xdr:rowOff>0</xdr:rowOff>
    </xdr:from>
    <xdr:to>
      <xdr:col>9</xdr:col>
      <xdr:colOff>644400</xdr:colOff>
      <xdr:row>69</xdr:row>
      <xdr:rowOff>16875</xdr:rowOff>
    </xdr:to>
    <xdr:graphicFrame macro="">
      <xdr:nvGraphicFramePr>
        <xdr:cNvPr id="20" name="Grafiek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0</xdr:colOff>
      <xdr:row>0</xdr:row>
      <xdr:rowOff>0</xdr:rowOff>
    </xdr:from>
    <xdr:to>
      <xdr:col>4</xdr:col>
      <xdr:colOff>142257</xdr:colOff>
      <xdr:row>0</xdr:row>
      <xdr:rowOff>894756</xdr:rowOff>
    </xdr:to>
    <xdr:pic>
      <xdr:nvPicPr>
        <xdr:cNvPr id="39" name="Afbeelding 38">
          <a:extLst>
            <a:ext uri="{FF2B5EF4-FFF2-40B4-BE49-F238E27FC236}">
              <a16:creationId xmlns:a16="http://schemas.microsoft.com/office/drawing/2014/main" id="{00000000-0008-0000-0300-000027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45448" r="11667" b="20567"/>
        <a:stretch/>
      </xdr:blipFill>
      <xdr:spPr>
        <a:xfrm>
          <a:off x="200025" y="0"/>
          <a:ext cx="2199657" cy="894756"/>
        </a:xfrm>
        <a:prstGeom prst="rect">
          <a:avLst/>
        </a:prstGeom>
      </xdr:spPr>
    </xdr:pic>
    <xdr:clientData/>
  </xdr:twoCellAnchor>
  <xdr:twoCellAnchor editAs="absolute">
    <xdr:from>
      <xdr:col>11</xdr:col>
      <xdr:colOff>570340</xdr:colOff>
      <xdr:row>0</xdr:row>
      <xdr:rowOff>50550</xdr:rowOff>
    </xdr:from>
    <xdr:to>
      <xdr:col>14</xdr:col>
      <xdr:colOff>2029</xdr:colOff>
      <xdr:row>0</xdr:row>
      <xdr:rowOff>590550</xdr:rowOff>
    </xdr:to>
    <xdr:grpSp>
      <xdr:nvGrpSpPr>
        <xdr:cNvPr id="40" name="Groep 39">
          <a:hlinkClick xmlns:r="http://schemas.openxmlformats.org/officeDocument/2006/relationships" r:id="rId11"/>
          <a:extLst>
            <a:ext uri="{FF2B5EF4-FFF2-40B4-BE49-F238E27FC236}">
              <a16:creationId xmlns:a16="http://schemas.microsoft.com/office/drawing/2014/main" id="{00000000-0008-0000-0300-000028000000}"/>
            </a:ext>
          </a:extLst>
        </xdr:cNvPr>
        <xdr:cNvGrpSpPr/>
      </xdr:nvGrpSpPr>
      <xdr:grpSpPr>
        <a:xfrm>
          <a:off x="7437865" y="54360"/>
          <a:ext cx="1431939" cy="532380"/>
          <a:chOff x="7686675" y="581025"/>
          <a:chExt cx="1489089" cy="540000"/>
        </a:xfrm>
      </xdr:grpSpPr>
      <xdr:grpSp>
        <xdr:nvGrpSpPr>
          <xdr:cNvPr id="41" name="Groep 40">
            <a:extLst>
              <a:ext uri="{FF2B5EF4-FFF2-40B4-BE49-F238E27FC236}">
                <a16:creationId xmlns:a16="http://schemas.microsoft.com/office/drawing/2014/main" id="{00000000-0008-0000-0300-000029000000}"/>
              </a:ext>
            </a:extLst>
          </xdr:cNvPr>
          <xdr:cNvGrpSpPr/>
        </xdr:nvGrpSpPr>
        <xdr:grpSpPr>
          <a:xfrm>
            <a:off x="7686675" y="581025"/>
            <a:ext cx="1440000" cy="540000"/>
            <a:chOff x="7686675" y="581025"/>
            <a:chExt cx="1440000" cy="540000"/>
          </a:xfrm>
        </xdr:grpSpPr>
        <xdr:sp macro="" textlink="">
          <xdr:nvSpPr>
            <xdr:cNvPr id="43" name="Afgeronde rechthoek 42">
              <a:extLst>
                <a:ext uri="{FF2B5EF4-FFF2-40B4-BE49-F238E27FC236}">
                  <a16:creationId xmlns:a16="http://schemas.microsoft.com/office/drawing/2014/main" id="{00000000-0008-0000-0300-00002B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44" name="Groep 43">
              <a:extLst>
                <a:ext uri="{FF2B5EF4-FFF2-40B4-BE49-F238E27FC236}">
                  <a16:creationId xmlns:a16="http://schemas.microsoft.com/office/drawing/2014/main" id="{00000000-0008-0000-0300-00002C000000}"/>
                </a:ext>
              </a:extLst>
            </xdr:cNvPr>
            <xdr:cNvGrpSpPr/>
          </xdr:nvGrpSpPr>
          <xdr:grpSpPr>
            <a:xfrm>
              <a:off x="7743825" y="671025"/>
              <a:ext cx="360000" cy="360000"/>
              <a:chOff x="7743825" y="671025"/>
              <a:chExt cx="360000" cy="360000"/>
            </a:xfrm>
          </xdr:grpSpPr>
          <xdr:sp macro="" textlink="">
            <xdr:nvSpPr>
              <xdr:cNvPr id="45" name="Ovaal 44">
                <a:extLst>
                  <a:ext uri="{FF2B5EF4-FFF2-40B4-BE49-F238E27FC236}">
                    <a16:creationId xmlns:a16="http://schemas.microsoft.com/office/drawing/2014/main" id="{00000000-0008-0000-0300-00002D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46" name="Gelijkbenige driehoek 45">
                <a:extLst>
                  <a:ext uri="{FF2B5EF4-FFF2-40B4-BE49-F238E27FC236}">
                    <a16:creationId xmlns:a16="http://schemas.microsoft.com/office/drawing/2014/main" id="{00000000-0008-0000-0300-00002E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42" name="Tekstvak 41">
            <a:extLst>
              <a:ext uri="{FF2B5EF4-FFF2-40B4-BE49-F238E27FC236}">
                <a16:creationId xmlns:a16="http://schemas.microsoft.com/office/drawing/2014/main" id="{00000000-0008-0000-0300-00002A000000}"/>
              </a:ext>
            </a:extLst>
          </xdr:cNvPr>
          <xdr:cNvSpPr txBox="1"/>
        </xdr:nvSpPr>
        <xdr:spPr>
          <a:xfrm>
            <a:off x="8058150" y="633402"/>
            <a:ext cx="111761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1050">
                <a:solidFill>
                  <a:sysClr val="windowText" lastClr="000000"/>
                </a:solidFill>
              </a:rPr>
              <a:t>TERUG NAAR</a:t>
            </a:r>
          </a:p>
          <a:p>
            <a:pPr algn="ctr"/>
            <a:r>
              <a:rPr lang="nl-NL" sz="1050">
                <a:solidFill>
                  <a:sysClr val="windowText" lastClr="000000"/>
                </a:solidFill>
              </a:rPr>
              <a:t>WERKBLAD</a:t>
            </a:r>
          </a:p>
        </xdr:txBody>
      </xdr:sp>
    </xdr:grp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20" name="Groep 19">
          <a:hlinkClick xmlns:r="http://schemas.openxmlformats.org/officeDocument/2006/relationships" r:id="rId1"/>
          <a:extLst>
            <a:ext uri="{FF2B5EF4-FFF2-40B4-BE49-F238E27FC236}">
              <a16:creationId xmlns:a16="http://schemas.microsoft.com/office/drawing/2014/main" id="{00000000-0008-0000-0400-000014000000}"/>
            </a:ext>
          </a:extLst>
        </xdr:cNvPr>
        <xdr:cNvGrpSpPr>
          <a:grpSpLocks noChangeAspect="1"/>
        </xdr:cNvGrpSpPr>
      </xdr:nvGrpSpPr>
      <xdr:grpSpPr>
        <a:xfrm>
          <a:off x="658519" y="152400"/>
          <a:ext cx="1149765" cy="454860"/>
          <a:chOff x="7686675" y="581025"/>
          <a:chExt cx="1496262" cy="540000"/>
        </a:xfrm>
      </xdr:grpSpPr>
      <xdr:grpSp>
        <xdr:nvGrpSpPr>
          <xdr:cNvPr id="21" name="Groep 20">
            <a:extLst>
              <a:ext uri="{FF2B5EF4-FFF2-40B4-BE49-F238E27FC236}">
                <a16:creationId xmlns:a16="http://schemas.microsoft.com/office/drawing/2014/main" id="{00000000-0008-0000-0400-000015000000}"/>
              </a:ext>
            </a:extLst>
          </xdr:cNvPr>
          <xdr:cNvGrpSpPr/>
        </xdr:nvGrpSpPr>
        <xdr:grpSpPr>
          <a:xfrm>
            <a:off x="7686675" y="581025"/>
            <a:ext cx="1440000" cy="540000"/>
            <a:chOff x="7686675" y="581025"/>
            <a:chExt cx="1440000" cy="540000"/>
          </a:xfrm>
        </xdr:grpSpPr>
        <xdr:sp macro="" textlink="">
          <xdr:nvSpPr>
            <xdr:cNvPr id="23" name="Afgeronde rechthoek 22">
              <a:extLst>
                <a:ext uri="{FF2B5EF4-FFF2-40B4-BE49-F238E27FC236}">
                  <a16:creationId xmlns:a16="http://schemas.microsoft.com/office/drawing/2014/main" id="{00000000-0008-0000-0400-000017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4" name="Groep 23">
              <a:extLst>
                <a:ext uri="{FF2B5EF4-FFF2-40B4-BE49-F238E27FC236}">
                  <a16:creationId xmlns:a16="http://schemas.microsoft.com/office/drawing/2014/main" id="{00000000-0008-0000-0400-000018000000}"/>
                </a:ext>
              </a:extLst>
            </xdr:cNvPr>
            <xdr:cNvGrpSpPr/>
          </xdr:nvGrpSpPr>
          <xdr:grpSpPr>
            <a:xfrm>
              <a:off x="7743825" y="671025"/>
              <a:ext cx="360000" cy="360000"/>
              <a:chOff x="7743825" y="671025"/>
              <a:chExt cx="360000" cy="360000"/>
            </a:xfrm>
          </xdr:grpSpPr>
          <xdr:sp macro="" textlink="">
            <xdr:nvSpPr>
              <xdr:cNvPr id="25" name="Ovaal 24">
                <a:extLst>
                  <a:ext uri="{FF2B5EF4-FFF2-40B4-BE49-F238E27FC236}">
                    <a16:creationId xmlns:a16="http://schemas.microsoft.com/office/drawing/2014/main" id="{00000000-0008-0000-0400-000019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6" name="Gelijkbenige driehoek 25">
                <a:extLst>
                  <a:ext uri="{FF2B5EF4-FFF2-40B4-BE49-F238E27FC236}">
                    <a16:creationId xmlns:a16="http://schemas.microsoft.com/office/drawing/2014/main" id="{00000000-0008-0000-0400-00001A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2" name="Tekstvak 21">
            <a:extLst>
              <a:ext uri="{FF2B5EF4-FFF2-40B4-BE49-F238E27FC236}">
                <a16:creationId xmlns:a16="http://schemas.microsoft.com/office/drawing/2014/main" id="{00000000-0008-0000-0400-000016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6</xdr:row>
      <xdr:rowOff>0</xdr:rowOff>
    </xdr:from>
    <xdr:to>
      <xdr:col>1</xdr:col>
      <xdr:colOff>1197009</xdr:colOff>
      <xdr:row>6</xdr:row>
      <xdr:rowOff>432000</xdr:rowOff>
    </xdr:to>
    <xdr:grpSp>
      <xdr:nvGrpSpPr>
        <xdr:cNvPr id="27" name="Groep 26">
          <a:hlinkClick xmlns:r="http://schemas.openxmlformats.org/officeDocument/2006/relationships" r:id="rId1"/>
          <a:extLst>
            <a:ext uri="{FF2B5EF4-FFF2-40B4-BE49-F238E27FC236}">
              <a16:creationId xmlns:a16="http://schemas.microsoft.com/office/drawing/2014/main" id="{00000000-0008-0000-0400-00001B000000}"/>
            </a:ext>
          </a:extLst>
        </xdr:cNvPr>
        <xdr:cNvGrpSpPr>
          <a:grpSpLocks noChangeAspect="1"/>
        </xdr:cNvGrpSpPr>
      </xdr:nvGrpSpPr>
      <xdr:grpSpPr>
        <a:xfrm>
          <a:off x="658519" y="3973689"/>
          <a:ext cx="1149765" cy="454860"/>
          <a:chOff x="7686675" y="581025"/>
          <a:chExt cx="1496262" cy="540000"/>
        </a:xfrm>
      </xdr:grpSpPr>
      <xdr:grpSp>
        <xdr:nvGrpSpPr>
          <xdr:cNvPr id="28" name="Groep 27">
            <a:extLst>
              <a:ext uri="{FF2B5EF4-FFF2-40B4-BE49-F238E27FC236}">
                <a16:creationId xmlns:a16="http://schemas.microsoft.com/office/drawing/2014/main" id="{00000000-0008-0000-0400-00001C000000}"/>
              </a:ext>
            </a:extLst>
          </xdr:cNvPr>
          <xdr:cNvGrpSpPr/>
        </xdr:nvGrpSpPr>
        <xdr:grpSpPr>
          <a:xfrm>
            <a:off x="7686675" y="581025"/>
            <a:ext cx="1440000" cy="540000"/>
            <a:chOff x="7686675" y="581025"/>
            <a:chExt cx="1440000" cy="540000"/>
          </a:xfrm>
        </xdr:grpSpPr>
        <xdr:sp macro="" textlink="">
          <xdr:nvSpPr>
            <xdr:cNvPr id="30" name="Afgeronde rechthoek 29">
              <a:extLst>
                <a:ext uri="{FF2B5EF4-FFF2-40B4-BE49-F238E27FC236}">
                  <a16:creationId xmlns:a16="http://schemas.microsoft.com/office/drawing/2014/main" id="{00000000-0008-0000-0400-00001E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1" name="Groep 30">
              <a:extLst>
                <a:ext uri="{FF2B5EF4-FFF2-40B4-BE49-F238E27FC236}">
                  <a16:creationId xmlns:a16="http://schemas.microsoft.com/office/drawing/2014/main" id="{00000000-0008-0000-0400-00001F000000}"/>
                </a:ext>
              </a:extLst>
            </xdr:cNvPr>
            <xdr:cNvGrpSpPr/>
          </xdr:nvGrpSpPr>
          <xdr:grpSpPr>
            <a:xfrm>
              <a:off x="7743825" y="671025"/>
              <a:ext cx="360000" cy="360000"/>
              <a:chOff x="7743825" y="671025"/>
              <a:chExt cx="360000" cy="360000"/>
            </a:xfrm>
          </xdr:grpSpPr>
          <xdr:sp macro="" textlink="">
            <xdr:nvSpPr>
              <xdr:cNvPr id="32" name="Ovaal 31">
                <a:extLst>
                  <a:ext uri="{FF2B5EF4-FFF2-40B4-BE49-F238E27FC236}">
                    <a16:creationId xmlns:a16="http://schemas.microsoft.com/office/drawing/2014/main" id="{00000000-0008-0000-0400-000020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3" name="Gelijkbenige driehoek 32">
                <a:extLst>
                  <a:ext uri="{FF2B5EF4-FFF2-40B4-BE49-F238E27FC236}">
                    <a16:creationId xmlns:a16="http://schemas.microsoft.com/office/drawing/2014/main" id="{00000000-0008-0000-0400-000021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9" name="Tekstvak 28">
            <a:extLst>
              <a:ext uri="{FF2B5EF4-FFF2-40B4-BE49-F238E27FC236}">
                <a16:creationId xmlns:a16="http://schemas.microsoft.com/office/drawing/2014/main" id="{00000000-0008-0000-0400-00001D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21" name="Groep 20">
          <a:hlinkClick xmlns:r="http://schemas.openxmlformats.org/officeDocument/2006/relationships" r:id="rId1"/>
          <a:extLst>
            <a:ext uri="{FF2B5EF4-FFF2-40B4-BE49-F238E27FC236}">
              <a16:creationId xmlns:a16="http://schemas.microsoft.com/office/drawing/2014/main" id="{00000000-0008-0000-0500-000015000000}"/>
            </a:ext>
          </a:extLst>
        </xdr:cNvPr>
        <xdr:cNvGrpSpPr>
          <a:grpSpLocks noChangeAspect="1"/>
        </xdr:cNvGrpSpPr>
      </xdr:nvGrpSpPr>
      <xdr:grpSpPr>
        <a:xfrm>
          <a:off x="659130" y="152400"/>
          <a:ext cx="1149765" cy="454860"/>
          <a:chOff x="7686675" y="581025"/>
          <a:chExt cx="1496262" cy="540000"/>
        </a:xfrm>
      </xdr:grpSpPr>
      <xdr:grpSp>
        <xdr:nvGrpSpPr>
          <xdr:cNvPr id="22" name="Groep 21">
            <a:extLst>
              <a:ext uri="{FF2B5EF4-FFF2-40B4-BE49-F238E27FC236}">
                <a16:creationId xmlns:a16="http://schemas.microsoft.com/office/drawing/2014/main" id="{00000000-0008-0000-0500-000016000000}"/>
              </a:ext>
            </a:extLst>
          </xdr:cNvPr>
          <xdr:cNvGrpSpPr/>
        </xdr:nvGrpSpPr>
        <xdr:grpSpPr>
          <a:xfrm>
            <a:off x="7686675" y="581025"/>
            <a:ext cx="1440000" cy="540000"/>
            <a:chOff x="7686675" y="581025"/>
            <a:chExt cx="1440000" cy="540000"/>
          </a:xfrm>
        </xdr:grpSpPr>
        <xdr:sp macro="" textlink="">
          <xdr:nvSpPr>
            <xdr:cNvPr id="24" name="Afgeronde rechthoek 23">
              <a:extLst>
                <a:ext uri="{FF2B5EF4-FFF2-40B4-BE49-F238E27FC236}">
                  <a16:creationId xmlns:a16="http://schemas.microsoft.com/office/drawing/2014/main" id="{00000000-0008-0000-0500-000018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5" name="Groep 24">
              <a:extLst>
                <a:ext uri="{FF2B5EF4-FFF2-40B4-BE49-F238E27FC236}">
                  <a16:creationId xmlns:a16="http://schemas.microsoft.com/office/drawing/2014/main" id="{00000000-0008-0000-0500-000019000000}"/>
                </a:ext>
              </a:extLst>
            </xdr:cNvPr>
            <xdr:cNvGrpSpPr/>
          </xdr:nvGrpSpPr>
          <xdr:grpSpPr>
            <a:xfrm>
              <a:off x="7743825" y="671025"/>
              <a:ext cx="360000" cy="360000"/>
              <a:chOff x="7743825" y="671025"/>
              <a:chExt cx="360000" cy="360000"/>
            </a:xfrm>
          </xdr:grpSpPr>
          <xdr:sp macro="" textlink="">
            <xdr:nvSpPr>
              <xdr:cNvPr id="26" name="Ovaal 25">
                <a:extLst>
                  <a:ext uri="{FF2B5EF4-FFF2-40B4-BE49-F238E27FC236}">
                    <a16:creationId xmlns:a16="http://schemas.microsoft.com/office/drawing/2014/main" id="{00000000-0008-0000-0500-00001A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7" name="Gelijkbenige driehoek 26">
                <a:extLst>
                  <a:ext uri="{FF2B5EF4-FFF2-40B4-BE49-F238E27FC236}">
                    <a16:creationId xmlns:a16="http://schemas.microsoft.com/office/drawing/2014/main" id="{00000000-0008-0000-0500-00001B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3" name="Tekstvak 22">
            <a:extLst>
              <a:ext uri="{FF2B5EF4-FFF2-40B4-BE49-F238E27FC236}">
                <a16:creationId xmlns:a16="http://schemas.microsoft.com/office/drawing/2014/main" id="{00000000-0008-0000-0500-000017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22</xdr:row>
      <xdr:rowOff>0</xdr:rowOff>
    </xdr:from>
    <xdr:to>
      <xdr:col>1</xdr:col>
      <xdr:colOff>1197009</xdr:colOff>
      <xdr:row>22</xdr:row>
      <xdr:rowOff>432000</xdr:rowOff>
    </xdr:to>
    <xdr:grpSp>
      <xdr:nvGrpSpPr>
        <xdr:cNvPr id="28" name="Groep 27">
          <a:hlinkClick xmlns:r="http://schemas.openxmlformats.org/officeDocument/2006/relationships" r:id="rId1"/>
          <a:extLst>
            <a:ext uri="{FF2B5EF4-FFF2-40B4-BE49-F238E27FC236}">
              <a16:creationId xmlns:a16="http://schemas.microsoft.com/office/drawing/2014/main" id="{00000000-0008-0000-0500-00001C000000}"/>
            </a:ext>
          </a:extLst>
        </xdr:cNvPr>
        <xdr:cNvGrpSpPr>
          <a:grpSpLocks noChangeAspect="1"/>
        </xdr:cNvGrpSpPr>
      </xdr:nvGrpSpPr>
      <xdr:grpSpPr>
        <a:xfrm>
          <a:off x="659130" y="11452860"/>
          <a:ext cx="1149765" cy="454860"/>
          <a:chOff x="7686675" y="581025"/>
          <a:chExt cx="1496262" cy="540000"/>
        </a:xfrm>
      </xdr:grpSpPr>
      <xdr:grpSp>
        <xdr:nvGrpSpPr>
          <xdr:cNvPr id="29" name="Groep 28">
            <a:extLst>
              <a:ext uri="{FF2B5EF4-FFF2-40B4-BE49-F238E27FC236}">
                <a16:creationId xmlns:a16="http://schemas.microsoft.com/office/drawing/2014/main" id="{00000000-0008-0000-0500-00001D000000}"/>
              </a:ext>
            </a:extLst>
          </xdr:cNvPr>
          <xdr:cNvGrpSpPr/>
        </xdr:nvGrpSpPr>
        <xdr:grpSpPr>
          <a:xfrm>
            <a:off x="7686675" y="581025"/>
            <a:ext cx="1440000" cy="540000"/>
            <a:chOff x="7686675" y="581025"/>
            <a:chExt cx="1440000" cy="540000"/>
          </a:xfrm>
        </xdr:grpSpPr>
        <xdr:sp macro="" textlink="">
          <xdr:nvSpPr>
            <xdr:cNvPr id="31" name="Afgeronde rechthoek 30">
              <a:extLst>
                <a:ext uri="{FF2B5EF4-FFF2-40B4-BE49-F238E27FC236}">
                  <a16:creationId xmlns:a16="http://schemas.microsoft.com/office/drawing/2014/main" id="{00000000-0008-0000-0500-00001F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2" name="Groep 31">
              <a:extLst>
                <a:ext uri="{FF2B5EF4-FFF2-40B4-BE49-F238E27FC236}">
                  <a16:creationId xmlns:a16="http://schemas.microsoft.com/office/drawing/2014/main" id="{00000000-0008-0000-0500-000020000000}"/>
                </a:ext>
              </a:extLst>
            </xdr:cNvPr>
            <xdr:cNvGrpSpPr/>
          </xdr:nvGrpSpPr>
          <xdr:grpSpPr>
            <a:xfrm>
              <a:off x="7743825" y="671025"/>
              <a:ext cx="360000" cy="360000"/>
              <a:chOff x="7743825" y="671025"/>
              <a:chExt cx="360000" cy="360000"/>
            </a:xfrm>
          </xdr:grpSpPr>
          <xdr:sp macro="" textlink="">
            <xdr:nvSpPr>
              <xdr:cNvPr id="33" name="Ovaal 32">
                <a:extLst>
                  <a:ext uri="{FF2B5EF4-FFF2-40B4-BE49-F238E27FC236}">
                    <a16:creationId xmlns:a16="http://schemas.microsoft.com/office/drawing/2014/main" id="{00000000-0008-0000-0500-000021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4" name="Gelijkbenige driehoek 33">
                <a:extLst>
                  <a:ext uri="{FF2B5EF4-FFF2-40B4-BE49-F238E27FC236}">
                    <a16:creationId xmlns:a16="http://schemas.microsoft.com/office/drawing/2014/main" id="{00000000-0008-0000-0500-000022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0" name="Tekstvak 29">
            <a:extLst>
              <a:ext uri="{FF2B5EF4-FFF2-40B4-BE49-F238E27FC236}">
                <a16:creationId xmlns:a16="http://schemas.microsoft.com/office/drawing/2014/main" id="{00000000-0008-0000-0500-00001E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0</xdr:col>
      <xdr:colOff>676275</xdr:colOff>
      <xdr:row>13</xdr:row>
      <xdr:rowOff>95250</xdr:rowOff>
    </xdr:from>
    <xdr:to>
      <xdr:col>1</xdr:col>
      <xdr:colOff>1187484</xdr:colOff>
      <xdr:row>13</xdr:row>
      <xdr:rowOff>527250</xdr:rowOff>
    </xdr:to>
    <xdr:grpSp>
      <xdr:nvGrpSpPr>
        <xdr:cNvPr id="23" name="Groep 22">
          <a:hlinkClick xmlns:r="http://schemas.openxmlformats.org/officeDocument/2006/relationships" r:id="rId1"/>
          <a:extLst>
            <a:ext uri="{FF2B5EF4-FFF2-40B4-BE49-F238E27FC236}">
              <a16:creationId xmlns:a16="http://schemas.microsoft.com/office/drawing/2014/main" id="{00000000-0008-0000-0600-000017000000}"/>
            </a:ext>
          </a:extLst>
        </xdr:cNvPr>
        <xdr:cNvGrpSpPr>
          <a:grpSpLocks noChangeAspect="1"/>
        </xdr:cNvGrpSpPr>
      </xdr:nvGrpSpPr>
      <xdr:grpSpPr>
        <a:xfrm>
          <a:off x="648843" y="5713857"/>
          <a:ext cx="1150527" cy="454860"/>
          <a:chOff x="7686675" y="581025"/>
          <a:chExt cx="1496262" cy="540000"/>
        </a:xfrm>
      </xdr:grpSpPr>
      <xdr:grpSp>
        <xdr:nvGrpSpPr>
          <xdr:cNvPr id="24" name="Groep 23">
            <a:extLst>
              <a:ext uri="{FF2B5EF4-FFF2-40B4-BE49-F238E27FC236}">
                <a16:creationId xmlns:a16="http://schemas.microsoft.com/office/drawing/2014/main" id="{00000000-0008-0000-0600-000018000000}"/>
              </a:ext>
            </a:extLst>
          </xdr:cNvPr>
          <xdr:cNvGrpSpPr/>
        </xdr:nvGrpSpPr>
        <xdr:grpSpPr>
          <a:xfrm>
            <a:off x="7686675" y="581025"/>
            <a:ext cx="1440000" cy="540000"/>
            <a:chOff x="7686675" y="581025"/>
            <a:chExt cx="1440000" cy="540000"/>
          </a:xfrm>
        </xdr:grpSpPr>
        <xdr:sp macro="" textlink="">
          <xdr:nvSpPr>
            <xdr:cNvPr id="26" name="Afgeronde rechthoek 25">
              <a:extLst>
                <a:ext uri="{FF2B5EF4-FFF2-40B4-BE49-F238E27FC236}">
                  <a16:creationId xmlns:a16="http://schemas.microsoft.com/office/drawing/2014/main" id="{00000000-0008-0000-0600-00001A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7" name="Groep 26">
              <a:extLst>
                <a:ext uri="{FF2B5EF4-FFF2-40B4-BE49-F238E27FC236}">
                  <a16:creationId xmlns:a16="http://schemas.microsoft.com/office/drawing/2014/main" id="{00000000-0008-0000-0600-00001B000000}"/>
                </a:ext>
              </a:extLst>
            </xdr:cNvPr>
            <xdr:cNvGrpSpPr/>
          </xdr:nvGrpSpPr>
          <xdr:grpSpPr>
            <a:xfrm>
              <a:off x="7743825" y="671025"/>
              <a:ext cx="360000" cy="360000"/>
              <a:chOff x="7743825" y="671025"/>
              <a:chExt cx="360000" cy="360000"/>
            </a:xfrm>
          </xdr:grpSpPr>
          <xdr:sp macro="" textlink="">
            <xdr:nvSpPr>
              <xdr:cNvPr id="28" name="Ovaal 27">
                <a:extLst>
                  <a:ext uri="{FF2B5EF4-FFF2-40B4-BE49-F238E27FC236}">
                    <a16:creationId xmlns:a16="http://schemas.microsoft.com/office/drawing/2014/main" id="{00000000-0008-0000-0600-00001C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9" name="Gelijkbenige driehoek 28">
                <a:extLst>
                  <a:ext uri="{FF2B5EF4-FFF2-40B4-BE49-F238E27FC236}">
                    <a16:creationId xmlns:a16="http://schemas.microsoft.com/office/drawing/2014/main" id="{00000000-0008-0000-0600-00001D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5" name="Tekstvak 24">
            <a:extLst>
              <a:ext uri="{FF2B5EF4-FFF2-40B4-BE49-F238E27FC236}">
                <a16:creationId xmlns:a16="http://schemas.microsoft.com/office/drawing/2014/main" id="{00000000-0008-0000-0600-000019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1</xdr:row>
      <xdr:rowOff>0</xdr:rowOff>
    </xdr:from>
    <xdr:to>
      <xdr:col>1</xdr:col>
      <xdr:colOff>1197009</xdr:colOff>
      <xdr:row>1</xdr:row>
      <xdr:rowOff>432000</xdr:rowOff>
    </xdr:to>
    <xdr:grpSp>
      <xdr:nvGrpSpPr>
        <xdr:cNvPr id="30" name="Groep 29">
          <a:hlinkClick xmlns:r="http://schemas.openxmlformats.org/officeDocument/2006/relationships" r:id="rId1"/>
          <a:extLst>
            <a:ext uri="{FF2B5EF4-FFF2-40B4-BE49-F238E27FC236}">
              <a16:creationId xmlns:a16="http://schemas.microsoft.com/office/drawing/2014/main" id="{00000000-0008-0000-0600-00001E000000}"/>
            </a:ext>
          </a:extLst>
        </xdr:cNvPr>
        <xdr:cNvGrpSpPr>
          <a:grpSpLocks noChangeAspect="1"/>
        </xdr:cNvGrpSpPr>
      </xdr:nvGrpSpPr>
      <xdr:grpSpPr>
        <a:xfrm>
          <a:off x="659130" y="152400"/>
          <a:ext cx="1149765" cy="454860"/>
          <a:chOff x="7686675" y="581025"/>
          <a:chExt cx="1496262" cy="540000"/>
        </a:xfrm>
      </xdr:grpSpPr>
      <xdr:grpSp>
        <xdr:nvGrpSpPr>
          <xdr:cNvPr id="31" name="Groep 30">
            <a:extLst>
              <a:ext uri="{FF2B5EF4-FFF2-40B4-BE49-F238E27FC236}">
                <a16:creationId xmlns:a16="http://schemas.microsoft.com/office/drawing/2014/main" id="{00000000-0008-0000-0600-00001F000000}"/>
              </a:ext>
            </a:extLst>
          </xdr:cNvPr>
          <xdr:cNvGrpSpPr/>
        </xdr:nvGrpSpPr>
        <xdr:grpSpPr>
          <a:xfrm>
            <a:off x="7686675" y="581025"/>
            <a:ext cx="1440000" cy="540000"/>
            <a:chOff x="7686675" y="581025"/>
            <a:chExt cx="1440000" cy="540000"/>
          </a:xfrm>
        </xdr:grpSpPr>
        <xdr:sp macro="" textlink="">
          <xdr:nvSpPr>
            <xdr:cNvPr id="33" name="Afgeronde rechthoek 32">
              <a:extLst>
                <a:ext uri="{FF2B5EF4-FFF2-40B4-BE49-F238E27FC236}">
                  <a16:creationId xmlns:a16="http://schemas.microsoft.com/office/drawing/2014/main" id="{00000000-0008-0000-0600-000021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4" name="Groep 33">
              <a:extLst>
                <a:ext uri="{FF2B5EF4-FFF2-40B4-BE49-F238E27FC236}">
                  <a16:creationId xmlns:a16="http://schemas.microsoft.com/office/drawing/2014/main" id="{00000000-0008-0000-0600-000022000000}"/>
                </a:ext>
              </a:extLst>
            </xdr:cNvPr>
            <xdr:cNvGrpSpPr/>
          </xdr:nvGrpSpPr>
          <xdr:grpSpPr>
            <a:xfrm>
              <a:off x="7743825" y="671025"/>
              <a:ext cx="360000" cy="360000"/>
              <a:chOff x="7743825" y="671025"/>
              <a:chExt cx="360000" cy="360000"/>
            </a:xfrm>
          </xdr:grpSpPr>
          <xdr:sp macro="" textlink="">
            <xdr:nvSpPr>
              <xdr:cNvPr id="35" name="Ovaal 34">
                <a:extLst>
                  <a:ext uri="{FF2B5EF4-FFF2-40B4-BE49-F238E27FC236}">
                    <a16:creationId xmlns:a16="http://schemas.microsoft.com/office/drawing/2014/main" id="{00000000-0008-0000-0600-000023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6" name="Gelijkbenige driehoek 35">
                <a:extLst>
                  <a:ext uri="{FF2B5EF4-FFF2-40B4-BE49-F238E27FC236}">
                    <a16:creationId xmlns:a16="http://schemas.microsoft.com/office/drawing/2014/main" id="{00000000-0008-0000-0600-000024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2" name="Tekstvak 31">
            <a:extLst>
              <a:ext uri="{FF2B5EF4-FFF2-40B4-BE49-F238E27FC236}">
                <a16:creationId xmlns:a16="http://schemas.microsoft.com/office/drawing/2014/main" id="{00000000-0008-0000-0600-000020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1197009</xdr:colOff>
      <xdr:row>1</xdr:row>
      <xdr:rowOff>432000</xdr:rowOff>
    </xdr:to>
    <xdr:grpSp>
      <xdr:nvGrpSpPr>
        <xdr:cNvPr id="21" name="Groep 20">
          <a:hlinkClick xmlns:r="http://schemas.openxmlformats.org/officeDocument/2006/relationships" r:id="rId1"/>
          <a:extLst>
            <a:ext uri="{FF2B5EF4-FFF2-40B4-BE49-F238E27FC236}">
              <a16:creationId xmlns:a16="http://schemas.microsoft.com/office/drawing/2014/main" id="{00000000-0008-0000-0700-000015000000}"/>
            </a:ext>
          </a:extLst>
        </xdr:cNvPr>
        <xdr:cNvGrpSpPr>
          <a:grpSpLocks noChangeAspect="1"/>
        </xdr:cNvGrpSpPr>
      </xdr:nvGrpSpPr>
      <xdr:grpSpPr>
        <a:xfrm>
          <a:off x="658091" y="152400"/>
          <a:ext cx="1149765" cy="454860"/>
          <a:chOff x="7686675" y="581025"/>
          <a:chExt cx="1496262" cy="540000"/>
        </a:xfrm>
      </xdr:grpSpPr>
      <xdr:grpSp>
        <xdr:nvGrpSpPr>
          <xdr:cNvPr id="22" name="Groep 21">
            <a:extLst>
              <a:ext uri="{FF2B5EF4-FFF2-40B4-BE49-F238E27FC236}">
                <a16:creationId xmlns:a16="http://schemas.microsoft.com/office/drawing/2014/main" id="{00000000-0008-0000-0700-000016000000}"/>
              </a:ext>
            </a:extLst>
          </xdr:cNvPr>
          <xdr:cNvGrpSpPr/>
        </xdr:nvGrpSpPr>
        <xdr:grpSpPr>
          <a:xfrm>
            <a:off x="7686675" y="581025"/>
            <a:ext cx="1440000" cy="540000"/>
            <a:chOff x="7686675" y="581025"/>
            <a:chExt cx="1440000" cy="540000"/>
          </a:xfrm>
        </xdr:grpSpPr>
        <xdr:sp macro="" textlink="">
          <xdr:nvSpPr>
            <xdr:cNvPr id="24" name="Afgeronde rechthoek 23">
              <a:extLst>
                <a:ext uri="{FF2B5EF4-FFF2-40B4-BE49-F238E27FC236}">
                  <a16:creationId xmlns:a16="http://schemas.microsoft.com/office/drawing/2014/main" id="{00000000-0008-0000-0700-000018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5" name="Groep 24">
              <a:extLst>
                <a:ext uri="{FF2B5EF4-FFF2-40B4-BE49-F238E27FC236}">
                  <a16:creationId xmlns:a16="http://schemas.microsoft.com/office/drawing/2014/main" id="{00000000-0008-0000-0700-000019000000}"/>
                </a:ext>
              </a:extLst>
            </xdr:cNvPr>
            <xdr:cNvGrpSpPr/>
          </xdr:nvGrpSpPr>
          <xdr:grpSpPr>
            <a:xfrm>
              <a:off x="7743825" y="671025"/>
              <a:ext cx="360000" cy="360000"/>
              <a:chOff x="7743825" y="671025"/>
              <a:chExt cx="360000" cy="360000"/>
            </a:xfrm>
          </xdr:grpSpPr>
          <xdr:sp macro="" textlink="">
            <xdr:nvSpPr>
              <xdr:cNvPr id="26" name="Ovaal 25">
                <a:extLst>
                  <a:ext uri="{FF2B5EF4-FFF2-40B4-BE49-F238E27FC236}">
                    <a16:creationId xmlns:a16="http://schemas.microsoft.com/office/drawing/2014/main" id="{00000000-0008-0000-0700-00001A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7" name="Gelijkbenige driehoek 26">
                <a:extLst>
                  <a:ext uri="{FF2B5EF4-FFF2-40B4-BE49-F238E27FC236}">
                    <a16:creationId xmlns:a16="http://schemas.microsoft.com/office/drawing/2014/main" id="{00000000-0008-0000-0700-00001B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23" name="Tekstvak 22">
            <a:extLst>
              <a:ext uri="{FF2B5EF4-FFF2-40B4-BE49-F238E27FC236}">
                <a16:creationId xmlns:a16="http://schemas.microsoft.com/office/drawing/2014/main" id="{00000000-0008-0000-0700-000017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13</xdr:row>
      <xdr:rowOff>466725</xdr:rowOff>
    </xdr:from>
    <xdr:to>
      <xdr:col>1</xdr:col>
      <xdr:colOff>1197009</xdr:colOff>
      <xdr:row>15</xdr:row>
      <xdr:rowOff>31950</xdr:rowOff>
    </xdr:to>
    <xdr:grpSp>
      <xdr:nvGrpSpPr>
        <xdr:cNvPr id="28" name="Groep 27">
          <a:hlinkClick xmlns:r="http://schemas.openxmlformats.org/officeDocument/2006/relationships" r:id="rId1"/>
          <a:extLst>
            <a:ext uri="{FF2B5EF4-FFF2-40B4-BE49-F238E27FC236}">
              <a16:creationId xmlns:a16="http://schemas.microsoft.com/office/drawing/2014/main" id="{00000000-0008-0000-0700-00001C000000}"/>
            </a:ext>
          </a:extLst>
        </xdr:cNvPr>
        <xdr:cNvGrpSpPr>
          <a:grpSpLocks noChangeAspect="1"/>
        </xdr:cNvGrpSpPr>
      </xdr:nvGrpSpPr>
      <xdr:grpSpPr>
        <a:xfrm>
          <a:off x="658091" y="8802104"/>
          <a:ext cx="1149765" cy="456765"/>
          <a:chOff x="7686675" y="581025"/>
          <a:chExt cx="1496262" cy="540000"/>
        </a:xfrm>
      </xdr:grpSpPr>
      <xdr:grpSp>
        <xdr:nvGrpSpPr>
          <xdr:cNvPr id="29" name="Groep 28">
            <a:extLst>
              <a:ext uri="{FF2B5EF4-FFF2-40B4-BE49-F238E27FC236}">
                <a16:creationId xmlns:a16="http://schemas.microsoft.com/office/drawing/2014/main" id="{00000000-0008-0000-0700-00001D000000}"/>
              </a:ext>
            </a:extLst>
          </xdr:cNvPr>
          <xdr:cNvGrpSpPr/>
        </xdr:nvGrpSpPr>
        <xdr:grpSpPr>
          <a:xfrm>
            <a:off x="7686675" y="581025"/>
            <a:ext cx="1440000" cy="540000"/>
            <a:chOff x="7686675" y="581025"/>
            <a:chExt cx="1440000" cy="540000"/>
          </a:xfrm>
        </xdr:grpSpPr>
        <xdr:sp macro="" textlink="">
          <xdr:nvSpPr>
            <xdr:cNvPr id="31" name="Afgeronde rechthoek 30">
              <a:extLst>
                <a:ext uri="{FF2B5EF4-FFF2-40B4-BE49-F238E27FC236}">
                  <a16:creationId xmlns:a16="http://schemas.microsoft.com/office/drawing/2014/main" id="{00000000-0008-0000-0700-00001F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32" name="Groep 31">
              <a:extLst>
                <a:ext uri="{FF2B5EF4-FFF2-40B4-BE49-F238E27FC236}">
                  <a16:creationId xmlns:a16="http://schemas.microsoft.com/office/drawing/2014/main" id="{00000000-0008-0000-0700-000020000000}"/>
                </a:ext>
              </a:extLst>
            </xdr:cNvPr>
            <xdr:cNvGrpSpPr/>
          </xdr:nvGrpSpPr>
          <xdr:grpSpPr>
            <a:xfrm>
              <a:off x="7743825" y="671025"/>
              <a:ext cx="360000" cy="360000"/>
              <a:chOff x="7743825" y="671025"/>
              <a:chExt cx="360000" cy="360000"/>
            </a:xfrm>
          </xdr:grpSpPr>
          <xdr:sp macro="" textlink="">
            <xdr:nvSpPr>
              <xdr:cNvPr id="33" name="Ovaal 32">
                <a:extLst>
                  <a:ext uri="{FF2B5EF4-FFF2-40B4-BE49-F238E27FC236}">
                    <a16:creationId xmlns:a16="http://schemas.microsoft.com/office/drawing/2014/main" id="{00000000-0008-0000-0700-000021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34" name="Gelijkbenige driehoek 33">
                <a:extLst>
                  <a:ext uri="{FF2B5EF4-FFF2-40B4-BE49-F238E27FC236}">
                    <a16:creationId xmlns:a16="http://schemas.microsoft.com/office/drawing/2014/main" id="{00000000-0008-0000-0700-000022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0" name="Tekstvak 29">
            <a:extLst>
              <a:ext uri="{FF2B5EF4-FFF2-40B4-BE49-F238E27FC236}">
                <a16:creationId xmlns:a16="http://schemas.microsoft.com/office/drawing/2014/main" id="{00000000-0008-0000-0700-00001E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20</xdr:row>
      <xdr:rowOff>0</xdr:rowOff>
    </xdr:from>
    <xdr:to>
      <xdr:col>1</xdr:col>
      <xdr:colOff>1197009</xdr:colOff>
      <xdr:row>20</xdr:row>
      <xdr:rowOff>432000</xdr:rowOff>
    </xdr:to>
    <xdr:grpSp>
      <xdr:nvGrpSpPr>
        <xdr:cNvPr id="16" name="Groep 15">
          <a:hlinkClick xmlns:r="http://schemas.openxmlformats.org/officeDocument/2006/relationships" r:id="rId1"/>
          <a:extLst>
            <a:ext uri="{FF2B5EF4-FFF2-40B4-BE49-F238E27FC236}">
              <a16:creationId xmlns:a16="http://schemas.microsoft.com/office/drawing/2014/main" id="{00000000-0008-0000-0800-000010000000}"/>
            </a:ext>
          </a:extLst>
        </xdr:cNvPr>
        <xdr:cNvGrpSpPr>
          <a:grpSpLocks noChangeAspect="1"/>
        </xdr:cNvGrpSpPr>
      </xdr:nvGrpSpPr>
      <xdr:grpSpPr>
        <a:xfrm>
          <a:off x="658446" y="12047415"/>
          <a:ext cx="1149765" cy="454860"/>
          <a:chOff x="7686675" y="581025"/>
          <a:chExt cx="1496262" cy="540000"/>
        </a:xfrm>
      </xdr:grpSpPr>
      <xdr:grpSp>
        <xdr:nvGrpSpPr>
          <xdr:cNvPr id="17" name="Groep 16">
            <a:extLst>
              <a:ext uri="{FF2B5EF4-FFF2-40B4-BE49-F238E27FC236}">
                <a16:creationId xmlns:a16="http://schemas.microsoft.com/office/drawing/2014/main" id="{00000000-0008-0000-0800-000011000000}"/>
              </a:ext>
            </a:extLst>
          </xdr:cNvPr>
          <xdr:cNvGrpSpPr/>
        </xdr:nvGrpSpPr>
        <xdr:grpSpPr>
          <a:xfrm>
            <a:off x="7686675" y="581025"/>
            <a:ext cx="1440000" cy="540000"/>
            <a:chOff x="7686675" y="581025"/>
            <a:chExt cx="1440000" cy="540000"/>
          </a:xfrm>
        </xdr:grpSpPr>
        <xdr:sp macro="" textlink="">
          <xdr:nvSpPr>
            <xdr:cNvPr id="19" name="Afgeronde rechthoek 18">
              <a:extLst>
                <a:ext uri="{FF2B5EF4-FFF2-40B4-BE49-F238E27FC236}">
                  <a16:creationId xmlns:a16="http://schemas.microsoft.com/office/drawing/2014/main" id="{00000000-0008-0000-0800-000013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20" name="Groep 19">
              <a:extLst>
                <a:ext uri="{FF2B5EF4-FFF2-40B4-BE49-F238E27FC236}">
                  <a16:creationId xmlns:a16="http://schemas.microsoft.com/office/drawing/2014/main" id="{00000000-0008-0000-0800-000014000000}"/>
                </a:ext>
              </a:extLst>
            </xdr:cNvPr>
            <xdr:cNvGrpSpPr/>
          </xdr:nvGrpSpPr>
          <xdr:grpSpPr>
            <a:xfrm>
              <a:off x="7743825" y="671025"/>
              <a:ext cx="360000" cy="360000"/>
              <a:chOff x="7743825" y="671025"/>
              <a:chExt cx="360000" cy="360000"/>
            </a:xfrm>
          </xdr:grpSpPr>
          <xdr:sp macro="" textlink="">
            <xdr:nvSpPr>
              <xdr:cNvPr id="21" name="Ovaal 20">
                <a:extLst>
                  <a:ext uri="{FF2B5EF4-FFF2-40B4-BE49-F238E27FC236}">
                    <a16:creationId xmlns:a16="http://schemas.microsoft.com/office/drawing/2014/main" id="{00000000-0008-0000-0800-000015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22" name="Gelijkbenige driehoek 21">
                <a:extLst>
                  <a:ext uri="{FF2B5EF4-FFF2-40B4-BE49-F238E27FC236}">
                    <a16:creationId xmlns:a16="http://schemas.microsoft.com/office/drawing/2014/main" id="{00000000-0008-0000-0800-000016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18" name="Tekstvak 17">
            <a:extLst>
              <a:ext uri="{FF2B5EF4-FFF2-40B4-BE49-F238E27FC236}">
                <a16:creationId xmlns:a16="http://schemas.microsoft.com/office/drawing/2014/main" id="{00000000-0008-0000-0800-000012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twoCellAnchor editAs="absolute">
    <xdr:from>
      <xdr:col>1</xdr:col>
      <xdr:colOff>0</xdr:colOff>
      <xdr:row>1</xdr:row>
      <xdr:rowOff>0</xdr:rowOff>
    </xdr:from>
    <xdr:to>
      <xdr:col>1</xdr:col>
      <xdr:colOff>1197009</xdr:colOff>
      <xdr:row>1</xdr:row>
      <xdr:rowOff>432000</xdr:rowOff>
    </xdr:to>
    <xdr:grpSp>
      <xdr:nvGrpSpPr>
        <xdr:cNvPr id="37" name="Groep 36">
          <a:hlinkClick xmlns:r="http://schemas.openxmlformats.org/officeDocument/2006/relationships" r:id="rId1"/>
          <a:extLst>
            <a:ext uri="{FF2B5EF4-FFF2-40B4-BE49-F238E27FC236}">
              <a16:creationId xmlns:a16="http://schemas.microsoft.com/office/drawing/2014/main" id="{00000000-0008-0000-0800-000025000000}"/>
            </a:ext>
          </a:extLst>
        </xdr:cNvPr>
        <xdr:cNvGrpSpPr>
          <a:grpSpLocks noChangeAspect="1"/>
        </xdr:cNvGrpSpPr>
      </xdr:nvGrpSpPr>
      <xdr:grpSpPr>
        <a:xfrm>
          <a:off x="658446" y="152400"/>
          <a:ext cx="1149765" cy="454860"/>
          <a:chOff x="7686675" y="581025"/>
          <a:chExt cx="1496262" cy="540000"/>
        </a:xfrm>
      </xdr:grpSpPr>
      <xdr:grpSp>
        <xdr:nvGrpSpPr>
          <xdr:cNvPr id="38" name="Groep 37">
            <a:extLst>
              <a:ext uri="{FF2B5EF4-FFF2-40B4-BE49-F238E27FC236}">
                <a16:creationId xmlns:a16="http://schemas.microsoft.com/office/drawing/2014/main" id="{00000000-0008-0000-0800-000026000000}"/>
              </a:ext>
            </a:extLst>
          </xdr:cNvPr>
          <xdr:cNvGrpSpPr/>
        </xdr:nvGrpSpPr>
        <xdr:grpSpPr>
          <a:xfrm>
            <a:off x="7686675" y="581025"/>
            <a:ext cx="1440000" cy="540000"/>
            <a:chOff x="7686675" y="581025"/>
            <a:chExt cx="1440000" cy="540000"/>
          </a:xfrm>
        </xdr:grpSpPr>
        <xdr:sp macro="" textlink="">
          <xdr:nvSpPr>
            <xdr:cNvPr id="40" name="Afgeronde rechthoek 39">
              <a:extLst>
                <a:ext uri="{FF2B5EF4-FFF2-40B4-BE49-F238E27FC236}">
                  <a16:creationId xmlns:a16="http://schemas.microsoft.com/office/drawing/2014/main" id="{00000000-0008-0000-0800-000028000000}"/>
                </a:ext>
              </a:extLst>
            </xdr:cNvPr>
            <xdr:cNvSpPr/>
          </xdr:nvSpPr>
          <xdr:spPr>
            <a:xfrm>
              <a:off x="7686675" y="581025"/>
              <a:ext cx="1440000" cy="540000"/>
            </a:xfrm>
            <a:prstGeom prst="round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nvGrpSpPr>
            <xdr:cNvPr id="41" name="Groep 40">
              <a:extLst>
                <a:ext uri="{FF2B5EF4-FFF2-40B4-BE49-F238E27FC236}">
                  <a16:creationId xmlns:a16="http://schemas.microsoft.com/office/drawing/2014/main" id="{00000000-0008-0000-0800-000029000000}"/>
                </a:ext>
              </a:extLst>
            </xdr:cNvPr>
            <xdr:cNvGrpSpPr/>
          </xdr:nvGrpSpPr>
          <xdr:grpSpPr>
            <a:xfrm>
              <a:off x="7743825" y="671025"/>
              <a:ext cx="360000" cy="360000"/>
              <a:chOff x="7743825" y="671025"/>
              <a:chExt cx="360000" cy="360000"/>
            </a:xfrm>
          </xdr:grpSpPr>
          <xdr:sp macro="" textlink="">
            <xdr:nvSpPr>
              <xdr:cNvPr id="42" name="Ovaal 41">
                <a:extLst>
                  <a:ext uri="{FF2B5EF4-FFF2-40B4-BE49-F238E27FC236}">
                    <a16:creationId xmlns:a16="http://schemas.microsoft.com/office/drawing/2014/main" id="{00000000-0008-0000-0800-00002A000000}"/>
                  </a:ext>
                </a:extLst>
              </xdr:cNvPr>
              <xdr:cNvSpPr/>
            </xdr:nvSpPr>
            <xdr:spPr>
              <a:xfrm>
                <a:off x="7743825" y="671025"/>
                <a:ext cx="360000" cy="360000"/>
              </a:xfrm>
              <a:prstGeom prst="ellipse">
                <a:avLst/>
              </a:prstGeom>
              <a:solidFill>
                <a:schemeClr val="tx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
            <xdr:nvSpPr>
              <xdr:cNvPr id="43" name="Gelijkbenige driehoek 42">
                <a:extLst>
                  <a:ext uri="{FF2B5EF4-FFF2-40B4-BE49-F238E27FC236}">
                    <a16:creationId xmlns:a16="http://schemas.microsoft.com/office/drawing/2014/main" id="{00000000-0008-0000-0800-00002B000000}"/>
                  </a:ext>
                </a:extLst>
              </xdr:cNvPr>
              <xdr:cNvSpPr>
                <a:spLocks noChangeAspect="1"/>
              </xdr:cNvSpPr>
            </xdr:nvSpPr>
            <xdr:spPr>
              <a:xfrm rot="16200000">
                <a:off x="7794316" y="757922"/>
                <a:ext cx="216000" cy="186207"/>
              </a:xfrm>
              <a:prstGeom prst="triangl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grpSp>
      <xdr:sp macro="" textlink="">
        <xdr:nvSpPr>
          <xdr:cNvPr id="39" name="Tekstvak 38">
            <a:extLst>
              <a:ext uri="{FF2B5EF4-FFF2-40B4-BE49-F238E27FC236}">
                <a16:creationId xmlns:a16="http://schemas.microsoft.com/office/drawing/2014/main" id="{00000000-0008-0000-0800-000027000000}"/>
              </a:ext>
            </a:extLst>
          </xdr:cNvPr>
          <xdr:cNvSpPr txBox="1"/>
        </xdr:nvSpPr>
        <xdr:spPr>
          <a:xfrm>
            <a:off x="8050976" y="627729"/>
            <a:ext cx="1131961" cy="44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nl-NL" sz="850">
                <a:solidFill>
                  <a:sysClr val="windowText" lastClr="000000"/>
                </a:solidFill>
              </a:rPr>
              <a:t>TERUG NAAR</a:t>
            </a:r>
          </a:p>
          <a:p>
            <a:pPr algn="ctr"/>
            <a:r>
              <a:rPr lang="nl-NL" sz="850">
                <a:solidFill>
                  <a:sysClr val="windowText" lastClr="000000"/>
                </a:solidFill>
              </a:rPr>
              <a:t>WERKBLAD</a:t>
            </a:r>
          </a:p>
        </xdr:txBody>
      </xdr:sp>
    </xdr:grp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el_risicosessies" displayName="Tabel_risicosessies" ref="B3:F7" totalsRowShown="0" headerRowDxfId="128" dataDxfId="127">
  <autoFilter ref="B3:F7" xr:uid="{00000000-0009-0000-0100-000006000000}"/>
  <tableColumns count="5">
    <tableColumn id="1" xr3:uid="{00000000-0010-0000-0000-000001000000}" name="Risicosessies" dataDxfId="126"/>
    <tableColumn id="2" xr3:uid="{00000000-0010-0000-0000-000002000000}" name="Datum risicosessie" dataDxfId="125"/>
    <tableColumn id="3" xr3:uid="{00000000-0010-0000-0000-000003000000}" name="Projectfase" dataDxfId="124"/>
    <tableColumn id="4" xr3:uid="{00000000-0010-0000-0000-000004000000}" name="Scope risicosessie" dataDxfId="123"/>
    <tableColumn id="5" xr3:uid="{00000000-0010-0000-0000-000005000000}" name="Aanwezigen risicosessie" dataDxfId="122"/>
  </tableColumns>
  <tableStyleInfo name="Tabelstijl 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_RIE" displayName="Tabel_RIE" ref="B6:AM30" headerRowDxfId="121" dataDxfId="120" totalsRowDxfId="118" tableBorderDxfId="119" totalsRowBorderDxfId="117">
  <autoFilter ref="B6:AM30" xr:uid="{00000000-0009-0000-0100-000005000000}"/>
  <sortState xmlns:xlrd2="http://schemas.microsoft.com/office/spreadsheetml/2017/richdata2" ref="B7:AM30">
    <sortCondition ref="D6:D30"/>
  </sortState>
  <tableColumns count="38">
    <tableColumn id="1" xr3:uid="{00000000-0010-0000-0100-000001000000}" name="Nr" totalsRowLabel="Totaal" dataDxfId="116" totalsRowDxfId="115"/>
    <tableColumn id="2" xr3:uid="{00000000-0010-0000-0100-000002000000}" name="Bron" dataDxfId="114" totalsRowDxfId="113"/>
    <tableColumn id="3" xr3:uid="{00000000-0010-0000-0100-000003000000}" name="Veiligheidsdomein" dataDxfId="112" totalsRowDxfId="111"/>
    <tableColumn id="4" xr3:uid="{00000000-0010-0000-0100-000004000000}" name="Werkzaamheden / activiteit" dataDxfId="110" totalsRowDxfId="109"/>
    <tableColumn id="5" xr3:uid="{00000000-0010-0000-0100-000005000000}" name="Locatie / specifieke plek" dataDxfId="108" totalsRowDxfId="107"/>
    <tableColumn id="6" xr3:uid="{00000000-0010-0000-0100-000006000000}" name="Gevaar" dataDxfId="106" totalsRowDxfId="105"/>
    <tableColumn id="7" xr3:uid="{00000000-0010-0000-0100-000007000000}" name="Risico / beschrijving" dataDxfId="104" totalsRowDxfId="103"/>
    <tableColumn id="8" xr3:uid="{00000000-0010-0000-0100-000008000000}" name="Mogelijke oorzaken" dataDxfId="102" totalsRowDxfId="101"/>
    <tableColumn id="9" xr3:uid="{00000000-0010-0000-0100-000009000000}" name="Mogelijke effecten" dataDxfId="100" totalsRowDxfId="99"/>
    <tableColumn id="11" xr3:uid="{00000000-0010-0000-0100-00000B000000}" name="E1" dataDxfId="98" totalsRowDxfId="97"/>
    <tableColumn id="32" xr3:uid="{00000000-0010-0000-0100-000020000000}" name="E12" dataDxfId="96">
      <calculatedColumnFormula>IF(Tabel_RIE[[#This Row],[E1]]&gt;0,VLOOKUP(Tabel_RIE[[#This Row],[E1]],Tabel_FK_E[],2,FALSE),"")</calculatedColumnFormula>
    </tableColumn>
    <tableColumn id="12" xr3:uid="{00000000-0010-0000-0100-00000C000000}" name="B1" dataDxfId="95" totalsRowDxfId="94"/>
    <tableColumn id="36" xr3:uid="{00000000-0010-0000-0100-000024000000}" name="B12" dataDxfId="93">
      <calculatedColumnFormula>IF(Tabel_RIE[[#This Row],[B1]]&gt;0,VLOOKUP(Tabel_RIE[[#This Row],[B1]],Tabel_FK_B[],2,FALSE),"")</calculatedColumnFormula>
    </tableColumn>
    <tableColumn id="13" xr3:uid="{00000000-0010-0000-0100-00000D000000}" name="W1" dataDxfId="92" totalsRowDxfId="91"/>
    <tableColumn id="37" xr3:uid="{00000000-0010-0000-0100-000025000000}" name="W12" dataDxfId="90">
      <calculatedColumnFormula>IF(Tabel_RIE[[#This Row],[W1]]&gt;0,VLOOKUP(Tabel_RIE[[#This Row],[W1]],Tabel_FK_W[],2,FALSE),"")</calculatedColumnFormula>
    </tableColumn>
    <tableColumn id="38" xr3:uid="{00000000-0010-0000-0100-000026000000}" name="R11" dataDxfId="89">
      <calculatedColumnFormula>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calculatedColumnFormula>
    </tableColumn>
    <tableColumn id="14" xr3:uid="{00000000-0010-0000-0100-00000E000000}" name="R12" dataDxfId="88">
      <calculatedColumnFormula>IF(OR(Tabel_RIE[[#This Row],[E12]]="",Tabel_RIE[[#This Row],[B12]]="",Tabel_RIE[[#This Row],[W12]]=""),"",Tabel_RIE[[#This Row],[E12]]*Tabel_RIE[[#This Row],[B12]]*Tabel_RIE[[#This Row],[W12]])</calculatedColumnFormula>
    </tableColumn>
    <tableColumn id="15" xr3:uid="{00000000-0010-0000-0100-00000F000000}" name="Opnemen in Risicodossier?" dataDxfId="87">
      <calculatedColumnFormula>IF(AND(Tabel_RIE[[#This Row],[E12]]="",Tabel_RIE[[#This Row],[R12]]=""),"",IF(AND(OR(Tabel_RIE[[#This Row],[E12]]="",Tabel_RIE[[#This Row],[E12]]&lt;15),OR(Tabel_RIE[[#This Row],[R12]]="",Tabel_RIE[[#This Row],[R12]]&lt;70)),"n.v.t.",IF(OR(Tabel_RIE[[#This Row],[E12]]&gt;=15,Tabel_RIE[[#This Row],[R12]]&gt;=70),"√","fout")))</calculatedColumnFormula>
    </tableColumn>
    <tableColumn id="16" xr3:uid="{00000000-0010-0000-0100-000010000000}" name="Allocatie" dataDxfId="86" totalsRowDxfId="85"/>
    <tableColumn id="17" xr3:uid="{00000000-0010-0000-0100-000011000000}" name="Maatregel of contracteis" dataDxfId="84" totalsRowDxfId="83"/>
    <tableColumn id="10" xr3:uid="{00000000-0010-0000-0100-00000A000000}" name="Status (allocatie OG)" dataDxfId="82" totalsRowDxfId="81"/>
    <tableColumn id="19" xr3:uid="{00000000-0010-0000-0100-000013000000}" name="(Invul)datum" dataDxfId="80" totalsRowDxfId="79"/>
    <tableColumn id="20" xr3:uid="{00000000-0010-0000-0100-000014000000}" name="Uitleg arbeidshygiënische strategie" dataDxfId="78" totalsRowDxfId="77">
      <calculatedColumnFormula>$X$1</calculatedColumnFormula>
    </tableColumn>
    <tableColumn id="21" xr3:uid="{00000000-0010-0000-0100-000015000000}" name="Maatregelen" dataDxfId="76" totalsRowDxfId="75"/>
    <tableColumn id="22" xr3:uid="{00000000-0010-0000-0100-000016000000}" name="Actiehouder" dataDxfId="74" totalsRowDxfId="73"/>
    <tableColumn id="23" xr3:uid="{00000000-0010-0000-0100-000017000000}" name="E2" dataDxfId="72" totalsRowDxfId="71"/>
    <tableColumn id="39" xr3:uid="{00000000-0010-0000-0100-000027000000}" name="E3" dataDxfId="70" totalsRowDxfId="69">
      <calculatedColumnFormula>IF(Tabel_RIE[[#This Row],[E2]]&gt;0,VLOOKUP(Tabel_RIE[[#This Row],[E2]],Tabel_FK_E[],2,FALSE),"")</calculatedColumnFormula>
    </tableColumn>
    <tableColumn id="24" xr3:uid="{00000000-0010-0000-0100-000018000000}" name="B2" dataDxfId="68" totalsRowDxfId="67"/>
    <tableColumn id="40" xr3:uid="{00000000-0010-0000-0100-000028000000}" name="B3" dataDxfId="66" totalsRowDxfId="65">
      <calculatedColumnFormula>IF(Tabel_RIE[[#This Row],[B2]]&gt;0,VLOOKUP(Tabel_RIE[[#This Row],[B2]],Tabel_FK_B[],2,FALSE),"")</calculatedColumnFormula>
    </tableColumn>
    <tableColumn id="25" xr3:uid="{00000000-0010-0000-0100-000019000000}" name="W2" dataDxfId="64" totalsRowDxfId="63"/>
    <tableColumn id="41" xr3:uid="{00000000-0010-0000-0100-000029000000}" name="W3" dataDxfId="62" totalsRowDxfId="61">
      <calculatedColumnFormula>IF(Tabel_RIE[[#This Row],[W2]]&gt;0,VLOOKUP(Tabel_RIE[[#This Row],[W2]],Tabel_FK_W[],2,FALSE),"")</calculatedColumnFormula>
    </tableColumn>
    <tableColumn id="42" xr3:uid="{00000000-0010-0000-0100-00002A000000}" name="R21" dataDxfId="60" totalsRowDxfId="59">
      <calculatedColumnFormula>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calculatedColumnFormula>
    </tableColumn>
    <tableColumn id="26" xr3:uid="{00000000-0010-0000-0100-00001A000000}" name="R22" dataDxfId="58" totalsRowDxfId="57"/>
    <tableColumn id="27" xr3:uid="{00000000-0010-0000-0100-00001B000000}" name="Restrisico's" dataDxfId="56" totalsRowDxfId="55"/>
    <tableColumn id="28" xr3:uid="{00000000-0010-0000-0100-00001C000000}" name="Revisie + datum" dataDxfId="54" totalsRowDxfId="53"/>
    <tableColumn id="43" xr3:uid="{00000000-0010-0000-0100-00002B000000}" name="R-volledig" dataDxfId="52" totalsRowDxfId="51">
      <calculatedColumnFormula>IF(AND(Tabel_RIE[[#This Row],[Locatie / specifieke plek]]&lt;&gt;"",Tabel_RIE[[#This Row],[Gevaar]]&lt;&gt;"",Tabel_RIE[[#This Row],[Risico / beschrijving]]&lt;&gt;"",Tabel_RIE[[#This Row],[Mogelijke oorzaken]]&lt;&gt;"",Tabel_RIE[[#This Row],[Mogelijke effecten]]&lt;&gt;"",Tabel_RIE[[#This Row],[R12]]&lt;&gt;"",Tabel_RIE[[#This Row],[Allocatie]]&lt;&gt;""),"Ja","Nee")</calculatedColumnFormula>
    </tableColumn>
    <tableColumn id="44" xr3:uid="{00000000-0010-0000-0100-00002C000000}" name="Reductie" dataDxfId="50" totalsRowDxfId="49">
      <calculatedColumnFormula>IF(AND(Tabel_RIE[[#This Row],[R12]]&gt;=70,Tabel_RIE[[#This Row],[R22]]&lt;70),"Ja","Nee")</calculatedColumnFormula>
    </tableColumn>
    <tableColumn id="45" xr3:uid="{00000000-0010-0000-0100-00002D000000}" name="R-actueel" totalsRowFunction="count" dataDxfId="48" totalsRowDxfId="47">
      <calculatedColumnFormula>IF(Tabel_RIE[[#This Row],[R22]]&lt;&gt;"",Tabel_RIE[[#This Row],[R22]],Tabel_RIE[[#This Row],[R12]])</calculatedColumnFormula>
    </tableColumn>
  </tableColumns>
  <tableStyleInfo name="Tabelstijl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_veiligheidsdomeinen" displayName="Tabel_veiligheidsdomeinen" ref="B11:C22" headerRowCount="0" totalsRowShown="0" headerRowDxfId="46" dataDxfId="44" headerRowBorderDxfId="45">
  <tableColumns count="2">
    <tableColumn id="1" xr3:uid="{00000000-0010-0000-0200-000001000000}" name="Veiligheidsdomein" headerRowDxfId="43" dataDxfId="42"/>
    <tableColumn id="2" xr3:uid="{00000000-0010-0000-0200-000002000000}" name="Omschrijving" headerRowDxfId="41"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el_FK_E" displayName="Tabel_FK_E" ref="B14:C19" totalsRowShown="0" headerRowDxfId="39" dataDxfId="37" headerRowBorderDxfId="38" tableBorderDxfId="36" totalsRowBorderDxfId="35">
  <autoFilter ref="B14:C19" xr:uid="{00000000-0009-0000-0100-000001000000}"/>
  <tableColumns count="2">
    <tableColumn id="1" xr3:uid="{00000000-0010-0000-0300-000001000000}" name="Omschrijving" dataDxfId="34"/>
    <tableColumn id="2" xr3:uid="{00000000-0010-0000-0300-000002000000}" name="Effect (E)"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el_FK_B" displayName="Tabel_FK_B" ref="B21:C27" totalsRowShown="0" headerRowDxfId="32" dataDxfId="30" headerRowBorderDxfId="31" tableBorderDxfId="29" totalsRowBorderDxfId="28">
  <autoFilter ref="B21:C27" xr:uid="{00000000-0009-0000-0100-000002000000}"/>
  <tableColumns count="2">
    <tableColumn id="1" xr3:uid="{00000000-0010-0000-0400-000001000000}" name="Omschrijving" dataDxfId="27"/>
    <tableColumn id="2" xr3:uid="{00000000-0010-0000-0400-000002000000}" name="Blootstelling (B)" dataDxfId="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_FK_W" displayName="Tabel_FK_W" ref="B29:C36" totalsRowShown="0" headerRowDxfId="25" dataDxfId="23" headerRowBorderDxfId="24" tableBorderDxfId="22" totalsRowBorderDxfId="21">
  <autoFilter ref="B29:C36" xr:uid="{00000000-0009-0000-0100-000003000000}"/>
  <tableColumns count="2">
    <tableColumn id="1" xr3:uid="{00000000-0010-0000-0500-000001000000}" name="Omschrijving" dataDxfId="20"/>
    <tableColumn id="2" xr3:uid="{00000000-0010-0000-0500-000002000000}" name="Waarschijnlijkheid (W)" dataDxfId="1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el_FK_R" displayName="Tabel_FK_R" ref="F7:H12" totalsRowShown="0" headerRowDxfId="18" dataDxfId="16" headerRowBorderDxfId="17" tableBorderDxfId="15" totalsRowBorderDxfId="14">
  <autoFilter ref="F7:H12" xr:uid="{00000000-0009-0000-0100-000004000000}"/>
  <tableColumns count="3">
    <tableColumn id="1" xr3:uid="{00000000-0010-0000-0600-000001000000}" name="Risicoscore (R)" dataDxfId="13"/>
    <tableColumn id="2" xr3:uid="{00000000-0010-0000-0600-000002000000}" name="Risico" dataDxfId="12"/>
    <tableColumn id="4" xr3:uid="{00000000-0010-0000-0600-000004000000}" name="Te nemen maatregel" dataDxfId="11"/>
  </tableColumns>
  <tableStyleInfo showFirstColumn="0" showLastColumn="0" showRowStripes="1" showColumnStripes="0"/>
</table>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7" Type="http://schemas.openxmlformats.org/officeDocument/2006/relationships/table" Target="../tables/table7.xml"/><Relationship Id="rId2" Type="http://schemas.openxmlformats.org/officeDocument/2006/relationships/customProperty" Target="../customProperty4.bin"/><Relationship Id="rId1" Type="http://schemas.openxmlformats.org/officeDocument/2006/relationships/printerSettings" Target="../printerSettings/printerSettings1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59999389629810485"/>
    <pageSetUpPr fitToPage="1"/>
  </sheetPr>
  <dimension ref="A1:H22"/>
  <sheetViews>
    <sheetView showGridLines="0" tabSelected="1" zoomScaleNormal="100" zoomScaleSheetLayoutView="100" workbookViewId="0">
      <selection activeCell="F7" sqref="F7"/>
    </sheetView>
  </sheetViews>
  <sheetFormatPr defaultColWidth="9" defaultRowHeight="11.4" x14ac:dyDescent="0.2"/>
  <cols>
    <col min="1" max="1" width="2.59765625" style="95" customWidth="1"/>
    <col min="2" max="3" width="33.59765625" style="92" customWidth="1"/>
    <col min="4" max="4" width="3.59765625" style="92" customWidth="1"/>
    <col min="5" max="6" width="33.59765625" style="92" customWidth="1"/>
    <col min="7" max="7" width="2.59765625" style="95" customWidth="1"/>
    <col min="8" max="13" width="9" style="95"/>
    <col min="14" max="14" width="4.09765625" style="95" customWidth="1"/>
    <col min="15" max="16384" width="9" style="95"/>
  </cols>
  <sheetData>
    <row r="1" spans="1:8" ht="84.75" customHeight="1" x14ac:dyDescent="0.2">
      <c r="A1" s="95" t="s">
        <v>0</v>
      </c>
      <c r="B1" s="159" t="s">
        <v>1</v>
      </c>
      <c r="C1" s="159"/>
      <c r="D1" s="159"/>
      <c r="E1" s="159"/>
      <c r="F1" s="159"/>
      <c r="G1" s="95" t="s">
        <v>0</v>
      </c>
    </row>
    <row r="2" spans="1:8" ht="12" thickBot="1" x14ac:dyDescent="0.25">
      <c r="B2" s="95"/>
      <c r="C2" s="95"/>
      <c r="D2" s="95"/>
      <c r="E2" s="95"/>
      <c r="F2" s="95"/>
    </row>
    <row r="3" spans="1:8" ht="24.9" customHeight="1" x14ac:dyDescent="0.2">
      <c r="B3" s="110" t="s">
        <v>2</v>
      </c>
      <c r="C3" s="97" t="s">
        <v>3</v>
      </c>
      <c r="D3" s="93"/>
      <c r="E3" s="113" t="s">
        <v>4</v>
      </c>
      <c r="F3" s="98">
        <v>45567</v>
      </c>
      <c r="H3" s="107"/>
    </row>
    <row r="4" spans="1:8" ht="24.9" customHeight="1" x14ac:dyDescent="0.2">
      <c r="B4" s="111" t="s">
        <v>5</v>
      </c>
      <c r="C4" s="99" t="s">
        <v>397</v>
      </c>
      <c r="D4" s="93"/>
      <c r="E4" s="114" t="s">
        <v>6</v>
      </c>
      <c r="F4" s="100" t="s">
        <v>351</v>
      </c>
      <c r="H4" s="107"/>
    </row>
    <row r="5" spans="1:8" ht="24.9" customHeight="1" thickBot="1" x14ac:dyDescent="0.25">
      <c r="B5" s="112" t="s">
        <v>7</v>
      </c>
      <c r="C5" s="101" t="s">
        <v>398</v>
      </c>
      <c r="D5" s="93"/>
      <c r="E5" s="115" t="s">
        <v>8</v>
      </c>
      <c r="F5" s="102" t="s">
        <v>9</v>
      </c>
      <c r="H5" s="107"/>
    </row>
    <row r="6" spans="1:8" ht="11.25" customHeight="1" thickBot="1" x14ac:dyDescent="0.25">
      <c r="B6" s="96"/>
      <c r="C6" s="96"/>
      <c r="D6" s="109"/>
      <c r="E6" s="95"/>
      <c r="F6" s="95"/>
    </row>
    <row r="7" spans="1:8" ht="24.9" customHeight="1" thickBot="1" x14ac:dyDescent="0.25">
      <c r="B7" s="96"/>
      <c r="C7" s="96"/>
      <c r="D7" s="109"/>
      <c r="E7" s="116" t="s">
        <v>10</v>
      </c>
      <c r="F7" s="103" t="s">
        <v>399</v>
      </c>
    </row>
    <row r="8" spans="1:8" ht="11.25" customHeight="1" thickBot="1" x14ac:dyDescent="0.25">
      <c r="B8" s="108"/>
      <c r="C8" s="96"/>
      <c r="D8" s="95"/>
      <c r="E8" s="95"/>
      <c r="F8" s="95"/>
    </row>
    <row r="9" spans="1:8" ht="150" customHeight="1" thickBot="1" x14ac:dyDescent="0.25">
      <c r="B9" s="117" t="s">
        <v>11</v>
      </c>
      <c r="C9" s="160" t="s">
        <v>374</v>
      </c>
      <c r="D9" s="161"/>
      <c r="E9" s="161"/>
      <c r="F9" s="162"/>
    </row>
    <row r="11" spans="1:8" x14ac:dyDescent="0.2">
      <c r="B11" s="163" t="s">
        <v>12</v>
      </c>
      <c r="C11" s="163"/>
      <c r="D11" s="163"/>
      <c r="E11" s="163"/>
      <c r="F11" s="163"/>
    </row>
    <row r="12" spans="1:8" ht="11.25" customHeight="1" x14ac:dyDescent="0.2">
      <c r="B12" s="104"/>
      <c r="F12" s="105"/>
    </row>
    <row r="22" spans="3:3" x14ac:dyDescent="0.2">
      <c r="C22" s="106"/>
    </row>
  </sheetData>
  <mergeCells count="3">
    <mergeCell ref="B1:F1"/>
    <mergeCell ref="C9:F9"/>
    <mergeCell ref="B11:F11"/>
  </mergeCells>
  <pageMargins left="0.7" right="0.7" top="0.75" bottom="0.75" header="0.3" footer="0.3"/>
  <pageSetup paperSize="9" scale="89" orientation="landscape" r:id="rId1"/>
  <customProperties>
    <customPr name="EpmWorksheetKeyString_GUID" r:id="rId2"/>
  </customPropertie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59999389629810485"/>
  </sheetPr>
  <dimension ref="A1"/>
  <sheetViews>
    <sheetView workbookViewId="0">
      <selection activeCell="A2" sqref="A2"/>
    </sheetView>
  </sheetViews>
  <sheetFormatPr defaultRowHeight="11.4"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59999389629810485"/>
  </sheetPr>
  <dimension ref="A1"/>
  <sheetViews>
    <sheetView workbookViewId="0"/>
  </sheetViews>
  <sheetFormatPr defaultRowHeight="11.4"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59999389629810485"/>
  </sheetPr>
  <dimension ref="A1"/>
  <sheetViews>
    <sheetView workbookViewId="0"/>
  </sheetViews>
  <sheetFormatPr defaultRowHeight="11.4"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59999389629810485"/>
  </sheetPr>
  <dimension ref="A1"/>
  <sheetViews>
    <sheetView workbookViewId="0"/>
  </sheetViews>
  <sheetFormatPr defaultRowHeight="11.4"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tabColor theme="2" tint="0.59999389629810485"/>
    <pageSetUpPr fitToPage="1"/>
  </sheetPr>
  <dimension ref="B1:H28"/>
  <sheetViews>
    <sheetView showGridLines="0" workbookViewId="0"/>
  </sheetViews>
  <sheetFormatPr defaultColWidth="9" defaultRowHeight="11.4" x14ac:dyDescent="0.2"/>
  <cols>
    <col min="1" max="1" width="9" style="1"/>
    <col min="2" max="2" width="32.59765625" style="1" customWidth="1"/>
    <col min="3" max="3" width="48.59765625" style="1" customWidth="1"/>
    <col min="4" max="4" width="25.59765625" style="1" customWidth="1"/>
    <col min="5" max="7" width="9" style="1"/>
    <col min="8" max="8" width="74.09765625" style="1" hidden="1" customWidth="1"/>
    <col min="9" max="16384" width="9" style="1"/>
  </cols>
  <sheetData>
    <row r="1" spans="2:8" ht="11.25" customHeight="1" x14ac:dyDescent="0.2"/>
    <row r="2" spans="2:8" ht="57" customHeight="1" x14ac:dyDescent="0.2"/>
    <row r="3" spans="2:8" ht="28.5" customHeight="1" x14ac:dyDescent="0.45">
      <c r="B3" s="7" t="s">
        <v>280</v>
      </c>
    </row>
    <row r="5" spans="2:8" ht="97.2" x14ac:dyDescent="0.2">
      <c r="B5" s="199" t="s">
        <v>281</v>
      </c>
      <c r="C5" s="199"/>
      <c r="H5" s="38" t="str">
        <f>B5</f>
        <v xml:space="preserve">Selecteer in kolom “BRF” de relevante Basis Risico Factor (BRF)
Als er meerdere BRF’s van toepassing zijn dan selecteer je de optie “meerdere BRF’s”
Definitie van de BRF’s:
</v>
      </c>
    </row>
    <row r="6" spans="2:8" ht="16.2" x14ac:dyDescent="0.2">
      <c r="B6" s="37" t="s">
        <v>282</v>
      </c>
      <c r="C6" s="205" t="s">
        <v>283</v>
      </c>
      <c r="D6" s="204"/>
      <c r="H6" s="38" t="str">
        <f>C6</f>
        <v>Omschrijving</v>
      </c>
    </row>
    <row r="7" spans="2:8" ht="97.2" x14ac:dyDescent="0.2">
      <c r="B7" s="36" t="s">
        <v>284</v>
      </c>
      <c r="C7" s="203" t="s">
        <v>285</v>
      </c>
      <c r="D7" s="204"/>
      <c r="H7" s="38" t="str">
        <f t="shared" ref="H7:H17" si="0">C7</f>
        <v xml:space="preserve">Onduidelijkheden in de organisatiestructuur, met betrekking tot bevoegdheden en verantwoordelijkheden. De organisatiestructuur past niet (meer) in de huidige manier van werken. Dit kan te maken hebben met coördinatie, supervisie en de mogelijkheden voor terugkoppeling in de bestaande bedrijfsstructuur.
</v>
      </c>
    </row>
    <row r="8" spans="2:8" ht="81" x14ac:dyDescent="0.2">
      <c r="B8" s="36" t="s">
        <v>286</v>
      </c>
      <c r="C8" s="203" t="s">
        <v>287</v>
      </c>
      <c r="D8" s="204"/>
      <c r="H8" s="38" t="str">
        <f t="shared" si="0"/>
        <v xml:space="preserve">De strijdigheid van verschillende doelstellingen. Bijvoorbeeld ten aanzien van productie, veiligheid, planning en economische belangen. Of de conflicten tussen de doelstellingen van individuen, groepen en het gehele bedrijf.
</v>
      </c>
    </row>
    <row r="9" spans="2:8" ht="97.2" x14ac:dyDescent="0.2">
      <c r="B9" s="36" t="s">
        <v>288</v>
      </c>
      <c r="C9" s="203" t="s">
        <v>289</v>
      </c>
      <c r="D9" s="204"/>
      <c r="H9" s="38" t="str">
        <f t="shared" si="0"/>
        <v xml:space="preserve">Onduidelijke of gebrekkige communicatie: de doelgroep is bekend, maar het ‘verzonden bericht’ bereikt deze groep te laat of helemaal niet. Dit kan te maken hebben met de boodschap of de communicatiemiddelen. De noodzakelijke informatie wordt niet of te laat verstuurd of verkeerd geïnterpreteerd.
</v>
      </c>
    </row>
    <row r="10" spans="2:8" ht="81" x14ac:dyDescent="0.2">
      <c r="B10" s="36" t="s">
        <v>290</v>
      </c>
      <c r="C10" s="203" t="s">
        <v>291</v>
      </c>
      <c r="D10" s="204"/>
      <c r="H10" s="38" t="str">
        <f t="shared" si="0"/>
        <v xml:space="preserve">Het al dan niet voorhanden zijn van nauwkeurige, relevante en begrijpelijke regelgeving (richtlijnen, procedures, instructies, handleidingen). En of deze ook werkelijk bekend zijn, gebruikt en aangepast worden aan nieuwe situaties.
</v>
      </c>
    </row>
    <row r="11" spans="2:8" ht="64.8" x14ac:dyDescent="0.2">
      <c r="B11" s="36" t="s">
        <v>292</v>
      </c>
      <c r="C11" s="203" t="s">
        <v>293</v>
      </c>
      <c r="D11" s="204"/>
      <c r="H11" s="38" t="str">
        <f t="shared" si="0"/>
        <v xml:space="preserve">Het verstrekken van de juiste training en instructie aan diegenen die dit daadwerkelijk nodig hebben en de gelegenheid geven om ervaring op te doen.
</v>
      </c>
    </row>
    <row r="12" spans="2:8" ht="64.8" x14ac:dyDescent="0.2">
      <c r="B12" s="36" t="s">
        <v>294</v>
      </c>
      <c r="C12" s="203" t="s">
        <v>295</v>
      </c>
      <c r="D12" s="204"/>
      <c r="H12" s="38" t="str">
        <f t="shared" si="0"/>
        <v xml:space="preserve">De wijze waarop materiaal is ontworpen en componenten zijn samengesteld kunnen operaties moeizaam doen verlopen of oneigenlijk gebruik in de hand werken.
</v>
      </c>
    </row>
    <row r="13" spans="2:8" ht="64.8" x14ac:dyDescent="0.2">
      <c r="B13" s="36" t="s">
        <v>296</v>
      </c>
      <c r="C13" s="203" t="s">
        <v>297</v>
      </c>
      <c r="D13" s="204"/>
      <c r="H13" s="38" t="str">
        <f t="shared" si="0"/>
        <v xml:space="preserve">Kwaliteit, conditie, beschikbaarheid en actualiteit versus verwachte levensduur van materialen, gereedschappen en componenten van installaties.
</v>
      </c>
    </row>
    <row r="14" spans="2:8" ht="64.8" x14ac:dyDescent="0.2">
      <c r="B14" s="36" t="s">
        <v>298</v>
      </c>
      <c r="C14" s="203" t="s">
        <v>299</v>
      </c>
      <c r="D14" s="204"/>
      <c r="H14" s="38" t="str">
        <f t="shared" si="0"/>
        <v xml:space="preserve">De effectiviteit van de onderhoudsstrategie met betrekking tot planning, beschikbaarheid van mensen en middelen en vormen van onderhoud.
</v>
      </c>
    </row>
    <row r="15" spans="2:8" ht="64.8" x14ac:dyDescent="0.2">
      <c r="B15" s="36" t="s">
        <v>300</v>
      </c>
      <c r="C15" s="203" t="s">
        <v>301</v>
      </c>
      <c r="D15" s="204"/>
      <c r="H15" s="38" t="str">
        <f t="shared" si="0"/>
        <v xml:space="preserve">Orde en netheid van de werkomgeving. Hieronder valt ook het beschikbaar zijn van faciliteiten voor het opruimen, schoonmaken en het verwijderen van afval.
</v>
      </c>
    </row>
    <row r="16" spans="2:8" ht="81" x14ac:dyDescent="0.2">
      <c r="B16" s="36" t="s">
        <v>302</v>
      </c>
      <c r="C16" s="203" t="s">
        <v>303</v>
      </c>
      <c r="D16" s="204"/>
      <c r="H16" s="38" t="str">
        <f>C16</f>
        <v xml:space="preserve">De omstandigheden waaronder mensen werken: fysieke werkomstandigheden (hitte, kou, lawaai, duisternis etc.) en medisch, psychisch en sociaal bepaalde factoren (ziekte, misbruik, verslaving, negatief gedrag, attitudes, sfeer in het bedrijf etc.).
</v>
      </c>
    </row>
    <row r="17" spans="2:8" ht="64.8" x14ac:dyDescent="0.2">
      <c r="B17" s="36" t="s">
        <v>304</v>
      </c>
      <c r="C17" s="203" t="s">
        <v>305</v>
      </c>
      <c r="D17" s="204"/>
      <c r="H17" s="38" t="str">
        <f t="shared" si="0"/>
        <v xml:space="preserve">Systeemfouten met betrekking tot detectie, waarschuwingsmethoden, herstel, beperking, ontsnapping en evacuatie, evenals het gebruik van beschermingsmiddelen en het voorbereid zijn op noodsituaties.
</v>
      </c>
    </row>
    <row r="18" spans="2:8" ht="16.2" x14ac:dyDescent="0.2">
      <c r="B18" s="38"/>
      <c r="H18" s="38"/>
    </row>
    <row r="19" spans="2:8" ht="16.2" x14ac:dyDescent="0.3">
      <c r="B19" s="45" t="s">
        <v>306</v>
      </c>
    </row>
    <row r="21" spans="2:8" ht="16.2" x14ac:dyDescent="0.2">
      <c r="B21" s="52" t="s">
        <v>260</v>
      </c>
      <c r="C21" s="52" t="s">
        <v>307</v>
      </c>
    </row>
    <row r="22" spans="2:8" ht="16.2" x14ac:dyDescent="0.2">
      <c r="B22" s="53" t="s">
        <v>263</v>
      </c>
      <c r="C22" s="53" t="s">
        <v>294</v>
      </c>
    </row>
    <row r="23" spans="2:8" ht="16.2" x14ac:dyDescent="0.2">
      <c r="B23" s="53" t="s">
        <v>265</v>
      </c>
      <c r="C23" s="53" t="s">
        <v>298</v>
      </c>
    </row>
    <row r="24" spans="2:8" ht="32.4" x14ac:dyDescent="0.2">
      <c r="B24" s="53" t="s">
        <v>308</v>
      </c>
      <c r="C24" s="53" t="s">
        <v>294</v>
      </c>
    </row>
    <row r="25" spans="2:8" ht="32.4" x14ac:dyDescent="0.2">
      <c r="B25" s="53" t="s">
        <v>309</v>
      </c>
      <c r="C25" s="53" t="s">
        <v>310</v>
      </c>
    </row>
    <row r="26" spans="2:8" ht="32.4" x14ac:dyDescent="0.2">
      <c r="B26" s="53" t="s">
        <v>311</v>
      </c>
      <c r="C26" s="53" t="s">
        <v>304</v>
      </c>
    </row>
    <row r="28" spans="2:8" ht="57" customHeight="1" x14ac:dyDescent="0.2"/>
  </sheetData>
  <mergeCells count="13">
    <mergeCell ref="B5:C5"/>
    <mergeCell ref="C7:D7"/>
    <mergeCell ref="C8:D8"/>
    <mergeCell ref="C9:D9"/>
    <mergeCell ref="C15:D15"/>
    <mergeCell ref="C16:D16"/>
    <mergeCell ref="C17:D17"/>
    <mergeCell ref="C6:D6"/>
    <mergeCell ref="C10:D10"/>
    <mergeCell ref="C11:D11"/>
    <mergeCell ref="C12:D12"/>
    <mergeCell ref="C13:D13"/>
    <mergeCell ref="C14:D14"/>
  </mergeCells>
  <pageMargins left="0.7" right="0.7" top="0.75" bottom="0.75" header="0.3" footer="0.3"/>
  <pageSetup scale="58"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3">
    <tabColor theme="2" tint="0.59999389629810485"/>
    <pageSetUpPr fitToPage="1"/>
  </sheetPr>
  <dimension ref="A1:L47"/>
  <sheetViews>
    <sheetView showGridLines="0" zoomScaleNormal="100" zoomScaleSheetLayoutView="100" workbookViewId="0">
      <selection activeCell="F18" sqref="F18"/>
    </sheetView>
  </sheetViews>
  <sheetFormatPr defaultColWidth="9" defaultRowHeight="11.4" x14ac:dyDescent="0.2"/>
  <cols>
    <col min="1" max="1" width="9" style="1"/>
    <col min="2" max="2" width="57.59765625" style="1" customWidth="1"/>
    <col min="3" max="3" width="30.59765625" style="1" customWidth="1"/>
    <col min="4" max="4" width="18.59765625" style="1" customWidth="1"/>
    <col min="5" max="5" width="4.59765625" style="1" customWidth="1"/>
    <col min="6" max="6" width="18.59765625" style="1" customWidth="1"/>
    <col min="7" max="7" width="14.59765625" style="1" customWidth="1"/>
    <col min="8" max="8" width="57.59765625" style="1" customWidth="1"/>
    <col min="9" max="9" width="7.59765625" style="1" customWidth="1"/>
    <col min="10" max="10" width="4.59765625" style="1" customWidth="1"/>
    <col min="11" max="12" width="105.59765625" style="1" hidden="1" customWidth="1"/>
    <col min="13" max="16384" width="9" style="1"/>
  </cols>
  <sheetData>
    <row r="1" spans="1:12" ht="11.25" customHeight="1" x14ac:dyDescent="0.3">
      <c r="A1" s="2"/>
    </row>
    <row r="2" spans="1:12" ht="57" customHeight="1" x14ac:dyDescent="0.2"/>
    <row r="3" spans="1:12" ht="28.2" x14ac:dyDescent="0.45">
      <c r="B3" s="7" t="s">
        <v>312</v>
      </c>
    </row>
    <row r="4" spans="1:12" ht="11.25" customHeight="1" x14ac:dyDescent="0.45">
      <c r="B4" s="7"/>
    </row>
    <row r="5" spans="1:12" ht="78.75" customHeight="1" x14ac:dyDescent="0.2">
      <c r="B5" s="199" t="s">
        <v>313</v>
      </c>
      <c r="C5" s="199"/>
      <c r="D5" s="207"/>
      <c r="F5" s="206" t="s">
        <v>314</v>
      </c>
      <c r="G5" s="200"/>
      <c r="H5" s="200"/>
      <c r="I5" s="200"/>
      <c r="K5" s="38" t="str">
        <f>B5</f>
        <v xml:space="preserve">Maak een goede inschatting van het effect van het risico, de waarschijnlijkheid dat het risico optreedt en de mate waarin medewerkers worden blootgesteld aan het risico. Vul in de kolommen W, B en E onder “Fine &amp; Kinney” de waarden in.
De evaluatie van de vastgestelde risico's vindt plaats op basis van de risico ranking-methode zoals die is ontwikkeld door Fine en Kinney. Deze methode gaat uit van de formule: 
Risico (R) = Blootstelling (B) x Waarschijnlijkheid (W) x Effect (E)
Aan de letters B, W en E wordt op basis van een omschrijving een numerieke waarde toegekend. In onderstaande tabellen zijn deze voor elk van de letters weergegeven.
</v>
      </c>
      <c r="L5" s="38" t="str">
        <f>F5</f>
        <v>Nadat voor elk voorkomend risico de B, W en E waarden zijn vastgesteld, worden deze waarden met elkaar vermenigvuldigd. De uitkomst hiervan is de risicoscore R. De betekenis van deze score en de mate van prioriteit die beheersing van het betreffende risico hierdoor krijgt, is weergegeven in onderstaande tabel. Deze betekenis wordt ook naast de risicoscore in het sjabloon weergegeven.</v>
      </c>
    </row>
    <row r="6" spans="1:12" ht="16.2" x14ac:dyDescent="0.3">
      <c r="B6" s="208"/>
      <c r="C6" s="208"/>
      <c r="D6" s="208"/>
      <c r="F6" s="39"/>
      <c r="G6" s="46"/>
      <c r="H6" s="46"/>
      <c r="I6" s="46"/>
      <c r="K6" s="8"/>
    </row>
    <row r="7" spans="1:12" ht="16.2" x14ac:dyDescent="0.3">
      <c r="B7" s="208"/>
      <c r="C7" s="208"/>
      <c r="D7" s="208"/>
      <c r="F7" s="31" t="s">
        <v>315</v>
      </c>
      <c r="G7" s="32" t="s">
        <v>259</v>
      </c>
      <c r="H7" s="33" t="s">
        <v>316</v>
      </c>
      <c r="I7" s="46"/>
      <c r="K7" s="8"/>
    </row>
    <row r="8" spans="1:12" ht="16.2" x14ac:dyDescent="0.3">
      <c r="B8" s="208"/>
      <c r="C8" s="208"/>
      <c r="D8" s="208"/>
      <c r="F8" s="141" t="s">
        <v>317</v>
      </c>
      <c r="G8" s="142" t="s">
        <v>318</v>
      </c>
      <c r="H8" s="143" t="s">
        <v>319</v>
      </c>
      <c r="I8" s="46"/>
      <c r="K8" s="8"/>
    </row>
    <row r="9" spans="1:12" ht="16.2" x14ac:dyDescent="0.3">
      <c r="B9" s="208"/>
      <c r="C9" s="208"/>
      <c r="D9" s="208"/>
      <c r="F9" s="144" t="s">
        <v>320</v>
      </c>
      <c r="G9" s="142" t="s">
        <v>321</v>
      </c>
      <c r="H9" s="143" t="s">
        <v>322</v>
      </c>
      <c r="I9" s="46"/>
      <c r="K9" s="8"/>
    </row>
    <row r="10" spans="1:12" ht="16.2" x14ac:dyDescent="0.3">
      <c r="B10" s="208"/>
      <c r="C10" s="208"/>
      <c r="D10" s="208"/>
      <c r="F10" s="145" t="s">
        <v>323</v>
      </c>
      <c r="G10" s="142" t="s">
        <v>324</v>
      </c>
      <c r="H10" s="143" t="s">
        <v>325</v>
      </c>
      <c r="I10" s="46"/>
      <c r="K10" s="8"/>
    </row>
    <row r="11" spans="1:12" ht="16.2" x14ac:dyDescent="0.3">
      <c r="B11" s="208"/>
      <c r="C11" s="208"/>
      <c r="D11" s="208"/>
      <c r="F11" s="146" t="s">
        <v>326</v>
      </c>
      <c r="G11" s="142" t="s">
        <v>327</v>
      </c>
      <c r="H11" s="143" t="s">
        <v>328</v>
      </c>
      <c r="I11" s="46"/>
      <c r="K11" s="8"/>
    </row>
    <row r="12" spans="1:12" ht="16.2" x14ac:dyDescent="0.2">
      <c r="B12" s="208"/>
      <c r="C12" s="208"/>
      <c r="D12" s="208"/>
      <c r="F12" s="26" t="s">
        <v>329</v>
      </c>
      <c r="G12" s="27" t="s">
        <v>330</v>
      </c>
      <c r="H12" s="28" t="s">
        <v>331</v>
      </c>
      <c r="K12" s="38"/>
    </row>
    <row r="13" spans="1:12" x14ac:dyDescent="0.2">
      <c r="I13" s="20"/>
    </row>
    <row r="14" spans="1:12" ht="16.2" x14ac:dyDescent="0.3">
      <c r="B14" s="29" t="s">
        <v>283</v>
      </c>
      <c r="C14" s="30" t="s">
        <v>332</v>
      </c>
      <c r="F14" s="206" t="s">
        <v>333</v>
      </c>
      <c r="G14" s="200"/>
      <c r="H14" s="200"/>
      <c r="I14" s="200"/>
    </row>
    <row r="15" spans="1:12" ht="16.2" x14ac:dyDescent="0.3">
      <c r="B15" s="147" t="s">
        <v>118</v>
      </c>
      <c r="C15" s="148">
        <v>1</v>
      </c>
      <c r="F15" s="208"/>
      <c r="G15" s="208"/>
      <c r="H15" s="208"/>
      <c r="I15" s="208"/>
    </row>
    <row r="16" spans="1:12" ht="16.2" x14ac:dyDescent="0.3">
      <c r="B16" s="147" t="s">
        <v>114</v>
      </c>
      <c r="C16" s="148">
        <v>3</v>
      </c>
      <c r="F16" s="208"/>
      <c r="G16" s="208"/>
      <c r="H16" s="208"/>
      <c r="I16" s="208"/>
    </row>
    <row r="17" spans="2:3" ht="16.2" x14ac:dyDescent="0.3">
      <c r="B17" s="147" t="s">
        <v>108</v>
      </c>
      <c r="C17" s="148">
        <v>7</v>
      </c>
    </row>
    <row r="18" spans="2:3" ht="16.2" x14ac:dyDescent="0.3">
      <c r="B18" s="147" t="s">
        <v>91</v>
      </c>
      <c r="C18" s="148">
        <v>15</v>
      </c>
    </row>
    <row r="19" spans="2:3" ht="16.2" x14ac:dyDescent="0.3">
      <c r="B19" s="21" t="s">
        <v>215</v>
      </c>
      <c r="C19" s="22">
        <v>40</v>
      </c>
    </row>
    <row r="20" spans="2:3" ht="16.2" x14ac:dyDescent="0.3">
      <c r="B20" s="19"/>
      <c r="C20" s="23"/>
    </row>
    <row r="21" spans="2:3" ht="16.2" x14ac:dyDescent="0.3">
      <c r="B21" s="29" t="s">
        <v>283</v>
      </c>
      <c r="C21" s="34" t="s">
        <v>334</v>
      </c>
    </row>
    <row r="22" spans="2:3" ht="16.2" x14ac:dyDescent="0.3">
      <c r="B22" s="149" t="s">
        <v>335</v>
      </c>
      <c r="C22" s="150">
        <v>0.5</v>
      </c>
    </row>
    <row r="23" spans="2:3" ht="16.2" x14ac:dyDescent="0.3">
      <c r="B23" s="149" t="s">
        <v>336</v>
      </c>
      <c r="C23" s="150">
        <v>1</v>
      </c>
    </row>
    <row r="24" spans="2:3" ht="16.2" x14ac:dyDescent="0.3">
      <c r="B24" s="149" t="s">
        <v>173</v>
      </c>
      <c r="C24" s="150">
        <v>2</v>
      </c>
    </row>
    <row r="25" spans="2:3" ht="16.2" x14ac:dyDescent="0.3">
      <c r="B25" s="149" t="s">
        <v>97</v>
      </c>
      <c r="C25" s="150">
        <v>3</v>
      </c>
    </row>
    <row r="26" spans="2:3" ht="16.2" x14ac:dyDescent="0.3">
      <c r="B26" s="149" t="s">
        <v>92</v>
      </c>
      <c r="C26" s="150">
        <v>6</v>
      </c>
    </row>
    <row r="27" spans="2:3" ht="16.2" x14ac:dyDescent="0.3">
      <c r="B27" s="24" t="s">
        <v>145</v>
      </c>
      <c r="C27" s="25">
        <v>10</v>
      </c>
    </row>
    <row r="28" spans="2:3" ht="16.2" x14ac:dyDescent="0.3">
      <c r="B28" s="19"/>
      <c r="C28" s="23"/>
    </row>
    <row r="29" spans="2:3" ht="16.2" x14ac:dyDescent="0.3">
      <c r="B29" s="35" t="s">
        <v>283</v>
      </c>
      <c r="C29" s="34" t="s">
        <v>337</v>
      </c>
    </row>
    <row r="30" spans="2:3" ht="16.2" x14ac:dyDescent="0.3">
      <c r="B30" s="149" t="s">
        <v>338</v>
      </c>
      <c r="C30" s="150">
        <v>0.1</v>
      </c>
    </row>
    <row r="31" spans="2:3" ht="16.2" x14ac:dyDescent="0.3">
      <c r="B31" s="149" t="s">
        <v>166</v>
      </c>
      <c r="C31" s="150">
        <v>0.2</v>
      </c>
    </row>
    <row r="32" spans="2:3" ht="16.2" x14ac:dyDescent="0.3">
      <c r="B32" s="149" t="s">
        <v>160</v>
      </c>
      <c r="C32" s="150">
        <v>0.5</v>
      </c>
    </row>
    <row r="33" spans="2:4" ht="16.2" x14ac:dyDescent="0.3">
      <c r="B33" s="149" t="s">
        <v>146</v>
      </c>
      <c r="C33" s="150">
        <v>1</v>
      </c>
    </row>
    <row r="34" spans="2:4" ht="16.2" x14ac:dyDescent="0.3">
      <c r="B34" s="149" t="s">
        <v>109</v>
      </c>
      <c r="C34" s="150">
        <v>3</v>
      </c>
    </row>
    <row r="35" spans="2:4" ht="16.2" x14ac:dyDescent="0.3">
      <c r="B35" s="149" t="s">
        <v>93</v>
      </c>
      <c r="C35" s="150">
        <v>6</v>
      </c>
    </row>
    <row r="36" spans="2:4" ht="16.2" x14ac:dyDescent="0.3">
      <c r="B36" s="24" t="s">
        <v>339</v>
      </c>
      <c r="C36" s="25">
        <v>10</v>
      </c>
    </row>
    <row r="37" spans="2:4" ht="15" customHeight="1" x14ac:dyDescent="0.2">
      <c r="B37" s="5"/>
      <c r="C37" s="4"/>
    </row>
    <row r="38" spans="2:4" ht="201" customHeight="1" x14ac:dyDescent="0.2">
      <c r="B38" s="199" t="s">
        <v>340</v>
      </c>
      <c r="C38" s="199"/>
      <c r="D38" s="207"/>
    </row>
    <row r="39" spans="2:4" x14ac:dyDescent="0.2">
      <c r="B39" s="5"/>
      <c r="C39" s="4"/>
    </row>
    <row r="40" spans="2:4" ht="57" customHeight="1" x14ac:dyDescent="0.2">
      <c r="C40" s="4"/>
    </row>
    <row r="41" spans="2:4" x14ac:dyDescent="0.2">
      <c r="B41" s="5"/>
      <c r="C41" s="4"/>
    </row>
    <row r="42" spans="2:4" x14ac:dyDescent="0.2">
      <c r="C42" s="4"/>
    </row>
    <row r="45" spans="2:4" x14ac:dyDescent="0.2">
      <c r="C45" s="4"/>
    </row>
    <row r="46" spans="2:4" x14ac:dyDescent="0.2">
      <c r="C46" s="4"/>
    </row>
    <row r="47" spans="2:4" x14ac:dyDescent="0.2">
      <c r="C47" s="4"/>
    </row>
  </sheetData>
  <sheetProtection algorithmName="SHA-512" hashValue="Q/bvhgzKuRbx7UO2SIjBh7ukbRhDBeV1qJReYKBE0zdD1UIkyTHb3mcHtLLCUjtsnaLBvJROgJx6E1GZ2igofg==" saltValue="eTegtfZzMMoMQu3GwUhpiw==" spinCount="100000" sheet="1" objects="1" scenarios="1"/>
  <mergeCells count="4">
    <mergeCell ref="F5:I5"/>
    <mergeCell ref="B38:D38"/>
    <mergeCell ref="B5:D12"/>
    <mergeCell ref="F14:I16"/>
  </mergeCells>
  <pageMargins left="0.7" right="0.7" top="0.75" bottom="0.75" header="0.3" footer="0.3"/>
  <pageSetup paperSize="9" scale="73" fitToWidth="2" orientation="portrait" r:id="rId1"/>
  <customProperties>
    <customPr name="EpmWorksheetKeyString_GUID" r:id="rId2"/>
  </customProperties>
  <drawing r:id="rId3"/>
  <tableParts count="4">
    <tablePart r:id="rId4"/>
    <tablePart r:id="rId5"/>
    <tablePart r:id="rId6"/>
    <tablePart r:id="rId7"/>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tabColor theme="2" tint="0.59999389629810485"/>
    <pageSetUpPr fitToPage="1"/>
  </sheetPr>
  <dimension ref="B1:B7"/>
  <sheetViews>
    <sheetView showGridLines="0" workbookViewId="0">
      <selection activeCell="B5" sqref="B5"/>
    </sheetView>
  </sheetViews>
  <sheetFormatPr defaultColWidth="9" defaultRowHeight="11.4" x14ac:dyDescent="0.2"/>
  <cols>
    <col min="1" max="1" width="9" style="1"/>
    <col min="2" max="2" width="107.19921875" style="1" customWidth="1"/>
    <col min="3" max="16384" width="9" style="1"/>
  </cols>
  <sheetData>
    <row r="1" spans="2:2" ht="11.25" customHeight="1" x14ac:dyDescent="0.2"/>
    <row r="2" spans="2:2" ht="57" customHeight="1" x14ac:dyDescent="0.2"/>
    <row r="3" spans="2:2" ht="28.2" x14ac:dyDescent="0.45">
      <c r="B3" s="7" t="s">
        <v>341</v>
      </c>
    </row>
    <row r="5" spans="2:2" ht="210.6" x14ac:dyDescent="0.2">
      <c r="B5" s="38" t="s">
        <v>342</v>
      </c>
    </row>
    <row r="7" spans="2:2" ht="57" customHeight="1" x14ac:dyDescent="0.2"/>
  </sheetData>
  <sheetProtection algorithmName="SHA-512" hashValue="j83XxAQfRkTUVT5eRFLD8f5eQA+VK5DHgntwjI54/oqWYTqU8O4pRmYmq+5dERmRwJCP29382mUOISjCOAY74Q==" saltValue="9Go73nVHeRbpBUoieGNIjw==" spinCount="100000" sheet="1" objects="1" scenarios="1"/>
  <pageMargins left="0.7" right="0.7" top="0.75" bottom="0.75" header="0.3" footer="0.3"/>
  <pageSetup paperSize="9" scale="7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2">
    <tabColor theme="2" tint="0.59999389629810485"/>
    <pageSetUpPr fitToPage="1"/>
  </sheetPr>
  <dimension ref="B2:B47"/>
  <sheetViews>
    <sheetView showGridLines="0" workbookViewId="0"/>
  </sheetViews>
  <sheetFormatPr defaultColWidth="9" defaultRowHeight="11.4" x14ac:dyDescent="0.2"/>
  <cols>
    <col min="1" max="1" width="9" style="1"/>
    <col min="2" max="2" width="105.59765625" style="1" customWidth="1"/>
    <col min="3" max="16384" width="9" style="1"/>
  </cols>
  <sheetData>
    <row r="2" spans="2:2" ht="57" customHeight="1" x14ac:dyDescent="0.2"/>
    <row r="3" spans="2:2" ht="28.2" x14ac:dyDescent="0.45">
      <c r="B3" s="7" t="s">
        <v>40</v>
      </c>
    </row>
    <row r="5" spans="2:2" ht="137.25" customHeight="1" x14ac:dyDescent="0.2">
      <c r="B5" s="38" t="s">
        <v>343</v>
      </c>
    </row>
    <row r="6" spans="2:2" ht="113.4" x14ac:dyDescent="0.2">
      <c r="B6" s="38" t="s">
        <v>344</v>
      </c>
    </row>
    <row r="7" spans="2:2" ht="16.2" x14ac:dyDescent="0.2">
      <c r="B7" s="38"/>
    </row>
    <row r="8" spans="2:2" ht="11.25" customHeight="1" x14ac:dyDescent="0.3">
      <c r="B8" s="45"/>
    </row>
    <row r="22" spans="2:2" x14ac:dyDescent="0.2">
      <c r="B22" s="46"/>
    </row>
    <row r="47" ht="57" customHeight="1" x14ac:dyDescent="0.2"/>
  </sheetData>
  <sheetProtection algorithmName="SHA-512" hashValue="x4ELU9tQLjd7pTScsGXRzKfuPMbRLIldKopJVWkrtb+W/tFtL7DP/H6e2k1u2doiBy/wFc2VOxTVYJoMJkx9MQ==" saltValue="wz/BrbaSMfJaudyqwYKh5A==" spinCount="100000" sheet="1" objects="1" scenarios="1"/>
  <pageMargins left="0.7" right="0.7" top="0.75" bottom="0.75" header="0.3" footer="0.3"/>
  <pageSetup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3">
    <tabColor theme="2" tint="0.59999389629810485"/>
    <pageSetUpPr fitToPage="1"/>
  </sheetPr>
  <dimension ref="B2:B6"/>
  <sheetViews>
    <sheetView showGridLines="0" workbookViewId="0"/>
  </sheetViews>
  <sheetFormatPr defaultColWidth="9" defaultRowHeight="11.4" x14ac:dyDescent="0.2"/>
  <cols>
    <col min="1" max="1" width="9" style="1"/>
    <col min="2" max="2" width="105.59765625" style="1" customWidth="1"/>
    <col min="3" max="16384" width="9" style="1"/>
  </cols>
  <sheetData>
    <row r="2" spans="2:2" ht="57" customHeight="1" x14ac:dyDescent="0.2"/>
    <row r="3" spans="2:2" ht="28.2" x14ac:dyDescent="0.45">
      <c r="B3" s="7" t="s">
        <v>345</v>
      </c>
    </row>
    <row r="4" spans="2:2" ht="11.25" customHeight="1" x14ac:dyDescent="0.2"/>
    <row r="5" spans="2:2" ht="409.6" x14ac:dyDescent="0.2">
      <c r="B5" s="38" t="s">
        <v>346</v>
      </c>
    </row>
    <row r="6" spans="2:2" ht="409.5" customHeight="1" x14ac:dyDescent="0.2"/>
  </sheetData>
  <sheetProtection algorithmName="SHA-512" hashValue="78Lwq3VgztB0VynX3Ud+ATeahAsfHrNcnrvtmdXMjV2XshbT5P/efFjGmtJXVw/0fIdkPF0585cgfzvWeFN4gw==" saltValue="jYykeDyi4SFKjzi2tXQ7Ow==" spinCount="100000" sheet="1" objects="1" scenarios="1"/>
  <pageMargins left="0.7" right="0.7" top="0.75" bottom="0.75" header="0.3" footer="0.3"/>
  <pageSetup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4">
    <tabColor theme="2" tint="0.59999389629810485"/>
    <pageSetUpPr fitToPage="1"/>
  </sheetPr>
  <dimension ref="B2:B9"/>
  <sheetViews>
    <sheetView showGridLines="0" workbookViewId="0"/>
  </sheetViews>
  <sheetFormatPr defaultColWidth="9" defaultRowHeight="11.4" x14ac:dyDescent="0.2"/>
  <cols>
    <col min="1" max="1" width="9" style="1"/>
    <col min="2" max="2" width="105.59765625" style="1" customWidth="1"/>
    <col min="3" max="16384" width="9" style="1"/>
  </cols>
  <sheetData>
    <row r="2" spans="2:2" ht="57" customHeight="1" x14ac:dyDescent="0.2"/>
    <row r="3" spans="2:2" ht="28.2" x14ac:dyDescent="0.45">
      <c r="B3" s="7" t="s">
        <v>347</v>
      </c>
    </row>
    <row r="5" spans="2:2" ht="32.4" x14ac:dyDescent="0.2">
      <c r="B5" s="38" t="s">
        <v>348</v>
      </c>
    </row>
    <row r="6" spans="2:2" ht="97.2" x14ac:dyDescent="0.2">
      <c r="B6" s="38" t="s">
        <v>349</v>
      </c>
    </row>
    <row r="7" spans="2:2" ht="32.4" x14ac:dyDescent="0.2">
      <c r="B7" s="38" t="s">
        <v>350</v>
      </c>
    </row>
    <row r="9" spans="2:2" ht="57" customHeight="1" x14ac:dyDescent="0.2"/>
  </sheetData>
  <sheetProtection algorithmName="SHA-512" hashValue="9255Kih5O/Cajen/EDoWUsJFuYhpy4TMmUbszbvcIG3UEsjiB3o8Mj1gL0/Y0x2Zyr9BjUFGNaRBFSBqt8mwiQ==" saltValue="t26VOPnelLUOKxl82mOx2A==" spinCount="100000" sheet="1" objects="1" scenarios="1"/>
  <pageMargins left="0.7" right="0.7"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theme="6" tint="0.59999389629810485"/>
    <pageSetUpPr fitToPage="1"/>
  </sheetPr>
  <dimension ref="A1:G7"/>
  <sheetViews>
    <sheetView showGridLines="0" topLeftCell="B1" zoomScaleNormal="100" zoomScaleSheetLayoutView="100" workbookViewId="0">
      <selection activeCell="F4" sqref="F4"/>
    </sheetView>
  </sheetViews>
  <sheetFormatPr defaultColWidth="9" defaultRowHeight="11.4" x14ac:dyDescent="0.2"/>
  <cols>
    <col min="1" max="1" width="2.59765625" style="95" customWidth="1"/>
    <col min="2" max="2" width="15.59765625" style="92" customWidth="1"/>
    <col min="3" max="6" width="30.59765625" style="92" customWidth="1"/>
    <col min="7" max="7" width="2.59765625" style="95" customWidth="1"/>
    <col min="8" max="13" width="9" style="95"/>
    <col min="14" max="14" width="4.09765625" style="95" customWidth="1"/>
    <col min="15" max="16384" width="9" style="95"/>
  </cols>
  <sheetData>
    <row r="1" spans="1:7" ht="84.75" customHeight="1" x14ac:dyDescent="0.2">
      <c r="A1" s="95" t="s">
        <v>0</v>
      </c>
      <c r="B1" s="159" t="s">
        <v>13</v>
      </c>
      <c r="C1" s="159"/>
      <c r="D1" s="159"/>
      <c r="E1" s="159"/>
      <c r="F1" s="159"/>
      <c r="G1" s="95" t="s">
        <v>0</v>
      </c>
    </row>
    <row r="2" spans="1:7" x14ac:dyDescent="0.2">
      <c r="B2" s="95"/>
      <c r="C2" s="95"/>
      <c r="D2" s="95"/>
      <c r="E2" s="95"/>
      <c r="F2" s="95"/>
    </row>
    <row r="3" spans="1:7" ht="24.9" customHeight="1" x14ac:dyDescent="0.2">
      <c r="B3" s="96" t="s">
        <v>14</v>
      </c>
      <c r="C3" s="69" t="s">
        <v>15</v>
      </c>
      <c r="D3" s="69" t="s">
        <v>16</v>
      </c>
      <c r="E3" s="69" t="s">
        <v>17</v>
      </c>
      <c r="F3" s="69" t="s">
        <v>18</v>
      </c>
    </row>
    <row r="4" spans="1:7" ht="99.9" customHeight="1" x14ac:dyDescent="0.2">
      <c r="B4" s="40" t="s">
        <v>19</v>
      </c>
      <c r="C4" s="40">
        <v>45540</v>
      </c>
      <c r="D4" s="93" t="s">
        <v>20</v>
      </c>
      <c r="E4" s="93" t="s">
        <v>21</v>
      </c>
      <c r="F4" s="93" t="s">
        <v>22</v>
      </c>
    </row>
    <row r="5" spans="1:7" ht="99.9" customHeight="1" x14ac:dyDescent="0.2">
      <c r="B5" s="40" t="s">
        <v>23</v>
      </c>
      <c r="C5" s="40"/>
      <c r="D5" s="94"/>
      <c r="E5" s="94"/>
      <c r="F5" s="94"/>
    </row>
    <row r="6" spans="1:7" ht="99.9" customHeight="1" x14ac:dyDescent="0.2">
      <c r="B6" s="40" t="s">
        <v>24</v>
      </c>
      <c r="C6" s="40"/>
      <c r="D6" s="94"/>
      <c r="E6" s="94"/>
      <c r="F6" s="94"/>
    </row>
    <row r="7" spans="1:7" ht="99.9" customHeight="1" x14ac:dyDescent="0.2">
      <c r="B7" s="40" t="s">
        <v>25</v>
      </c>
      <c r="C7" s="40"/>
      <c r="D7" s="94"/>
      <c r="E7" s="94"/>
      <c r="F7" s="94"/>
    </row>
  </sheetData>
  <mergeCells count="1">
    <mergeCell ref="B1:F1"/>
  </mergeCells>
  <pageMargins left="0.7" right="0.7" top="0.75" bottom="0.75" header="0.3" footer="0.3"/>
  <pageSetup paperSize="9" scale="88" orientation="landscape" r:id="rId1"/>
  <customProperties>
    <customPr name="EpmWorksheetKeyString_GUID" r:id="rId2"/>
  </customProperties>
  <drawing r:id="rId3"/>
  <legacy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theme="6" tint="0.59999389629810485"/>
    <pageSetUpPr fitToPage="1"/>
  </sheetPr>
  <dimension ref="A1:FL33"/>
  <sheetViews>
    <sheetView showGridLines="0" zoomScaleNormal="100" zoomScaleSheetLayoutView="80" workbookViewId="0">
      <pane ySplit="6" topLeftCell="A7" activePane="bottomLeft" state="frozen"/>
      <selection pane="bottomLeft" activeCell="D28" sqref="D28"/>
    </sheetView>
  </sheetViews>
  <sheetFormatPr defaultColWidth="9" defaultRowHeight="11.4" x14ac:dyDescent="0.2"/>
  <cols>
    <col min="1" max="1" width="2.59765625" style="1" customWidth="1"/>
    <col min="2" max="2" width="6.5" style="56" customWidth="1"/>
    <col min="3" max="3" width="21.09765625" style="65" customWidth="1"/>
    <col min="4" max="5" width="19.19921875" style="66" customWidth="1"/>
    <col min="6" max="6" width="16.8984375" style="54" customWidth="1"/>
    <col min="7" max="7" width="25.59765625" style="54" customWidth="1"/>
    <col min="8" max="8" width="20.19921875" style="54" customWidth="1"/>
    <col min="9" max="9" width="29.5" style="54" customWidth="1"/>
    <col min="10" max="10" width="25.59765625" style="54" customWidth="1"/>
    <col min="11" max="11" width="12.59765625" style="67" customWidth="1"/>
    <col min="12" max="12" width="4.59765625" style="86" hidden="1" customWidth="1"/>
    <col min="13" max="13" width="12.59765625" style="54" customWidth="1"/>
    <col min="14" max="14" width="4.59765625" style="69" hidden="1" customWidth="1"/>
    <col min="15" max="15" width="12.59765625" style="67" customWidth="1"/>
    <col min="16" max="16" width="4.59765625" style="86" hidden="1" customWidth="1"/>
    <col min="17" max="17" width="16.59765625" style="86" customWidth="1"/>
    <col min="18" max="18" width="4.59765625" style="86" customWidth="1"/>
    <col min="19" max="19" width="14.59765625" style="89" customWidth="1"/>
    <col min="20" max="20" width="23.3984375" style="55" bestFit="1" customWidth="1"/>
    <col min="21" max="21" width="31.8984375" style="56" customWidth="1"/>
    <col min="22" max="22" width="16.59765625" style="56" customWidth="1"/>
    <col min="23" max="23" width="13.59765625" style="56" customWidth="1"/>
    <col min="24" max="24" width="19.69921875" style="91" customWidth="1"/>
    <col min="25" max="25" width="30" style="68" customWidth="1"/>
    <col min="26" max="26" width="13.19921875" style="68" customWidth="1"/>
    <col min="27" max="27" width="12.59765625" style="68" customWidth="1"/>
    <col min="28" max="28" width="4.59765625" style="91" customWidth="1"/>
    <col min="29" max="29" width="12.59765625" style="68" customWidth="1"/>
    <col min="30" max="30" width="4.59765625" style="91" customWidth="1"/>
    <col min="31" max="31" width="12.59765625" style="68" customWidth="1"/>
    <col min="32" max="32" width="4.59765625" style="91" customWidth="1"/>
    <col min="33" max="33" width="16.59765625" style="91" customWidth="1"/>
    <col min="34" max="34" width="4.59765625" style="91" customWidth="1"/>
    <col min="35" max="35" width="24.5" style="68" customWidth="1"/>
    <col min="36" max="36" width="13.59765625" style="68" customWidth="1"/>
    <col min="37" max="37" width="18.8984375" style="1" hidden="1" customWidth="1"/>
    <col min="38" max="38" width="15.8984375" style="1" hidden="1" customWidth="1"/>
    <col min="39" max="39" width="11.09765625" style="1" hidden="1" customWidth="1"/>
    <col min="40" max="16384" width="9" style="57"/>
  </cols>
  <sheetData>
    <row r="1" spans="2:39" s="1" customFormat="1" ht="84.75" customHeight="1" thickBot="1" x14ac:dyDescent="0.25">
      <c r="B1" s="159" t="s">
        <v>26</v>
      </c>
      <c r="C1" s="185"/>
      <c r="D1" s="185"/>
      <c r="E1" s="185"/>
      <c r="F1" s="185"/>
      <c r="G1" s="185"/>
      <c r="H1" s="185"/>
      <c r="I1" s="69"/>
      <c r="J1" s="69"/>
      <c r="K1" s="70"/>
      <c r="L1" s="70"/>
      <c r="M1" s="70"/>
      <c r="N1" s="70"/>
      <c r="O1" s="70"/>
      <c r="P1" s="70"/>
      <c r="Q1" s="164"/>
      <c r="R1" s="70"/>
      <c r="S1" s="177"/>
      <c r="T1" s="71"/>
      <c r="U1" s="3"/>
      <c r="V1" s="3"/>
      <c r="W1" s="3"/>
      <c r="X1" s="72" t="s">
        <v>27</v>
      </c>
      <c r="Y1" s="73"/>
      <c r="Z1" s="73"/>
      <c r="AA1" s="73"/>
      <c r="AB1" s="73"/>
      <c r="AC1" s="73"/>
      <c r="AD1" s="73"/>
      <c r="AE1" s="73"/>
      <c r="AF1" s="73"/>
      <c r="AG1" s="73"/>
      <c r="AH1" s="73"/>
      <c r="AI1" s="73"/>
      <c r="AJ1" s="73"/>
    </row>
    <row r="2" spans="2:39" s="9" customFormat="1" ht="15.75" customHeight="1" thickBot="1" x14ac:dyDescent="0.25">
      <c r="B2" s="70"/>
      <c r="C2" s="70"/>
      <c r="D2" s="70"/>
      <c r="E2" s="70"/>
      <c r="F2" s="70"/>
      <c r="G2" s="70"/>
      <c r="H2" s="70"/>
      <c r="I2" s="70"/>
      <c r="J2" s="70"/>
      <c r="K2" s="70"/>
      <c r="L2" s="70"/>
      <c r="M2" s="70"/>
      <c r="N2" s="70"/>
      <c r="O2" s="70"/>
      <c r="P2" s="70"/>
      <c r="Q2" s="165"/>
      <c r="R2" s="70"/>
      <c r="S2" s="165"/>
      <c r="T2" s="74"/>
      <c r="U2" s="70"/>
      <c r="V2" s="70"/>
      <c r="W2" s="75"/>
      <c r="X2" s="170" t="s">
        <v>28</v>
      </c>
      <c r="Y2" s="171"/>
      <c r="Z2" s="171"/>
      <c r="AA2" s="171"/>
      <c r="AB2" s="171"/>
      <c r="AC2" s="171"/>
      <c r="AD2" s="171"/>
      <c r="AE2" s="171"/>
      <c r="AF2" s="171"/>
      <c r="AG2" s="171"/>
      <c r="AH2" s="171"/>
      <c r="AI2" s="171"/>
      <c r="AJ2" s="172"/>
    </row>
    <row r="3" spans="2:39" s="1" customFormat="1" ht="15" customHeight="1" x14ac:dyDescent="0.2">
      <c r="B3" s="189" t="s">
        <v>29</v>
      </c>
      <c r="C3" s="181" t="s">
        <v>30</v>
      </c>
      <c r="D3" s="181" t="s">
        <v>31</v>
      </c>
      <c r="E3" s="191" t="s">
        <v>32</v>
      </c>
      <c r="F3" s="191" t="s">
        <v>33</v>
      </c>
      <c r="G3" s="191" t="s">
        <v>34</v>
      </c>
      <c r="H3" s="191" t="s">
        <v>35</v>
      </c>
      <c r="I3" s="191" t="s">
        <v>36</v>
      </c>
      <c r="J3" s="191" t="s">
        <v>37</v>
      </c>
      <c r="K3" s="181" t="s">
        <v>38</v>
      </c>
      <c r="L3" s="181"/>
      <c r="M3" s="181"/>
      <c r="N3" s="181"/>
      <c r="O3" s="181"/>
      <c r="P3" s="181"/>
      <c r="Q3" s="181"/>
      <c r="R3" s="181"/>
      <c r="S3" s="192" t="s">
        <v>39</v>
      </c>
      <c r="T3" s="181" t="s">
        <v>40</v>
      </c>
      <c r="U3" s="181" t="s">
        <v>41</v>
      </c>
      <c r="V3" s="181" t="s">
        <v>42</v>
      </c>
      <c r="W3" s="166" t="s">
        <v>43</v>
      </c>
      <c r="X3" s="173" t="s">
        <v>44</v>
      </c>
      <c r="Y3" s="182"/>
      <c r="Z3" s="173" t="s">
        <v>45</v>
      </c>
      <c r="AA3" s="173" t="s">
        <v>38</v>
      </c>
      <c r="AB3" s="173"/>
      <c r="AC3" s="184"/>
      <c r="AD3" s="184"/>
      <c r="AE3" s="184"/>
      <c r="AF3" s="184"/>
      <c r="AG3" s="184"/>
      <c r="AH3" s="184"/>
      <c r="AI3" s="173" t="s">
        <v>46</v>
      </c>
      <c r="AJ3" s="175" t="s">
        <v>47</v>
      </c>
    </row>
    <row r="4" spans="2:39" s="20" customFormat="1" ht="39.9" customHeight="1" x14ac:dyDescent="0.2">
      <c r="B4" s="190"/>
      <c r="C4" s="167"/>
      <c r="D4" s="167"/>
      <c r="E4" s="167"/>
      <c r="F4" s="167"/>
      <c r="G4" s="167"/>
      <c r="H4" s="167"/>
      <c r="I4" s="167"/>
      <c r="J4" s="167"/>
      <c r="K4" s="178" t="s">
        <v>48</v>
      </c>
      <c r="L4" s="179"/>
      <c r="M4" s="178" t="s">
        <v>49</v>
      </c>
      <c r="N4" s="179"/>
      <c r="O4" s="180" t="s">
        <v>50</v>
      </c>
      <c r="P4" s="179"/>
      <c r="Q4" s="178" t="s">
        <v>51</v>
      </c>
      <c r="R4" s="179"/>
      <c r="S4" s="193"/>
      <c r="T4" s="167"/>
      <c r="U4" s="167"/>
      <c r="V4" s="167"/>
      <c r="W4" s="167"/>
      <c r="X4" s="174"/>
      <c r="Y4" s="174"/>
      <c r="Z4" s="183"/>
      <c r="AA4" s="168" t="s">
        <v>48</v>
      </c>
      <c r="AB4" s="169"/>
      <c r="AC4" s="168" t="s">
        <v>49</v>
      </c>
      <c r="AD4" s="169"/>
      <c r="AE4" s="168" t="s">
        <v>50</v>
      </c>
      <c r="AF4" s="169"/>
      <c r="AG4" s="168" t="s">
        <v>51</v>
      </c>
      <c r="AH4" s="169"/>
      <c r="AI4" s="174"/>
      <c r="AJ4" s="176"/>
      <c r="AK4" s="76" t="s">
        <v>52</v>
      </c>
      <c r="AL4" s="133" t="s">
        <v>53</v>
      </c>
      <c r="AM4" s="133" t="s">
        <v>54</v>
      </c>
    </row>
    <row r="5" spans="2:39" s="81" customFormat="1" ht="15.75" customHeight="1" x14ac:dyDescent="0.2">
      <c r="B5" s="77" t="s">
        <v>55</v>
      </c>
      <c r="C5" s="78" t="s">
        <v>56</v>
      </c>
      <c r="D5" s="78" t="s">
        <v>56</v>
      </c>
      <c r="E5" s="78" t="s">
        <v>56</v>
      </c>
      <c r="F5" s="78" t="s">
        <v>56</v>
      </c>
      <c r="G5" s="78" t="s">
        <v>56</v>
      </c>
      <c r="H5" s="78" t="s">
        <v>56</v>
      </c>
      <c r="I5" s="78" t="s">
        <v>56</v>
      </c>
      <c r="J5" s="78" t="s">
        <v>56</v>
      </c>
      <c r="K5" s="78" t="s">
        <v>56</v>
      </c>
      <c r="L5" s="78"/>
      <c r="M5" s="78" t="s">
        <v>56</v>
      </c>
      <c r="N5" s="78"/>
      <c r="O5" s="78" t="s">
        <v>56</v>
      </c>
      <c r="P5" s="78"/>
      <c r="Q5" s="186" t="s">
        <v>56</v>
      </c>
      <c r="R5" s="187"/>
      <c r="S5" s="78" t="s">
        <v>56</v>
      </c>
      <c r="T5" s="78" t="s">
        <v>56</v>
      </c>
      <c r="U5" s="78" t="s">
        <v>56</v>
      </c>
      <c r="V5" s="78" t="s">
        <v>56</v>
      </c>
      <c r="W5" s="78" t="s">
        <v>56</v>
      </c>
      <c r="X5" s="188" t="s">
        <v>56</v>
      </c>
      <c r="Y5" s="188"/>
      <c r="Z5" s="79" t="s">
        <v>56</v>
      </c>
      <c r="AA5" s="79" t="s">
        <v>56</v>
      </c>
      <c r="AB5" s="79"/>
      <c r="AC5" s="79" t="s">
        <v>56</v>
      </c>
      <c r="AD5" s="79"/>
      <c r="AE5" s="79" t="s">
        <v>56</v>
      </c>
      <c r="AF5" s="79"/>
      <c r="AG5" s="186" t="s">
        <v>56</v>
      </c>
      <c r="AH5" s="187"/>
      <c r="AI5" s="79" t="s">
        <v>56</v>
      </c>
      <c r="AJ5" s="80" t="s">
        <v>56</v>
      </c>
    </row>
    <row r="6" spans="2:39" s="84" customFormat="1" ht="11.25" customHeight="1" x14ac:dyDescent="0.2">
      <c r="B6" s="82" t="s">
        <v>29</v>
      </c>
      <c r="C6" s="82" t="s">
        <v>30</v>
      </c>
      <c r="D6" s="82" t="s">
        <v>31</v>
      </c>
      <c r="E6" s="82" t="s">
        <v>57</v>
      </c>
      <c r="F6" s="82" t="s">
        <v>58</v>
      </c>
      <c r="G6" s="82" t="s">
        <v>34</v>
      </c>
      <c r="H6" s="82" t="s">
        <v>59</v>
      </c>
      <c r="I6" s="82" t="s">
        <v>36</v>
      </c>
      <c r="J6" s="82" t="s">
        <v>37</v>
      </c>
      <c r="K6" s="82" t="s">
        <v>60</v>
      </c>
      <c r="L6" s="82" t="s">
        <v>61</v>
      </c>
      <c r="M6" s="82" t="s">
        <v>62</v>
      </c>
      <c r="N6" s="82" t="s">
        <v>63</v>
      </c>
      <c r="O6" s="82" t="s">
        <v>64</v>
      </c>
      <c r="P6" s="82" t="s">
        <v>65</v>
      </c>
      <c r="Q6" s="82" t="s">
        <v>66</v>
      </c>
      <c r="R6" s="82" t="s">
        <v>67</v>
      </c>
      <c r="S6" s="82" t="s">
        <v>68</v>
      </c>
      <c r="T6" s="82" t="s">
        <v>40</v>
      </c>
      <c r="U6" s="82" t="s">
        <v>69</v>
      </c>
      <c r="V6" s="82" t="s">
        <v>70</v>
      </c>
      <c r="W6" s="82" t="s">
        <v>71</v>
      </c>
      <c r="X6" s="82" t="s">
        <v>72</v>
      </c>
      <c r="Y6" s="82" t="s">
        <v>73</v>
      </c>
      <c r="Z6" s="82" t="s">
        <v>45</v>
      </c>
      <c r="AA6" s="82" t="s">
        <v>74</v>
      </c>
      <c r="AB6" s="82" t="s">
        <v>75</v>
      </c>
      <c r="AC6" s="82" t="s">
        <v>76</v>
      </c>
      <c r="AD6" s="82" t="s">
        <v>77</v>
      </c>
      <c r="AE6" s="82" t="s">
        <v>78</v>
      </c>
      <c r="AF6" s="82" t="s">
        <v>79</v>
      </c>
      <c r="AG6" s="82" t="s">
        <v>80</v>
      </c>
      <c r="AH6" s="82" t="s">
        <v>81</v>
      </c>
      <c r="AI6" s="82" t="s">
        <v>46</v>
      </c>
      <c r="AJ6" s="82" t="s">
        <v>82</v>
      </c>
      <c r="AK6" s="83" t="s">
        <v>83</v>
      </c>
      <c r="AL6" s="83" t="s">
        <v>84</v>
      </c>
      <c r="AM6" s="83" t="s">
        <v>85</v>
      </c>
    </row>
    <row r="7" spans="2:39" ht="136.80000000000001" x14ac:dyDescent="0.2">
      <c r="B7" s="118">
        <v>1</v>
      </c>
      <c r="C7" s="58" t="s">
        <v>352</v>
      </c>
      <c r="D7" s="58" t="s">
        <v>86</v>
      </c>
      <c r="E7" s="58" t="s">
        <v>95</v>
      </c>
      <c r="F7" s="58" t="s">
        <v>87</v>
      </c>
      <c r="G7" s="58" t="s">
        <v>88</v>
      </c>
      <c r="H7" s="58" t="s">
        <v>89</v>
      </c>
      <c r="I7" s="58" t="s">
        <v>353</v>
      </c>
      <c r="J7" s="58" t="s">
        <v>90</v>
      </c>
      <c r="K7" s="59" t="s">
        <v>91</v>
      </c>
      <c r="L7" s="85">
        <f>IF(Tabel_RIE[[#This Row],[E1]]&gt;0,VLOOKUP(Tabel_RIE[[#This Row],[E1]],Tabel_FK_E[],2,FALSE),"")</f>
        <v>15</v>
      </c>
      <c r="M7" s="59" t="s">
        <v>92</v>
      </c>
      <c r="N7" s="87">
        <f>IF(Tabel_RIE[[#This Row],[B1]]&gt;0,VLOOKUP(Tabel_RIE[[#This Row],[B1]],Tabel_FK_B[],2,FALSE),"")</f>
        <v>6</v>
      </c>
      <c r="O7" s="59" t="s">
        <v>109</v>
      </c>
      <c r="P7" s="87">
        <f>IF(Tabel_RIE[[#This Row],[W1]]&gt;0,VLOOKUP(Tabel_RIE[[#This Row],[W1]],Tabel_FK_W[],2,FALSE),"")</f>
        <v>3</v>
      </c>
      <c r="Q7" s="88"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Hoog.
Te nemen maatregel: Onmiddellijke maatregelen vereist</v>
      </c>
      <c r="R7" s="87">
        <f>IF(OR(Tabel_RIE[[#This Row],[E12]]="",Tabel_RIE[[#This Row],[B12]]="",Tabel_RIE[[#This Row],[W12]]=""),"",Tabel_RIE[[#This Row],[E12]]*Tabel_RIE[[#This Row],[B12]]*Tabel_RIE[[#This Row],[W12]])</f>
        <v>270</v>
      </c>
      <c r="S7" s="69" t="str">
        <f>IF(AND(Tabel_RIE[[#This Row],[E12]]="",Tabel_RIE[[#This Row],[R12]]=""),"",IF(AND(OR(Tabel_RIE[[#This Row],[E12]]="",Tabel_RIE[[#This Row],[E12]]&lt;15),OR(Tabel_RIE[[#This Row],[R12]]="",Tabel_RIE[[#This Row],[R12]]&lt;70)),"n.v.t.",IF(OR(Tabel_RIE[[#This Row],[E12]]&gt;=15,Tabel_RIE[[#This Row],[R12]]&gt;=70),"√","fout")))</f>
        <v>√</v>
      </c>
      <c r="T7" s="60" t="s">
        <v>94</v>
      </c>
      <c r="U7" s="151" t="s">
        <v>354</v>
      </c>
      <c r="V7" s="58"/>
      <c r="W7" s="61"/>
      <c r="X7" s="90" t="str">
        <f t="shared" ref="X7:X30" si="0">$X$1</f>
        <v>Bronaanpak:
Collectieve maatregelen:
Individuele maatregelen:
PBM's:</v>
      </c>
      <c r="Y7" s="58"/>
      <c r="Z7" s="58"/>
      <c r="AA7" s="59"/>
      <c r="AB7" s="85" t="str">
        <f>IF(Tabel_RIE[[#This Row],[E2]]&gt;0,VLOOKUP(Tabel_RIE[[#This Row],[E2]],Tabel_FK_E[],2,FALSE),"")</f>
        <v/>
      </c>
      <c r="AC7" s="59"/>
      <c r="AD7" s="87" t="str">
        <f>IF(Tabel_RIE[[#This Row],[B2]]&gt;0,VLOOKUP(Tabel_RIE[[#This Row],[B2]],Tabel_FK_B[],2,FALSE),"")</f>
        <v/>
      </c>
      <c r="AE7" s="59"/>
      <c r="AF7" s="87" t="str">
        <f>IF(Tabel_RIE[[#This Row],[W2]]&gt;0,VLOOKUP(Tabel_RIE[[#This Row],[W2]],Tabel_FK_W[],2,FALSE),"")</f>
        <v/>
      </c>
      <c r="AG7"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7" s="87" t="str">
        <f>IF(OR(Tabel_RIE[[#This Row],[E3]]="",Tabel_RIE[[#This Row],[B3]]="",Tabel_RIE[[#This Row],[W3]]=""),"",Tabel_RIE[[#This Row],[E3]]*Tabel_RIE[[#This Row],[B3]]*Tabel_RIE[[#This Row],[W3]])</f>
        <v/>
      </c>
      <c r="AI7" s="58"/>
      <c r="AJ7" s="62"/>
      <c r="AK7" s="9" t="str">
        <f>IF(AND(Tabel_RIE[[#This Row],[Locatie / specifieke plek]]&lt;&gt;"",Tabel_RIE[[#This Row],[Gevaar]]&lt;&gt;"",Tabel_RIE[[#This Row],[Risico / beschrijving]]&lt;&gt;"",Tabel_RIE[[#This Row],[Mogelijke oorzaken]]&lt;&gt;"",Tabel_RIE[[#This Row],[Mogelijke effecten]]&lt;&gt;"",Tabel_RIE[[#This Row],[R12]]&lt;&gt;"",Tabel_RIE[[#This Row],[Allocatie]]&lt;&gt;""),"Ja","Nee")</f>
        <v>Ja</v>
      </c>
      <c r="AL7" s="9" t="str">
        <f>IF(AND(Tabel_RIE[[#This Row],[R12]]&gt;=70,Tabel_RIE[[#This Row],[R22]]&lt;70),"Ja","Nee")</f>
        <v>Nee</v>
      </c>
      <c r="AM7" s="9">
        <f>IF(Tabel_RIE[[#This Row],[R22]]&lt;&gt;"",Tabel_RIE[[#This Row],[R22]],Tabel_RIE[[#This Row],[R12]])</f>
        <v>270</v>
      </c>
    </row>
    <row r="8" spans="2:39" ht="79.8" x14ac:dyDescent="0.2">
      <c r="B8" s="118">
        <v>2</v>
      </c>
      <c r="C8" s="58" t="s">
        <v>352</v>
      </c>
      <c r="D8" s="119" t="s">
        <v>86</v>
      </c>
      <c r="E8" s="119" t="s">
        <v>95</v>
      </c>
      <c r="F8" s="119" t="s">
        <v>87</v>
      </c>
      <c r="G8" s="119" t="s">
        <v>88</v>
      </c>
      <c r="H8" s="119" t="s">
        <v>96</v>
      </c>
      <c r="I8" s="58" t="s">
        <v>355</v>
      </c>
      <c r="J8" s="119" t="s">
        <v>90</v>
      </c>
      <c r="K8" s="120" t="s">
        <v>91</v>
      </c>
      <c r="L8" s="121">
        <f>IF(Tabel_RIE[[#This Row],[E1]]&gt;0,VLOOKUP(Tabel_RIE[[#This Row],[E1]],Tabel_FK_E[],2,FALSE),"")</f>
        <v>15</v>
      </c>
      <c r="M8" s="120" t="s">
        <v>97</v>
      </c>
      <c r="N8" s="122">
        <f>IF(Tabel_RIE[[#This Row],[B1]]&gt;0,VLOOKUP(Tabel_RIE[[#This Row],[B1]],Tabel_FK_B[],2,FALSE),"")</f>
        <v>3</v>
      </c>
      <c r="O8" s="120" t="s">
        <v>93</v>
      </c>
      <c r="P8" s="122">
        <f>IF(Tabel_RIE[[#This Row],[W1]]&gt;0,VLOOKUP(Tabel_RIE[[#This Row],[W1]],Tabel_FK_W[],2,FALSE),"")</f>
        <v>6</v>
      </c>
      <c r="Q8"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Hoog.
Te nemen maatregel: Onmiddellijke maatregelen vereist</v>
      </c>
      <c r="R8" s="122">
        <f>IF(OR(Tabel_RIE[[#This Row],[E12]]="",Tabel_RIE[[#This Row],[B12]]="",Tabel_RIE[[#This Row],[W12]]=""),"",Tabel_RIE[[#This Row],[E12]]*Tabel_RIE[[#This Row],[B12]]*Tabel_RIE[[#This Row],[W12]])</f>
        <v>270</v>
      </c>
      <c r="S8" s="124" t="str">
        <f>IF(AND(Tabel_RIE[[#This Row],[E12]]="",Tabel_RIE[[#This Row],[R12]]=""),"",IF(AND(OR(Tabel_RIE[[#This Row],[E12]]="",Tabel_RIE[[#This Row],[E12]]&lt;15),OR(Tabel_RIE[[#This Row],[R12]]="",Tabel_RIE[[#This Row],[R12]]&lt;70)),"n.v.t.",IF(OR(Tabel_RIE[[#This Row],[E12]]&gt;=15,Tabel_RIE[[#This Row],[R12]]&gt;=70),"√","fout")))</f>
        <v>√</v>
      </c>
      <c r="T8" s="125" t="s">
        <v>94</v>
      </c>
      <c r="U8" s="151" t="s">
        <v>98</v>
      </c>
      <c r="V8" s="126"/>
      <c r="W8" s="131"/>
      <c r="X8" s="128" t="str">
        <f t="shared" si="0"/>
        <v>Bronaanpak:
Collectieve maatregelen:
Individuele maatregelen:
PBM's:</v>
      </c>
      <c r="Y8" s="119"/>
      <c r="Z8" s="129"/>
      <c r="AA8" s="125"/>
      <c r="AB8" s="122" t="str">
        <f>IF(Tabel_RIE[[#This Row],[E2]]&gt;0,VLOOKUP(Tabel_RIE[[#This Row],[E2]],Tabel_FK_E[],2,FALSE),"")</f>
        <v/>
      </c>
      <c r="AC8" s="125"/>
      <c r="AD8" s="122" t="str">
        <f>IF(Tabel_RIE[[#This Row],[B2]]&gt;0,VLOOKUP(Tabel_RIE[[#This Row],[B2]],Tabel_FK_B[],2,FALSE),"")</f>
        <v/>
      </c>
      <c r="AE8" s="125"/>
      <c r="AF8" s="122" t="str">
        <f>IF(Tabel_RIE[[#This Row],[W2]]&gt;0,VLOOKUP(Tabel_RIE[[#This Row],[W2]],Tabel_FK_W[],2,FALSE),"")</f>
        <v/>
      </c>
      <c r="AG8" s="122"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8" s="122"/>
      <c r="AI8" s="119"/>
      <c r="AJ8" s="127"/>
      <c r="AK8"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8" s="130" t="str">
        <f>IF(AND(Tabel_RIE[[#This Row],[R12]]&gt;=70,Tabel_RIE[[#This Row],[R22]]&lt;70),"Ja","Nee")</f>
        <v>Ja</v>
      </c>
      <c r="AM8" s="130">
        <f>IF(Tabel_RIE[[#This Row],[R22]]&lt;&gt;"",Tabel_RIE[[#This Row],[R22]],Tabel_RIE[[#This Row],[R12]])</f>
        <v>270</v>
      </c>
    </row>
    <row r="9" spans="2:39" ht="100.5" customHeight="1" x14ac:dyDescent="0.2">
      <c r="B9" s="118">
        <v>3</v>
      </c>
      <c r="C9" s="58" t="s">
        <v>352</v>
      </c>
      <c r="D9" s="58" t="s">
        <v>86</v>
      </c>
      <c r="E9" s="58" t="s">
        <v>110</v>
      </c>
      <c r="F9" s="58" t="s">
        <v>105</v>
      </c>
      <c r="G9" s="63" t="s">
        <v>111</v>
      </c>
      <c r="H9" s="63" t="s">
        <v>356</v>
      </c>
      <c r="I9" s="58" t="s">
        <v>112</v>
      </c>
      <c r="J9" s="63" t="s">
        <v>113</v>
      </c>
      <c r="K9" s="59" t="s">
        <v>114</v>
      </c>
      <c r="L9" s="85">
        <f>IF(Tabel_RIE[[#This Row],[E1]]&gt;0,VLOOKUP(Tabel_RIE[[#This Row],[E1]],Tabel_FK_E[],2,FALSE),"")</f>
        <v>3</v>
      </c>
      <c r="M9" s="59" t="s">
        <v>92</v>
      </c>
      <c r="N9" s="87">
        <f>IF(Tabel_RIE[[#This Row],[B1]]&gt;0,VLOOKUP(Tabel_RIE[[#This Row],[B1]],Tabel_FK_B[],2,FALSE),"")</f>
        <v>6</v>
      </c>
      <c r="O9" s="59" t="s">
        <v>109</v>
      </c>
      <c r="P9" s="87">
        <f>IF(Tabel_RIE[[#This Row],[W1]]&gt;0,VLOOKUP(Tabel_RIE[[#This Row],[W1]],Tabel_FK_W[],2,FALSE),"")</f>
        <v>3</v>
      </c>
      <c r="Q9" s="88"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9" s="87">
        <f>IF(OR(Tabel_RIE[[#This Row],[E12]]="",Tabel_RIE[[#This Row],[B12]]="",Tabel_RIE[[#This Row],[W12]]=""),"",Tabel_RIE[[#This Row],[E12]]*Tabel_RIE[[#This Row],[B12]]*Tabel_RIE[[#This Row],[W12]])</f>
        <v>54</v>
      </c>
      <c r="S9" s="69" t="str">
        <f>IF(AND(Tabel_RIE[[#This Row],[E12]]="",Tabel_RIE[[#This Row],[R12]]=""),"",IF(AND(OR(Tabel_RIE[[#This Row],[E12]]="",Tabel_RIE[[#This Row],[E12]]&lt;15),OR(Tabel_RIE[[#This Row],[R12]]="",Tabel_RIE[[#This Row],[R12]]&lt;70)),"n.v.t.",IF(OR(Tabel_RIE[[#This Row],[E12]]&gt;=15,Tabel_RIE[[#This Row],[R12]]&gt;=70),"√","fout")))</f>
        <v>n.v.t.</v>
      </c>
      <c r="T9" s="60" t="s">
        <v>94</v>
      </c>
      <c r="U9" s="151" t="s">
        <v>357</v>
      </c>
      <c r="V9" s="58"/>
      <c r="W9" s="61"/>
      <c r="X9" s="90" t="str">
        <f t="shared" si="0"/>
        <v>Bronaanpak:
Collectieve maatregelen:
Individuele maatregelen:
PBM's:</v>
      </c>
      <c r="Y9" s="58"/>
      <c r="Z9" s="58"/>
      <c r="AA9" s="59"/>
      <c r="AB9" s="85" t="str">
        <f>IF(Tabel_RIE[[#This Row],[E2]]&gt;0,VLOOKUP(Tabel_RIE[[#This Row],[E2]],Tabel_FK_E[],2,FALSE),"")</f>
        <v/>
      </c>
      <c r="AC9" s="59"/>
      <c r="AD9" s="87" t="str">
        <f>IF(Tabel_RIE[[#This Row],[B2]]&gt;0,VLOOKUP(Tabel_RIE[[#This Row],[B2]],Tabel_FK_B[],2,FALSE),"")</f>
        <v/>
      </c>
      <c r="AE9" s="59"/>
      <c r="AF9" s="87" t="str">
        <f>IF(Tabel_RIE[[#This Row],[W2]]&gt;0,VLOOKUP(Tabel_RIE[[#This Row],[W2]],Tabel_FK_W[],2,FALSE),"")</f>
        <v/>
      </c>
      <c r="AG9"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9" s="87" t="str">
        <f>IF(OR(Tabel_RIE[[#This Row],[E3]]="",Tabel_RIE[[#This Row],[B3]]="",Tabel_RIE[[#This Row],[W3]]=""),"",Tabel_RIE[[#This Row],[E3]]*Tabel_RIE[[#This Row],[B3]]*Tabel_RIE[[#This Row],[W3]])</f>
        <v/>
      </c>
      <c r="AI9" s="58"/>
      <c r="AJ9" s="62"/>
      <c r="AK9" s="9" t="str">
        <f>IF(AND(Tabel_RIE[[#This Row],[Locatie / specifieke plek]]&lt;&gt;"",Tabel_RIE[[#This Row],[Gevaar]]&lt;&gt;"",Tabel_RIE[[#This Row],[Risico / beschrijving]]&lt;&gt;"",Tabel_RIE[[#This Row],[Mogelijke oorzaken]]&lt;&gt;"",Tabel_RIE[[#This Row],[Mogelijke effecten]]&lt;&gt;"",Tabel_RIE[[#This Row],[R12]]&lt;&gt;"",Tabel_RIE[[#This Row],[Allocatie]]&lt;&gt;""),"Ja","Nee")</f>
        <v>Ja</v>
      </c>
      <c r="AL9" s="9" t="str">
        <f>IF(AND(Tabel_RIE[[#This Row],[R12]]&gt;=70,Tabel_RIE[[#This Row],[R22]]&lt;70),"Ja","Nee")</f>
        <v>Nee</v>
      </c>
      <c r="AM9" s="9">
        <f>IF(Tabel_RIE[[#This Row],[R22]]&lt;&gt;"",Tabel_RIE[[#This Row],[R22]],Tabel_RIE[[#This Row],[R12]])</f>
        <v>54</v>
      </c>
    </row>
    <row r="10" spans="2:39" ht="68.400000000000006" x14ac:dyDescent="0.2">
      <c r="B10" s="118">
        <v>4</v>
      </c>
      <c r="C10" s="58" t="s">
        <v>352</v>
      </c>
      <c r="D10" s="58" t="s">
        <v>86</v>
      </c>
      <c r="E10" s="58" t="s">
        <v>115</v>
      </c>
      <c r="F10" s="58" t="s">
        <v>105</v>
      </c>
      <c r="G10" s="63" t="s">
        <v>116</v>
      </c>
      <c r="H10" s="63" t="s">
        <v>117</v>
      </c>
      <c r="I10" s="58" t="s">
        <v>358</v>
      </c>
      <c r="J10" s="63" t="s">
        <v>90</v>
      </c>
      <c r="K10" s="59" t="s">
        <v>118</v>
      </c>
      <c r="L10" s="85">
        <f>IF(Tabel_RIE[[#This Row],[E1]]&gt;0,VLOOKUP(Tabel_RIE[[#This Row],[E1]],Tabel_FK_E[],2,FALSE),"")</f>
        <v>1</v>
      </c>
      <c r="M10" s="59" t="s">
        <v>92</v>
      </c>
      <c r="N10" s="87">
        <f>IF(Tabel_RIE[[#This Row],[B1]]&gt;0,VLOOKUP(Tabel_RIE[[#This Row],[B1]],Tabel_FK_B[],2,FALSE),"")</f>
        <v>6</v>
      </c>
      <c r="O10" s="59" t="s">
        <v>109</v>
      </c>
      <c r="P10" s="87">
        <f>IF(Tabel_RIE[[#This Row],[W1]]&gt;0,VLOOKUP(Tabel_RIE[[#This Row],[W1]],Tabel_FK_W[],2,FALSE),"")</f>
        <v>3</v>
      </c>
      <c r="Q10" s="88"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Licht.
Te nemen maatregel: Aanvaardbaar</v>
      </c>
      <c r="R10" s="87">
        <f>IF(OR(Tabel_RIE[[#This Row],[E12]]="",Tabel_RIE[[#This Row],[B12]]="",Tabel_RIE[[#This Row],[W12]]=""),"",Tabel_RIE[[#This Row],[E12]]*Tabel_RIE[[#This Row],[B12]]*Tabel_RIE[[#This Row],[W12]])</f>
        <v>18</v>
      </c>
      <c r="S10" s="69" t="str">
        <f>IF(AND(Tabel_RIE[[#This Row],[E12]]="",Tabel_RIE[[#This Row],[R12]]=""),"",IF(AND(OR(Tabel_RIE[[#This Row],[E12]]="",Tabel_RIE[[#This Row],[E12]]&lt;15),OR(Tabel_RIE[[#This Row],[R12]]="",Tabel_RIE[[#This Row],[R12]]&lt;70)),"n.v.t.",IF(OR(Tabel_RIE[[#This Row],[E12]]&gt;=15,Tabel_RIE[[#This Row],[R12]]&gt;=70),"√","fout")))</f>
        <v>n.v.t.</v>
      </c>
      <c r="T10" s="60" t="s">
        <v>94</v>
      </c>
      <c r="U10" s="151" t="s">
        <v>119</v>
      </c>
      <c r="V10" s="58"/>
      <c r="W10" s="61"/>
      <c r="X10" s="90" t="str">
        <f t="shared" si="0"/>
        <v>Bronaanpak:
Collectieve maatregelen:
Individuele maatregelen:
PBM's:</v>
      </c>
      <c r="Y10" s="58"/>
      <c r="Z10" s="58"/>
      <c r="AA10" s="59"/>
      <c r="AB10" s="85" t="str">
        <f>IF(Tabel_RIE[[#This Row],[E2]]&gt;0,VLOOKUP(Tabel_RIE[[#This Row],[E2]],Tabel_FK_E[],2,FALSE),"")</f>
        <v/>
      </c>
      <c r="AC10" s="59"/>
      <c r="AD10" s="87" t="str">
        <f>IF(Tabel_RIE[[#This Row],[B2]]&gt;0,VLOOKUP(Tabel_RIE[[#This Row],[B2]],Tabel_FK_B[],2,FALSE),"")</f>
        <v/>
      </c>
      <c r="AE10" s="59"/>
      <c r="AF10" s="87" t="str">
        <f>IF(Tabel_RIE[[#This Row],[W2]]&gt;0,VLOOKUP(Tabel_RIE[[#This Row],[W2]],Tabel_FK_W[],2,FALSE),"")</f>
        <v/>
      </c>
      <c r="AG10"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0" s="87" t="str">
        <f>IF(OR(Tabel_RIE[[#This Row],[E3]]="",Tabel_RIE[[#This Row],[B3]]="",Tabel_RIE[[#This Row],[W3]]=""),"",Tabel_RIE[[#This Row],[E3]]*Tabel_RIE[[#This Row],[B3]]*Tabel_RIE[[#This Row],[W3]])</f>
        <v/>
      </c>
      <c r="AI10" s="58"/>
      <c r="AJ10" s="62"/>
      <c r="AK10" s="9" t="str">
        <f>IF(AND(Tabel_RIE[[#This Row],[Locatie / specifieke plek]]&lt;&gt;"",Tabel_RIE[[#This Row],[Gevaar]]&lt;&gt;"",Tabel_RIE[[#This Row],[Risico / beschrijving]]&lt;&gt;"",Tabel_RIE[[#This Row],[Mogelijke oorzaken]]&lt;&gt;"",Tabel_RIE[[#This Row],[Mogelijke effecten]]&lt;&gt;"",Tabel_RIE[[#This Row],[R12]]&lt;&gt;"",Tabel_RIE[[#This Row],[Allocatie]]&lt;&gt;""),"Ja","Nee")</f>
        <v>Ja</v>
      </c>
      <c r="AL10" s="9" t="str">
        <f>IF(AND(Tabel_RIE[[#This Row],[R12]]&gt;=70,Tabel_RIE[[#This Row],[R22]]&lt;70),"Ja","Nee")</f>
        <v>Nee</v>
      </c>
      <c r="AM10" s="9">
        <f>IF(Tabel_RIE[[#This Row],[R22]]&lt;&gt;"",Tabel_RIE[[#This Row],[R22]],Tabel_RIE[[#This Row],[R12]])</f>
        <v>18</v>
      </c>
    </row>
    <row r="11" spans="2:39" ht="68.400000000000006" x14ac:dyDescent="0.2">
      <c r="B11" s="118">
        <v>5</v>
      </c>
      <c r="C11" s="58" t="s">
        <v>352</v>
      </c>
      <c r="D11" s="119" t="s">
        <v>86</v>
      </c>
      <c r="E11" s="119" t="s">
        <v>126</v>
      </c>
      <c r="F11" s="119" t="s">
        <v>105</v>
      </c>
      <c r="G11" s="58" t="s">
        <v>127</v>
      </c>
      <c r="H11" s="58" t="s">
        <v>359</v>
      </c>
      <c r="I11" s="119" t="s">
        <v>128</v>
      </c>
      <c r="J11" s="132" t="s">
        <v>129</v>
      </c>
      <c r="K11" s="59" t="s">
        <v>91</v>
      </c>
      <c r="L11" s="85">
        <f>IF(Tabel_RIE[[#This Row],[E1]]&gt;0,VLOOKUP(Tabel_RIE[[#This Row],[E1]],Tabel_FK_E[],2,FALSE),"")</f>
        <v>15</v>
      </c>
      <c r="M11" s="59" t="s">
        <v>97</v>
      </c>
      <c r="N11" s="87">
        <f>IF(Tabel_RIE[[#This Row],[B1]]&gt;0,VLOOKUP(Tabel_RIE[[#This Row],[B1]],Tabel_FK_B[],2,FALSE),"")</f>
        <v>3</v>
      </c>
      <c r="O11" s="59" t="s">
        <v>93</v>
      </c>
      <c r="P11" s="87">
        <f>IF(Tabel_RIE[[#This Row],[W1]]&gt;0,VLOOKUP(Tabel_RIE[[#This Row],[W1]],Tabel_FK_W[],2,FALSE),"")</f>
        <v>6</v>
      </c>
      <c r="Q11" s="88"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Hoog.
Te nemen maatregel: Onmiddellijke maatregelen vereist</v>
      </c>
      <c r="R11" s="87">
        <f>IF(OR(Tabel_RIE[[#This Row],[E12]]="",Tabel_RIE[[#This Row],[B12]]="",Tabel_RIE[[#This Row],[W12]]=""),"",Tabel_RIE[[#This Row],[E12]]*Tabel_RIE[[#This Row],[B12]]*Tabel_RIE[[#This Row],[W12]])</f>
        <v>270</v>
      </c>
      <c r="S11" s="69" t="str">
        <f>IF(AND(Tabel_RIE[[#This Row],[E12]]="",Tabel_RIE[[#This Row],[R12]]=""),"",IF(AND(OR(Tabel_RIE[[#This Row],[E12]]="",Tabel_RIE[[#This Row],[E12]]&lt;15),OR(Tabel_RIE[[#This Row],[R12]]="",Tabel_RIE[[#This Row],[R12]]&lt;70)),"n.v.t.",IF(OR(Tabel_RIE[[#This Row],[E12]]&gt;=15,Tabel_RIE[[#This Row],[R12]]&gt;=70),"√","fout")))</f>
        <v>√</v>
      </c>
      <c r="T11" s="60" t="s">
        <v>94</v>
      </c>
      <c r="U11" s="151" t="s">
        <v>360</v>
      </c>
      <c r="V11" s="58"/>
      <c r="W11" s="62"/>
      <c r="X11" s="90" t="str">
        <f t="shared" si="0"/>
        <v>Bronaanpak:
Collectieve maatregelen:
Individuele maatregelen:
PBM's:</v>
      </c>
      <c r="Y11" s="58"/>
      <c r="Z11" s="64"/>
      <c r="AA11" s="60"/>
      <c r="AB11" s="87" t="str">
        <f>IF(Tabel_RIE[[#This Row],[E2]]&gt;0,VLOOKUP(Tabel_RIE[[#This Row],[E2]],Tabel_FK_E[],2,FALSE),"")</f>
        <v/>
      </c>
      <c r="AC11" s="60"/>
      <c r="AD11" s="87" t="str">
        <f>IF(Tabel_RIE[[#This Row],[B2]]&gt;0,VLOOKUP(Tabel_RIE[[#This Row],[B2]],Tabel_FK_B[],2,FALSE),"")</f>
        <v/>
      </c>
      <c r="AE11" s="60"/>
      <c r="AF11" s="87" t="str">
        <f>IF(Tabel_RIE[[#This Row],[W2]]&gt;0,VLOOKUP(Tabel_RIE[[#This Row],[W2]],Tabel_FK_W[],2,FALSE),"")</f>
        <v/>
      </c>
      <c r="AG11"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1" s="87"/>
      <c r="AI11" s="58"/>
      <c r="AJ11" s="62"/>
      <c r="AK11" s="9" t="str">
        <f>IF(AND(Tabel_RIE[[#This Row],[Locatie / specifieke plek]]&lt;&gt;"",Tabel_RIE[[#This Row],[Gevaar]]&lt;&gt;"",Tabel_RIE[[#This Row],[Risico / beschrijving]]&lt;&gt;"",Tabel_RIE[[#This Row],[Mogelijke oorzaken]]&lt;&gt;"",Tabel_RIE[[#This Row],[Mogelijke effecten]]&lt;&gt;"",Tabel_RIE[[#This Row],[R12]]&lt;&gt;"",Tabel_RIE[[#This Row],[Allocatie]]&lt;&gt;""),"Ja","Nee")</f>
        <v>Ja</v>
      </c>
      <c r="AL11" s="9" t="str">
        <f>IF(AND(Tabel_RIE[[#This Row],[R12]]&gt;=70,Tabel_RIE[[#This Row],[R22]]&lt;70),"Ja","Nee")</f>
        <v>Ja</v>
      </c>
      <c r="AM11" s="9">
        <f>IF(Tabel_RIE[[#This Row],[R22]]&lt;&gt;"",Tabel_RIE[[#This Row],[R22]],Tabel_RIE[[#This Row],[R12]])</f>
        <v>270</v>
      </c>
    </row>
    <row r="12" spans="2:39" ht="45.6" x14ac:dyDescent="0.2">
      <c r="B12" s="118">
        <v>6</v>
      </c>
      <c r="C12" s="58" t="s">
        <v>352</v>
      </c>
      <c r="D12" s="119" t="s">
        <v>86</v>
      </c>
      <c r="E12" s="58" t="s">
        <v>130</v>
      </c>
      <c r="F12" s="119" t="s">
        <v>105</v>
      </c>
      <c r="G12" s="58" t="s">
        <v>131</v>
      </c>
      <c r="H12" s="58" t="s">
        <v>132</v>
      </c>
      <c r="I12" s="58" t="s">
        <v>133</v>
      </c>
      <c r="J12" s="119" t="s">
        <v>90</v>
      </c>
      <c r="K12" s="120" t="s">
        <v>114</v>
      </c>
      <c r="L12" s="121">
        <f>IF(Tabel_RIE[[#This Row],[E1]]&gt;0,VLOOKUP(Tabel_RIE[[#This Row],[E1]],Tabel_FK_E[],2,FALSE),"")</f>
        <v>3</v>
      </c>
      <c r="M12" s="120" t="s">
        <v>92</v>
      </c>
      <c r="N12" s="122">
        <f>IF(Tabel_RIE[[#This Row],[B1]]&gt;0,VLOOKUP(Tabel_RIE[[#This Row],[B1]],Tabel_FK_B[],2,FALSE),"")</f>
        <v>6</v>
      </c>
      <c r="O12" s="120" t="s">
        <v>109</v>
      </c>
      <c r="P12" s="122">
        <f>IF(Tabel_RIE[[#This Row],[W1]]&gt;0,VLOOKUP(Tabel_RIE[[#This Row],[W1]],Tabel_FK_W[],2,FALSE),"")</f>
        <v>3</v>
      </c>
      <c r="Q12"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12" s="122">
        <f>IF(OR(Tabel_RIE[[#This Row],[E12]]="",Tabel_RIE[[#This Row],[B12]]="",Tabel_RIE[[#This Row],[W12]]=""),"",Tabel_RIE[[#This Row],[E12]]*Tabel_RIE[[#This Row],[B12]]*Tabel_RIE[[#This Row],[W12]])</f>
        <v>54</v>
      </c>
      <c r="S12" s="124" t="str">
        <f>IF(AND(Tabel_RIE[[#This Row],[E12]]="",Tabel_RIE[[#This Row],[R12]]=""),"",IF(AND(OR(Tabel_RIE[[#This Row],[E12]]="",Tabel_RIE[[#This Row],[E12]]&lt;15),OR(Tabel_RIE[[#This Row],[R12]]="",Tabel_RIE[[#This Row],[R12]]&lt;70)),"n.v.t.",IF(OR(Tabel_RIE[[#This Row],[E12]]&gt;=15,Tabel_RIE[[#This Row],[R12]]&gt;=70),"√","fout")))</f>
        <v>n.v.t.</v>
      </c>
      <c r="T12" s="125" t="s">
        <v>94</v>
      </c>
      <c r="U12" s="151" t="s">
        <v>361</v>
      </c>
      <c r="V12" s="126"/>
      <c r="W12" s="127"/>
      <c r="X12" s="128" t="str">
        <f t="shared" si="0"/>
        <v>Bronaanpak:
Collectieve maatregelen:
Individuele maatregelen:
PBM's:</v>
      </c>
      <c r="Y12" s="119"/>
      <c r="Z12" s="129"/>
      <c r="AA12" s="125"/>
      <c r="AB12" s="122" t="str">
        <f>IF(Tabel_RIE[[#This Row],[E2]]&gt;0,VLOOKUP(Tabel_RIE[[#This Row],[E2]],Tabel_FK_E[],2,FALSE),"")</f>
        <v/>
      </c>
      <c r="AC12" s="125"/>
      <c r="AD12" s="122" t="str">
        <f>IF(Tabel_RIE[[#This Row],[B2]]&gt;0,VLOOKUP(Tabel_RIE[[#This Row],[B2]],Tabel_FK_B[],2,FALSE),"")</f>
        <v/>
      </c>
      <c r="AE12" s="125"/>
      <c r="AF12" s="122" t="str">
        <f>IF(Tabel_RIE[[#This Row],[W2]]&gt;0,VLOOKUP(Tabel_RIE[[#This Row],[W2]],Tabel_FK_W[],2,FALSE),"")</f>
        <v/>
      </c>
      <c r="AG12"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2" s="122"/>
      <c r="AI12" s="119"/>
      <c r="AJ12" s="127"/>
      <c r="AK12"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2" s="130" t="str">
        <f>IF(AND(Tabel_RIE[[#This Row],[R12]]&gt;=70,Tabel_RIE[[#This Row],[R22]]&lt;70),"Ja","Nee")</f>
        <v>Nee</v>
      </c>
      <c r="AM12" s="130">
        <f>IF(Tabel_RIE[[#This Row],[R22]]&lt;&gt;"",Tabel_RIE[[#This Row],[R22]],Tabel_RIE[[#This Row],[R12]])</f>
        <v>54</v>
      </c>
    </row>
    <row r="13" spans="2:39" ht="45.6" x14ac:dyDescent="0.2">
      <c r="B13" s="118">
        <v>7</v>
      </c>
      <c r="C13" s="58" t="s">
        <v>352</v>
      </c>
      <c r="D13" s="119" t="s">
        <v>86</v>
      </c>
      <c r="E13" s="58" t="s">
        <v>115</v>
      </c>
      <c r="F13" s="119" t="s">
        <v>105</v>
      </c>
      <c r="G13" s="58" t="s">
        <v>135</v>
      </c>
      <c r="H13" s="58" t="s">
        <v>136</v>
      </c>
      <c r="I13" s="58" t="s">
        <v>362</v>
      </c>
      <c r="J13" s="119" t="s">
        <v>90</v>
      </c>
      <c r="K13" s="120" t="s">
        <v>114</v>
      </c>
      <c r="L13" s="121">
        <f>IF(Tabel_RIE[[#This Row],[E1]]&gt;0,VLOOKUP(Tabel_RIE[[#This Row],[E1]],Tabel_FK_E[],2,FALSE),"")</f>
        <v>3</v>
      </c>
      <c r="M13" s="120" t="s">
        <v>92</v>
      </c>
      <c r="N13" s="122">
        <f>IF(Tabel_RIE[[#This Row],[B1]]&gt;0,VLOOKUP(Tabel_RIE[[#This Row],[B1]],Tabel_FK_B[],2,FALSE),"")</f>
        <v>6</v>
      </c>
      <c r="O13" s="120" t="s">
        <v>93</v>
      </c>
      <c r="P13" s="122">
        <f>IF(Tabel_RIE[[#This Row],[W1]]&gt;0,VLOOKUP(Tabel_RIE[[#This Row],[W1]],Tabel_FK_W[],2,FALSE),"")</f>
        <v>6</v>
      </c>
      <c r="Q13"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13" s="122">
        <f>IF(OR(Tabel_RIE[[#This Row],[E12]]="",Tabel_RIE[[#This Row],[B12]]="",Tabel_RIE[[#This Row],[W12]]=""),"",Tabel_RIE[[#This Row],[E12]]*Tabel_RIE[[#This Row],[B12]]*Tabel_RIE[[#This Row],[W12]])</f>
        <v>108</v>
      </c>
      <c r="S13" s="124" t="str">
        <f>IF(AND(Tabel_RIE[[#This Row],[E12]]="",Tabel_RIE[[#This Row],[R12]]=""),"",IF(AND(OR(Tabel_RIE[[#This Row],[E12]]="",Tabel_RIE[[#This Row],[E12]]&lt;15),OR(Tabel_RIE[[#This Row],[R12]]="",Tabel_RIE[[#This Row],[R12]]&lt;70)),"n.v.t.",IF(OR(Tabel_RIE[[#This Row],[E12]]&gt;=15,Tabel_RIE[[#This Row],[R12]]&gt;=70),"√","fout")))</f>
        <v>√</v>
      </c>
      <c r="T13" s="125" t="s">
        <v>94</v>
      </c>
      <c r="U13" s="151" t="s">
        <v>137</v>
      </c>
      <c r="V13" s="126"/>
      <c r="W13" s="127"/>
      <c r="X13" s="128" t="str">
        <f t="shared" si="0"/>
        <v>Bronaanpak:
Collectieve maatregelen:
Individuele maatregelen:
PBM's:</v>
      </c>
      <c r="Y13" s="119"/>
      <c r="Z13" s="129"/>
      <c r="AA13" s="125"/>
      <c r="AB13" s="122" t="str">
        <f>IF(Tabel_RIE[[#This Row],[E2]]&gt;0,VLOOKUP(Tabel_RIE[[#This Row],[E2]],Tabel_FK_E[],2,FALSE),"")</f>
        <v/>
      </c>
      <c r="AC13" s="125"/>
      <c r="AD13" s="122" t="str">
        <f>IF(Tabel_RIE[[#This Row],[B2]]&gt;0,VLOOKUP(Tabel_RIE[[#This Row],[B2]],Tabel_FK_B[],2,FALSE),"")</f>
        <v/>
      </c>
      <c r="AE13" s="125"/>
      <c r="AF13" s="122" t="str">
        <f>IF(Tabel_RIE[[#This Row],[W2]]&gt;0,VLOOKUP(Tabel_RIE[[#This Row],[W2]],Tabel_FK_W[],2,FALSE),"")</f>
        <v/>
      </c>
      <c r="AG13"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3" s="122"/>
      <c r="AI13" s="119"/>
      <c r="AJ13" s="127"/>
      <c r="AK13"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3" s="130" t="str">
        <f>IF(AND(Tabel_RIE[[#This Row],[R12]]&gt;=70,Tabel_RIE[[#This Row],[R22]]&lt;70),"Ja","Nee")</f>
        <v>Ja</v>
      </c>
      <c r="AM13" s="130">
        <f>IF(Tabel_RIE[[#This Row],[R22]]&lt;&gt;"",Tabel_RIE[[#This Row],[R22]],Tabel_RIE[[#This Row],[R12]])</f>
        <v>108</v>
      </c>
    </row>
    <row r="14" spans="2:39" ht="147.75" customHeight="1" x14ac:dyDescent="0.2">
      <c r="B14" s="118">
        <v>8</v>
      </c>
      <c r="C14" s="58" t="s">
        <v>352</v>
      </c>
      <c r="D14" s="119" t="s">
        <v>86</v>
      </c>
      <c r="E14" s="119" t="s">
        <v>100</v>
      </c>
      <c r="F14" s="119" t="s">
        <v>102</v>
      </c>
      <c r="G14" s="58" t="s">
        <v>138</v>
      </c>
      <c r="H14" s="119" t="s">
        <v>139</v>
      </c>
      <c r="I14" s="58" t="s">
        <v>363</v>
      </c>
      <c r="J14" s="58" t="s">
        <v>140</v>
      </c>
      <c r="K14" s="120" t="s">
        <v>114</v>
      </c>
      <c r="L14" s="121">
        <f>IF(Tabel_RIE[[#This Row],[E1]]&gt;0,VLOOKUP(Tabel_RIE[[#This Row],[E1]],Tabel_FK_E[],2,FALSE),"")</f>
        <v>3</v>
      </c>
      <c r="M14" s="120" t="s">
        <v>92</v>
      </c>
      <c r="N14" s="122">
        <f>IF(Tabel_RIE[[#This Row],[B1]]&gt;0,VLOOKUP(Tabel_RIE[[#This Row],[B1]],Tabel_FK_B[],2,FALSE),"")</f>
        <v>6</v>
      </c>
      <c r="O14" s="120" t="s">
        <v>93</v>
      </c>
      <c r="P14" s="122">
        <f>IF(Tabel_RIE[[#This Row],[W1]]&gt;0,VLOOKUP(Tabel_RIE[[#This Row],[W1]],Tabel_FK_W[],2,FALSE),"")</f>
        <v>6</v>
      </c>
      <c r="Q14"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14" s="122">
        <f>IF(OR(Tabel_RIE[[#This Row],[E12]]="",Tabel_RIE[[#This Row],[B12]]="",Tabel_RIE[[#This Row],[W12]]=""),"",Tabel_RIE[[#This Row],[E12]]*Tabel_RIE[[#This Row],[B12]]*Tabel_RIE[[#This Row],[W12]])</f>
        <v>108</v>
      </c>
      <c r="S14" s="124" t="str">
        <f>IF(AND(Tabel_RIE[[#This Row],[E12]]="",Tabel_RIE[[#This Row],[R12]]=""),"",IF(AND(OR(Tabel_RIE[[#This Row],[E12]]="",Tabel_RIE[[#This Row],[E12]]&lt;15),OR(Tabel_RIE[[#This Row],[R12]]="",Tabel_RIE[[#This Row],[R12]]&lt;70)),"n.v.t.",IF(OR(Tabel_RIE[[#This Row],[E12]]&gt;=15,Tabel_RIE[[#This Row],[R12]]&gt;=70),"√","fout")))</f>
        <v>√</v>
      </c>
      <c r="T14" s="125" t="s">
        <v>94</v>
      </c>
      <c r="U14" s="151" t="s">
        <v>141</v>
      </c>
      <c r="V14" s="126"/>
      <c r="W14" s="127"/>
      <c r="X14" s="128" t="str">
        <f t="shared" si="0"/>
        <v>Bronaanpak:
Collectieve maatregelen:
Individuele maatregelen:
PBM's:</v>
      </c>
      <c r="Y14" s="119"/>
      <c r="Z14" s="129"/>
      <c r="AA14" s="125"/>
      <c r="AB14" s="122" t="str">
        <f>IF(Tabel_RIE[[#This Row],[E2]]&gt;0,VLOOKUP(Tabel_RIE[[#This Row],[E2]],Tabel_FK_E[],2,FALSE),"")</f>
        <v/>
      </c>
      <c r="AC14" s="125"/>
      <c r="AD14" s="122" t="str">
        <f>IF(Tabel_RIE[[#This Row],[B2]]&gt;0,VLOOKUP(Tabel_RIE[[#This Row],[B2]],Tabel_FK_B[],2,FALSE),"")</f>
        <v/>
      </c>
      <c r="AE14" s="125"/>
      <c r="AF14" s="122" t="str">
        <f>IF(Tabel_RIE[[#This Row],[W2]]&gt;0,VLOOKUP(Tabel_RIE[[#This Row],[W2]],Tabel_FK_W[],2,FALSE),"")</f>
        <v/>
      </c>
      <c r="AG14"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4" s="122"/>
      <c r="AI14" s="119"/>
      <c r="AJ14" s="127"/>
      <c r="AK14"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4" s="130" t="str">
        <f>IF(AND(Tabel_RIE[[#This Row],[R12]]&gt;=70,Tabel_RIE[[#This Row],[R22]]&lt;70),"Ja","Nee")</f>
        <v>Ja</v>
      </c>
      <c r="AM14" s="130">
        <f>IF(Tabel_RIE[[#This Row],[R22]]&lt;&gt;"",Tabel_RIE[[#This Row],[R22]],Tabel_RIE[[#This Row],[R12]])</f>
        <v>108</v>
      </c>
    </row>
    <row r="15" spans="2:39" ht="57" x14ac:dyDescent="0.2">
      <c r="B15" s="118">
        <v>9</v>
      </c>
      <c r="C15" s="58" t="s">
        <v>352</v>
      </c>
      <c r="D15" s="119" t="s">
        <v>86</v>
      </c>
      <c r="E15" s="119" t="s">
        <v>142</v>
      </c>
      <c r="F15" s="119" t="s">
        <v>134</v>
      </c>
      <c r="G15" s="58" t="s">
        <v>143</v>
      </c>
      <c r="H15" s="119" t="s">
        <v>144</v>
      </c>
      <c r="I15" s="58" t="s">
        <v>364</v>
      </c>
      <c r="J15" s="119" t="s">
        <v>90</v>
      </c>
      <c r="K15" s="120" t="s">
        <v>114</v>
      </c>
      <c r="L15" s="121">
        <f>IF(Tabel_RIE[[#This Row],[E1]]&gt;0,VLOOKUP(Tabel_RIE[[#This Row],[E1]],Tabel_FK_E[],2,FALSE),"")</f>
        <v>3</v>
      </c>
      <c r="M15" s="120" t="s">
        <v>145</v>
      </c>
      <c r="N15" s="122">
        <f>IF(Tabel_RIE[[#This Row],[B1]]&gt;0,VLOOKUP(Tabel_RIE[[#This Row],[B1]],Tabel_FK_B[],2,FALSE),"")</f>
        <v>10</v>
      </c>
      <c r="O15" s="120" t="s">
        <v>146</v>
      </c>
      <c r="P15" s="122">
        <f>IF(Tabel_RIE[[#This Row],[W1]]&gt;0,VLOOKUP(Tabel_RIE[[#This Row],[W1]],Tabel_FK_W[],2,FALSE),"")</f>
        <v>1</v>
      </c>
      <c r="Q15"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15" s="122">
        <f>IF(OR(Tabel_RIE[[#This Row],[E12]]="",Tabel_RIE[[#This Row],[B12]]="",Tabel_RIE[[#This Row],[W12]]=""),"",Tabel_RIE[[#This Row],[E12]]*Tabel_RIE[[#This Row],[B12]]*Tabel_RIE[[#This Row],[W12]])</f>
        <v>30</v>
      </c>
      <c r="S15" s="124" t="str">
        <f>IF(AND(Tabel_RIE[[#This Row],[E12]]="",Tabel_RIE[[#This Row],[R12]]=""),"",IF(AND(OR(Tabel_RIE[[#This Row],[E12]]="",Tabel_RIE[[#This Row],[E12]]&lt;15),OR(Tabel_RIE[[#This Row],[R12]]="",Tabel_RIE[[#This Row],[R12]]&lt;70)),"n.v.t.",IF(OR(Tabel_RIE[[#This Row],[E12]]&gt;=15,Tabel_RIE[[#This Row],[R12]]&gt;=70),"√","fout")))</f>
        <v>n.v.t.</v>
      </c>
      <c r="T15" s="125" t="s">
        <v>94</v>
      </c>
      <c r="U15" s="151" t="s">
        <v>365</v>
      </c>
      <c r="V15" s="126"/>
      <c r="W15" s="127"/>
      <c r="X15" s="128" t="str">
        <f t="shared" si="0"/>
        <v>Bronaanpak:
Collectieve maatregelen:
Individuele maatregelen:
PBM's:</v>
      </c>
      <c r="Y15" s="119"/>
      <c r="Z15" s="129"/>
      <c r="AA15" s="125"/>
      <c r="AB15" s="122" t="str">
        <f>IF(Tabel_RIE[[#This Row],[E2]]&gt;0,VLOOKUP(Tabel_RIE[[#This Row],[E2]],Tabel_FK_E[],2,FALSE),"")</f>
        <v/>
      </c>
      <c r="AC15" s="125"/>
      <c r="AD15" s="122" t="str">
        <f>IF(Tabel_RIE[[#This Row],[B2]]&gt;0,VLOOKUP(Tabel_RIE[[#This Row],[B2]],Tabel_FK_B[],2,FALSE),"")</f>
        <v/>
      </c>
      <c r="AE15" s="125"/>
      <c r="AF15" s="122" t="str">
        <f>IF(Tabel_RIE[[#This Row],[W2]]&gt;0,VLOOKUP(Tabel_RIE[[#This Row],[W2]],Tabel_FK_W[],2,FALSE),"")</f>
        <v/>
      </c>
      <c r="AG15"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5" s="122"/>
      <c r="AI15" s="119"/>
      <c r="AJ15" s="127"/>
      <c r="AK15"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5" s="130" t="str">
        <f>IF(AND(Tabel_RIE[[#This Row],[R12]]&gt;=70,Tabel_RIE[[#This Row],[R22]]&lt;70),"Ja","Nee")</f>
        <v>Nee</v>
      </c>
      <c r="AM15" s="130">
        <f>IF(Tabel_RIE[[#This Row],[R22]]&lt;&gt;"",Tabel_RIE[[#This Row],[R22]],Tabel_RIE[[#This Row],[R12]])</f>
        <v>30</v>
      </c>
    </row>
    <row r="16" spans="2:39" ht="51" customHeight="1" x14ac:dyDescent="0.2">
      <c r="B16" s="118">
        <v>10</v>
      </c>
      <c r="C16" s="58" t="s">
        <v>352</v>
      </c>
      <c r="D16" s="119" t="s">
        <v>86</v>
      </c>
      <c r="E16" s="119" t="s">
        <v>115</v>
      </c>
      <c r="F16" s="119" t="s">
        <v>134</v>
      </c>
      <c r="G16" s="58" t="s">
        <v>147</v>
      </c>
      <c r="H16" s="58" t="s">
        <v>148</v>
      </c>
      <c r="I16" s="58" t="s">
        <v>149</v>
      </c>
      <c r="J16" s="58" t="s">
        <v>150</v>
      </c>
      <c r="K16" s="120" t="s">
        <v>91</v>
      </c>
      <c r="L16" s="121">
        <f>IF(Tabel_RIE[[#This Row],[E1]]&gt;0,VLOOKUP(Tabel_RIE[[#This Row],[E1]],Tabel_FK_E[],2,FALSE),"")</f>
        <v>15</v>
      </c>
      <c r="M16" s="120" t="s">
        <v>97</v>
      </c>
      <c r="N16" s="122">
        <f>IF(Tabel_RIE[[#This Row],[B1]]&gt;0,VLOOKUP(Tabel_RIE[[#This Row],[B1]],Tabel_FK_B[],2,FALSE),"")</f>
        <v>3</v>
      </c>
      <c r="O16" s="120" t="s">
        <v>109</v>
      </c>
      <c r="P16" s="122">
        <f>IF(Tabel_RIE[[#This Row],[W1]]&gt;0,VLOOKUP(Tabel_RIE[[#This Row],[W1]],Tabel_FK_W[],2,FALSE),"")</f>
        <v>3</v>
      </c>
      <c r="Q16"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16" s="122">
        <f>IF(OR(Tabel_RIE[[#This Row],[E12]]="",Tabel_RIE[[#This Row],[B12]]="",Tabel_RIE[[#This Row],[W12]]=""),"",Tabel_RIE[[#This Row],[E12]]*Tabel_RIE[[#This Row],[B12]]*Tabel_RIE[[#This Row],[W12]])</f>
        <v>135</v>
      </c>
      <c r="S16" s="124" t="str">
        <f>IF(AND(Tabel_RIE[[#This Row],[E12]]="",Tabel_RIE[[#This Row],[R12]]=""),"",IF(AND(OR(Tabel_RIE[[#This Row],[E12]]="",Tabel_RIE[[#This Row],[E12]]&lt;15),OR(Tabel_RIE[[#This Row],[R12]]="",Tabel_RIE[[#This Row],[R12]]&lt;70)),"n.v.t.",IF(OR(Tabel_RIE[[#This Row],[E12]]&gt;=15,Tabel_RIE[[#This Row],[R12]]&gt;=70),"√","fout")))</f>
        <v>√</v>
      </c>
      <c r="T16" s="125" t="s">
        <v>94</v>
      </c>
      <c r="U16" s="151" t="s">
        <v>366</v>
      </c>
      <c r="V16" s="126"/>
      <c r="W16" s="127"/>
      <c r="X16" s="128" t="str">
        <f t="shared" si="0"/>
        <v>Bronaanpak:
Collectieve maatregelen:
Individuele maatregelen:
PBM's:</v>
      </c>
      <c r="Y16" s="119"/>
      <c r="Z16" s="129"/>
      <c r="AA16" s="125"/>
      <c r="AB16" s="122" t="str">
        <f>IF(Tabel_RIE[[#This Row],[E2]]&gt;0,VLOOKUP(Tabel_RIE[[#This Row],[E2]],Tabel_FK_E[],2,FALSE),"")</f>
        <v/>
      </c>
      <c r="AC16" s="125"/>
      <c r="AD16" s="122" t="str">
        <f>IF(Tabel_RIE[[#This Row],[B2]]&gt;0,VLOOKUP(Tabel_RIE[[#This Row],[B2]],Tabel_FK_B[],2,FALSE),"")</f>
        <v/>
      </c>
      <c r="AE16" s="125"/>
      <c r="AF16" s="122" t="str">
        <f>IF(Tabel_RIE[[#This Row],[W2]]&gt;0,VLOOKUP(Tabel_RIE[[#This Row],[W2]],Tabel_FK_W[],2,FALSE),"")</f>
        <v/>
      </c>
      <c r="AG16"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6" s="122"/>
      <c r="AI16" s="119"/>
      <c r="AJ16" s="127"/>
      <c r="AK16"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6" s="130" t="str">
        <f>IF(AND(Tabel_RIE[[#This Row],[R12]]&gt;=70,Tabel_RIE[[#This Row],[R22]]&lt;70),"Ja","Nee")</f>
        <v>Ja</v>
      </c>
      <c r="AM16" s="130">
        <f>IF(Tabel_RIE[[#This Row],[R22]]&lt;&gt;"",Tabel_RIE[[#This Row],[R22]],Tabel_RIE[[#This Row],[R12]])</f>
        <v>135</v>
      </c>
    </row>
    <row r="17" spans="1:168" ht="40.799999999999997" x14ac:dyDescent="0.2">
      <c r="B17" s="118">
        <v>11</v>
      </c>
      <c r="C17" s="58" t="s">
        <v>352</v>
      </c>
      <c r="D17" s="119" t="s">
        <v>86</v>
      </c>
      <c r="E17" s="119" t="s">
        <v>151</v>
      </c>
      <c r="F17" s="119" t="s">
        <v>134</v>
      </c>
      <c r="G17" s="58" t="s">
        <v>152</v>
      </c>
      <c r="H17" s="58" t="s">
        <v>153</v>
      </c>
      <c r="I17" s="119" t="s">
        <v>154</v>
      </c>
      <c r="J17" s="119" t="s">
        <v>90</v>
      </c>
      <c r="K17" s="120" t="s">
        <v>114</v>
      </c>
      <c r="L17" s="121">
        <f>IF(Tabel_RIE[[#This Row],[E1]]&gt;0,VLOOKUP(Tabel_RIE[[#This Row],[E1]],Tabel_FK_E[],2,FALSE),"")</f>
        <v>3</v>
      </c>
      <c r="M17" s="120" t="s">
        <v>97</v>
      </c>
      <c r="N17" s="122">
        <f>IF(Tabel_RIE[[#This Row],[B1]]&gt;0,VLOOKUP(Tabel_RIE[[#This Row],[B1]],Tabel_FK_B[],2,FALSE),"")</f>
        <v>3</v>
      </c>
      <c r="O17" s="120" t="s">
        <v>109</v>
      </c>
      <c r="P17" s="122">
        <f>IF(Tabel_RIE[[#This Row],[W1]]&gt;0,VLOOKUP(Tabel_RIE[[#This Row],[W1]],Tabel_FK_W[],2,FALSE),"")</f>
        <v>3</v>
      </c>
      <c r="Q17"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17" s="122">
        <f>IF(OR(Tabel_RIE[[#This Row],[E12]]="",Tabel_RIE[[#This Row],[B12]]="",Tabel_RIE[[#This Row],[W12]]=""),"",Tabel_RIE[[#This Row],[E12]]*Tabel_RIE[[#This Row],[B12]]*Tabel_RIE[[#This Row],[W12]])</f>
        <v>27</v>
      </c>
      <c r="S17" s="124" t="str">
        <f>IF(AND(Tabel_RIE[[#This Row],[E12]]="",Tabel_RIE[[#This Row],[R12]]=""),"",IF(AND(OR(Tabel_RIE[[#This Row],[E12]]="",Tabel_RIE[[#This Row],[E12]]&lt;15),OR(Tabel_RIE[[#This Row],[R12]]="",Tabel_RIE[[#This Row],[R12]]&lt;70)),"n.v.t.",IF(OR(Tabel_RIE[[#This Row],[E12]]&gt;=15,Tabel_RIE[[#This Row],[R12]]&gt;=70),"√","fout")))</f>
        <v>n.v.t.</v>
      </c>
      <c r="T17" s="125" t="s">
        <v>94</v>
      </c>
      <c r="U17" s="151" t="s">
        <v>155</v>
      </c>
      <c r="V17" s="126"/>
      <c r="W17" s="127"/>
      <c r="X17" s="128" t="str">
        <f t="shared" si="0"/>
        <v>Bronaanpak:
Collectieve maatregelen:
Individuele maatregelen:
PBM's:</v>
      </c>
      <c r="Y17" s="119"/>
      <c r="Z17" s="129"/>
      <c r="AA17" s="125"/>
      <c r="AB17" s="122" t="str">
        <f>IF(Tabel_RIE[[#This Row],[E2]]&gt;0,VLOOKUP(Tabel_RIE[[#This Row],[E2]],Tabel_FK_E[],2,FALSE),"")</f>
        <v/>
      </c>
      <c r="AC17" s="125"/>
      <c r="AD17" s="122" t="str">
        <f>IF(Tabel_RIE[[#This Row],[B2]]&gt;0,VLOOKUP(Tabel_RIE[[#This Row],[B2]],Tabel_FK_B[],2,FALSE),"")</f>
        <v/>
      </c>
      <c r="AE17" s="125"/>
      <c r="AF17" s="122" t="str">
        <f>IF(Tabel_RIE[[#This Row],[W2]]&gt;0,VLOOKUP(Tabel_RIE[[#This Row],[W2]],Tabel_FK_W[],2,FALSE),"")</f>
        <v/>
      </c>
      <c r="AG17"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7" s="122"/>
      <c r="AI17" s="119"/>
      <c r="AJ17" s="127"/>
      <c r="AK17"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7" s="130" t="str">
        <f>IF(AND(Tabel_RIE[[#This Row],[R12]]&gt;=70,Tabel_RIE[[#This Row],[R22]]&lt;70),"Ja","Nee")</f>
        <v>Nee</v>
      </c>
      <c r="AM17" s="130">
        <f>IF(Tabel_RIE[[#This Row],[R22]]&lt;&gt;"",Tabel_RIE[[#This Row],[R22]],Tabel_RIE[[#This Row],[R12]])</f>
        <v>27</v>
      </c>
    </row>
    <row r="18" spans="1:168" ht="91.2" x14ac:dyDescent="0.2">
      <c r="B18" s="118">
        <v>12</v>
      </c>
      <c r="C18" s="58" t="s">
        <v>352</v>
      </c>
      <c r="D18" s="119" t="s">
        <v>86</v>
      </c>
      <c r="E18" s="58" t="s">
        <v>156</v>
      </c>
      <c r="F18" s="119" t="s">
        <v>105</v>
      </c>
      <c r="G18" s="58" t="s">
        <v>111</v>
      </c>
      <c r="H18" s="58" t="s">
        <v>157</v>
      </c>
      <c r="I18" s="119" t="s">
        <v>158</v>
      </c>
      <c r="J18" s="58" t="s">
        <v>159</v>
      </c>
      <c r="K18" s="120" t="s">
        <v>91</v>
      </c>
      <c r="L18" s="121">
        <f>IF(Tabel_RIE[[#This Row],[E1]]&gt;0,VLOOKUP(Tabel_RIE[[#This Row],[E1]],Tabel_FK_E[],2,FALSE),"")</f>
        <v>15</v>
      </c>
      <c r="M18" s="120" t="s">
        <v>92</v>
      </c>
      <c r="N18" s="122">
        <f>IF(Tabel_RIE[[#This Row],[B1]]&gt;0,VLOOKUP(Tabel_RIE[[#This Row],[B1]],Tabel_FK_B[],2,FALSE),"")</f>
        <v>6</v>
      </c>
      <c r="O18" s="120" t="s">
        <v>160</v>
      </c>
      <c r="P18" s="122">
        <f>IF(Tabel_RIE[[#This Row],[W1]]&gt;0,VLOOKUP(Tabel_RIE[[#This Row],[W1]],Tabel_FK_W[],2,FALSE),"")</f>
        <v>0.5</v>
      </c>
      <c r="Q18"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18" s="122">
        <f>IF(OR(Tabel_RIE[[#This Row],[E12]]="",Tabel_RIE[[#This Row],[B12]]="",Tabel_RIE[[#This Row],[W12]]=""),"",Tabel_RIE[[#This Row],[E12]]*Tabel_RIE[[#This Row],[B12]]*Tabel_RIE[[#This Row],[W12]])</f>
        <v>45</v>
      </c>
      <c r="S18" s="124" t="str">
        <f>IF(AND(Tabel_RIE[[#This Row],[E12]]="",Tabel_RIE[[#This Row],[R12]]=""),"",IF(AND(OR(Tabel_RIE[[#This Row],[E12]]="",Tabel_RIE[[#This Row],[E12]]&lt;15),OR(Tabel_RIE[[#This Row],[R12]]="",Tabel_RIE[[#This Row],[R12]]&lt;70)),"n.v.t.",IF(OR(Tabel_RIE[[#This Row],[E12]]&gt;=15,Tabel_RIE[[#This Row],[R12]]&gt;=70),"√","fout")))</f>
        <v>√</v>
      </c>
      <c r="T18" s="125" t="s">
        <v>94</v>
      </c>
      <c r="U18" s="151" t="s">
        <v>367</v>
      </c>
      <c r="V18" s="126"/>
      <c r="W18" s="127"/>
      <c r="X18" s="128" t="str">
        <f t="shared" si="0"/>
        <v>Bronaanpak:
Collectieve maatregelen:
Individuele maatregelen:
PBM's:</v>
      </c>
      <c r="Y18" s="119"/>
      <c r="Z18" s="129"/>
      <c r="AA18" s="125"/>
      <c r="AB18" s="122" t="str">
        <f>IF(Tabel_RIE[[#This Row],[E2]]&gt;0,VLOOKUP(Tabel_RIE[[#This Row],[E2]],Tabel_FK_E[],2,FALSE),"")</f>
        <v/>
      </c>
      <c r="AC18" s="125"/>
      <c r="AD18" s="122" t="str">
        <f>IF(Tabel_RIE[[#This Row],[B2]]&gt;0,VLOOKUP(Tabel_RIE[[#This Row],[B2]],Tabel_FK_B[],2,FALSE),"")</f>
        <v/>
      </c>
      <c r="AE18" s="125"/>
      <c r="AF18" s="122" t="str">
        <f>IF(Tabel_RIE[[#This Row],[W2]]&gt;0,VLOOKUP(Tabel_RIE[[#This Row],[W2]],Tabel_FK_W[],2,FALSE),"")</f>
        <v/>
      </c>
      <c r="AG18"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8" s="122"/>
      <c r="AI18" s="119"/>
      <c r="AJ18" s="127"/>
      <c r="AK18"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8" s="130" t="str">
        <f>IF(AND(Tabel_RIE[[#This Row],[R12]]&gt;=70,Tabel_RIE[[#This Row],[R22]]&lt;70),"Ja","Nee")</f>
        <v>Nee</v>
      </c>
      <c r="AM18" s="130">
        <f>IF(Tabel_RIE[[#This Row],[R22]]&lt;&gt;"",Tabel_RIE[[#This Row],[R22]],Tabel_RIE[[#This Row],[R12]])</f>
        <v>45</v>
      </c>
    </row>
    <row r="19" spans="1:168" ht="136.80000000000001" x14ac:dyDescent="0.2">
      <c r="B19" s="118">
        <v>13</v>
      </c>
      <c r="C19" s="58" t="s">
        <v>352</v>
      </c>
      <c r="D19" s="119" t="s">
        <v>86</v>
      </c>
      <c r="E19" s="58" t="s">
        <v>178</v>
      </c>
      <c r="F19" s="58" t="s">
        <v>87</v>
      </c>
      <c r="G19" s="58" t="s">
        <v>179</v>
      </c>
      <c r="H19" s="58" t="s">
        <v>180</v>
      </c>
      <c r="I19" s="58" t="s">
        <v>181</v>
      </c>
      <c r="J19" s="58" t="s">
        <v>101</v>
      </c>
      <c r="K19" s="120" t="s">
        <v>91</v>
      </c>
      <c r="L19" s="121">
        <f>IF(Tabel_RIE[[#This Row],[E1]]&gt;0,VLOOKUP(Tabel_RIE[[#This Row],[E1]],Tabel_FK_E[],2,FALSE),"")</f>
        <v>15</v>
      </c>
      <c r="M19" s="120" t="s">
        <v>92</v>
      </c>
      <c r="N19" s="122">
        <f>IF(Tabel_RIE[[#This Row],[B1]]&gt;0,VLOOKUP(Tabel_RIE[[#This Row],[B1]],Tabel_FK_B[],2,FALSE),"")</f>
        <v>6</v>
      </c>
      <c r="O19" s="120" t="s">
        <v>109</v>
      </c>
      <c r="P19" s="122">
        <f>IF(Tabel_RIE[[#This Row],[W1]]&gt;0,VLOOKUP(Tabel_RIE[[#This Row],[W1]],Tabel_FK_W[],2,FALSE),"")</f>
        <v>3</v>
      </c>
      <c r="Q19"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Hoog.
Te nemen maatregel: Onmiddellijke maatregelen vereist</v>
      </c>
      <c r="R19" s="122">
        <f>IF(OR(Tabel_RIE[[#This Row],[E12]]="",Tabel_RIE[[#This Row],[B12]]="",Tabel_RIE[[#This Row],[W12]]=""),"",Tabel_RIE[[#This Row],[E12]]*Tabel_RIE[[#This Row],[B12]]*Tabel_RIE[[#This Row],[W12]])</f>
        <v>270</v>
      </c>
      <c r="S19" s="124" t="str">
        <f>IF(AND(Tabel_RIE[[#This Row],[E12]]="",Tabel_RIE[[#This Row],[R12]]=""),"",IF(AND(OR(Tabel_RIE[[#This Row],[E12]]="",Tabel_RIE[[#This Row],[E12]]&lt;15),OR(Tabel_RIE[[#This Row],[R12]]="",Tabel_RIE[[#This Row],[R12]]&lt;70)),"n.v.t.",IF(OR(Tabel_RIE[[#This Row],[E12]]&gt;=15,Tabel_RIE[[#This Row],[R12]]&gt;=70),"√","fout")))</f>
        <v>√</v>
      </c>
      <c r="T19" s="125" t="s">
        <v>94</v>
      </c>
      <c r="U19" s="151" t="s">
        <v>368</v>
      </c>
      <c r="V19" s="126"/>
      <c r="W19" s="127"/>
      <c r="X19" s="128" t="str">
        <f t="shared" si="0"/>
        <v>Bronaanpak:
Collectieve maatregelen:
Individuele maatregelen:
PBM's:</v>
      </c>
      <c r="Y19" s="119"/>
      <c r="Z19" s="129"/>
      <c r="AA19" s="125"/>
      <c r="AB19" s="122" t="str">
        <f>IF(Tabel_RIE[[#This Row],[E2]]&gt;0,VLOOKUP(Tabel_RIE[[#This Row],[E2]],Tabel_FK_E[],2,FALSE),"")</f>
        <v/>
      </c>
      <c r="AC19" s="125"/>
      <c r="AD19" s="122" t="str">
        <f>IF(Tabel_RIE[[#This Row],[B2]]&gt;0,VLOOKUP(Tabel_RIE[[#This Row],[B2]],Tabel_FK_B[],2,FALSE),"")</f>
        <v/>
      </c>
      <c r="AE19" s="125"/>
      <c r="AF19" s="122" t="str">
        <f>IF(Tabel_RIE[[#This Row],[W2]]&gt;0,VLOOKUP(Tabel_RIE[[#This Row],[W2]],Tabel_FK_W[],2,FALSE),"")</f>
        <v/>
      </c>
      <c r="AG19"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19" s="122"/>
      <c r="AI19" s="119"/>
      <c r="AJ19" s="127"/>
      <c r="AK19"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19" s="130" t="str">
        <f>IF(AND(Tabel_RIE[[#This Row],[R12]]&gt;=70,Tabel_RIE[[#This Row],[R22]]&lt;70),"Ja","Nee")</f>
        <v>Ja</v>
      </c>
      <c r="AM19" s="130">
        <f>IF(Tabel_RIE[[#This Row],[R22]]&lt;&gt;"",Tabel_RIE[[#This Row],[R22]],Tabel_RIE[[#This Row],[R12]])</f>
        <v>270</v>
      </c>
    </row>
    <row r="20" spans="1:168" ht="62.4" customHeight="1" x14ac:dyDescent="0.2">
      <c r="B20" s="118">
        <v>14</v>
      </c>
      <c r="C20" s="58" t="s">
        <v>352</v>
      </c>
      <c r="D20" s="119" t="s">
        <v>86</v>
      </c>
      <c r="E20" s="58" t="s">
        <v>182</v>
      </c>
      <c r="F20" s="58" t="s">
        <v>183</v>
      </c>
      <c r="G20" s="58" t="s">
        <v>184</v>
      </c>
      <c r="H20" s="58" t="s">
        <v>185</v>
      </c>
      <c r="I20" s="58" t="s">
        <v>186</v>
      </c>
      <c r="J20" s="119" t="s">
        <v>90</v>
      </c>
      <c r="K20" s="120" t="s">
        <v>108</v>
      </c>
      <c r="L20" s="121">
        <f>IF(Tabel_RIE[[#This Row],[E1]]&gt;0,VLOOKUP(Tabel_RIE[[#This Row],[E1]],Tabel_FK_E[],2,FALSE),"")</f>
        <v>7</v>
      </c>
      <c r="M20" s="120" t="s">
        <v>92</v>
      </c>
      <c r="N20" s="122">
        <f>IF(Tabel_RIE[[#This Row],[B1]]&gt;0,VLOOKUP(Tabel_RIE[[#This Row],[B1]],Tabel_FK_B[],2,FALSE),"")</f>
        <v>6</v>
      </c>
      <c r="O20" s="120" t="s">
        <v>93</v>
      </c>
      <c r="P20" s="122">
        <f>IF(Tabel_RIE[[#This Row],[W1]]&gt;0,VLOOKUP(Tabel_RIE[[#This Row],[W1]],Tabel_FK_W[],2,FALSE),"")</f>
        <v>6</v>
      </c>
      <c r="Q20"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Hoog.
Te nemen maatregel: Onmiddellijke maatregelen vereist</v>
      </c>
      <c r="R20" s="122">
        <f>IF(OR(Tabel_RIE[[#This Row],[E12]]="",Tabel_RIE[[#This Row],[B12]]="",Tabel_RIE[[#This Row],[W12]]=""),"",Tabel_RIE[[#This Row],[E12]]*Tabel_RIE[[#This Row],[B12]]*Tabel_RIE[[#This Row],[W12]])</f>
        <v>252</v>
      </c>
      <c r="S20" s="124" t="str">
        <f>IF(AND(Tabel_RIE[[#This Row],[E12]]="",Tabel_RIE[[#This Row],[R12]]=""),"",IF(AND(OR(Tabel_RIE[[#This Row],[E12]]="",Tabel_RIE[[#This Row],[E12]]&lt;15),OR(Tabel_RIE[[#This Row],[R12]]="",Tabel_RIE[[#This Row],[R12]]&lt;70)),"n.v.t.",IF(OR(Tabel_RIE[[#This Row],[E12]]&gt;=15,Tabel_RIE[[#This Row],[R12]]&gt;=70),"√","fout")))</f>
        <v>√</v>
      </c>
      <c r="T20" s="125" t="s">
        <v>94</v>
      </c>
      <c r="U20" s="151" t="s">
        <v>369</v>
      </c>
      <c r="V20" s="126"/>
      <c r="W20" s="127"/>
      <c r="X20" s="128" t="str">
        <f t="shared" si="0"/>
        <v>Bronaanpak:
Collectieve maatregelen:
Individuele maatregelen:
PBM's:</v>
      </c>
      <c r="Y20" s="119"/>
      <c r="Z20" s="129"/>
      <c r="AA20" s="125"/>
      <c r="AB20" s="122" t="str">
        <f>IF(Tabel_RIE[[#This Row],[E2]]&gt;0,VLOOKUP(Tabel_RIE[[#This Row],[E2]],Tabel_FK_E[],2,FALSE),"")</f>
        <v/>
      </c>
      <c r="AC20" s="125"/>
      <c r="AD20" s="122" t="str">
        <f>IF(Tabel_RIE[[#This Row],[B2]]&gt;0,VLOOKUP(Tabel_RIE[[#This Row],[B2]],Tabel_FK_B[],2,FALSE),"")</f>
        <v/>
      </c>
      <c r="AE20" s="125"/>
      <c r="AF20" s="122" t="str">
        <f>IF(Tabel_RIE[[#This Row],[W2]]&gt;0,VLOOKUP(Tabel_RIE[[#This Row],[W2]],Tabel_FK_W[],2,FALSE),"")</f>
        <v/>
      </c>
      <c r="AG20"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0" s="122"/>
      <c r="AI20" s="119"/>
      <c r="AJ20" s="127"/>
      <c r="AK20"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0" s="130" t="str">
        <f>IF(AND(Tabel_RIE[[#This Row],[R12]]&gt;=70,Tabel_RIE[[#This Row],[R22]]&lt;70),"Ja","Nee")</f>
        <v>Ja</v>
      </c>
      <c r="AM20" s="130">
        <f>IF(Tabel_RIE[[#This Row],[R22]]&lt;&gt;"",Tabel_RIE[[#This Row],[R22]],Tabel_RIE[[#This Row],[R12]])</f>
        <v>252</v>
      </c>
    </row>
    <row r="21" spans="1:168" ht="42" customHeight="1" x14ac:dyDescent="0.2">
      <c r="B21" s="118">
        <v>15</v>
      </c>
      <c r="C21" s="58" t="s">
        <v>352</v>
      </c>
      <c r="D21" s="119" t="s">
        <v>191</v>
      </c>
      <c r="E21" s="119" t="s">
        <v>192</v>
      </c>
      <c r="F21" s="119" t="s">
        <v>115</v>
      </c>
      <c r="G21" s="58" t="s">
        <v>193</v>
      </c>
      <c r="H21" s="119" t="s">
        <v>194</v>
      </c>
      <c r="I21" s="119" t="s">
        <v>195</v>
      </c>
      <c r="J21" s="119" t="s">
        <v>101</v>
      </c>
      <c r="K21" s="120" t="s">
        <v>114</v>
      </c>
      <c r="L21" s="121">
        <f>IF(Tabel_RIE[[#This Row],[E1]]&gt;0,VLOOKUP(Tabel_RIE[[#This Row],[E1]],Tabel_FK_E[],2,FALSE),"")</f>
        <v>3</v>
      </c>
      <c r="M21" s="120" t="s">
        <v>92</v>
      </c>
      <c r="N21" s="122">
        <f>IF(Tabel_RIE[[#This Row],[B1]]&gt;0,VLOOKUP(Tabel_RIE[[#This Row],[B1]],Tabel_FK_B[],2,FALSE),"")</f>
        <v>6</v>
      </c>
      <c r="O21" s="120" t="s">
        <v>93</v>
      </c>
      <c r="P21" s="122">
        <f>IF(Tabel_RIE[[#This Row],[W1]]&gt;0,VLOOKUP(Tabel_RIE[[#This Row],[W1]],Tabel_FK_W[],2,FALSE),"")</f>
        <v>6</v>
      </c>
      <c r="Q21"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21" s="122">
        <f>IF(OR(Tabel_RIE[[#This Row],[E12]]="",Tabel_RIE[[#This Row],[B12]]="",Tabel_RIE[[#This Row],[W12]]=""),"",Tabel_RIE[[#This Row],[E12]]*Tabel_RIE[[#This Row],[B12]]*Tabel_RIE[[#This Row],[W12]])</f>
        <v>108</v>
      </c>
      <c r="S21" s="124" t="str">
        <f>IF(AND(Tabel_RIE[[#This Row],[E12]]="",Tabel_RIE[[#This Row],[R12]]=""),"",IF(AND(OR(Tabel_RIE[[#This Row],[E12]]="",Tabel_RIE[[#This Row],[E12]]&lt;15),OR(Tabel_RIE[[#This Row],[R12]]="",Tabel_RIE[[#This Row],[R12]]&lt;70)),"n.v.t.",IF(OR(Tabel_RIE[[#This Row],[E12]]&gt;=15,Tabel_RIE[[#This Row],[R12]]&gt;=70),"√","fout")))</f>
        <v>√</v>
      </c>
      <c r="T21" s="125" t="s">
        <v>94</v>
      </c>
      <c r="U21" s="119" t="s">
        <v>196</v>
      </c>
      <c r="V21" s="126"/>
      <c r="W21" s="127"/>
      <c r="X21" s="128" t="str">
        <f t="shared" si="0"/>
        <v>Bronaanpak:
Collectieve maatregelen:
Individuele maatregelen:
PBM's:</v>
      </c>
      <c r="Y21" s="119"/>
      <c r="Z21" s="129"/>
      <c r="AA21" s="125"/>
      <c r="AB21" s="122" t="str">
        <f>IF(Tabel_RIE[[#This Row],[E2]]&gt;0,VLOOKUP(Tabel_RIE[[#This Row],[E2]],Tabel_FK_E[],2,FALSE),"")</f>
        <v/>
      </c>
      <c r="AC21" s="125"/>
      <c r="AD21" s="122" t="str">
        <f>IF(Tabel_RIE[[#This Row],[B2]]&gt;0,VLOOKUP(Tabel_RIE[[#This Row],[B2]],Tabel_FK_B[],2,FALSE),"")</f>
        <v/>
      </c>
      <c r="AE21" s="125"/>
      <c r="AF21" s="122" t="str">
        <f>IF(Tabel_RIE[[#This Row],[W2]]&gt;0,VLOOKUP(Tabel_RIE[[#This Row],[W2]],Tabel_FK_W[],2,FALSE),"")</f>
        <v/>
      </c>
      <c r="AG21"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1" s="122"/>
      <c r="AI21" s="119"/>
      <c r="AJ21" s="127"/>
      <c r="AK21"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1" s="130" t="str">
        <f>IF(AND(Tabel_RIE[[#This Row],[R12]]&gt;=70,Tabel_RIE[[#This Row],[R22]]&lt;70),"Ja","Nee")</f>
        <v>Ja</v>
      </c>
      <c r="AM21" s="130">
        <f>IF(Tabel_RIE[[#This Row],[R22]]&lt;&gt;"",Tabel_RIE[[#This Row],[R22]],Tabel_RIE[[#This Row],[R12]])</f>
        <v>108</v>
      </c>
    </row>
    <row r="22" spans="1:168" ht="68.400000000000006" x14ac:dyDescent="0.2">
      <c r="B22" s="118">
        <v>16</v>
      </c>
      <c r="C22" s="58" t="s">
        <v>352</v>
      </c>
      <c r="D22" s="119" t="s">
        <v>161</v>
      </c>
      <c r="E22" s="58" t="s">
        <v>162</v>
      </c>
      <c r="F22" s="119" t="s">
        <v>87</v>
      </c>
      <c r="G22" s="58" t="s">
        <v>370</v>
      </c>
      <c r="H22" s="58" t="s">
        <v>163</v>
      </c>
      <c r="I22" s="58" t="s">
        <v>164</v>
      </c>
      <c r="J22" s="58" t="s">
        <v>165</v>
      </c>
      <c r="K22" s="120" t="s">
        <v>108</v>
      </c>
      <c r="L22" s="121">
        <f>IF(Tabel_RIE[[#This Row],[E1]]&gt;0,VLOOKUP(Tabel_RIE[[#This Row],[E1]],Tabel_FK_E[],2,FALSE),"")</f>
        <v>7</v>
      </c>
      <c r="M22" s="120" t="s">
        <v>92</v>
      </c>
      <c r="N22" s="122">
        <f>IF(Tabel_RIE[[#This Row],[B1]]&gt;0,VLOOKUP(Tabel_RIE[[#This Row],[B1]],Tabel_FK_B[],2,FALSE),"")</f>
        <v>6</v>
      </c>
      <c r="O22" s="120" t="s">
        <v>109</v>
      </c>
      <c r="P22" s="122">
        <f>IF(Tabel_RIE[[#This Row],[W1]]&gt;0,VLOOKUP(Tabel_RIE[[#This Row],[W1]],Tabel_FK_W[],2,FALSE),"")</f>
        <v>3</v>
      </c>
      <c r="Q22"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22" s="122">
        <f>IF(OR(Tabel_RIE[[#This Row],[E12]]="",Tabel_RIE[[#This Row],[B12]]="",Tabel_RIE[[#This Row],[W12]]=""),"",Tabel_RIE[[#This Row],[E12]]*Tabel_RIE[[#This Row],[B12]]*Tabel_RIE[[#This Row],[W12]])</f>
        <v>126</v>
      </c>
      <c r="S22" s="124" t="str">
        <f>IF(AND(Tabel_RIE[[#This Row],[E12]]="",Tabel_RIE[[#This Row],[R12]]=""),"",IF(AND(OR(Tabel_RIE[[#This Row],[E12]]="",Tabel_RIE[[#This Row],[E12]]&lt;15),OR(Tabel_RIE[[#This Row],[R12]]="",Tabel_RIE[[#This Row],[R12]]&lt;70)),"n.v.t.",IF(OR(Tabel_RIE[[#This Row],[E12]]&gt;=15,Tabel_RIE[[#This Row],[R12]]&gt;=70),"√","fout")))</f>
        <v>√</v>
      </c>
      <c r="T22" s="125" t="s">
        <v>94</v>
      </c>
      <c r="U22" s="151" t="s">
        <v>371</v>
      </c>
      <c r="V22" s="126"/>
      <c r="W22" s="127"/>
      <c r="X22" s="128" t="str">
        <f t="shared" si="0"/>
        <v>Bronaanpak:
Collectieve maatregelen:
Individuele maatregelen:
PBM's:</v>
      </c>
      <c r="Y22" s="119"/>
      <c r="Z22" s="129"/>
      <c r="AA22" s="125"/>
      <c r="AB22" s="122" t="str">
        <f>IF(Tabel_RIE[[#This Row],[E2]]&gt;0,VLOOKUP(Tabel_RIE[[#This Row],[E2]],Tabel_FK_E[],2,FALSE),"")</f>
        <v/>
      </c>
      <c r="AC22" s="125"/>
      <c r="AD22" s="122" t="str">
        <f>IF(Tabel_RIE[[#This Row],[B2]]&gt;0,VLOOKUP(Tabel_RIE[[#This Row],[B2]],Tabel_FK_B[],2,FALSE),"")</f>
        <v/>
      </c>
      <c r="AE22" s="125"/>
      <c r="AF22" s="122" t="str">
        <f>IF(Tabel_RIE[[#This Row],[W2]]&gt;0,VLOOKUP(Tabel_RIE[[#This Row],[W2]],Tabel_FK_W[],2,FALSE),"")</f>
        <v/>
      </c>
      <c r="AG22"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2" s="122"/>
      <c r="AI22" s="119"/>
      <c r="AJ22" s="127"/>
      <c r="AK22"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2" s="130" t="str">
        <f>IF(AND(Tabel_RIE[[#This Row],[R12]]&gt;=70,Tabel_RIE[[#This Row],[R22]]&lt;70),"Ja","Nee")</f>
        <v>Ja</v>
      </c>
      <c r="AM22" s="130">
        <f>IF(Tabel_RIE[[#This Row],[R22]]&lt;&gt;"",Tabel_RIE[[#This Row],[R22]],Tabel_RIE[[#This Row],[R12]])</f>
        <v>126</v>
      </c>
    </row>
    <row r="23" spans="1:168" ht="136.80000000000001" x14ac:dyDescent="0.2">
      <c r="B23" s="118">
        <v>17</v>
      </c>
      <c r="C23" s="58" t="s">
        <v>352</v>
      </c>
      <c r="D23" s="58" t="s">
        <v>120</v>
      </c>
      <c r="E23" s="58" t="s">
        <v>121</v>
      </c>
      <c r="F23" s="58" t="s">
        <v>105</v>
      </c>
      <c r="G23" s="63" t="s">
        <v>122</v>
      </c>
      <c r="H23" s="63" t="s">
        <v>123</v>
      </c>
      <c r="I23" s="58" t="s">
        <v>388</v>
      </c>
      <c r="J23" s="63" t="s">
        <v>124</v>
      </c>
      <c r="K23" s="59" t="s">
        <v>114</v>
      </c>
      <c r="L23" s="85">
        <f>IF(Tabel_RIE[[#This Row],[E1]]&gt;0,VLOOKUP(Tabel_RIE[[#This Row],[E1]],Tabel_FK_E[],2,FALSE),"")</f>
        <v>3</v>
      </c>
      <c r="M23" s="59" t="s">
        <v>92</v>
      </c>
      <c r="N23" s="87">
        <f>IF(Tabel_RIE[[#This Row],[B1]]&gt;0,VLOOKUP(Tabel_RIE[[#This Row],[B1]],Tabel_FK_B[],2,FALSE),"")</f>
        <v>6</v>
      </c>
      <c r="O23" s="59" t="s">
        <v>109</v>
      </c>
      <c r="P23" s="87">
        <f>IF(Tabel_RIE[[#This Row],[W1]]&gt;0,VLOOKUP(Tabel_RIE[[#This Row],[W1]],Tabel_FK_W[],2,FALSE),"")</f>
        <v>3</v>
      </c>
      <c r="Q23" s="88"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23" s="87">
        <f>IF(OR(Tabel_RIE[[#This Row],[E12]]="",Tabel_RIE[[#This Row],[B12]]="",Tabel_RIE[[#This Row],[W12]]=""),"",Tabel_RIE[[#This Row],[E12]]*Tabel_RIE[[#This Row],[B12]]*Tabel_RIE[[#This Row],[W12]])</f>
        <v>54</v>
      </c>
      <c r="S23" s="69" t="str">
        <f>IF(AND(Tabel_RIE[[#This Row],[E12]]="",Tabel_RIE[[#This Row],[R12]]=""),"",IF(AND(OR(Tabel_RIE[[#This Row],[E12]]="",Tabel_RIE[[#This Row],[E12]]&lt;15),OR(Tabel_RIE[[#This Row],[R12]]="",Tabel_RIE[[#This Row],[R12]]&lt;70)),"n.v.t.",IF(OR(Tabel_RIE[[#This Row],[E12]]&gt;=15,Tabel_RIE[[#This Row],[R12]]&gt;=70),"√","fout")))</f>
        <v>n.v.t.</v>
      </c>
      <c r="T23" s="60" t="s">
        <v>94</v>
      </c>
      <c r="U23" s="151" t="s">
        <v>125</v>
      </c>
      <c r="V23" s="58"/>
      <c r="W23" s="61"/>
      <c r="X23" s="90" t="str">
        <f t="shared" si="0"/>
        <v>Bronaanpak:
Collectieve maatregelen:
Individuele maatregelen:
PBM's:</v>
      </c>
      <c r="Y23" s="58"/>
      <c r="Z23" s="58"/>
      <c r="AA23" s="59"/>
      <c r="AB23" s="85" t="str">
        <f>IF(Tabel_RIE[[#This Row],[E2]]&gt;0,VLOOKUP(Tabel_RIE[[#This Row],[E2]],Tabel_FK_E[],2,FALSE),"")</f>
        <v/>
      </c>
      <c r="AC23" s="59"/>
      <c r="AD23" s="87" t="str">
        <f>IF(Tabel_RIE[[#This Row],[B2]]&gt;0,VLOOKUP(Tabel_RIE[[#This Row],[B2]],Tabel_FK_B[],2,FALSE),"")</f>
        <v/>
      </c>
      <c r="AE23" s="59"/>
      <c r="AF23" s="87" t="str">
        <f>IF(Tabel_RIE[[#This Row],[W2]]&gt;0,VLOOKUP(Tabel_RIE[[#This Row],[W2]],Tabel_FK_W[],2,FALSE),"")</f>
        <v/>
      </c>
      <c r="AG23"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3" s="87" t="str">
        <f>IF(OR(Tabel_RIE[[#This Row],[E3]]="",Tabel_RIE[[#This Row],[B3]]="",Tabel_RIE[[#This Row],[W3]]=""),"",Tabel_RIE[[#This Row],[E3]]*Tabel_RIE[[#This Row],[B3]]*Tabel_RIE[[#This Row],[W3]])</f>
        <v/>
      </c>
      <c r="AI23" s="58"/>
      <c r="AJ23" s="62"/>
      <c r="AK23" s="9" t="str">
        <f>IF(AND(Tabel_RIE[[#This Row],[Locatie / specifieke plek]]&lt;&gt;"",Tabel_RIE[[#This Row],[Gevaar]]&lt;&gt;"",Tabel_RIE[[#This Row],[Risico / beschrijving]]&lt;&gt;"",Tabel_RIE[[#This Row],[Mogelijke oorzaken]]&lt;&gt;"",Tabel_RIE[[#This Row],[Mogelijke effecten]]&lt;&gt;"",Tabel_RIE[[#This Row],[R12]]&lt;&gt;"",Tabel_RIE[[#This Row],[Allocatie]]&lt;&gt;""),"Ja","Nee")</f>
        <v>Ja</v>
      </c>
      <c r="AL23" s="9" t="str">
        <f>IF(AND(Tabel_RIE[[#This Row],[R12]]&gt;=70,Tabel_RIE[[#This Row],[R22]]&lt;70),"Ja","Nee")</f>
        <v>Nee</v>
      </c>
      <c r="AM23" s="9">
        <f>IF(Tabel_RIE[[#This Row],[R22]]&lt;&gt;"",Tabel_RIE[[#This Row],[R22]],Tabel_RIE[[#This Row],[R12]])</f>
        <v>54</v>
      </c>
    </row>
    <row r="24" spans="1:168" ht="94.5" customHeight="1" x14ac:dyDescent="0.2">
      <c r="B24" s="118">
        <v>18</v>
      </c>
      <c r="C24" s="58" t="s">
        <v>352</v>
      </c>
      <c r="D24" s="119" t="s">
        <v>187</v>
      </c>
      <c r="E24" s="119" t="s">
        <v>134</v>
      </c>
      <c r="F24" s="119" t="s">
        <v>87</v>
      </c>
      <c r="G24" s="58" t="s">
        <v>188</v>
      </c>
      <c r="H24" s="58" t="s">
        <v>372</v>
      </c>
      <c r="I24" s="58" t="s">
        <v>189</v>
      </c>
      <c r="J24" s="58" t="s">
        <v>101</v>
      </c>
      <c r="K24" s="120" t="s">
        <v>108</v>
      </c>
      <c r="L24" s="121">
        <f>IF(Tabel_RIE[[#This Row],[E1]]&gt;0,VLOOKUP(Tabel_RIE[[#This Row],[E1]],Tabel_FK_E[],2,FALSE),"")</f>
        <v>7</v>
      </c>
      <c r="M24" s="120" t="s">
        <v>92</v>
      </c>
      <c r="N24" s="122">
        <f>IF(Tabel_RIE[[#This Row],[B1]]&gt;0,VLOOKUP(Tabel_RIE[[#This Row],[B1]],Tabel_FK_B[],2,FALSE),"")</f>
        <v>6</v>
      </c>
      <c r="O24" s="120" t="s">
        <v>146</v>
      </c>
      <c r="P24" s="122">
        <f>IF(Tabel_RIE[[#This Row],[W1]]&gt;0,VLOOKUP(Tabel_RIE[[#This Row],[W1]],Tabel_FK_W[],2,FALSE),"")</f>
        <v>1</v>
      </c>
      <c r="Q24"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24" s="122">
        <f>IF(OR(Tabel_RIE[[#This Row],[E12]]="",Tabel_RIE[[#This Row],[B12]]="",Tabel_RIE[[#This Row],[W12]]=""),"",Tabel_RIE[[#This Row],[E12]]*Tabel_RIE[[#This Row],[B12]]*Tabel_RIE[[#This Row],[W12]])</f>
        <v>42</v>
      </c>
      <c r="S24" s="124" t="str">
        <f>IF(AND(Tabel_RIE[[#This Row],[E12]]="",Tabel_RIE[[#This Row],[R12]]=""),"",IF(AND(OR(Tabel_RIE[[#This Row],[E12]]="",Tabel_RIE[[#This Row],[E12]]&lt;15),OR(Tabel_RIE[[#This Row],[R12]]="",Tabel_RIE[[#This Row],[R12]]&lt;70)),"n.v.t.",IF(OR(Tabel_RIE[[#This Row],[E12]]&gt;=15,Tabel_RIE[[#This Row],[R12]]&gt;=70),"√","fout")))</f>
        <v>n.v.t.</v>
      </c>
      <c r="T24" s="125" t="s">
        <v>94</v>
      </c>
      <c r="U24" s="151" t="s">
        <v>190</v>
      </c>
      <c r="V24" s="126"/>
      <c r="W24" s="127"/>
      <c r="X24" s="128" t="str">
        <f t="shared" si="0"/>
        <v>Bronaanpak:
Collectieve maatregelen:
Individuele maatregelen:
PBM's:</v>
      </c>
      <c r="Y24" s="119"/>
      <c r="Z24" s="129"/>
      <c r="AA24" s="125"/>
      <c r="AB24" s="122" t="str">
        <f>IF(Tabel_RIE[[#This Row],[E2]]&gt;0,VLOOKUP(Tabel_RIE[[#This Row],[E2]],Tabel_FK_E[],2,FALSE),"")</f>
        <v/>
      </c>
      <c r="AC24" s="125"/>
      <c r="AD24" s="122" t="str">
        <f>IF(Tabel_RIE[[#This Row],[B2]]&gt;0,VLOOKUP(Tabel_RIE[[#This Row],[B2]],Tabel_FK_B[],2,FALSE),"")</f>
        <v/>
      </c>
      <c r="AE24" s="125"/>
      <c r="AF24" s="122" t="str">
        <f>IF(Tabel_RIE[[#This Row],[W2]]&gt;0,VLOOKUP(Tabel_RIE[[#This Row],[W2]],Tabel_FK_W[],2,FALSE),"")</f>
        <v/>
      </c>
      <c r="AG24"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4" s="122"/>
      <c r="AI24" s="119"/>
      <c r="AJ24" s="127"/>
      <c r="AK24"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4" s="130" t="str">
        <f>IF(AND(Tabel_RIE[[#This Row],[R12]]&gt;=70,Tabel_RIE[[#This Row],[R22]]&lt;70),"Ja","Nee")</f>
        <v>Nee</v>
      </c>
      <c r="AM24" s="130">
        <f>IF(Tabel_RIE[[#This Row],[R22]]&lt;&gt;"",Tabel_RIE[[#This Row],[R22]],Tabel_RIE[[#This Row],[R12]])</f>
        <v>42</v>
      </c>
    </row>
    <row r="25" spans="1:168" s="154" customFormat="1" ht="79.8" x14ac:dyDescent="0.2">
      <c r="A25" s="1"/>
      <c r="B25" s="118">
        <v>19</v>
      </c>
      <c r="C25" s="58" t="s">
        <v>352</v>
      </c>
      <c r="D25" s="119" t="s">
        <v>167</v>
      </c>
      <c r="E25" s="58" t="s">
        <v>168</v>
      </c>
      <c r="F25" s="119" t="s">
        <v>169</v>
      </c>
      <c r="G25" s="58" t="s">
        <v>170</v>
      </c>
      <c r="H25" s="119" t="s">
        <v>171</v>
      </c>
      <c r="I25" s="119" t="s">
        <v>172</v>
      </c>
      <c r="J25" s="119" t="s">
        <v>90</v>
      </c>
      <c r="K25" s="120" t="s">
        <v>114</v>
      </c>
      <c r="L25" s="121">
        <f>IF(Tabel_RIE[[#This Row],[E1]]&gt;0,VLOOKUP(Tabel_RIE[[#This Row],[E1]],Tabel_FK_E[],2,FALSE),"")</f>
        <v>3</v>
      </c>
      <c r="M25" s="120" t="s">
        <v>173</v>
      </c>
      <c r="N25" s="122">
        <f>IF(Tabel_RIE[[#This Row],[B1]]&gt;0,VLOOKUP(Tabel_RIE[[#This Row],[B1]],Tabel_FK_B[],2,FALSE),"")</f>
        <v>2</v>
      </c>
      <c r="O25" s="120" t="s">
        <v>160</v>
      </c>
      <c r="P25" s="122">
        <f>IF(Tabel_RIE[[#This Row],[W1]]&gt;0,VLOOKUP(Tabel_RIE[[#This Row],[W1]],Tabel_FK_W[],2,FALSE),"")</f>
        <v>0.5</v>
      </c>
      <c r="Q25"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Licht.
Te nemen maatregel: Aanvaardbaar</v>
      </c>
      <c r="R25" s="122">
        <f>IF(OR(Tabel_RIE[[#This Row],[E12]]="",Tabel_RIE[[#This Row],[B12]]="",Tabel_RIE[[#This Row],[W12]]=""),"",Tabel_RIE[[#This Row],[E12]]*Tabel_RIE[[#This Row],[B12]]*Tabel_RIE[[#This Row],[W12]])</f>
        <v>3</v>
      </c>
      <c r="S25" s="124" t="str">
        <f>IF(AND(Tabel_RIE[[#This Row],[E12]]="",Tabel_RIE[[#This Row],[R12]]=""),"",IF(AND(OR(Tabel_RIE[[#This Row],[E12]]="",Tabel_RIE[[#This Row],[E12]]&lt;15),OR(Tabel_RIE[[#This Row],[R12]]="",Tabel_RIE[[#This Row],[R12]]&lt;70)),"n.v.t.",IF(OR(Tabel_RIE[[#This Row],[E12]]&gt;=15,Tabel_RIE[[#This Row],[R12]]&gt;=70),"√","fout")))</f>
        <v>n.v.t.</v>
      </c>
      <c r="T25" s="125" t="s">
        <v>94</v>
      </c>
      <c r="U25" s="151" t="s">
        <v>174</v>
      </c>
      <c r="V25" s="126"/>
      <c r="W25" s="127"/>
      <c r="X25" s="128" t="str">
        <f t="shared" si="0"/>
        <v>Bronaanpak:
Collectieve maatregelen:
Individuele maatregelen:
PBM's:</v>
      </c>
      <c r="Y25" s="119"/>
      <c r="Z25" s="129"/>
      <c r="AA25" s="125"/>
      <c r="AB25" s="122" t="str">
        <f>IF(Tabel_RIE[[#This Row],[E2]]&gt;0,VLOOKUP(Tabel_RIE[[#This Row],[E2]],Tabel_FK_E[],2,FALSE),"")</f>
        <v/>
      </c>
      <c r="AC25" s="125"/>
      <c r="AD25" s="122" t="str">
        <f>IF(Tabel_RIE[[#This Row],[B2]]&gt;0,VLOOKUP(Tabel_RIE[[#This Row],[B2]],Tabel_FK_B[],2,FALSE),"")</f>
        <v/>
      </c>
      <c r="AE25" s="125"/>
      <c r="AF25" s="122" t="str">
        <f>IF(Tabel_RIE[[#This Row],[W2]]&gt;0,VLOOKUP(Tabel_RIE[[#This Row],[W2]],Tabel_FK_W[],2,FALSE),"")</f>
        <v/>
      </c>
      <c r="AG25"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5" s="122"/>
      <c r="AI25" s="119"/>
      <c r="AJ25" s="127"/>
      <c r="AK25"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5" s="130" t="str">
        <f>IF(AND(Tabel_RIE[[#This Row],[R12]]&gt;=70,Tabel_RIE[[#This Row],[R22]]&lt;70),"Ja","Nee")</f>
        <v>Nee</v>
      </c>
      <c r="AM25" s="130">
        <f>IF(Tabel_RIE[[#This Row],[R22]]&lt;&gt;"",Tabel_RIE[[#This Row],[R22]],Tabel_RIE[[#This Row],[R12]])</f>
        <v>3</v>
      </c>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row>
    <row r="26" spans="1:168" ht="70.2" customHeight="1" x14ac:dyDescent="0.2">
      <c r="B26" s="118">
        <v>20</v>
      </c>
      <c r="C26" s="58" t="s">
        <v>352</v>
      </c>
      <c r="D26" s="58" t="s">
        <v>167</v>
      </c>
      <c r="E26" s="58" t="s">
        <v>175</v>
      </c>
      <c r="F26" s="58" t="s">
        <v>134</v>
      </c>
      <c r="G26" s="58" t="s">
        <v>176</v>
      </c>
      <c r="H26" s="58" t="s">
        <v>177</v>
      </c>
      <c r="I26" s="58" t="s">
        <v>389</v>
      </c>
      <c r="J26" s="58" t="s">
        <v>90</v>
      </c>
      <c r="K26" s="120" t="s">
        <v>108</v>
      </c>
      <c r="L26" s="121">
        <f>IF(Tabel_RIE[[#This Row],[E1]]&gt;0,VLOOKUP(Tabel_RIE[[#This Row],[E1]],Tabel_FK_E[],2,FALSE),"")</f>
        <v>7</v>
      </c>
      <c r="M26" s="120" t="s">
        <v>92</v>
      </c>
      <c r="N26" s="122">
        <f>IF(Tabel_RIE[[#This Row],[B1]]&gt;0,VLOOKUP(Tabel_RIE[[#This Row],[B1]],Tabel_FK_B[],2,FALSE),"")</f>
        <v>6</v>
      </c>
      <c r="O26" s="120" t="s">
        <v>109</v>
      </c>
      <c r="P26" s="122">
        <f>IF(Tabel_RIE[[#This Row],[W1]]&gt;0,VLOOKUP(Tabel_RIE[[#This Row],[W1]],Tabel_FK_W[],2,FALSE),"")</f>
        <v>3</v>
      </c>
      <c r="Q26"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26" s="152">
        <f>IF(OR(Tabel_RIE[[#This Row],[E12]]="",Tabel_RIE[[#This Row],[B12]]="",Tabel_RIE[[#This Row],[W12]]=""),"",Tabel_RIE[[#This Row],[E12]]*Tabel_RIE[[#This Row],[B12]]*Tabel_RIE[[#This Row],[W12]])</f>
        <v>126</v>
      </c>
      <c r="S26" s="124" t="str">
        <f>IF(AND(Tabel_RIE[[#This Row],[E12]]="",Tabel_RIE[[#This Row],[R12]]=""),"",IF(AND(OR(Tabel_RIE[[#This Row],[E12]]="",Tabel_RIE[[#This Row],[E12]]&lt;15),OR(Tabel_RIE[[#This Row],[R12]]="",Tabel_RIE[[#This Row],[R12]]&lt;70)),"n.v.t.",IF(OR(Tabel_RIE[[#This Row],[E12]]&gt;=15,Tabel_RIE[[#This Row],[R12]]&gt;=70),"√","fout")))</f>
        <v>√</v>
      </c>
      <c r="T26" s="125" t="s">
        <v>94</v>
      </c>
      <c r="U26" s="151" t="s">
        <v>387</v>
      </c>
      <c r="V26" s="126"/>
      <c r="W26" s="127"/>
      <c r="X26" s="128" t="str">
        <f t="shared" si="0"/>
        <v>Bronaanpak:
Collectieve maatregelen:
Individuele maatregelen:
PBM's:</v>
      </c>
      <c r="Y26" s="119"/>
      <c r="Z26" s="129"/>
      <c r="AA26" s="125"/>
      <c r="AB26" s="122" t="str">
        <f>IF(Tabel_RIE[[#This Row],[E2]]&gt;0,VLOOKUP(Tabel_RIE[[#This Row],[E2]],Tabel_FK_E[],2,FALSE),"")</f>
        <v/>
      </c>
      <c r="AC26" s="125"/>
      <c r="AD26" s="122" t="str">
        <f>IF(Tabel_RIE[[#This Row],[B2]]&gt;0,VLOOKUP(Tabel_RIE[[#This Row],[B2]],Tabel_FK_B[],2,FALSE),"")</f>
        <v/>
      </c>
      <c r="AE26" s="125"/>
      <c r="AF26" s="122" t="str">
        <f>IF(Tabel_RIE[[#This Row],[W2]]&gt;0,VLOOKUP(Tabel_RIE[[#This Row],[W2]],Tabel_FK_W[],2,FALSE),"")</f>
        <v/>
      </c>
      <c r="AG26"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6" s="122"/>
      <c r="AI26" s="119"/>
      <c r="AJ26" s="127"/>
      <c r="AK26" s="153" t="str">
        <f>IF(AND(Tabel_RIE[[#This Row],[Locatie / specifieke plek]]&lt;&gt;"",Tabel_RIE[[#This Row],[Gevaar]]&lt;&gt;"",Tabel_RIE[[#This Row],[Risico / beschrijving]]&lt;&gt;"",Tabel_RIE[[#This Row],[Mogelijke oorzaken]]&lt;&gt;"",Tabel_RIE[[#This Row],[Mogelijke effecten]]&lt;&gt;"",Tabel_RIE[[#This Row],[R12]]&lt;&gt;"",Tabel_RIE[[#This Row],[Allocatie]]&lt;&gt;""),"Ja","Nee")</f>
        <v>Ja</v>
      </c>
      <c r="AL26" s="153" t="str">
        <f>IF(AND(Tabel_RIE[[#This Row],[R12]]&gt;=70,Tabel_RIE[[#This Row],[R22]]&lt;70),"Ja","Nee")</f>
        <v>Ja</v>
      </c>
      <c r="AM26" s="153">
        <f>IF(Tabel_RIE[[#This Row],[R22]]&lt;&gt;"",Tabel_RIE[[#This Row],[R22]],Tabel_RIE[[#This Row],[R12]])</f>
        <v>126</v>
      </c>
    </row>
    <row r="27" spans="1:168" ht="79.8" x14ac:dyDescent="0.2">
      <c r="B27" s="118">
        <v>21</v>
      </c>
      <c r="C27" s="58" t="s">
        <v>352</v>
      </c>
      <c r="D27" s="58" t="s">
        <v>390</v>
      </c>
      <c r="E27" s="58" t="s">
        <v>104</v>
      </c>
      <c r="F27" s="58" t="s">
        <v>105</v>
      </c>
      <c r="G27" s="58" t="s">
        <v>88</v>
      </c>
      <c r="H27" s="58" t="s">
        <v>106</v>
      </c>
      <c r="I27" s="58" t="s">
        <v>107</v>
      </c>
      <c r="J27" s="58" t="s">
        <v>103</v>
      </c>
      <c r="K27" s="120" t="s">
        <v>108</v>
      </c>
      <c r="L27" s="121">
        <f>IF(Tabel_RIE[[#This Row],[E1]]&gt;0,VLOOKUP(Tabel_RIE[[#This Row],[E1]],Tabel_FK_E[],2,FALSE),"")</f>
        <v>7</v>
      </c>
      <c r="M27" s="120" t="s">
        <v>92</v>
      </c>
      <c r="N27" s="122">
        <f>IF(Tabel_RIE[[#This Row],[B1]]&gt;0,VLOOKUP(Tabel_RIE[[#This Row],[B1]],Tabel_FK_B[],2,FALSE),"")</f>
        <v>6</v>
      </c>
      <c r="O27" s="120" t="s">
        <v>109</v>
      </c>
      <c r="P27" s="122">
        <f>IF(Tabel_RIE[[#This Row],[W1]]&gt;0,VLOOKUP(Tabel_RIE[[#This Row],[W1]],Tabel_FK_W[],2,FALSE),"")</f>
        <v>3</v>
      </c>
      <c r="Q27"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Substantieel.
Te nemen maatregel: Maatregelen vereist</v>
      </c>
      <c r="R27" s="122">
        <f>IF(OR(Tabel_RIE[[#This Row],[E12]]="",Tabel_RIE[[#This Row],[B12]]="",Tabel_RIE[[#This Row],[W12]]=""),"",Tabel_RIE[[#This Row],[E12]]*Tabel_RIE[[#This Row],[B12]]*Tabel_RIE[[#This Row],[W12]])</f>
        <v>126</v>
      </c>
      <c r="S27" s="124" t="str">
        <f>IF(AND(Tabel_RIE[[#This Row],[E12]]="",Tabel_RIE[[#This Row],[R12]]=""),"",IF(AND(OR(Tabel_RIE[[#This Row],[E12]]="",Tabel_RIE[[#This Row],[E12]]&lt;15),OR(Tabel_RIE[[#This Row],[R12]]="",Tabel_RIE[[#This Row],[R12]]&lt;70)),"n.v.t.",IF(OR(Tabel_RIE[[#This Row],[E12]]&gt;=15,Tabel_RIE[[#This Row],[R12]]&gt;=70),"√","fout")))</f>
        <v>√</v>
      </c>
      <c r="T27" s="125" t="s">
        <v>94</v>
      </c>
      <c r="U27" s="151" t="s">
        <v>373</v>
      </c>
      <c r="V27" s="126"/>
      <c r="W27" s="131"/>
      <c r="X27" s="128" t="str">
        <f t="shared" si="0"/>
        <v>Bronaanpak:
Collectieve maatregelen:
Individuele maatregelen:
PBM's:</v>
      </c>
      <c r="Y27" s="119"/>
      <c r="Z27" s="129"/>
      <c r="AA27" s="125"/>
      <c r="AB27" s="122" t="str">
        <f>IF(Tabel_RIE[[#This Row],[E2]]&gt;0,VLOOKUP(Tabel_RIE[[#This Row],[E2]],Tabel_FK_E[],2,FALSE),"")</f>
        <v/>
      </c>
      <c r="AC27" s="125"/>
      <c r="AD27" s="122" t="str">
        <f>IF(Tabel_RIE[[#This Row],[B2]]&gt;0,VLOOKUP(Tabel_RIE[[#This Row],[B2]],Tabel_FK_B[],2,FALSE),"")</f>
        <v/>
      </c>
      <c r="AE27" s="125"/>
      <c r="AF27" s="122" t="str">
        <f>IF(Tabel_RIE[[#This Row],[W2]]&gt;0,VLOOKUP(Tabel_RIE[[#This Row],[W2]],Tabel_FK_W[],2,FALSE),"")</f>
        <v/>
      </c>
      <c r="AG27" s="122"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7" s="122"/>
      <c r="AI27" s="119"/>
      <c r="AJ27" s="127"/>
      <c r="AK27"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27" s="130" t="str">
        <f>IF(AND(Tabel_RIE[[#This Row],[R12]]&gt;=70,Tabel_RIE[[#This Row],[R22]]&lt;70),"Ja","Nee")</f>
        <v>Ja</v>
      </c>
      <c r="AM27" s="130">
        <f>IF(Tabel_RIE[[#This Row],[R22]]&lt;&gt;"",Tabel_RIE[[#This Row],[R22]],Tabel_RIE[[#This Row],[R12]])</f>
        <v>126</v>
      </c>
    </row>
    <row r="28" spans="1:168" ht="57" x14ac:dyDescent="0.2">
      <c r="B28" s="118">
        <v>22</v>
      </c>
      <c r="C28" s="58" t="s">
        <v>375</v>
      </c>
      <c r="D28" s="58" t="s">
        <v>86</v>
      </c>
      <c r="E28" s="58" t="s">
        <v>115</v>
      </c>
      <c r="F28" s="58" t="s">
        <v>391</v>
      </c>
      <c r="G28" s="58" t="s">
        <v>392</v>
      </c>
      <c r="H28" s="58" t="s">
        <v>393</v>
      </c>
      <c r="I28" s="58" t="s">
        <v>394</v>
      </c>
      <c r="J28" s="58" t="s">
        <v>395</v>
      </c>
      <c r="K28" s="59" t="s">
        <v>118</v>
      </c>
      <c r="L28" s="85">
        <f>IF(Tabel_RIE[[#This Row],[E1]]&gt;0,VLOOKUP(Tabel_RIE[[#This Row],[E1]],Tabel_FK_E[],2,FALSE),"")</f>
        <v>1</v>
      </c>
      <c r="M28" s="59" t="s">
        <v>336</v>
      </c>
      <c r="N28" s="87">
        <f>IF(Tabel_RIE[[#This Row],[B1]]&gt;0,VLOOKUP(Tabel_RIE[[#This Row],[B1]],Tabel_FK_B[],2,FALSE),"")</f>
        <v>1</v>
      </c>
      <c r="O28" s="59" t="s">
        <v>109</v>
      </c>
      <c r="P28" s="87">
        <f>IF(Tabel_RIE[[#This Row],[W1]]&gt;0,VLOOKUP(Tabel_RIE[[#This Row],[W1]],Tabel_FK_W[],2,FALSE),"")</f>
        <v>3</v>
      </c>
      <c r="Q28"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Licht.
Te nemen maatregel: Aanvaardbaar</v>
      </c>
      <c r="R28" s="87">
        <f>IF(OR(Tabel_RIE[[#This Row],[E12]]="",Tabel_RIE[[#This Row],[B12]]="",Tabel_RIE[[#This Row],[W12]]=""),"",Tabel_RIE[[#This Row],[E12]]*Tabel_RIE[[#This Row],[B12]]*Tabel_RIE[[#This Row],[W12]])</f>
        <v>3</v>
      </c>
      <c r="S28" s="69" t="str">
        <f>IF(AND(Tabel_RIE[[#This Row],[E12]]="",Tabel_RIE[[#This Row],[R12]]=""),"",IF(AND(OR(Tabel_RIE[[#This Row],[E12]]="",Tabel_RIE[[#This Row],[E12]]&lt;15),OR(Tabel_RIE[[#This Row],[R12]]="",Tabel_RIE[[#This Row],[R12]]&lt;70)),"n.v.t.",IF(OR(Tabel_RIE[[#This Row],[E12]]&gt;=15,Tabel_RIE[[#This Row],[R12]]&gt;=70),"√","fout")))</f>
        <v>n.v.t.</v>
      </c>
      <c r="T28" s="60" t="s">
        <v>94</v>
      </c>
      <c r="U28" s="158" t="s">
        <v>396</v>
      </c>
      <c r="V28" s="158"/>
      <c r="W28" s="61"/>
      <c r="X28" s="90" t="str">
        <f>$X$1</f>
        <v>Bronaanpak:
Collectieve maatregelen:
Individuele maatregelen:
PBM's:</v>
      </c>
      <c r="Y28" s="58"/>
      <c r="Z28" s="64"/>
      <c r="AA28" s="60"/>
      <c r="AB28" s="87" t="str">
        <f>IF(Tabel_RIE[[#This Row],[E2]]&gt;0,VLOOKUP(Tabel_RIE[[#This Row],[E2]],Tabel_FK_E[],2,FALSE),"")</f>
        <v/>
      </c>
      <c r="AC28" s="60"/>
      <c r="AD28" s="87" t="str">
        <f>IF(Tabel_RIE[[#This Row],[B2]]&gt;0,VLOOKUP(Tabel_RIE[[#This Row],[B2]],Tabel_FK_B[],2,FALSE),"")</f>
        <v/>
      </c>
      <c r="AE28" s="60"/>
      <c r="AF28" s="87" t="str">
        <f>IF(Tabel_RIE[[#This Row],[W2]]&gt;0,VLOOKUP(Tabel_RIE[[#This Row],[W2]],Tabel_FK_W[],2,FALSE),"")</f>
        <v/>
      </c>
      <c r="AG28" s="87"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8" s="87"/>
      <c r="AI28" s="58"/>
      <c r="AJ28" s="62"/>
      <c r="AK28" s="9" t="str">
        <f>IF(AND(Tabel_RIE[[#This Row],[Locatie / specifieke plek]]&lt;&gt;"",Tabel_RIE[[#This Row],[Gevaar]]&lt;&gt;"",Tabel_RIE[[#This Row],[Risico / beschrijving]]&lt;&gt;"",Tabel_RIE[[#This Row],[Mogelijke oorzaken]]&lt;&gt;"",Tabel_RIE[[#This Row],[Mogelijke effecten]]&lt;&gt;"",Tabel_RIE[[#This Row],[R12]]&lt;&gt;"",Tabel_RIE[[#This Row],[Allocatie]]&lt;&gt;""),"Ja","Nee")</f>
        <v>Ja</v>
      </c>
      <c r="AL28" s="9" t="str">
        <f>IF(AND(Tabel_RIE[[#This Row],[R12]]&gt;=70,Tabel_RIE[[#This Row],[R22]]&lt;70),"Ja","Nee")</f>
        <v>Nee</v>
      </c>
      <c r="AM28" s="9">
        <f>IF(Tabel_RIE[[#This Row],[R22]]&lt;&gt;"",Tabel_RIE[[#This Row],[R22]],Tabel_RIE[[#This Row],[R12]])</f>
        <v>3</v>
      </c>
    </row>
    <row r="29" spans="1:168" ht="78.599999999999994" customHeight="1" x14ac:dyDescent="0.2">
      <c r="B29" s="118">
        <v>23</v>
      </c>
      <c r="C29" s="156" t="s">
        <v>375</v>
      </c>
      <c r="D29" s="156" t="s">
        <v>99</v>
      </c>
      <c r="E29" s="156" t="s">
        <v>376</v>
      </c>
      <c r="F29" s="156" t="s">
        <v>87</v>
      </c>
      <c r="G29" s="156" t="s">
        <v>377</v>
      </c>
      <c r="H29" s="156" t="s">
        <v>381</v>
      </c>
      <c r="I29" s="155" t="s">
        <v>382</v>
      </c>
      <c r="J29" s="155" t="s">
        <v>383</v>
      </c>
      <c r="K29" s="59" t="s">
        <v>108</v>
      </c>
      <c r="L29" s="85">
        <f>IF(Tabel_RIE[[#This Row],[E1]]&gt;0,VLOOKUP(Tabel_RIE[[#This Row],[E1]],Tabel_FK_E[],2,FALSE),"")</f>
        <v>7</v>
      </c>
      <c r="M29" s="59" t="s">
        <v>92</v>
      </c>
      <c r="N29" s="87">
        <f>IF(Tabel_RIE[[#This Row],[B1]]&gt;0,VLOOKUP(Tabel_RIE[[#This Row],[B1]],Tabel_FK_B[],2,FALSE),"")</f>
        <v>6</v>
      </c>
      <c r="O29" s="59" t="s">
        <v>146</v>
      </c>
      <c r="P29" s="87">
        <f>IF(Tabel_RIE[[#This Row],[W1]]&gt;0,VLOOKUP(Tabel_RIE[[#This Row],[W1]],Tabel_FK_W[],2,FALSE),"")</f>
        <v>1</v>
      </c>
      <c r="Q29" s="157"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Mogelijk.
Te nemen maatregel: Aandacht vereist</v>
      </c>
      <c r="R29" s="87">
        <f>IF(OR(Tabel_RIE[[#This Row],[E12]]="",Tabel_RIE[[#This Row],[B12]]="",Tabel_RIE[[#This Row],[W12]]=""),"",Tabel_RIE[[#This Row],[E12]]*Tabel_RIE[[#This Row],[B12]]*Tabel_RIE[[#This Row],[W12]])</f>
        <v>42</v>
      </c>
      <c r="S29" s="69" t="str">
        <f>IF(AND(Tabel_RIE[[#This Row],[E12]]="",Tabel_RIE[[#This Row],[R12]]=""),"",IF(AND(OR(Tabel_RIE[[#This Row],[E12]]="",Tabel_RIE[[#This Row],[E12]]&lt;15),OR(Tabel_RIE[[#This Row],[R12]]="",Tabel_RIE[[#This Row],[R12]]&lt;70)),"n.v.t.",IF(OR(Tabel_RIE[[#This Row],[E12]]&gt;=15,Tabel_RIE[[#This Row],[R12]]&gt;=70),"√","fout")))</f>
        <v>n.v.t.</v>
      </c>
      <c r="T29" s="125" t="s">
        <v>94</v>
      </c>
      <c r="U29" s="58" t="s">
        <v>384</v>
      </c>
      <c r="V29" s="158"/>
      <c r="W29" s="62"/>
      <c r="X29" s="90" t="str">
        <f>$X$1</f>
        <v>Bronaanpak:
Collectieve maatregelen:
Individuele maatregelen:
PBM's:</v>
      </c>
      <c r="Y29" s="58"/>
      <c r="Z29" s="64"/>
      <c r="AA29" s="60"/>
      <c r="AB29" s="87" t="str">
        <f>IF(Tabel_RIE[[#This Row],[E2]]&gt;0,VLOOKUP(Tabel_RIE[[#This Row],[E2]],Tabel_FK_E[],2,FALSE),"")</f>
        <v/>
      </c>
      <c r="AC29" s="60"/>
      <c r="AD29" s="87" t="str">
        <f>IF(Tabel_RIE[[#This Row],[B2]]&gt;0,VLOOKUP(Tabel_RIE[[#This Row],[B2]],Tabel_FK_B[],2,FALSE),"")</f>
        <v/>
      </c>
      <c r="AE29" s="60"/>
      <c r="AF29" s="87" t="str">
        <f>IF(Tabel_RIE[[#This Row],[W2]]&gt;0,VLOOKUP(Tabel_RIE[[#This Row],[W2]],Tabel_FK_W[],2,FALSE),"")</f>
        <v/>
      </c>
      <c r="AG29" s="87"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29" s="87"/>
      <c r="AI29" s="58"/>
      <c r="AJ29" s="62"/>
      <c r="AK29" s="9" t="str">
        <f>IF(AND(Tabel_RIE[[#This Row],[Locatie / specifieke plek]]&lt;&gt;"",Tabel_RIE[[#This Row],[Gevaar]]&lt;&gt;"",Tabel_RIE[[#This Row],[Risico / beschrijving]]&lt;&gt;"",Tabel_RIE[[#This Row],[Mogelijke oorzaken]]&lt;&gt;"",Tabel_RIE[[#This Row],[Mogelijke effecten]]&lt;&gt;"",Tabel_RIE[[#This Row],[R12]]&lt;&gt;"",Tabel_RIE[[#This Row],[Allocatie]]&lt;&gt;""),"Ja","Nee")</f>
        <v>Ja</v>
      </c>
      <c r="AL29" s="9" t="str">
        <f>IF(AND(Tabel_RIE[[#This Row],[R12]]&gt;=70,Tabel_RIE[[#This Row],[R22]]&lt;70),"Ja","Nee")</f>
        <v>Nee</v>
      </c>
      <c r="AM29" s="9">
        <f>IF(Tabel_RIE[[#This Row],[R22]]&lt;&gt;"",Tabel_RIE[[#This Row],[R22]],Tabel_RIE[[#This Row],[R12]])</f>
        <v>42</v>
      </c>
    </row>
    <row r="30" spans="1:168" ht="45.6" x14ac:dyDescent="0.2">
      <c r="B30" s="118">
        <v>24</v>
      </c>
      <c r="C30" s="58" t="s">
        <v>375</v>
      </c>
      <c r="D30" s="119" t="s">
        <v>99</v>
      </c>
      <c r="E30" s="119" t="s">
        <v>378</v>
      </c>
      <c r="F30" s="119" t="s">
        <v>87</v>
      </c>
      <c r="G30" s="119" t="s">
        <v>379</v>
      </c>
      <c r="H30" s="119" t="s">
        <v>380</v>
      </c>
      <c r="I30" s="58" t="s">
        <v>385</v>
      </c>
      <c r="J30" s="58" t="s">
        <v>383</v>
      </c>
      <c r="K30" s="120" t="s">
        <v>108</v>
      </c>
      <c r="L30" s="121">
        <f>IF(Tabel_RIE[[#This Row],[E1]]&gt;0,VLOOKUP(Tabel_RIE[[#This Row],[E1]],Tabel_FK_E[],2,FALSE),"")</f>
        <v>7</v>
      </c>
      <c r="M30" s="120" t="s">
        <v>173</v>
      </c>
      <c r="N30" s="122">
        <f>IF(Tabel_RIE[[#This Row],[B1]]&gt;0,VLOOKUP(Tabel_RIE[[#This Row],[B1]],Tabel_FK_B[],2,FALSE),"")</f>
        <v>2</v>
      </c>
      <c r="O30" s="120" t="s">
        <v>146</v>
      </c>
      <c r="P30" s="122">
        <f>IF(Tabel_RIE[[#This Row],[W1]]&gt;0,VLOOKUP(Tabel_RIE[[#This Row],[W1]],Tabel_FK_W[],2,FALSE),"")</f>
        <v>1</v>
      </c>
      <c r="Q30" s="123" t="str">
        <f>IF(Tabel_RIE[[#This Row],[R12]]="","",CONCATENATE("Risico: ",VLOOKUP(IF(Tabel_RIE[[#This Row],[R12]]&lt;20,"&lt;20",IF(AND(Tabel_RIE[[#This Row],[R12]]&gt;=20,Tabel_RIE[[#This Row],[R12]]&lt;70),"20-70",IF(AND(Tabel_RIE[[#This Row],[R12]]&gt;=70,Tabel_RIE[[#This Row],[R12]]&lt;200),"70-200",IF(AND(Tabel_RIE[[#This Row],[R12]]&gt;=200,Tabel_RIE[[#This Row],[R12]]&lt;400),"200-400",IF(Tabel_RIE[[#This Row],[R12]]&gt;=400,"&gt;400","fout"))))),Tabel_FK_R[],2,FALSE),"." &amp; CHAR(10) &amp; "Te nemen maatregel: ",VLOOKUP(IF(Tabel_RIE[[#This Row],[R12]]&lt;20,"&lt;20",IF(AND(Tabel_RIE[[#This Row],[R12]]&gt;=20,Tabel_RIE[[#This Row],[R12]]&lt;70),"20-70",IF(AND(Tabel_RIE[[#This Row],[R12]]&gt;=70,Tabel_RIE[[#This Row],[R12]]&lt;200),"70-200",IF(AND(Tabel_RIE[[#This Row],[R12]]&gt;=200,Tabel_RIE[[#This Row],[R12]]&lt;400),"200-400",IF(Tabel_RIE[[#This Row],[R12]]&gt;=400,"&gt;400","fout"))))),Tabel_FK_R[],3,FALSE)))</f>
        <v>Risico: Licht.
Te nemen maatregel: Aanvaardbaar</v>
      </c>
      <c r="R30" s="122">
        <f>IF(OR(Tabel_RIE[[#This Row],[E12]]="",Tabel_RIE[[#This Row],[B12]]="",Tabel_RIE[[#This Row],[W12]]=""),"",Tabel_RIE[[#This Row],[E12]]*Tabel_RIE[[#This Row],[B12]]*Tabel_RIE[[#This Row],[W12]])</f>
        <v>14</v>
      </c>
      <c r="S30" s="124" t="str">
        <f>IF(AND(Tabel_RIE[[#This Row],[E12]]="",Tabel_RIE[[#This Row],[R12]]=""),"",IF(AND(OR(Tabel_RIE[[#This Row],[E12]]="",Tabel_RIE[[#This Row],[E12]]&lt;15),OR(Tabel_RIE[[#This Row],[R12]]="",Tabel_RIE[[#This Row],[R12]]&lt;70)),"n.v.t.",IF(OR(Tabel_RIE[[#This Row],[E12]]&gt;=15,Tabel_RIE[[#This Row],[R12]]&gt;=70),"√","fout")))</f>
        <v>n.v.t.</v>
      </c>
      <c r="T30" s="125" t="s">
        <v>94</v>
      </c>
      <c r="U30" s="58" t="s">
        <v>386</v>
      </c>
      <c r="V30" s="126"/>
      <c r="W30" s="127"/>
      <c r="X30" s="128" t="str">
        <f t="shared" si="0"/>
        <v>Bronaanpak:
Collectieve maatregelen:
Individuele maatregelen:
PBM's:</v>
      </c>
      <c r="Y30" s="119"/>
      <c r="Z30" s="129"/>
      <c r="AA30" s="125"/>
      <c r="AB30" s="122" t="str">
        <f>IF(Tabel_RIE[[#This Row],[E2]]&gt;0,VLOOKUP(Tabel_RIE[[#This Row],[E2]],Tabel_FK_E[],2,FALSE),"")</f>
        <v/>
      </c>
      <c r="AC30" s="125"/>
      <c r="AD30" s="122" t="str">
        <f>IF(Tabel_RIE[[#This Row],[B2]]&gt;0,VLOOKUP(Tabel_RIE[[#This Row],[B2]],Tabel_FK_B[],2,FALSE),"")</f>
        <v/>
      </c>
      <c r="AE30" s="125"/>
      <c r="AF30" s="122" t="str">
        <f>IF(Tabel_RIE[[#This Row],[W2]]&gt;0,VLOOKUP(Tabel_RIE[[#This Row],[W2]],Tabel_FK_W[],2,FALSE),"")</f>
        <v/>
      </c>
      <c r="AG30" s="88" t="str">
        <f>IF(Tabel_RIE[[#This Row],[R22]]="","",CONCATENATE("Risico: ",VLOOKUP(IF(Tabel_RIE[[#This Row],[R22]]&lt;20,"&lt;20",IF(AND(Tabel_RIE[[#This Row],[R22]]&gt;=20,Tabel_RIE[[#This Row],[R22]]&lt;70),"20-70",IF(AND(Tabel_RIE[[#This Row],[R22]]&gt;=70,Tabel_RIE[[#This Row],[R22]]&lt;200),"70-200",IF(AND(Tabel_RIE[[#This Row],[R22]]&gt;=200,Tabel_RIE[[#This Row],[R22]]&lt;400),"200-400",IF(Tabel_RIE[[#This Row],[R22]]&gt;=400,"&gt;400","fout"))))),Tabel_FK_R[],2,FALSE),"." &amp; CHAR(10) &amp; "Te nemen maatregel: ",VLOOKUP(IF(Tabel_RIE[[#This Row],[R22]]&lt;20,"&lt;20",IF(AND(Tabel_RIE[[#This Row],[R22]]&gt;=20,Tabel_RIE[[#This Row],[R22]]&lt;70),"20-70",IF(AND(Tabel_RIE[[#This Row],[R22]]&gt;=70,Tabel_RIE[[#This Row],[R22]]&lt;200),"70-200",IF(AND(Tabel_RIE[[#This Row],[R22]]&gt;=200,Tabel_RIE[[#This Row],[R22]]&lt;400),"200-400",IF(Tabel_RIE[[#This Row],[R22]]&gt;=400,"&gt;400","fout"))))),Tabel_FK_R[],3,FALSE)))</f>
        <v/>
      </c>
      <c r="AH30" s="122"/>
      <c r="AI30" s="119"/>
      <c r="AJ30" s="127"/>
      <c r="AK30" s="130" t="str">
        <f>IF(AND(Tabel_RIE[[#This Row],[Locatie / specifieke plek]]&lt;&gt;"",Tabel_RIE[[#This Row],[Gevaar]]&lt;&gt;"",Tabel_RIE[[#This Row],[Risico / beschrijving]]&lt;&gt;"",Tabel_RIE[[#This Row],[Mogelijke oorzaken]]&lt;&gt;"",Tabel_RIE[[#This Row],[Mogelijke effecten]]&lt;&gt;"",Tabel_RIE[[#This Row],[R12]]&lt;&gt;"",Tabel_RIE[[#This Row],[Allocatie]]&lt;&gt;""),"Ja","Nee")</f>
        <v>Ja</v>
      </c>
      <c r="AL30" s="130" t="str">
        <f>IF(AND(Tabel_RIE[[#This Row],[R12]]&gt;=70,Tabel_RIE[[#This Row],[R22]]&lt;70),"Ja","Nee")</f>
        <v>Nee</v>
      </c>
      <c r="AM30" s="130">
        <f>IF(Tabel_RIE[[#This Row],[R22]]&lt;&gt;"",Tabel_RIE[[#This Row],[R22]],Tabel_RIE[[#This Row],[R12]])</f>
        <v>14</v>
      </c>
    </row>
    <row r="31" spans="1:168" x14ac:dyDescent="0.2">
      <c r="B31" s="118"/>
      <c r="C31" s="58"/>
      <c r="D31" s="119"/>
      <c r="E31" s="119"/>
      <c r="F31" s="119"/>
      <c r="G31" s="119"/>
      <c r="H31" s="119"/>
      <c r="I31" s="58"/>
      <c r="J31" s="58"/>
      <c r="K31" s="120"/>
      <c r="L31" s="121"/>
      <c r="M31" s="120"/>
      <c r="N31" s="122"/>
      <c r="O31" s="120"/>
      <c r="P31" s="122"/>
      <c r="Q31" s="123"/>
      <c r="R31" s="122"/>
      <c r="S31" s="124"/>
      <c r="T31" s="125"/>
      <c r="U31" s="58"/>
      <c r="V31" s="126"/>
      <c r="W31" s="127"/>
      <c r="X31" s="128"/>
      <c r="Y31" s="119"/>
      <c r="Z31" s="129"/>
      <c r="AA31" s="125"/>
      <c r="AB31" s="122"/>
      <c r="AC31" s="125"/>
      <c r="AD31" s="122"/>
      <c r="AE31" s="125"/>
      <c r="AF31" s="122"/>
      <c r="AG31" s="88"/>
      <c r="AH31" s="122"/>
      <c r="AI31" s="119"/>
      <c r="AJ31" s="127"/>
      <c r="AK31" s="130"/>
      <c r="AL31" s="130"/>
      <c r="AM31" s="130"/>
    </row>
    <row r="32" spans="1:168" ht="42" customHeight="1" x14ac:dyDescent="0.2"/>
    <row r="33" ht="42" customHeight="1" x14ac:dyDescent="0.2"/>
  </sheetData>
  <mergeCells count="35">
    <mergeCell ref="B1:H1"/>
    <mergeCell ref="Q5:R5"/>
    <mergeCell ref="AG5:AH5"/>
    <mergeCell ref="X5:Y5"/>
    <mergeCell ref="B3:B4"/>
    <mergeCell ref="C3:C4"/>
    <mergeCell ref="D3:D4"/>
    <mergeCell ref="E3:E4"/>
    <mergeCell ref="F3:F4"/>
    <mergeCell ref="G3:G4"/>
    <mergeCell ref="H3:H4"/>
    <mergeCell ref="I3:I4"/>
    <mergeCell ref="J3:J4"/>
    <mergeCell ref="S3:S4"/>
    <mergeCell ref="T3:T4"/>
    <mergeCell ref="U3:U4"/>
    <mergeCell ref="M4:N4"/>
    <mergeCell ref="O4:P4"/>
    <mergeCell ref="Q4:R4"/>
    <mergeCell ref="AA4:AB4"/>
    <mergeCell ref="K3:R3"/>
    <mergeCell ref="X3:Y4"/>
    <mergeCell ref="Z3:Z4"/>
    <mergeCell ref="AA3:AH3"/>
    <mergeCell ref="K4:L4"/>
    <mergeCell ref="AC4:AD4"/>
    <mergeCell ref="V3:V4"/>
    <mergeCell ref="Q1:Q2"/>
    <mergeCell ref="W3:W4"/>
    <mergeCell ref="AE4:AF4"/>
    <mergeCell ref="AG4:AH4"/>
    <mergeCell ref="X2:AJ2"/>
    <mergeCell ref="AI3:AI4"/>
    <mergeCell ref="AJ3:AJ4"/>
    <mergeCell ref="S1:S2"/>
  </mergeCells>
  <phoneticPr fontId="32" type="noConversion"/>
  <conditionalFormatting sqref="R7:R31">
    <cfRule type="containsBlanks" priority="16" stopIfTrue="1">
      <formula>LEN(TRIM(R7))=0</formula>
    </cfRule>
    <cfRule type="expression" dxfId="10" priority="17">
      <formula>R7&lt;20</formula>
    </cfRule>
    <cfRule type="expression" dxfId="9" priority="19">
      <formula>AND(R7&gt;=20,R7&lt;70)</formula>
    </cfRule>
    <cfRule type="expression" dxfId="8" priority="20">
      <formula>AND(R7&gt;=70,R7&lt;200)</formula>
    </cfRule>
    <cfRule type="expression" dxfId="7" priority="21">
      <formula>AND(R7&gt;=200,R7&lt;400)</formula>
    </cfRule>
    <cfRule type="expression" dxfId="6" priority="22">
      <formula>R7&gt;=400</formula>
    </cfRule>
  </conditionalFormatting>
  <conditionalFormatting sqref="S7:S31">
    <cfRule type="containsText" dxfId="5" priority="15" operator="containsText" text="√">
      <formula>NOT(ISERROR(SEARCH("√",S7)))</formula>
    </cfRule>
  </conditionalFormatting>
  <conditionalFormatting sqref="AH7:AH31">
    <cfRule type="containsBlanks" priority="250" stopIfTrue="1">
      <formula>LEN(TRIM(AH7))=0</formula>
    </cfRule>
    <cfRule type="expression" dxfId="4" priority="251">
      <formula>AH7&lt;20</formula>
    </cfRule>
    <cfRule type="expression" dxfId="3" priority="252">
      <formula>AND(AH7&gt;=20,AH7&lt;70)</formula>
    </cfRule>
    <cfRule type="expression" dxfId="2" priority="253">
      <formula>AND(AH7&gt;=70,AH7&lt;200)</formula>
    </cfRule>
    <cfRule type="expression" dxfId="1" priority="2553">
      <formula>AND(AH7&gt;=200,AH7&lt;400)</formula>
    </cfRule>
    <cfRule type="expression" dxfId="0" priority="2554">
      <formula>AH7&gt;400</formula>
    </cfRule>
  </conditionalFormatting>
  <dataValidations count="28">
    <dataValidation allowBlank="1" showInputMessage="1" showErrorMessage="1" promptTitle="Voorbeeld datum" prompt="3-9-2020" sqref="AJ5" xr:uid="{00000000-0002-0000-0200-000000000000}"/>
    <dataValidation allowBlank="1" showInputMessage="1" showErrorMessage="1" promptTitle="Voorbeeld veiligheidsdomein" prompt="1. Arbeidsveiligheid_x000a_2. Verkeersveiligheid_x000a_3. Sociale veiligheid_x000a_4. ..." sqref="D5" xr:uid="{00000000-0002-0000-0200-000001000000}"/>
    <dataValidation errorStyle="information" allowBlank="1" showInputMessage="1" showErrorMessage="1" promptTitle="Voorbeeld locatie / plek" prompt="1.  boven bordes A4 / hectometerpaal  xxx_x000a_2. aan Boord werkschepen en vloedlijn op strand / pieren van vluchthaven Neeltje Jans" sqref="F5" xr:uid="{00000000-0002-0000-0200-000002000000}"/>
    <dataValidation allowBlank="1" showInputMessage="1" showErrorMessage="1" promptTitle="Voorbeeld gevaar" prompt="1. Onafgeschermd bordes op een hoogte van 12 meter_x000a_2. Werken nabij water " sqref="G5" xr:uid="{00000000-0002-0000-0200-000003000000}"/>
    <dataValidation allowBlank="1" showInputMessage="1" showErrorMessage="1" promptTitle="Voorbeeld risico/beschrijving" prompt="1. Vallen van hoogte_x000a_2. Te water raken / gegrepen worden door golven" sqref="H5" xr:uid="{00000000-0002-0000-0200-000004000000}"/>
    <dataValidation allowBlank="1" showInputMessage="1" showErrorMessage="1" promptTitle="Voorbeeld bij mogelijke oorzaken" prompt="1. Geen afscherming aanwezig_x000a_2. Golfslag, glad scheepsdek, verrast door getijdewerking / stroomgebied" sqref="I5" xr:uid="{00000000-0002-0000-0200-000005000000}"/>
    <dataValidation allowBlank="1" showInputMessage="1" showErrorMessage="1" promptTitle="Voorbeeld bij mogelijke effecten" prompt="1. Een dode, accuut of op termijn_x000a_2. Onderkoeling, lichamelijk letsel, overlijden" sqref="J5" xr:uid="{00000000-0002-0000-0200-000006000000}"/>
    <dataValidation allowBlank="1" showInputMessage="1" showErrorMessage="1" promptTitle="Voorbeeld bron" prompt="1. IVD_x000a_2. Risicosessie 15 mrt 2019" sqref="C5" xr:uid="{00000000-0002-0000-0200-000007000000}"/>
    <dataValidation allowBlank="1" showInputMessage="1" showErrorMessage="1" promptTitle="Voorbeeld blootstelling" prompt="1: B = 1 (zelden, enkele maanden per jaar)_x000a_2: B = 6" sqref="M5:N5 AC5:AD5" xr:uid="{00000000-0002-0000-0200-000008000000}"/>
    <dataValidation allowBlank="1" showInputMessage="1" showErrorMessage="1" promptTitle="Voorbeeld Risicodossier" prompt="1. v_x000a_2. v" sqref="S5" xr:uid="{00000000-0002-0000-0200-000009000000}"/>
    <dataValidation allowBlank="1" showInputMessage="1" showErrorMessage="1" promptTitle="Voorbeeld allocatie" prompt="1. ON (=Opdrachtnemer)_x000a_2. ON" sqref="T5" xr:uid="{00000000-0002-0000-0200-00000A000000}"/>
    <dataValidation allowBlank="1" showInputMessage="1" showErrorMessage="1" promptTitle="Voorbeeld aandachtspunten" prompt="1. zie toelichting_x000a_2. Goed zeemanschap, aanvullende eisen in te zetten materieel / materiaal, PBM, incidentenprocedure" sqref="U5" xr:uid="{00000000-0002-0000-0200-00000B000000}"/>
    <dataValidation allowBlank="1" showInputMessage="1" showErrorMessage="1" promptTitle="Voorbeeld (invul)datum" prompt="3-9-2020" sqref="W5" xr:uid="{00000000-0002-0000-0200-00000C000000}"/>
    <dataValidation allowBlank="1" showInputMessage="1" showErrorMessage="1" promptTitle="Voorbeeld actiehouder" prompt="1. V&amp;G coordinator Uitvoering_x000a_2. " sqref="Z5" xr:uid="{00000000-0002-0000-0200-00000D000000}"/>
    <dataValidation allowBlank="1" showInputMessage="1" showErrorMessage="1" promptTitle="Voorbeeld restrisico" prompt="1. De lijn breekt, omdat die bijvoorbeeld niet voldoet_x000a_2. " sqref="AI5" xr:uid="{00000000-0002-0000-0200-00000E000000}"/>
    <dataValidation allowBlank="1" showInputMessage="1" showErrorMessage="1" promptTitle="Voorbeeld waarschijnlijkheid" prompt="1: W = 6 (zeer wel mogelijk)_x000a_2: W = 6 " sqref="O5:P5 AE5:AF5" xr:uid="{00000000-0002-0000-0200-00000F000000}"/>
    <dataValidation allowBlank="1" showInputMessage="1" showErrorMessage="1" promptTitle="Voorbeeld effect" prompt="1: E = 15_x000a_2: E = 7" sqref="K5 AA5" xr:uid="{00000000-0002-0000-0200-000010000000}"/>
    <dataValidation allowBlank="1" showInputMessage="1" showErrorMessage="1" promptTitle="Voorbeeld werkzaamheden" prompt="1. Plaatsen van verlichting_x000a_2. Aan boord begeven van een werkschip" sqref="E5" xr:uid="{00000000-0002-0000-0200-000011000000}"/>
    <dataValidation allowBlank="1" showInputMessage="1" showErrorMessage="1" promptTitle="Voorbeeld risico (groote)" prompt="1: R = 180 (oranje): risico substantieel. Maatregelen vereist._x000a_2: R =  300 (rood): risico hoog. Onmiddelijke maatregelen vereist." sqref="Q5:R5 AG5:AH5" xr:uid="{00000000-0002-0000-0200-000012000000}"/>
    <dataValidation allowBlank="1" showErrorMessage="1" sqref="K4:R4" xr:uid="{00000000-0002-0000-0200-000013000000}"/>
    <dataValidation type="list" allowBlank="1" showInputMessage="1" showErrorMessage="1" sqref="D7:D8" xr:uid="{00000000-0002-0000-0200-000014000000}">
      <formula1>Veiligheidsdomeinen</formula1>
    </dataValidation>
    <dataValidation allowBlank="1" showInputMessage="1" showErrorMessage="1" promptTitle="Voorbeeld maatregelen" prompt="1. ontwerp van het bouwplaats aanpassen om voertuigen/machines van personen te scheiden_x000a_2. fysieke barrière tussen rijdende voertuigen en personen_x000a_3. eenrichtingsverkeer op de bouwplaats om achteruit rijden van voertuigen te voorkomen" sqref="X5:Y5" xr:uid="{00000000-0002-0000-0200-000015000000}"/>
    <dataValidation allowBlank="1" showInputMessage="1" showErrorMessage="1" promptTitle="Voorbeeld aandachtspunten" prompt="1. nog niets gepland_x000a_2. Ingepland_x000a_3. In uitvoering_x000a_4. Afgerond" sqref="V5" xr:uid="{00000000-0002-0000-0200-000016000000}"/>
    <dataValidation type="list" allowBlank="1" showErrorMessage="1" sqref="AA7:AA31 K7:K31" xr:uid="{00000000-0002-0000-0200-000017000000}">
      <formula1>FK_E</formula1>
    </dataValidation>
    <dataValidation type="list" allowBlank="1" showInputMessage="1" showErrorMessage="1" sqref="AC7:AC31 M7:M31" xr:uid="{00000000-0002-0000-0200-000018000000}">
      <formula1>FK_B</formula1>
    </dataValidation>
    <dataValidation type="list" allowBlank="1" showInputMessage="1" showErrorMessage="1" sqref="AE7:AE31 O7:O31" xr:uid="{00000000-0002-0000-0200-000019000000}">
      <formula1>FK_W</formula1>
    </dataValidation>
    <dataValidation type="list" allowBlank="1" showInputMessage="1" showErrorMessage="1" sqref="V7:V31" xr:uid="{00000000-0002-0000-0200-00001A000000}">
      <formula1>"nog niets gepland,Ingepland,In uitvoering,Afgerond"</formula1>
    </dataValidation>
    <dataValidation type="list" allowBlank="1" showInputMessage="1" showErrorMessage="1" sqref="T7:T31" xr:uid="{00000000-0002-0000-0200-00001B000000}">
      <formula1>"ON,OG,OG-Projectmanager,OG-Technisch Manager,OG-Contractmanager,OG-Omgevingsmanager,OG-Manager Projectbeheersing,OG-Informatie Voorzienings-manager"</formula1>
    </dataValidation>
  </dataValidations>
  <hyperlinks>
    <hyperlink ref="D3" location="Veiligheidsdomein!A1" tooltip="Vul hier het relevante veiligheidsdomein in. Klik hier voor meer informatie. " display="Veiligheidsdomein" xr:uid="{00000000-0004-0000-0200-000000000000}"/>
    <hyperlink ref="F3" location="'Locatie_Specifieke plek'!A1" tooltip="In deze kolom geef je aan om welke werkzaamheden en welke locatie het gaat binnen het project. Daarnaast maak je voor die locatie specifiek op welke plek het risico geldt." display="'Locatie_Specifieke plek'!A1" xr:uid="{00000000-0004-0000-0200-000001000000}"/>
    <hyperlink ref="G3" location="Gevaar_Risico_Oorzaak_Effect!A1" tooltip="Vul in deze kolom welk gevaar aanwezig is. Klik hier voor meer informatie." display="Gevaar" xr:uid="{00000000-0004-0000-0200-000002000000}"/>
    <hyperlink ref="H3" location="Risico_Oorzaak_Effect!A1" tooltip="Vul in deze kolom het risico waaraan medewerkers blootgesteld worden. Klik hier voor meer informatie." display="Risico/beschrijving" xr:uid="{00000000-0004-0000-0200-000003000000}"/>
    <hyperlink ref="I3" location="Risico_Oorzaak_Effect!A1" tooltip="Vul in deze kolom de oorzaak in waardoor het risico zich voor kan doen. Klik hier voor meer informatie." display="Mogelijke oorzaken" xr:uid="{00000000-0004-0000-0200-000004000000}"/>
    <hyperlink ref="J3" location="Risico_Oorzaak_Effect!A1" tooltip="Vul in deze kolom wat realistisch gezien het effect is als het risico zich voordoet. Klik hier voor meer informatie." display="Mogelijke effecten" xr:uid="{00000000-0004-0000-0200-000005000000}"/>
    <hyperlink ref="T3" location="Allocatie!A1" tooltip="Vul in deze kolom of dit een Opdrachtgever (OG) of Opdrachtnemer (ON) risico is. Klik hier voor meer informatie." display="Allocatie" xr:uid="{00000000-0004-0000-0200-000006000000}"/>
    <hyperlink ref="C3" location="'Bron '!A1" tooltip="Vermeld in kolom “bron” waar het geïnventariseerde risico ter sprake is gekomen. Klik hier voor meer informatie." display="Bron" xr:uid="{00000000-0004-0000-0200-000007000000}"/>
    <hyperlink ref="S3" location="Risicodossier!A1" tooltip="De kolom “Opnemen in risicodossier” wordt automatisch ingevuld op basis van de uitkomst in kolom R. Klik hier voor meer informatie." display="Opnemen in risicodossier?" xr:uid="{00000000-0004-0000-0200-000008000000}"/>
    <hyperlink ref="E3" location="Werkzaamheden!A1" tooltip="Vul hier (indien van toepassing) het type werkzaamheden in. Klik op de cel voor meer informatie" display="Werkzaamheden" xr:uid="{00000000-0004-0000-0200-000009000000}"/>
    <hyperlink ref="K3:R3" location="'VS, Fine &amp; Kinney'!A1" tooltip="Vul hier de waarden in voor Effect, Blootstelling en Waarschijnlijkheid. Klik hier voor meer informatie." display="Fine &amp; Kinney" xr:uid="{00000000-0004-0000-0200-00000A000000}"/>
    <hyperlink ref="C5" location="vb_bron" tooltip="klik op deze cel om voorbeelden te zien" display="»voorbeeld«" xr:uid="{00000000-0004-0000-0200-00000B000000}"/>
    <hyperlink ref="D5" location="vb_veiligheidsdomein" tooltip="klik op deze cel om voorbeelden te zien" display="»voorbeeld«" xr:uid="{00000000-0004-0000-0200-00000C000000}"/>
    <hyperlink ref="E5" location="vb_werkzaamheden_activiteit" tooltip="klik op deze cel om voorbeelden te zien" display="»voorbeeld«" xr:uid="{00000000-0004-0000-0200-00000D000000}"/>
    <hyperlink ref="F5" location="vb_locatie_specifiek_plek" tooltip="klik op deze cel om voorbeelden te zien" display="»voorbeeld«" xr:uid="{00000000-0004-0000-0200-00000E000000}"/>
    <hyperlink ref="G5" location="vb_gevaar" tooltip="klik op deze cel om voorbeelden te zien" display="»voorbeeld«" xr:uid="{00000000-0004-0000-0200-00000F000000}"/>
    <hyperlink ref="H5" location="vb_risico_beschrijving" tooltip="klik op deze cel om voorbeelden te zien" display="»voorbeeld«" xr:uid="{00000000-0004-0000-0200-000010000000}"/>
    <hyperlink ref="I5" location="vb_mogelijke_oorzaken" tooltip="klik op deze cel om voorbeelden te zien" display="»voorbeeld«" xr:uid="{00000000-0004-0000-0200-000011000000}"/>
    <hyperlink ref="J5" location="vb_mogelijke_effecten" tooltip="klik op deze cel om voorbeelden te zien" display="»voorbeeld«" xr:uid="{00000000-0004-0000-0200-000012000000}"/>
    <hyperlink ref="K5" location="vb_e1" tooltip="klik op deze cel om voorbeelden te zien" display="»vb«" xr:uid="{00000000-0004-0000-0200-000013000000}"/>
    <hyperlink ref="M5" location="vb_b1" tooltip="klik op deze cel om voorbeelden te zien" display="»vb«" xr:uid="{00000000-0004-0000-0200-000014000000}"/>
    <hyperlink ref="O5" location="vb_w1" tooltip="klik op deze cel om voorbeelden te zien" display="»vb«" xr:uid="{00000000-0004-0000-0200-000015000000}"/>
    <hyperlink ref="Q5" location="vb_r12" tooltip="klik op deze cel om voorbeelden te zien" display="»vb«" xr:uid="{00000000-0004-0000-0200-000016000000}"/>
    <hyperlink ref="S5" location="vb_opnemen_in_risicodossier" tooltip="klik op deze cel om voorbeelden te zien" display="»voorbeeld«" xr:uid="{00000000-0004-0000-0200-000017000000}"/>
    <hyperlink ref="T5" location="vb_allocatie" tooltip="klik op deze cel om voorbeelden te zien" display="»voorbeeld«" xr:uid="{00000000-0004-0000-0200-000018000000}"/>
    <hyperlink ref="W5" location="vb_invuldatum" tooltip="klik op deze cel om voorbeelden te zien" display="»voorbeeld«" xr:uid="{00000000-0004-0000-0200-000019000000}"/>
    <hyperlink ref="X5:Y5" location="vb_maatregelen" tooltip="klik op deze cel om voorbeelden te zien" display="»voorbeeld«" xr:uid="{00000000-0004-0000-0200-00001A000000}"/>
    <hyperlink ref="AJ5" location="vb_datum" tooltip="klik op deze cel om voorbeelden te zien" display="»voorbeeld«" xr:uid="{00000000-0004-0000-0200-00001B000000}"/>
    <hyperlink ref="B5" location="vb_nr" tooltip="klik op de cellen in deze rij voor bijpassende voorbeelden" display="?" xr:uid="{00000000-0004-0000-0200-00001C000000}"/>
    <hyperlink ref="AA5" location="vb_e2" tooltip="klik op deze cel om voorbeelden te zien" display="»vb«" xr:uid="{00000000-0004-0000-0200-00001D000000}"/>
    <hyperlink ref="AC5" location="vb_b2" tooltip="klik op deze cel om voorbeelden te zien" display="»vb«" xr:uid="{00000000-0004-0000-0200-00001E000000}"/>
    <hyperlink ref="AE5" location="vb_w2" tooltip="klik op deze cel om voorbeelden te zien" display="»vb«" xr:uid="{00000000-0004-0000-0200-00001F000000}"/>
    <hyperlink ref="AI5" location="vb_restrisicos" tooltip="klik op deze cel om voorbeelden te zien" display="»voorbeeld«" xr:uid="{00000000-0004-0000-0200-000020000000}"/>
    <hyperlink ref="Z5" location="vb_actiehouder" tooltip="klik op deze cel om voorbeelden te zien" display="»voorbeeld«" xr:uid="{00000000-0004-0000-0200-000021000000}"/>
    <hyperlink ref="U5" location="vb_maatregelen_of_contracteis" tooltip="klik op deze cel om voorbeelden te zien" display="»voorbeeld«" xr:uid="{00000000-0004-0000-0200-000022000000}"/>
    <hyperlink ref="U3" location="Maatregelen!A1" tooltip="Klik hier voor meer informatie" display="Maatregelen en contracteis                                                             (alleen voor allocatie OG)" xr:uid="{00000000-0004-0000-0200-000023000000}"/>
    <hyperlink ref="AG5" location="vb_r12" tooltip="klik op deze cel om voorbeelden te zien" display="»vb«" xr:uid="{00000000-0004-0000-0200-000024000000}"/>
    <hyperlink ref="S3:S4" location="'SCB-toets'!A1" tooltip="De kolom “Risicodossier” wordt automatisch ingevuld op basis van de uitkomst in kolom R. Klik hier voor meer informatie." display="Risicodossier" xr:uid="{00000000-0004-0000-0200-000025000000}"/>
    <hyperlink ref="G3:G4" location="Gevaar_Risico_Oorzaak_Effect!A1" tooltip="Vul in deze kolom welk gevaar aanwezig is. Klik hier voor meer informatie." display="Gevaar" xr:uid="{00000000-0004-0000-0200-000026000000}"/>
    <hyperlink ref="H3:H4" location="Gevaar_Risico_Oorzaak_Effect!A1" tooltip="Vul in deze kolom het risico waaraan medewerkers blootgesteld worden. Beschrijf of het een objectrisico of samenlooprisico is. Klik hier voor meer informatie." display="Risico/beschrijving" xr:uid="{00000000-0004-0000-0200-000027000000}"/>
    <hyperlink ref="I3:I4" location="Gevaar_Risico_Oorzaak_Effect!A1" tooltip="Vul in deze kolom de oorzaak in waardoor het risico zich voor kan doen. Klik hier voor meer informatie." display="Mogelijke oorzaken" xr:uid="{00000000-0004-0000-0200-000028000000}"/>
    <hyperlink ref="J3:J4" location="Gevaar_Risico_Oorzaak_Effect!A1" tooltip="Vul in deze kolom wat realistisch gezien het effect is als het risico zich voordoet. Klik hier voor meer informatie." display="Mogelijke effecten" xr:uid="{00000000-0004-0000-0200-000029000000}"/>
    <hyperlink ref="V5" location="vb_status_allocatie_og" tooltip="klik op deze cel om voorbeelden te zien" display="»voorbeeld«" xr:uid="{00000000-0004-0000-0200-00002A000000}"/>
    <hyperlink ref="V3:V4" location="Status!A1" display="Status!A1" xr:uid="{00000000-0004-0000-0200-00002B000000}"/>
  </hyperlinks>
  <pageMargins left="0.70866141732283472" right="0.70866141732283472" top="0.74803149606299213" bottom="0.74803149606299213" header="0.31496062992125984" footer="0.31496062992125984"/>
  <pageSetup paperSize="9" scale="24" fitToHeight="0" orientation="landscape" r:id="rId1"/>
  <customProperties>
    <customPr name="EpmWorksheetKeyString_GUID" r:id="rId2"/>
  </customProperties>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C000000}">
          <x14:formula1>
            <xm:f>Veiligheidsdomein!$B$11:$B$22</xm:f>
          </x14:formula1>
          <xm:sqref>D23:D24 D9:D10 D26 D12:D15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rgb="FF00B0F0"/>
    <pageSetUpPr fitToPage="1"/>
  </sheetPr>
  <dimension ref="B1:X63"/>
  <sheetViews>
    <sheetView showGridLines="0" showRowColHeaders="0" view="pageBreakPreview" zoomScaleNormal="100" zoomScaleSheetLayoutView="100" workbookViewId="0"/>
  </sheetViews>
  <sheetFormatPr defaultRowHeight="11.4" x14ac:dyDescent="0.2"/>
  <cols>
    <col min="1" max="1" width="2.59765625" customWidth="1"/>
    <col min="17" max="17" width="2.59765625" customWidth="1"/>
    <col min="21" max="21" width="9" customWidth="1"/>
    <col min="22" max="22" width="43.09765625" style="1" bestFit="1" customWidth="1"/>
    <col min="23" max="23" width="12" style="1" bestFit="1" customWidth="1"/>
    <col min="24" max="24" width="19.69921875" style="1" bestFit="1" customWidth="1"/>
  </cols>
  <sheetData>
    <row r="1" spans="2:24" ht="84.75" customHeight="1" x14ac:dyDescent="0.2">
      <c r="B1" s="159" t="s">
        <v>198</v>
      </c>
      <c r="C1" s="194"/>
      <c r="D1" s="194"/>
      <c r="E1" s="194"/>
      <c r="F1" s="194"/>
      <c r="G1" s="194"/>
      <c r="H1" s="194"/>
      <c r="I1" s="194"/>
      <c r="J1" s="194"/>
      <c r="K1" s="194"/>
      <c r="L1" s="194"/>
      <c r="M1" s="194"/>
      <c r="N1" s="194"/>
      <c r="O1" s="194"/>
      <c r="P1" s="194"/>
    </row>
    <row r="2" spans="2:24" x14ac:dyDescent="0.2">
      <c r="B2" s="1"/>
      <c r="C2" s="3"/>
      <c r="D2" s="9"/>
      <c r="E2" s="10"/>
    </row>
    <row r="3" spans="2:24" x14ac:dyDescent="0.2">
      <c r="V3" s="134"/>
      <c r="W3" s="134" t="s">
        <v>199</v>
      </c>
      <c r="X3" s="134" t="s">
        <v>200</v>
      </c>
    </row>
    <row r="4" spans="2:24" x14ac:dyDescent="0.2">
      <c r="V4" s="135" t="s">
        <v>201</v>
      </c>
      <c r="W4" s="136">
        <f>COUNTIF(Tabel_RIE[R12],"&gt;=400")</f>
        <v>0</v>
      </c>
      <c r="X4" s="136">
        <f>COUNTIF(Tabel_RIE[R-actueel],"&gt;=400")</f>
        <v>0</v>
      </c>
    </row>
    <row r="5" spans="2:24" x14ac:dyDescent="0.2">
      <c r="V5" s="135" t="s">
        <v>202</v>
      </c>
      <c r="W5" s="136">
        <f>COUNTIFS(Tabel_RIE[R12],"&gt;=200",Tabel_RIE[R12],"&lt;400")</f>
        <v>5</v>
      </c>
      <c r="X5" s="136">
        <f>COUNTIFS(Tabel_RIE[R-actueel],"&gt;=200",Tabel_RIE[R-actueel],"&lt;400")</f>
        <v>5</v>
      </c>
    </row>
    <row r="6" spans="2:24" x14ac:dyDescent="0.2">
      <c r="V6" s="135" t="s">
        <v>203</v>
      </c>
      <c r="W6" s="136">
        <f>COUNTIFS(Tabel_RIE[R12],"&gt;=70",Tabel_RIE[R12],"&lt;200")</f>
        <v>7</v>
      </c>
      <c r="X6" s="136">
        <f>COUNTIFS(Tabel_RIE[R-actueel],"&gt;=70",Tabel_RIE[R-actueel],"&lt;200")</f>
        <v>7</v>
      </c>
    </row>
    <row r="7" spans="2:24" x14ac:dyDescent="0.2">
      <c r="V7" s="135" t="s">
        <v>204</v>
      </c>
      <c r="W7" s="136">
        <f>COUNTIFS(Tabel_RIE[R12],"&gt;=20",Tabel_RIE[R12],"&lt;70")</f>
        <v>8</v>
      </c>
      <c r="X7" s="136">
        <f>COUNTIFS(Tabel_RIE[R-actueel],"&gt;=20",Tabel_RIE[R-actueel],"&lt;70")</f>
        <v>8</v>
      </c>
    </row>
    <row r="8" spans="2:24" x14ac:dyDescent="0.2">
      <c r="V8" s="135" t="s">
        <v>205</v>
      </c>
      <c r="W8" s="136">
        <f>COUNTIF(Tabel_RIE[R12],"&lt;20")</f>
        <v>4</v>
      </c>
      <c r="X8" s="136">
        <f>COUNTIF(Tabel_RIE[R-actueel],"&lt;20")</f>
        <v>4</v>
      </c>
    </row>
    <row r="34" spans="22:23" x14ac:dyDescent="0.2">
      <c r="V34" s="134"/>
      <c r="W34" s="137" t="s">
        <v>206</v>
      </c>
    </row>
    <row r="35" spans="22:23" x14ac:dyDescent="0.2">
      <c r="V35" s="138" t="s">
        <v>207</v>
      </c>
      <c r="W35" s="139">
        <f>COUNTIF(Tabel_RIE[R-volledig],"Ja")</f>
        <v>24</v>
      </c>
    </row>
    <row r="36" spans="22:23" x14ac:dyDescent="0.2">
      <c r="V36" s="138" t="s">
        <v>208</v>
      </c>
      <c r="W36" s="139">
        <f>COUNTIF(Tabel_RIE[R-volledig],"Nee")</f>
        <v>0</v>
      </c>
    </row>
    <row r="39" spans="22:23" x14ac:dyDescent="0.2">
      <c r="V39" s="134"/>
      <c r="W39" s="137" t="s">
        <v>206</v>
      </c>
    </row>
    <row r="40" spans="22:23" x14ac:dyDescent="0.2">
      <c r="V40" s="138" t="s">
        <v>209</v>
      </c>
      <c r="W40" s="139">
        <f>COUNTIF(Tabel_RIE[Reductie],"Ja")</f>
        <v>11</v>
      </c>
    </row>
    <row r="41" spans="22:23" x14ac:dyDescent="0.2">
      <c r="V41" s="138" t="s">
        <v>210</v>
      </c>
      <c r="W41" s="139">
        <f>COUNTIF(Tabel_RIE[Reductie],"Nee")</f>
        <v>13</v>
      </c>
    </row>
    <row r="48" spans="22:23" x14ac:dyDescent="0.2">
      <c r="V48" s="134"/>
      <c r="W48" s="137" t="s">
        <v>206</v>
      </c>
    </row>
    <row r="49" spans="22:23" x14ac:dyDescent="0.2">
      <c r="V49" s="138" t="s">
        <v>211</v>
      </c>
      <c r="W49" s="140" t="e">
        <f>COUNTIF(#REF!,V49)</f>
        <v>#REF!</v>
      </c>
    </row>
    <row r="50" spans="22:23" x14ac:dyDescent="0.2">
      <c r="V50" s="138" t="s">
        <v>212</v>
      </c>
      <c r="W50" s="140" t="e">
        <f>COUNTIF(#REF!,V50)</f>
        <v>#REF!</v>
      </c>
    </row>
    <row r="51" spans="22:23" x14ac:dyDescent="0.2">
      <c r="V51" s="138" t="s">
        <v>213</v>
      </c>
      <c r="W51" s="140" t="e">
        <f>COUNTIF(#REF!,V51)</f>
        <v>#REF!</v>
      </c>
    </row>
    <row r="52" spans="22:23" x14ac:dyDescent="0.2">
      <c r="V52" s="138" t="s">
        <v>214</v>
      </c>
      <c r="W52" s="140" t="e">
        <f>COUNTIF(#REF!,V52)</f>
        <v>#REF!</v>
      </c>
    </row>
    <row r="58" spans="22:23" x14ac:dyDescent="0.2">
      <c r="V58" s="134"/>
      <c r="W58" s="137" t="s">
        <v>206</v>
      </c>
    </row>
    <row r="59" spans="22:23" x14ac:dyDescent="0.2">
      <c r="V59" s="138" t="s">
        <v>118</v>
      </c>
      <c r="W59" s="140">
        <f>COUNTIF(Tabel_RIE[E1],V59)</f>
        <v>2</v>
      </c>
    </row>
    <row r="60" spans="22:23" x14ac:dyDescent="0.2">
      <c r="V60" s="138" t="s">
        <v>114</v>
      </c>
      <c r="W60" s="140">
        <f>COUNTIF(Tabel_RIE[E1],V60)</f>
        <v>9</v>
      </c>
    </row>
    <row r="61" spans="22:23" x14ac:dyDescent="0.2">
      <c r="V61" s="138" t="s">
        <v>108</v>
      </c>
      <c r="W61" s="140">
        <f>COUNTIF(Tabel_RIE[E1],V61)</f>
        <v>7</v>
      </c>
    </row>
    <row r="62" spans="22:23" x14ac:dyDescent="0.2">
      <c r="V62" s="138" t="s">
        <v>91</v>
      </c>
      <c r="W62" s="140">
        <f>COUNTIF(Tabel_RIE[E1],V62)</f>
        <v>6</v>
      </c>
    </row>
    <row r="63" spans="22:23" x14ac:dyDescent="0.2">
      <c r="V63" s="138" t="s">
        <v>215</v>
      </c>
      <c r="W63" s="140">
        <f>COUNTIF(Tabel_RIE[E1],V63)</f>
        <v>0</v>
      </c>
    </row>
  </sheetData>
  <mergeCells count="1">
    <mergeCell ref="B1:P1"/>
  </mergeCell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2" tint="0.59999389629810485"/>
    <pageSetUpPr fitToPage="1"/>
  </sheetPr>
  <dimension ref="B2:B19"/>
  <sheetViews>
    <sheetView showGridLines="0" workbookViewId="0"/>
  </sheetViews>
  <sheetFormatPr defaultColWidth="9" defaultRowHeight="11.4" x14ac:dyDescent="0.2"/>
  <cols>
    <col min="1" max="1" width="9" style="1"/>
    <col min="2" max="2" width="105.59765625" style="1" customWidth="1"/>
    <col min="3" max="16384" width="9" style="1"/>
  </cols>
  <sheetData>
    <row r="2" spans="2:2" ht="57" customHeight="1" x14ac:dyDescent="0.2"/>
    <row r="3" spans="2:2" ht="28.2" x14ac:dyDescent="0.45">
      <c r="B3" s="7" t="s">
        <v>216</v>
      </c>
    </row>
    <row r="5" spans="2:2" s="45" customFormat="1" ht="178.2" x14ac:dyDescent="0.3">
      <c r="B5" s="38" t="s">
        <v>217</v>
      </c>
    </row>
    <row r="6" spans="2:2" s="45" customFormat="1" ht="11.25" customHeight="1" x14ac:dyDescent="0.3">
      <c r="B6" s="38"/>
    </row>
    <row r="7" spans="2:2" s="45" customFormat="1" ht="57" customHeight="1" x14ac:dyDescent="0.3"/>
    <row r="8" spans="2:2" s="45" customFormat="1" ht="16.2" x14ac:dyDescent="0.3"/>
    <row r="9" spans="2:2" s="45" customFormat="1" ht="16.2" x14ac:dyDescent="0.3"/>
    <row r="10" spans="2:2" s="45" customFormat="1" ht="16.2" x14ac:dyDescent="0.3"/>
    <row r="11" spans="2:2" s="45" customFormat="1" ht="16.2" x14ac:dyDescent="0.3"/>
    <row r="12" spans="2:2" s="45" customFormat="1" ht="16.2" x14ac:dyDescent="0.3"/>
    <row r="13" spans="2:2" s="45" customFormat="1" ht="16.2" x14ac:dyDescent="0.3"/>
    <row r="14" spans="2:2" s="45" customFormat="1" ht="16.2" x14ac:dyDescent="0.3"/>
    <row r="15" spans="2:2" s="45" customFormat="1" ht="16.2" x14ac:dyDescent="0.3"/>
    <row r="16" spans="2:2" s="45" customFormat="1" ht="16.2" x14ac:dyDescent="0.3"/>
    <row r="17" s="45" customFormat="1" ht="16.2" x14ac:dyDescent="0.3"/>
    <row r="18" s="45" customFormat="1" ht="16.2" x14ac:dyDescent="0.3"/>
    <row r="19" s="45" customFormat="1" ht="16.2" x14ac:dyDescent="0.3"/>
  </sheetData>
  <sheetProtection algorithmName="SHA-512" hashValue="g9vXLbGXCzo5B/VoTwsrXlgxQoJqaK2CoUnBTrfGMHSLwtB/Hebfzq99ePlVM/t5d6FB5+RlsY6p2EvPScDVMA==" saltValue="hvB9yrU6EC2WaZxqi3LhPw==" spinCount="100000" sheet="1" objects="1" scenarios="1"/>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0.59999389629810485"/>
    <pageSetUpPr fitToPage="1"/>
  </sheetPr>
  <dimension ref="B2:H23"/>
  <sheetViews>
    <sheetView showGridLines="0" zoomScaleNormal="100" workbookViewId="0">
      <selection activeCell="C15" sqref="C15"/>
    </sheetView>
  </sheetViews>
  <sheetFormatPr defaultColWidth="9" defaultRowHeight="11.4" x14ac:dyDescent="0.2"/>
  <cols>
    <col min="1" max="1" width="9" style="1"/>
    <col min="2" max="2" width="27.59765625" style="1" customWidth="1"/>
    <col min="3" max="3" width="78.59765625" style="1" customWidth="1"/>
    <col min="4" max="7" width="9" style="1"/>
    <col min="8" max="8" width="105.59765625" style="1" hidden="1" customWidth="1"/>
    <col min="9" max="16384" width="9" style="1"/>
  </cols>
  <sheetData>
    <row r="2" spans="2:8" ht="57" customHeight="1" x14ac:dyDescent="0.2"/>
    <row r="3" spans="2:8" ht="28.2" x14ac:dyDescent="0.45">
      <c r="B3" s="7" t="s">
        <v>31</v>
      </c>
    </row>
    <row r="5" spans="2:8" ht="32.4" x14ac:dyDescent="0.2">
      <c r="B5" s="195" t="s">
        <v>218</v>
      </c>
      <c r="C5" s="196"/>
      <c r="H5" s="41" t="str">
        <f t="shared" ref="H5:H7" si="0">B5</f>
        <v xml:space="preserve">Kies in kolom “Veiligheidsdomein” uit het keuzemenu de relevante veiligheidsdomein die betrekking heeft op het risico. </v>
      </c>
    </row>
    <row r="6" spans="2:8" ht="16.2" x14ac:dyDescent="0.2">
      <c r="B6" s="41"/>
      <c r="C6" s="42"/>
      <c r="H6" s="41"/>
    </row>
    <row r="7" spans="2:8" ht="16.2" x14ac:dyDescent="0.2">
      <c r="B7" s="197" t="s">
        <v>219</v>
      </c>
      <c r="C7" s="198"/>
      <c r="H7" s="41" t="str">
        <f t="shared" si="0"/>
        <v>Definities veiligheidsdomeinen</v>
      </c>
    </row>
    <row r="8" spans="2:8" ht="11.25" customHeight="1" x14ac:dyDescent="0.2">
      <c r="B8" s="43"/>
      <c r="C8" s="44"/>
      <c r="H8" s="41"/>
    </row>
    <row r="9" spans="2:8" ht="32.4" x14ac:dyDescent="0.2">
      <c r="B9" s="195" t="s">
        <v>220</v>
      </c>
      <c r="C9" s="196"/>
      <c r="H9" s="41" t="str">
        <f>B9</f>
        <v>NB Onderstaande veiligheidsdomeinen zijn van toepassing gedurende alle levensfasen van een object (kunstwerk, (vaar)wegvak, machine, installatie, etc.)</v>
      </c>
    </row>
    <row r="11" spans="2:8" ht="64.8" x14ac:dyDescent="0.2">
      <c r="B11" s="43" t="s">
        <v>86</v>
      </c>
      <c r="C11" s="41" t="s">
        <v>221</v>
      </c>
    </row>
    <row r="12" spans="2:8" ht="48.6" x14ac:dyDescent="0.2">
      <c r="B12" s="43" t="s">
        <v>99</v>
      </c>
      <c r="C12" s="41" t="s">
        <v>222</v>
      </c>
    </row>
    <row r="13" spans="2:8" ht="48.6" x14ac:dyDescent="0.2">
      <c r="B13" s="43" t="s">
        <v>223</v>
      </c>
      <c r="C13" s="41" t="s">
        <v>224</v>
      </c>
    </row>
    <row r="14" spans="2:8" ht="48.6" x14ac:dyDescent="0.2">
      <c r="B14" s="43" t="s">
        <v>225</v>
      </c>
      <c r="C14" s="41" t="s">
        <v>226</v>
      </c>
    </row>
    <row r="15" spans="2:8" ht="64.8" x14ac:dyDescent="0.2">
      <c r="B15" s="43" t="s">
        <v>120</v>
      </c>
      <c r="C15" s="41" t="s">
        <v>227</v>
      </c>
    </row>
    <row r="16" spans="2:8" ht="30" customHeight="1" x14ac:dyDescent="0.2">
      <c r="B16" s="43" t="s">
        <v>167</v>
      </c>
      <c r="C16" s="41" t="s">
        <v>228</v>
      </c>
    </row>
    <row r="17" spans="2:3" ht="48.6" x14ac:dyDescent="0.2">
      <c r="B17" s="43" t="s">
        <v>161</v>
      </c>
      <c r="C17" s="41" t="s">
        <v>229</v>
      </c>
    </row>
    <row r="18" spans="2:3" ht="48.6" x14ac:dyDescent="0.2">
      <c r="B18" s="43" t="s">
        <v>230</v>
      </c>
      <c r="C18" s="41" t="s">
        <v>231</v>
      </c>
    </row>
    <row r="19" spans="2:3" ht="48.6" x14ac:dyDescent="0.2">
      <c r="B19" s="43" t="s">
        <v>232</v>
      </c>
      <c r="C19" s="41" t="s">
        <v>233</v>
      </c>
    </row>
    <row r="20" spans="2:3" ht="81" x14ac:dyDescent="0.2">
      <c r="B20" s="43" t="s">
        <v>197</v>
      </c>
      <c r="C20" s="41" t="s">
        <v>234</v>
      </c>
    </row>
    <row r="21" spans="2:3" ht="16.2" x14ac:dyDescent="0.2">
      <c r="B21" s="43" t="s">
        <v>235</v>
      </c>
      <c r="C21" s="41" t="s">
        <v>236</v>
      </c>
    </row>
    <row r="22" spans="2:3" ht="81" x14ac:dyDescent="0.2">
      <c r="B22" s="43" t="s">
        <v>187</v>
      </c>
      <c r="C22" s="41" t="s">
        <v>237</v>
      </c>
    </row>
    <row r="23" spans="2:3" ht="57" customHeight="1" x14ac:dyDescent="0.2"/>
  </sheetData>
  <sheetProtection algorithmName="SHA-512" hashValue="oynkn6i3GxOgkA3Yk2vkfPJwpm5nJjVwltvVG+fSrgq1g71nZrbMJGhymn6Z6Ce20fMr6PC00A9FTILm0gUOww==" saltValue="FcligmaEuaHosWfNi26LDg==" spinCount="100000" sheet="1" objects="1" scenarios="1"/>
  <mergeCells count="3">
    <mergeCell ref="B5:C5"/>
    <mergeCell ref="B7:C7"/>
    <mergeCell ref="B9:C9"/>
  </mergeCells>
  <pageMargins left="0.7" right="0.7" top="0.75" bottom="0.75" header="0.3" footer="0.3"/>
  <pageSetup paperSize="9" scale="80"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tabColor theme="2" tint="0.59999389629810485"/>
    <pageSetUpPr fitToPage="1"/>
  </sheetPr>
  <dimension ref="B2:I14"/>
  <sheetViews>
    <sheetView showGridLines="0" workbookViewId="0">
      <selection activeCell="Q12" sqref="Q12"/>
    </sheetView>
  </sheetViews>
  <sheetFormatPr defaultColWidth="9" defaultRowHeight="11.4" x14ac:dyDescent="0.2"/>
  <cols>
    <col min="1" max="1" width="9" style="1"/>
    <col min="2" max="2" width="40.59765625" style="1" customWidth="1"/>
    <col min="3" max="3" width="65.59765625" style="1" customWidth="1"/>
    <col min="4" max="7" width="9" style="1"/>
    <col min="8" max="8" width="105.59765625" style="1" hidden="1" customWidth="1"/>
    <col min="9" max="16384" width="9" style="1"/>
  </cols>
  <sheetData>
    <row r="2" spans="2:9" ht="57" customHeight="1" x14ac:dyDescent="0.2"/>
    <row r="3" spans="2:9" ht="28.2" x14ac:dyDescent="0.45">
      <c r="B3" s="7" t="s">
        <v>57</v>
      </c>
    </row>
    <row r="5" spans="2:9" ht="111.75" customHeight="1" x14ac:dyDescent="0.2">
      <c r="B5" s="199" t="s">
        <v>238</v>
      </c>
      <c r="C5" s="200"/>
      <c r="H5" s="38" t="str">
        <f>B5</f>
        <v>Vermeld in kolom “Werkzaamheden / activiteit” welke werkzaamheden of activiteit verricht gaan worden. 
Wees specifiek en volledig in de omschrijving zodat de situatie duidelijk is. Dit is later essentieel voor de risicobeoordeling en afweging. 
Voorbeelden:</v>
      </c>
      <c r="I5" s="46"/>
    </row>
    <row r="6" spans="2:9" ht="11.25" customHeight="1" x14ac:dyDescent="0.2">
      <c r="B6" s="38"/>
      <c r="C6" s="46"/>
      <c r="H6" s="38"/>
      <c r="I6" s="46"/>
    </row>
    <row r="7" spans="2:9" ht="16.2" x14ac:dyDescent="0.3">
      <c r="B7" s="15" t="s">
        <v>239</v>
      </c>
    </row>
    <row r="8" spans="2:9" ht="32.4" x14ac:dyDescent="0.3">
      <c r="B8" s="14" t="s">
        <v>240</v>
      </c>
    </row>
    <row r="9" spans="2:9" ht="32.4" x14ac:dyDescent="0.3">
      <c r="B9" s="14" t="s">
        <v>241</v>
      </c>
    </row>
    <row r="10" spans="2:9" ht="32.4" x14ac:dyDescent="0.3">
      <c r="B10" s="14" t="s">
        <v>242</v>
      </c>
    </row>
    <row r="11" spans="2:9" ht="32.4" x14ac:dyDescent="0.3">
      <c r="B11" s="14" t="s">
        <v>243</v>
      </c>
    </row>
    <row r="12" spans="2:9" ht="32.4" x14ac:dyDescent="0.3">
      <c r="B12" s="14" t="s">
        <v>244</v>
      </c>
    </row>
    <row r="13" spans="2:9" ht="11.25" customHeight="1" x14ac:dyDescent="0.2"/>
    <row r="14" spans="2:9" ht="57" customHeight="1" x14ac:dyDescent="0.2"/>
  </sheetData>
  <sheetProtection algorithmName="SHA-512" hashValue="cHUU/3HNm0BstntEwy0uKAfa27lBad6Fxq9lvKPfWvzpMfnBaavAe4gLmeo6pxVmid5kC5w886rfhwgx/TXAiA==" saltValue="hjvY1UTwnr6Tazm1tSBmdQ==" spinCount="100000" sheet="1" objects="1" scenarios="1"/>
  <mergeCells count="1">
    <mergeCell ref="B5:C5"/>
  </mergeCells>
  <pageMargins left="0.7" right="0.7" top="0.75" bottom="0.75" header="0.3" footer="0.3"/>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0.59999389629810485"/>
    <pageSetUpPr fitToPage="1"/>
  </sheetPr>
  <dimension ref="B2:H14"/>
  <sheetViews>
    <sheetView showGridLines="0" workbookViewId="0">
      <selection activeCell="M5" sqref="M5"/>
    </sheetView>
  </sheetViews>
  <sheetFormatPr defaultColWidth="9" defaultRowHeight="11.4" x14ac:dyDescent="0.2"/>
  <cols>
    <col min="1" max="1" width="9" style="1"/>
    <col min="2" max="3" width="40.59765625" style="1" customWidth="1"/>
    <col min="4" max="4" width="15.59765625" style="1" customWidth="1"/>
    <col min="5" max="7" width="9" style="1"/>
    <col min="8" max="8" width="105.59765625" style="1" hidden="1" customWidth="1"/>
    <col min="9" max="16384" width="9" style="1"/>
  </cols>
  <sheetData>
    <row r="2" spans="2:8" ht="57" customHeight="1" x14ac:dyDescent="0.2"/>
    <row r="3" spans="2:8" ht="28.2" x14ac:dyDescent="0.45">
      <c r="B3" s="7" t="s">
        <v>58</v>
      </c>
    </row>
    <row r="5" spans="2:8" ht="308.25" customHeight="1" x14ac:dyDescent="0.3">
      <c r="B5" s="199" t="s">
        <v>245</v>
      </c>
      <c r="C5" s="200"/>
      <c r="D5" s="200"/>
      <c r="H5" s="8" t="str">
        <f>B5</f>
        <v>Vermeld in kolom “locatie / specifieke plek” waar de werkzaamheden verricht gaan worden.
Bij het identificeren van risico’s moet in de omschrijving duidelijk zijn op welke specifieke plek het risico zich exact bevindt. Er mogen hier geen twijfels over bestaan, zodat er geen mogelijkheid meer bestaat voor aannames en verkeerde interpretaties. Dit is later essentieel voor de risicobeoordeling en afweging.
Hiermee wordt voorkomen dat tijdens de realisatie medewerkers nog steeds blootgesteld worden aan het betreffende risico doordat er geen beheersmaatregelen genomen zijn op een van de locatie(s) waar blootstelling aan het risico kan plaatsvinden.
TIPS:
• geef het nummer van de hectometerpaal en/of de afstand tot dichtstbijzijnde paal;
• beschrijf de specifieke details van de plek waar het risico bestaat;
• beschrijf duidelijke herkenningspunten van de plek waar het risico bestaat;
• als er kaarten/luchtfoto’s beschikbaar zijn, markeer op de foto de plek aan waar het risico bestaat.
Voorbeelden:</v>
      </c>
    </row>
    <row r="6" spans="2:8" ht="16.2" x14ac:dyDescent="0.3">
      <c r="B6" s="38"/>
      <c r="C6" s="46"/>
      <c r="D6" s="46"/>
      <c r="H6" s="8"/>
    </row>
    <row r="7" spans="2:8" ht="16.2" x14ac:dyDescent="0.2">
      <c r="B7" s="17" t="s">
        <v>239</v>
      </c>
      <c r="C7" s="17" t="s">
        <v>58</v>
      </c>
    </row>
    <row r="8" spans="2:8" ht="32.4" x14ac:dyDescent="0.2">
      <c r="B8" s="36" t="s">
        <v>240</v>
      </c>
      <c r="C8" s="36" t="s">
        <v>246</v>
      </c>
    </row>
    <row r="9" spans="2:8" ht="32.4" x14ac:dyDescent="0.2">
      <c r="B9" s="36" t="s">
        <v>241</v>
      </c>
      <c r="C9" s="36" t="s">
        <v>247</v>
      </c>
    </row>
    <row r="10" spans="2:8" ht="32.4" x14ac:dyDescent="0.2">
      <c r="B10" s="36" t="s">
        <v>242</v>
      </c>
      <c r="C10" s="36" t="s">
        <v>248</v>
      </c>
    </row>
    <row r="11" spans="2:8" ht="32.4" x14ac:dyDescent="0.2">
      <c r="B11" s="36" t="s">
        <v>243</v>
      </c>
      <c r="C11" s="36" t="s">
        <v>249</v>
      </c>
    </row>
    <row r="12" spans="2:8" ht="32.4" x14ac:dyDescent="0.2">
      <c r="B12" s="36" t="s">
        <v>244</v>
      </c>
      <c r="C12" s="36" t="s">
        <v>250</v>
      </c>
    </row>
    <row r="13" spans="2:8" ht="11.25" customHeight="1" x14ac:dyDescent="0.2"/>
    <row r="14" spans="2:8" ht="57" customHeight="1" x14ac:dyDescent="0.2"/>
  </sheetData>
  <sheetProtection algorithmName="SHA-512" hashValue="+rsQICePqVqoQSFYmDozBVG0XU6UueDZqtPhgiQuuquZV8lYWSgFhOmBG9CH7FV/+hBTF7ASUqJwQE5IkK59hg==" saltValue="78xAfavWFoXexVvStGNbTw==" spinCount="100000" sheet="1" objects="1" scenarios="1"/>
  <mergeCells count="1">
    <mergeCell ref="B5:D5"/>
  </mergeCells>
  <pageMargins left="0.7" right="0.7" top="0.75" bottom="0.75" header="0.3" footer="0.3"/>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2" tint="0.59999389629810485"/>
    <pageSetUpPr fitToPage="1"/>
  </sheetPr>
  <dimension ref="B1:Q40"/>
  <sheetViews>
    <sheetView showGridLines="0" zoomScaleNormal="100" workbookViewId="0"/>
  </sheetViews>
  <sheetFormatPr defaultColWidth="9" defaultRowHeight="11.4" x14ac:dyDescent="0.2"/>
  <cols>
    <col min="1" max="1" width="9" style="1"/>
    <col min="2" max="2" width="18.09765625" style="46" customWidth="1"/>
    <col min="3" max="7" width="18.09765625" style="1" customWidth="1"/>
    <col min="8" max="11" width="9" style="1"/>
    <col min="12" max="12" width="107.59765625" style="1" hidden="1" customWidth="1"/>
    <col min="13" max="16384" width="9" style="1"/>
  </cols>
  <sheetData>
    <row r="1" spans="2:17" x14ac:dyDescent="0.2">
      <c r="B1" s="12"/>
      <c r="C1"/>
      <c r="D1"/>
      <c r="E1"/>
      <c r="F1"/>
      <c r="G1"/>
    </row>
    <row r="2" spans="2:17" ht="45.75" customHeight="1" x14ac:dyDescent="0.2">
      <c r="B2" s="12"/>
      <c r="C2"/>
      <c r="D2"/>
      <c r="E2"/>
      <c r="F2"/>
      <c r="G2"/>
    </row>
    <row r="3" spans="2:17" ht="28.2" x14ac:dyDescent="0.45">
      <c r="B3" s="6" t="s">
        <v>251</v>
      </c>
      <c r="C3"/>
      <c r="D3"/>
      <c r="E3"/>
      <c r="F3"/>
      <c r="G3"/>
    </row>
    <row r="4" spans="2:17" ht="11.25" customHeight="1" x14ac:dyDescent="0.45">
      <c r="B4" s="6"/>
      <c r="C4"/>
      <c r="D4"/>
      <c r="E4"/>
      <c r="F4"/>
      <c r="G4"/>
    </row>
    <row r="5" spans="2:17" ht="162" x14ac:dyDescent="0.2">
      <c r="B5" s="201" t="s">
        <v>252</v>
      </c>
      <c r="C5" s="201"/>
      <c r="D5" s="201"/>
      <c r="E5" s="201"/>
      <c r="F5" s="201"/>
      <c r="G5" s="201"/>
      <c r="L5" s="47" t="str">
        <f>B5</f>
        <v>Vermeld in kolom "Gevaar" de bron, situatie of handeling die mogelijk tot letsel kan leiden.
Vermeld in kolom “Risico” de gevaarlijke gebeurtenis of blootstelling die zich voor kan doen.
Vermeld in kolom “Oorzaak” waardoor de bron van het gevaar, situatie of handeling veroorzaakt wordt.
Vermeld in kolom “Effect” wat realistisch gezien het gevolg is als de gevaarlijke gebeurtenis of blootstelling (risico) zich voordoet.
De beschrijving van de oorzaak moet helpen bij de omschrijving van een maatregel. De kolommen gevaar, risico, oorzaak en effect zijn nauw met elkaar verbonden. Benoem in de kolom risico of het om een objectrisico of een samenlooprisico gaat.</v>
      </c>
      <c r="M5" s="48"/>
      <c r="N5" s="48"/>
      <c r="O5" s="48"/>
      <c r="P5" s="48"/>
      <c r="Q5" s="48"/>
    </row>
    <row r="6" spans="2:17" ht="11.25" customHeight="1" x14ac:dyDescent="0.45">
      <c r="B6" s="11"/>
      <c r="C6"/>
      <c r="D6"/>
      <c r="E6"/>
      <c r="F6"/>
      <c r="G6"/>
    </row>
    <row r="7" spans="2:17" ht="45" customHeight="1" x14ac:dyDescent="0.2">
      <c r="B7" s="201" t="s">
        <v>253</v>
      </c>
      <c r="C7" s="201"/>
      <c r="D7" s="201"/>
      <c r="E7" s="201"/>
      <c r="F7" s="201"/>
      <c r="G7" s="201"/>
      <c r="L7" s="49" t="str">
        <f t="shared" ref="L7:L12" si="0">B7</f>
        <v>Definitie van gevaar
Bron, situatie of handeling die mogelijk tot menselijk letsel of ziekte (fysiek of mentaal) kan leiden of een combinatie daarvan*."</v>
      </c>
      <c r="M7" s="46"/>
      <c r="N7" s="46"/>
      <c r="O7" s="46"/>
      <c r="P7" s="46"/>
      <c r="Q7" s="46"/>
    </row>
    <row r="8" spans="2:17" ht="105" customHeight="1" x14ac:dyDescent="0.2">
      <c r="B8" s="201" t="s">
        <v>254</v>
      </c>
      <c r="C8" s="201"/>
      <c r="D8" s="201"/>
      <c r="E8" s="201"/>
      <c r="F8" s="201"/>
      <c r="G8" s="201"/>
      <c r="L8" s="38" t="str">
        <f t="shared" si="0"/>
        <v xml:space="preserve">Gevaren zijn intrinsieke eigenschappen van materialen, machines, stoffen en dergelijke. Het gaat dan om bijvoorbeeld materialen die de potentie hebben letsel of schade toe te brengen. Als dat gebeurt, kan daarbij sprake zijn van overdracht van energie. Bijvoorbeeld door bewegende onderdelen van machines, vallen van hoogte, vrijkomen van gevaarlijke stoffen of micro-organismen. Maar of dat ook gebeurt, hangt af van de aanwezigheid van mensen en andere objecten. Zonder die factoren blijft een gevaar (slechts) een gevaar en vormt dit geen risico, want er kan geen letsel of schade optreden. </v>
      </c>
      <c r="M8" s="46"/>
      <c r="N8" s="46"/>
      <c r="O8" s="46"/>
      <c r="P8" s="46"/>
      <c r="Q8" s="46"/>
    </row>
    <row r="9" spans="2:17" ht="11.25" customHeight="1" x14ac:dyDescent="0.2">
      <c r="B9" s="202" t="s">
        <v>255</v>
      </c>
      <c r="C9" s="202"/>
      <c r="D9" s="202"/>
      <c r="E9" s="202"/>
      <c r="F9" s="202"/>
      <c r="G9" s="202"/>
      <c r="L9" s="50" t="str">
        <f t="shared" si="0"/>
        <v>* Bron: Wat maakt gevaar tot risico?, Het begrip ‘risico’ verklaard, Wim van Alphen, 2016, Dick Oosthuizen en Gerben Feslinga</v>
      </c>
      <c r="M9" s="51"/>
      <c r="N9" s="51"/>
      <c r="O9" s="51"/>
      <c r="P9" s="51"/>
      <c r="Q9" s="51"/>
    </row>
    <row r="10" spans="2:17" ht="11.25" customHeight="1" x14ac:dyDescent="0.2">
      <c r="B10" s="12"/>
      <c r="C10"/>
      <c r="D10"/>
      <c r="E10"/>
      <c r="F10"/>
      <c r="G10"/>
    </row>
    <row r="11" spans="2:17" ht="45" customHeight="1" x14ac:dyDescent="0.2">
      <c r="B11" s="201" t="s">
        <v>256</v>
      </c>
      <c r="C11" s="201"/>
      <c r="D11" s="201"/>
      <c r="E11" s="201"/>
      <c r="F11" s="201"/>
      <c r="G11" s="201"/>
      <c r="L11" s="49" t="str">
        <f t="shared" si="0"/>
        <v>Definitie van risico
Combinatie van de waarschijnlijkheid dat een gevaarlijke gebeurtenis of blootstelling zich voordoet en de ernst van het letsel of de ziekte die daardoor kan worden veroorzaakt."</v>
      </c>
      <c r="M11" s="38"/>
      <c r="N11" s="38"/>
      <c r="O11" s="38"/>
      <c r="P11" s="38"/>
      <c r="Q11" s="38"/>
    </row>
    <row r="12" spans="2:17" ht="90" customHeight="1" x14ac:dyDescent="0.2">
      <c r="B12" s="201" t="s">
        <v>257</v>
      </c>
      <c r="C12" s="201"/>
      <c r="D12" s="201"/>
      <c r="E12" s="201"/>
      <c r="F12" s="201"/>
      <c r="G12" s="201"/>
      <c r="L12" s="38" t="str">
        <f t="shared" si="0"/>
        <v>Over het algemeen bepalen de omstandigheden en de aanwezigheid van mensen en andere objecten in de directe omgeving van de gevaarbronnen dus of bepaalde gevaren zich daadwerkelijk tot een risico kunnen ontwikkelen. De grootte van het risico wordt daarbij bepaald door de waarschijnlijkheid van het optreden van een bepaalde gebeurtenis en de blootstellingsfrequentie, de blootstellingsduur en het aantal mensen en materialen in de directe nabijheid van de gevaarbron. Zoals gezegd vormen de gevaren zonder die factoren geen risico’s.</v>
      </c>
      <c r="M12" s="46"/>
      <c r="N12" s="46"/>
      <c r="O12" s="46"/>
      <c r="P12" s="46"/>
      <c r="Q12" s="46"/>
    </row>
    <row r="13" spans="2:17" ht="11.25" customHeight="1" x14ac:dyDescent="0.2">
      <c r="B13" s="13"/>
      <c r="C13" s="12"/>
      <c r="D13" s="12"/>
      <c r="E13" s="12"/>
      <c r="F13" s="12"/>
      <c r="G13" s="12"/>
      <c r="L13" s="38"/>
      <c r="M13" s="46"/>
      <c r="N13" s="46"/>
      <c r="O13" s="46"/>
      <c r="P13" s="46"/>
      <c r="Q13" s="46"/>
    </row>
    <row r="14" spans="2:17" ht="25.2" x14ac:dyDescent="0.2">
      <c r="B14" s="18" t="s">
        <v>239</v>
      </c>
      <c r="C14" s="18" t="s">
        <v>258</v>
      </c>
      <c r="D14" s="18" t="s">
        <v>34</v>
      </c>
      <c r="E14" s="18" t="s">
        <v>259</v>
      </c>
      <c r="F14" s="18" t="s">
        <v>260</v>
      </c>
      <c r="G14" s="18" t="s">
        <v>48</v>
      </c>
    </row>
    <row r="15" spans="2:17" ht="63" x14ac:dyDescent="0.2">
      <c r="B15" s="16" t="s">
        <v>240</v>
      </c>
      <c r="C15" s="16" t="s">
        <v>246</v>
      </c>
      <c r="D15" s="16" t="s">
        <v>261</v>
      </c>
      <c r="E15" s="16" t="s">
        <v>262</v>
      </c>
      <c r="F15" s="16" t="s">
        <v>263</v>
      </c>
      <c r="G15" s="16" t="s">
        <v>264</v>
      </c>
    </row>
    <row r="16" spans="2:17" ht="50.4" x14ac:dyDescent="0.2">
      <c r="B16" s="16" t="s">
        <v>241</v>
      </c>
      <c r="C16" s="16" t="s">
        <v>247</v>
      </c>
      <c r="D16" s="16" t="s">
        <v>265</v>
      </c>
      <c r="E16" s="16" t="s">
        <v>266</v>
      </c>
      <c r="F16" s="16" t="s">
        <v>267</v>
      </c>
      <c r="G16" s="16" t="s">
        <v>268</v>
      </c>
    </row>
    <row r="17" spans="2:7" ht="63" x14ac:dyDescent="0.2">
      <c r="B17" s="16" t="s">
        <v>242</v>
      </c>
      <c r="C17" s="16" t="s">
        <v>248</v>
      </c>
      <c r="D17" s="16" t="s">
        <v>269</v>
      </c>
      <c r="E17" s="16" t="s">
        <v>270</v>
      </c>
      <c r="F17" s="16" t="s">
        <v>271</v>
      </c>
      <c r="G17" s="16" t="s">
        <v>272</v>
      </c>
    </row>
    <row r="18" spans="2:7" ht="50.4" x14ac:dyDescent="0.2">
      <c r="B18" s="16" t="s">
        <v>243</v>
      </c>
      <c r="C18" s="16" t="s">
        <v>249</v>
      </c>
      <c r="D18" s="16" t="s">
        <v>273</v>
      </c>
      <c r="E18" s="16" t="s">
        <v>274</v>
      </c>
      <c r="F18" s="16" t="s">
        <v>275</v>
      </c>
      <c r="G18" s="16" t="s">
        <v>268</v>
      </c>
    </row>
    <row r="19" spans="2:7" ht="50.4" x14ac:dyDescent="0.2">
      <c r="B19" s="16" t="s">
        <v>276</v>
      </c>
      <c r="C19" s="16" t="s">
        <v>250</v>
      </c>
      <c r="D19" s="16" t="s">
        <v>277</v>
      </c>
      <c r="E19" s="16" t="s">
        <v>278</v>
      </c>
      <c r="F19" s="16" t="s">
        <v>279</v>
      </c>
      <c r="G19" s="16" t="s">
        <v>264</v>
      </c>
    </row>
    <row r="21" spans="2:7" ht="57" customHeight="1" x14ac:dyDescent="0.2"/>
    <row r="22" spans="2:7" ht="16.2" x14ac:dyDescent="0.3">
      <c r="B22" s="8"/>
    </row>
    <row r="23" spans="2:7" ht="16.2" x14ac:dyDescent="0.3">
      <c r="B23" s="8"/>
    </row>
    <row r="24" spans="2:7" ht="16.2" x14ac:dyDescent="0.3">
      <c r="B24" s="8"/>
    </row>
    <row r="25" spans="2:7" ht="16.2" x14ac:dyDescent="0.3">
      <c r="B25" s="8"/>
    </row>
    <row r="26" spans="2:7" ht="16.2" x14ac:dyDescent="0.3">
      <c r="B26" s="8"/>
    </row>
    <row r="27" spans="2:7" ht="16.2" x14ac:dyDescent="0.3">
      <c r="B27" s="8"/>
    </row>
    <row r="28" spans="2:7" ht="16.2" x14ac:dyDescent="0.3">
      <c r="B28" s="8"/>
    </row>
    <row r="29" spans="2:7" ht="16.2" x14ac:dyDescent="0.3">
      <c r="B29" s="8"/>
    </row>
    <row r="30" spans="2:7" ht="16.2" x14ac:dyDescent="0.3">
      <c r="B30" s="8"/>
    </row>
    <row r="31" spans="2:7" ht="16.2" x14ac:dyDescent="0.3">
      <c r="B31" s="8"/>
    </row>
    <row r="32" spans="2:7" ht="16.2" x14ac:dyDescent="0.3">
      <c r="B32" s="8"/>
    </row>
    <row r="33" spans="2:2" ht="16.2" x14ac:dyDescent="0.3">
      <c r="B33" s="8"/>
    </row>
    <row r="34" spans="2:2" ht="16.2" x14ac:dyDescent="0.3">
      <c r="B34" s="8"/>
    </row>
    <row r="35" spans="2:2" x14ac:dyDescent="0.2">
      <c r="B35" s="1"/>
    </row>
    <row r="36" spans="2:2" ht="16.2" x14ac:dyDescent="0.3">
      <c r="B36" s="8"/>
    </row>
    <row r="37" spans="2:2" ht="16.2" x14ac:dyDescent="0.3">
      <c r="B37" s="8"/>
    </row>
    <row r="38" spans="2:2" ht="16.2" x14ac:dyDescent="0.3">
      <c r="B38" s="8"/>
    </row>
    <row r="39" spans="2:2" ht="16.2" x14ac:dyDescent="0.3">
      <c r="B39" s="8"/>
    </row>
    <row r="40" spans="2:2" ht="16.2" x14ac:dyDescent="0.3">
      <c r="B40" s="8"/>
    </row>
  </sheetData>
  <sheetProtection algorithmName="SHA-512" hashValue="gU7keWHIXNwC8v+E+dMhMEDPtgMJMnQPNakyIIjG01Q+vmVb7sA44FDMLxmRdbNdjElM7YM+sBAZFvNhnobuPQ==" saltValue="nAWPVJCLvlo4YHmqx8dx8A==" spinCount="100000" sheet="1" objects="1" scenarios="1"/>
  <mergeCells count="6">
    <mergeCell ref="B12:G12"/>
    <mergeCell ref="B5:G5"/>
    <mergeCell ref="B7:G7"/>
    <mergeCell ref="B11:G11"/>
    <mergeCell ref="B9:G9"/>
    <mergeCell ref="B8:G8"/>
  </mergeCells>
  <pageMargins left="0.7" right="0.7" top="0.75" bottom="0.75" header="0.3" footer="0.3"/>
  <pageSetup paperSize="9"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785E1B59FA2D40AF476A3E4B8415F4" ma:contentTypeVersion="12" ma:contentTypeDescription="Een nieuw document maken." ma:contentTypeScope="" ma:versionID="cc22e45968eeb8a1f56ddefcd79611de">
  <xsd:schema xmlns:xsd="http://www.w3.org/2001/XMLSchema" xmlns:xs="http://www.w3.org/2001/XMLSchema" xmlns:p="http://schemas.microsoft.com/office/2006/metadata/properties" xmlns:ns2="822554bf-a99f-47c3-a558-7046420a3042" xmlns:ns3="3335faf6-0ef3-46ad-881d-ba8ec76b8157" targetNamespace="http://schemas.microsoft.com/office/2006/metadata/properties" ma:root="true" ma:fieldsID="869b6d0620c6111db33009157d4ae789" ns2:_="" ns3:_="">
    <xsd:import namespace="822554bf-a99f-47c3-a558-7046420a3042"/>
    <xsd:import namespace="3335faf6-0ef3-46ad-881d-ba8ec76b81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554bf-a99f-47c3-a558-7046420a3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c528918-5c9f-4b9e-a137-98cc0438ef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35faf6-0ef3-46ad-881d-ba8ec76b815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60365e-73b4-429d-9c47-f72f737adc07}" ma:internalName="TaxCatchAll" ma:showField="CatchAllData" ma:web="3335faf6-0ef3-46ad-881d-ba8ec76b81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2554bf-a99f-47c3-a558-7046420a3042">
      <Terms xmlns="http://schemas.microsoft.com/office/infopath/2007/PartnerControls"/>
    </lcf76f155ced4ddcb4097134ff3c332f>
    <TaxCatchAll xmlns="3335faf6-0ef3-46ad-881d-ba8ec76b81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14BFDC-AFE1-48E6-BB0D-9C76DAD43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554bf-a99f-47c3-a558-7046420a3042"/>
    <ds:schemaRef ds:uri="3335faf6-0ef3-46ad-881d-ba8ec76b8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28684E-A263-47C6-B09C-FDA1E5B8AD4C}">
  <ds:schemaRefs>
    <ds:schemaRef ds:uri="http://schemas.microsoft.com/office/2006/metadata/properties"/>
    <ds:schemaRef ds:uri="http://schemas.microsoft.com/office/infopath/2007/PartnerControls"/>
    <ds:schemaRef ds:uri="822554bf-a99f-47c3-a558-7046420a3042"/>
    <ds:schemaRef ds:uri="3335faf6-0ef3-46ad-881d-ba8ec76b8157"/>
  </ds:schemaRefs>
</ds:datastoreItem>
</file>

<file path=customXml/itemProps3.xml><?xml version="1.0" encoding="utf-8"?>
<ds:datastoreItem xmlns:ds="http://schemas.openxmlformats.org/officeDocument/2006/customXml" ds:itemID="{85961BBA-44D6-4DD5-BCF2-0913DFBE4E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19</vt:i4>
      </vt:variant>
      <vt:variant>
        <vt:lpstr>Benoemde bereiken</vt:lpstr>
      </vt:variant>
      <vt:variant>
        <vt:i4>45</vt:i4>
      </vt:variant>
    </vt:vector>
  </HeadingPairs>
  <TitlesOfParts>
    <vt:vector size="64" baseType="lpstr">
      <vt:lpstr>Voorblad</vt:lpstr>
      <vt:lpstr>Risicosessies</vt:lpstr>
      <vt:lpstr>Werkblad RI&amp;E</vt:lpstr>
      <vt:lpstr>Dashboard</vt:lpstr>
      <vt:lpstr>Bron </vt:lpstr>
      <vt:lpstr>Veiligheidsdomein</vt:lpstr>
      <vt:lpstr>Werkzaamheden</vt:lpstr>
      <vt:lpstr>Locatie_Specifieke plek</vt:lpstr>
      <vt:lpstr>Gevaar_Risico_Oorzaak_Effect</vt:lpstr>
      <vt:lpstr>Blad1</vt:lpstr>
      <vt:lpstr>Blad2</vt:lpstr>
      <vt:lpstr>Blad3</vt:lpstr>
      <vt:lpstr>Blad4</vt:lpstr>
      <vt:lpstr>BRF</vt:lpstr>
      <vt:lpstr>VS, Fine &amp; Kinney</vt:lpstr>
      <vt:lpstr>SCB-toets</vt:lpstr>
      <vt:lpstr>Allocatie</vt:lpstr>
      <vt:lpstr>Maatregelen</vt:lpstr>
      <vt:lpstr>Status</vt:lpstr>
      <vt:lpstr>Allocatie!Afdrukbereik</vt:lpstr>
      <vt:lpstr>BRF!Afdrukbereik</vt:lpstr>
      <vt:lpstr>'Bron '!Afdrukbereik</vt:lpstr>
      <vt:lpstr>Dashboard!Afdrukbereik</vt:lpstr>
      <vt:lpstr>Gevaar_Risico_Oorzaak_Effect!Afdrukbereik</vt:lpstr>
      <vt:lpstr>'Locatie_Specifieke plek'!Afdrukbereik</vt:lpstr>
      <vt:lpstr>Maatregelen!Afdrukbereik</vt:lpstr>
      <vt:lpstr>'SCB-toets'!Afdrukbereik</vt:lpstr>
      <vt:lpstr>Status!Afdrukbereik</vt:lpstr>
      <vt:lpstr>Veiligheidsdomein!Afdrukbereik</vt:lpstr>
      <vt:lpstr>'VS, Fine &amp; Kinney'!Afdrukbereik</vt:lpstr>
      <vt:lpstr>Werkzaamheden!Afdrukbereik</vt:lpstr>
      <vt:lpstr>'Werkblad RI&amp;E'!Afdruktitels</vt:lpstr>
      <vt:lpstr>BRF</vt:lpstr>
      <vt:lpstr>FK_B</vt:lpstr>
      <vt:lpstr>FK_E</vt:lpstr>
      <vt:lpstr>FK_W</vt:lpstr>
      <vt:lpstr>vb_actiehouder</vt:lpstr>
      <vt:lpstr>vb_allocatie</vt:lpstr>
      <vt:lpstr>vb_b1</vt:lpstr>
      <vt:lpstr>vb_b2</vt:lpstr>
      <vt:lpstr>vb_bron</vt:lpstr>
      <vt:lpstr>vb_datum</vt:lpstr>
      <vt:lpstr>vb_e1</vt:lpstr>
      <vt:lpstr>vb_e2</vt:lpstr>
      <vt:lpstr>vb_gevaar</vt:lpstr>
      <vt:lpstr>vb_invuldatum</vt:lpstr>
      <vt:lpstr>vb_locatie_specifiek_plek</vt:lpstr>
      <vt:lpstr>vb_maatregelen</vt:lpstr>
      <vt:lpstr>vb_maatregelen_of_contracteis</vt:lpstr>
      <vt:lpstr>vb_mogelijke_effecten</vt:lpstr>
      <vt:lpstr>vb_mogelijke_oorzaken</vt:lpstr>
      <vt:lpstr>vb_nr</vt:lpstr>
      <vt:lpstr>vb_opnemen_in_risicodossier</vt:lpstr>
      <vt:lpstr>vb_r12</vt:lpstr>
      <vt:lpstr>vb_r21</vt:lpstr>
      <vt:lpstr>vb_r22</vt:lpstr>
      <vt:lpstr>vb_restrisicos</vt:lpstr>
      <vt:lpstr>vb_risico_beschrijving</vt:lpstr>
      <vt:lpstr>vb_status_allocatie_og</vt:lpstr>
      <vt:lpstr>vb_veiligheidsdomein</vt:lpstr>
      <vt:lpstr>vb_w1</vt:lpstr>
      <vt:lpstr>vb_w2</vt:lpstr>
      <vt:lpstr>vb_werkzaamheden_activiteit</vt:lpstr>
      <vt:lpstr>Veiligheidsdomeinen</vt:lpstr>
    </vt:vector>
  </TitlesOfParts>
  <Manager/>
  <Company>Rijkswaterstaat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Maloir, Catherine (PPO)</dc:creator>
  <cp:keywords/>
  <dc:description/>
  <cp:lastModifiedBy>Stijn Wentink</cp:lastModifiedBy>
  <cp:revision/>
  <cp:lastPrinted>2024-10-03T10:10:57Z</cp:lastPrinted>
  <dcterms:created xsi:type="dcterms:W3CDTF">2014-08-20T20:28:49Z</dcterms:created>
  <dcterms:modified xsi:type="dcterms:W3CDTF">2024-10-03T10:11:02Z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0x0101006A785E1B59FA2D40AF476A3E4B8415F4</vt:lpwstr>
  </property>
  <property fmtid="{D5CDD505-2E9C-101B-9397-08002B2CF9AE}" pid="3" name="BExAnalyzer_OldName">
    <vt:lpwstr>Sjabloon Ontwerp RI&amp;E Veiligheid 2.1.1.xlsx</vt:lpwstr>
  </property>
  <property fmtid="{D5CDD505-2E9C-101B-9397-08002B2CF9AE}" pid="4" name="Order">
    <vt:r8>266000</vt:r8>
  </property>
  <property fmtid="{D5CDD505-2E9C-101B-9397-08002B2CF9AE}" pid="5" name="ComplianceAssetId">
    <vt:lpwstr/>
  </property>
  <property fmtid="{D5CDD505-2E9C-101B-9397-08002B2CF9AE}" pid="6" name="TemplateUrl">
    <vt:lpwstr/>
  </property>
  <property fmtid="{D5CDD505-2E9C-101B-9397-08002B2CF9AE}" pid="7" name="xd_Signature">
    <vt:bool>false</vt:bool>
  </property>
  <property fmtid="{D5CDD505-2E9C-101B-9397-08002B2CF9AE}" pid="8" name="Auteur">
    <vt:lpwstr/>
  </property>
  <property fmtid="{D5CDD505-2E9C-101B-9397-08002B2CF9AE}" pid="9" name="xd_ProgID">
    <vt:lpwstr/>
  </property>
  <property fmtid="{D5CDD505-2E9C-101B-9397-08002B2CF9AE}" pid="10" name="MediaServiceImageTags">
    <vt:lpwstr/>
  </property>
</Properties>
</file>