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old.sharepoint.com/sites/afd-team-inkoop-lopende-projecten/Gedeelde documenten/General/REG/240017REG Schoonmaakmiddelen/02 Aanbestedingsstukken/NVI/"/>
    </mc:Choice>
  </mc:AlternateContent>
  <xr:revisionPtr revIDLastSave="0" documentId="8_{226A6681-B3B1-44E0-863E-BBD34EF3396E}" xr6:coauthVersionLast="47" xr6:coauthVersionMax="47" xr10:uidLastSave="{00000000-0000-0000-0000-000000000000}"/>
  <bookViews>
    <workbookView xWindow="-110" yWindow="-110" windowWidth="19420" windowHeight="10300" xr2:uid="{00000000-000D-0000-FFFF-FFFF00000000}"/>
  </bookViews>
  <sheets>
    <sheet name="P1 Kernassortiment" sheetId="1" r:id="rId1"/>
    <sheet name="P2 Opslagpercentage" sheetId="2" r:id="rId2"/>
  </sheets>
  <definedNames>
    <definedName name="_xlnm._FilterDatabase" localSheetId="0" hidden="1">'P1 Kernassortiment'!$A$11:$K$68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1" l="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J47" i="1" s="1"/>
  <c r="H48" i="1"/>
  <c r="H49" i="1"/>
  <c r="H50" i="1"/>
  <c r="H51" i="1"/>
  <c r="H52" i="1"/>
  <c r="H53" i="1"/>
  <c r="H54" i="1"/>
  <c r="J54" i="1" s="1"/>
  <c r="H55" i="1"/>
  <c r="H56" i="1"/>
  <c r="H57" i="1"/>
  <c r="H58" i="1"/>
  <c r="H59" i="1"/>
  <c r="H60" i="1"/>
  <c r="H61" i="1"/>
  <c r="H62" i="1"/>
  <c r="H63" i="1"/>
  <c r="H64" i="1"/>
  <c r="H65" i="1"/>
  <c r="H66" i="1"/>
  <c r="H67" i="1"/>
  <c r="H13" i="1"/>
  <c r="H14" i="1"/>
  <c r="H15" i="1"/>
  <c r="H12" i="1"/>
  <c r="I60" i="1"/>
  <c r="I41" i="1"/>
  <c r="I54" i="1"/>
  <c r="I62" i="1"/>
  <c r="I50" i="1"/>
  <c r="I67" i="1"/>
  <c r="I65" i="1"/>
  <c r="I64" i="1"/>
  <c r="I63" i="1"/>
  <c r="I61" i="1"/>
  <c r="I59" i="1"/>
  <c r="I58" i="1"/>
  <c r="I57" i="1"/>
  <c r="I56" i="1"/>
  <c r="I55" i="1"/>
  <c r="I53" i="1"/>
  <c r="I52" i="1"/>
  <c r="I51" i="1"/>
  <c r="I49" i="1"/>
  <c r="I48" i="1"/>
  <c r="I46" i="1"/>
  <c r="I45" i="1"/>
  <c r="I44" i="1"/>
  <c r="I42" i="1"/>
  <c r="I34" i="1"/>
  <c r="I32" i="1"/>
  <c r="I30" i="1"/>
  <c r="I29" i="1"/>
  <c r="I28" i="1"/>
  <c r="I27" i="1"/>
  <c r="I25" i="1"/>
  <c r="I24" i="1"/>
  <c r="I23" i="1"/>
  <c r="I22" i="1"/>
  <c r="I21" i="1"/>
  <c r="I17" i="1"/>
  <c r="I16" i="1"/>
  <c r="I15" i="1"/>
  <c r="I13" i="1"/>
  <c r="I19" i="1"/>
  <c r="I18" i="1"/>
  <c r="J63" i="1" l="1"/>
  <c r="J64" i="1"/>
  <c r="J50" i="1"/>
  <c r="J62" i="1"/>
  <c r="J61" i="1"/>
  <c r="J59" i="1"/>
  <c r="J57" i="1"/>
  <c r="J58" i="1"/>
  <c r="J56" i="1"/>
  <c r="J52" i="1"/>
  <c r="J53" i="1"/>
  <c r="I66" i="1"/>
  <c r="I43" i="1"/>
  <c r="I37" i="1"/>
  <c r="I36" i="1"/>
  <c r="I35" i="1"/>
  <c r="J38" i="1"/>
  <c r="J65" i="1"/>
  <c r="J17" i="1"/>
  <c r="J19" i="1"/>
  <c r="J20" i="1"/>
  <c r="J22" i="1"/>
  <c r="J26" i="1"/>
  <c r="J27" i="1"/>
  <c r="J31" i="1"/>
  <c r="J33" i="1"/>
  <c r="J39" i="1"/>
  <c r="J40" i="1"/>
  <c r="J45" i="1"/>
  <c r="J12" i="1"/>
  <c r="D10" i="2"/>
  <c r="J25" i="1"/>
  <c r="J60" i="1" l="1"/>
  <c r="J43" i="1"/>
  <c r="J34" i="1"/>
  <c r="J28" i="1"/>
  <c r="J24" i="1"/>
  <c r="J44" i="1"/>
  <c r="J36" i="1"/>
  <c r="J42" i="1"/>
  <c r="J41" i="1"/>
  <c r="J46" i="1"/>
  <c r="J37" i="1"/>
  <c r="J35" i="1"/>
  <c r="J23" i="1"/>
  <c r="J30" i="1"/>
  <c r="J32" i="1"/>
  <c r="J29" i="1"/>
  <c r="J21" i="1"/>
  <c r="J15" i="1"/>
  <c r="J18" i="1"/>
  <c r="J16" i="1"/>
  <c r="J14" i="1"/>
  <c r="J13" i="1"/>
  <c r="J68" i="1" s="1"/>
  <c r="J71" i="1" s="1"/>
  <c r="J67" i="1"/>
  <c r="J66" i="1"/>
  <c r="J55" i="1"/>
  <c r="J51" i="1"/>
  <c r="J49" i="1"/>
  <c r="J48" i="1"/>
</calcChain>
</file>

<file path=xl/sharedStrings.xml><?xml version="1.0" encoding="utf-8"?>
<sst xmlns="http://schemas.openxmlformats.org/spreadsheetml/2006/main" count="150" uniqueCount="100">
  <si>
    <t xml:space="preserve"> Bijlage F -Prijsinvulformulier schoonmaakmiddelen, kenmerk 240017REG</t>
  </si>
  <si>
    <t>Inschrijver:</t>
  </si>
  <si>
    <t>P1: Kernassortiment</t>
  </si>
  <si>
    <r>
      <rPr>
        <u/>
        <sz val="9"/>
        <color rgb="FF000000"/>
        <rFont val="Calibri"/>
        <family val="2"/>
        <scheme val="minor"/>
      </rPr>
      <t xml:space="preserve">Voorwaarden:
</t>
    </r>
    <r>
      <rPr>
        <sz val="9"/>
        <color rgb="FF000000"/>
        <rFont val="Calibri"/>
        <family val="2"/>
        <scheme val="minor"/>
      </rPr>
      <t>• De inschrijfstaat dient volledig ingevuld en ondertekend te worden. De in te vullen cellen zijn geel gemarkeerd. De inschrijfstaat mag niet worden aangepast. 
• De prijs wordt opgeven in euro’s, exclusief BTW. 
• De eenheidsprijzen gelden gedurende de hele contractperiode.
• Algemene kosten worden niet geaccepteerd. 
• Zie verder de leidraad en bijlage deelnamevoorwaarden voor voorwaarden aan uw prijsaanbieding</t>
    </r>
  </si>
  <si>
    <t>Daar waar merknamen genoemd worden, leest u 'of vergelijkbaar'. Hoeveelheden kunnen zowel in bulk als per stuk besteld worden. De prijs blijft in beide gevallen gelijk.
U mag geen €0,00 invullen.</t>
  </si>
  <si>
    <t>Schoonmaakmiddelen, -artikelen            en -materialen:</t>
  </si>
  <si>
    <t>Duurzaam product conform PvE: vul keurmerk in</t>
  </si>
  <si>
    <t>PFAS houdend product Ja/Nee</t>
  </si>
  <si>
    <t>Opdrachtnemer vult in deze kolom het (eventueel) aangeboden gelijkwaardige product in:</t>
  </si>
  <si>
    <t>Prijs per verpakking</t>
  </si>
  <si>
    <t>Eenheid</t>
  </si>
  <si>
    <t>Prijs per eenheid excl BTW</t>
  </si>
  <si>
    <t>Fictief gebruik per kalender jaar</t>
  </si>
  <si>
    <t xml:space="preserve">Totaalprijs per jaar excl. BTW </t>
  </si>
  <si>
    <t>Voorbeeld: 
Dreft Extra Hyg. Afwasmiddel Original 1200 ml</t>
  </si>
  <si>
    <t>EU Ecolabel en Cradle to Cradle Gold</t>
  </si>
  <si>
    <t>Nee</t>
  </si>
  <si>
    <t>Green Care Professional MANUDISH essential afwasmiddel</t>
  </si>
  <si>
    <t>Dreft Extra Hyg. afwasmiddel  Original 1200 ml</t>
  </si>
  <si>
    <t>ECO63 reinigingsdoek blauw 38x40cm</t>
  </si>
  <si>
    <t>1 doek</t>
  </si>
  <si>
    <t>Afvalzakken HDK 80x110 blauw 18 my rol 20 stuks</t>
  </si>
  <si>
    <t xml:space="preserve">Afvalzakken++                 LDPE 80x110cm blauw 44My/T70  100% recycled Rol 20 stuks    </t>
  </si>
  <si>
    <t>Greenspeed microvezelglasdoek Blauw 40x40cm</t>
  </si>
  <si>
    <t>Maxi-T trigger blauw T.b.v. sprayflacon 650ml</t>
  </si>
  <si>
    <t>1 stuk</t>
  </si>
  <si>
    <t>Maxi-T trigger rood T.b.v. sprayflacon 650ml</t>
  </si>
  <si>
    <t>Nilfisk parketzuigmond + borstel strips, wielen   Ø32mm, 300mm</t>
  </si>
  <si>
    <t>Pedaalemmerzak 63x70cm 10my Transp., HDPE rol 50 stuks</t>
  </si>
  <si>
    <t>Piek citronelreiniger 1L</t>
  </si>
  <si>
    <t>1 mililiter</t>
  </si>
  <si>
    <t>Piek schoonmaakazijn, kalk en vetverwijderaar 1L</t>
  </si>
  <si>
    <t>Plumeau kunstvezel Gekleurd, telesteel 115cm</t>
  </si>
  <si>
    <t>Polifix Microclin Flex Hoogstofwisser</t>
  </si>
  <si>
    <t xml:space="preserve">Clean and Clever SMA31-62     Stretch microvezeldoek        40x40cm blauw 280g/m2   </t>
  </si>
  <si>
    <t xml:space="preserve">Clean and Clever SMA62++      microvezeldoek 40x40cm groen  Stretch ca. 280g/m2       </t>
  </si>
  <si>
    <t xml:space="preserve">Powersterko afvalzakken+      LDPE 60x100cm grijs T60    98% recycled Rol 25 stuks    </t>
  </si>
  <si>
    <t>SMA62 microvezeldoek geel 40x40cm, stretch. Ca.280g/m2. Clean and Clever</t>
  </si>
  <si>
    <t>SMA62 microvezeldoek roze 40x40cm, stretch. Ca.280g/m2. Clean and Clever</t>
  </si>
  <si>
    <t xml:space="preserve">1 stuk </t>
  </si>
  <si>
    <t>Taski AERO afkoppelbaar snoer 30031-61 main cord 2L EURO Oranje</t>
  </si>
  <si>
    <t>Nilfisk stofzak GD 5</t>
  </si>
  <si>
    <t>Taski Aero BP fleece stofzak disposable</t>
  </si>
  <si>
    <t>Taski Aero 8/15 stofzak papier</t>
  </si>
  <si>
    <t>Taski Room Care spraytrigger R3, 300ml, blauw</t>
  </si>
  <si>
    <t xml:space="preserve">Taski Room Care spraytrigger R5, 500ml, rood </t>
  </si>
  <si>
    <t>Taski snoer oranje 15m, t.b.v. Vento 8 en 15</t>
  </si>
  <si>
    <t xml:space="preserve">Premium Gold Biozakken 30L++  100% composteerbaar Rol 10 st.  50x57cm melk wit 14my         </t>
  </si>
  <si>
    <t>Premium Gold Biozakken 120L+  70x110cm melk wit 17my       100% composteerbaar Rol 10 st.</t>
  </si>
  <si>
    <t>Afvalzak 70x110cm 18my PRO Blauw, HDK</t>
  </si>
  <si>
    <t>Afvalzak 80x100cm T25 Transp., HDPE</t>
  </si>
  <si>
    <t xml:space="preserve">Hynex handschoenen 3,5gr      Nitril poedervrij onsteriel ^ Mt:L blauw. Box 100 stuks     </t>
  </si>
  <si>
    <t xml:space="preserve">Hynex handschoenen 3,5gr   Nitril poedervrij onsteriel ^    Mt:XL blauw. Box 100 stuks    </t>
  </si>
  <si>
    <t xml:space="preserve">Clean and Clever PRO165 4,7gr+ handschoenen Nitril poedervrij Mt:S. blauw Box 100 stuks    </t>
  </si>
  <si>
    <t xml:space="preserve">Hynex handschoenen 3,5gr      Nitril poedervrij onsteriel ^  Mt:M blauw. Box 100 stuks     </t>
  </si>
  <si>
    <t>Green care SANET perfect sanitairreiniger &amp; ontkalker C2C Can 5l</t>
  </si>
  <si>
    <t>Tana GLASS vitrevit+ schuimende glasreiniger 600 ml</t>
  </si>
  <si>
    <t xml:space="preserve"> Subtotaal:</t>
  </si>
  <si>
    <t>Fictieve beoordelingsprijs maal 4 jaar</t>
  </si>
  <si>
    <t>Organisatie:</t>
  </si>
  <si>
    <t>KVK-nummer:</t>
  </si>
  <si>
    <t>Naam:</t>
  </si>
  <si>
    <t xml:space="preserve">Functie: </t>
  </si>
  <si>
    <t>Datum:</t>
  </si>
  <si>
    <t>In geval van een inschrijving door een samenwerkingsverband van ondernemers wijzen de inschrijvers de hierboven genoemde inschrijver aan als gemachtigde om hen in alle zaken in het kader van de aanbestedingsprocedure en de uitvoering van de opdracht te vertegenwoordigen.</t>
  </si>
  <si>
    <t>De inschrijver verklaart deze inschrijving te doen met inachtneming van de bepalingen, voorwaarden en de gegevens zoals deze zijn omschreven in de voor de inschrijving relevante stukken.</t>
  </si>
  <si>
    <t>Handtekening</t>
  </si>
  <si>
    <t>P2: Opslagpercentage</t>
  </si>
  <si>
    <r>
      <rPr>
        <u/>
        <sz val="9"/>
        <color rgb="FF000000"/>
        <rFont val="Calibri"/>
        <family val="2"/>
        <scheme val="minor"/>
      </rPr>
      <t xml:space="preserve">Voorwaarden:
</t>
    </r>
    <r>
      <rPr>
        <sz val="9"/>
        <color rgb="FF000000"/>
        <rFont val="Calibri"/>
        <family val="2"/>
        <scheme val="minor"/>
      </rPr>
      <t>• De inschrijfstaat dient volledig ingevuld en ondertekend te worden. De in te vullen cellen zijn geel gemarkeerd. De inschrijfstaat mag niet worden aangepast. 
• Voor criterium P2 gelden opslagpercentages.  
• De percentages gelden gedurende de hele contractperiode.
• Zie verder de leidraad en bijlage deelnamevoorwaarden voor voorwaarden aan uw aanbieding</t>
    </r>
  </si>
  <si>
    <t>Productgroep</t>
  </si>
  <si>
    <t>Opslagpercentsage inschrijver</t>
  </si>
  <si>
    <t>Opslagpercentage geldend voor alle schoonmaakmiddelen en -artikelen in uw catalogus:</t>
  </si>
  <si>
    <t>Opslagpercentage voor alle schoonmaakmaterialen en overige machines in uw catalogus:</t>
  </si>
  <si>
    <t>Gemiddeld opslagpercentage</t>
  </si>
  <si>
    <t>1 zak</t>
  </si>
  <si>
    <t xml:space="preserve"> 1 zak</t>
  </si>
  <si>
    <t>Microclin Flex Microvezel vervanghoes</t>
  </si>
  <si>
    <t xml:space="preserve">Powersterko afvalzakken   HDPE 58x100cm oranje T23     100% virgin Rol 25 stuks      </t>
  </si>
  <si>
    <t>Taski dubbelfilter stofzak. Vento 15(S) Bora 12 1 pak 10 st.</t>
  </si>
  <si>
    <t>1 stofzak</t>
  </si>
  <si>
    <t>Clean and Clever PRO 31-330   kleefdoek wit viscose 60x20cm rol 50 vel op rol</t>
  </si>
  <si>
    <t>1 vel</t>
  </si>
  <si>
    <t>Vileda Swep Single Microplus 35cm, vlakmop</t>
  </si>
  <si>
    <t>Vileda Miraclean spons wit 10x6cm 1 pak 12 st</t>
  </si>
  <si>
    <t>Vileda Swep Single Extra vlakmop 50cm</t>
  </si>
  <si>
    <t>1 handschoen</t>
  </si>
  <si>
    <t xml:space="preserve">Gentle skin handschoen latex++ Mt:L/8-8,5. transp. onsteriel Poedervrij Box 100 Stuks      </t>
  </si>
  <si>
    <t xml:space="preserve">G LABEL Handschoenen ++       Vinyl poedervrij Mt:L wit  ^  Box 100 stuks                 </t>
  </si>
  <si>
    <t xml:space="preserve">G LABEL Handschoenen +        Vinyl poedervrij Mt:XL wit  ^ Box 100 stuks                 </t>
  </si>
  <si>
    <t xml:space="preserve">Med-Comfort handschoenen++    Mt:XL. zwart vitril poedervrij Box 100 stuks          </t>
  </si>
  <si>
    <t xml:space="preserve">ComFort handschoenen ++    Nitril poedervrij Mt:XL blauw Box 100 stuks                 </t>
  </si>
  <si>
    <t xml:space="preserve">Bingold handschoen nitril++   35plus Mt:XL/10. wit onsteriel Poedervrij Box 200 Stuks      </t>
  </si>
  <si>
    <t xml:space="preserve">MaiMed handschoen Vinyl trsp++poedervrij onsteriel          Mt:S. Box 100 stuks           </t>
  </si>
  <si>
    <t xml:space="preserve">G LABEL Handschoenen ++      Vinyl poedervrij Mt:S. wit  ^ Box 100 stuks                 </t>
  </si>
  <si>
    <t xml:space="preserve">G LABEL Handschoenen ++       Vinyl poedervrij Mt:M wit  ^  Box 100 stuks                 </t>
  </si>
  <si>
    <t xml:space="preserve">Clean and Clever PRO165 4,7g++ handschoenen Nitril poedervrij Mt:L. blauw Box 100 stuks     </t>
  </si>
  <si>
    <t xml:space="preserve">Clean and Clever PRO165 4,7g++ handschoenen Nitril poedervrij Mt:M. blauw Box 100 stuks     </t>
  </si>
  <si>
    <t xml:space="preserve">Clean and Clever PRO165 4,7g++ handschoenen Nitril poedervrij Mt:XL. blauw Box 100 stuks     </t>
  </si>
  <si>
    <t xml:space="preserve">Theedoek extra wit/groen      50x70cm geruit                200g 45% katoen / 55% linnen  </t>
  </si>
  <si>
    <t>Hoeveelheid (eenheden conform kolom H) per artikel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</si>
</sst>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164" formatCode="&quot;€&quot;\ #,##0.00"/>
    <numFmt numFmtId="165" formatCode="&quot;€&quot;\ #,##0.0000"/>
    <numFmt numFmtId="166" formatCode="_ &quot;€&quot;\ * #,##0.0000_ ;_ &quot;€&quot;\ * \-#,##0.0000_ ;_ &quot;€&quot;\ * &quot;-&quot;??_ ;_ @_ "/>
    <numFmt numFmtId="167" formatCode="_ [$€-2]\ * #,##0.00_ ;_ [$€-2]\ * \-#,##0.00_ ;_ [$€-2]\ * &quot;-&quot;??_ ;_ @_ "/>
  </numFmts>
  <fonts count="16" x14ac:knownFonts="1">
    <font>
      <sz val="11"/>
      <color theme="1"/>
      <name val="Calibri"/>
      <family val="2"/>
      <scheme val="minor"/>
    </font>
    <font>
      <b/>
      <sz val="16"/>
      <color theme="1"/>
      <name val="Calibri"/>
      <family val="2"/>
      <scheme val="minor"/>
    </font>
    <font>
      <sz val="16"/>
      <color theme="1"/>
      <name val="Calibri"/>
      <family val="2"/>
      <scheme val="minor"/>
    </font>
    <font>
      <sz val="8"/>
      <color theme="1"/>
      <name val="Calibri"/>
      <family val="2"/>
      <scheme val="minor"/>
    </font>
    <font>
      <sz val="9"/>
      <color theme="1"/>
      <name val="Calibri"/>
      <family val="2"/>
      <scheme val="minor"/>
    </font>
    <font>
      <u/>
      <sz val="11"/>
      <color theme="10"/>
      <name val="Calibri"/>
      <family val="2"/>
      <scheme val="minor"/>
    </font>
    <font>
      <sz val="9"/>
      <color rgb="FFFF0000"/>
      <name val="Calibri"/>
      <family val="2"/>
      <scheme val="minor"/>
    </font>
    <font>
      <b/>
      <sz val="9"/>
      <color rgb="FFFF0000"/>
      <name val="Calibri"/>
      <family val="2"/>
      <scheme val="minor"/>
    </font>
    <font>
      <b/>
      <sz val="9"/>
      <color theme="0"/>
      <name val="Calibri"/>
      <family val="2"/>
      <scheme val="minor"/>
    </font>
    <font>
      <sz val="9"/>
      <name val="Calibri"/>
      <family val="2"/>
      <scheme val="minor"/>
    </font>
    <font>
      <b/>
      <sz val="9"/>
      <name val="Calibri"/>
      <family val="2"/>
      <scheme val="minor"/>
    </font>
    <font>
      <b/>
      <sz val="9"/>
      <color theme="1"/>
      <name val="Calibri"/>
      <family val="2"/>
      <scheme val="minor"/>
    </font>
    <font>
      <sz val="11"/>
      <color theme="1"/>
      <name val="Calibri"/>
      <family val="2"/>
      <scheme val="minor"/>
    </font>
    <font>
      <sz val="8"/>
      <name val="Calibri"/>
      <family val="2"/>
      <scheme val="minor"/>
    </font>
    <font>
      <sz val="9"/>
      <color rgb="FF000000"/>
      <name val="Calibri"/>
      <family val="2"/>
      <scheme val="minor"/>
    </font>
    <font>
      <u/>
      <sz val="9"/>
      <color rgb="FF00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8"/>
        <bgColor indexed="64"/>
      </patternFill>
    </fill>
    <fill>
      <patternFill patternType="solid">
        <fgColor theme="8" tint="0.39997558519241921"/>
        <bgColor indexed="64"/>
      </patternFill>
    </fill>
    <fill>
      <patternFill patternType="solid">
        <fgColor theme="4" tint="-0.249977111117893"/>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rgb="FF000000"/>
      </left>
      <right/>
      <top/>
      <bottom/>
      <diagonal/>
    </border>
    <border>
      <left style="medium">
        <color indexed="64"/>
      </left>
      <right/>
      <top style="medium">
        <color indexed="64"/>
      </top>
      <bottom style="medium">
        <color indexed="64"/>
      </bottom>
      <diagonal/>
    </border>
    <border>
      <left/>
      <right/>
      <top style="thin">
        <color auto="1"/>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0" fontId="5" fillId="0" borderId="0" applyNumberFormat="0" applyFill="0" applyBorder="0" applyAlignment="0" applyProtection="0"/>
    <xf numFmtId="44" fontId="12" fillId="0" borderId="0" applyFont="0" applyFill="0" applyBorder="0" applyAlignment="0" applyProtection="0"/>
  </cellStyleXfs>
  <cellXfs count="89">
    <xf numFmtId="0" fontId="0" fillId="0" borderId="0" xfId="0"/>
    <xf numFmtId="0" fontId="3" fillId="0" borderId="0" xfId="0" applyFont="1"/>
    <xf numFmtId="0" fontId="2" fillId="0" borderId="1" xfId="0" applyFont="1" applyBorder="1" applyAlignment="1">
      <alignment horizontal="right"/>
    </xf>
    <xf numFmtId="0" fontId="4" fillId="0" borderId="0" xfId="0" applyFont="1"/>
    <xf numFmtId="0" fontId="9" fillId="3" borderId="2" xfId="0" applyFont="1" applyFill="1" applyBorder="1" applyAlignment="1" applyProtection="1">
      <alignment vertical="center" wrapText="1"/>
      <protection locked="0"/>
    </xf>
    <xf numFmtId="0" fontId="4" fillId="0" borderId="1" xfId="0" applyFont="1" applyBorder="1" applyAlignment="1">
      <alignment horizontal="left" vertical="center" wrapText="1"/>
    </xf>
    <xf numFmtId="49" fontId="4" fillId="3" borderId="1" xfId="0" applyNumberFormat="1" applyFont="1" applyFill="1" applyBorder="1" applyAlignment="1" applyProtection="1">
      <alignment horizontal="left" vertical="center" wrapText="1"/>
      <protection locked="0"/>
    </xf>
    <xf numFmtId="0" fontId="9" fillId="3" borderId="1" xfId="0" applyFont="1" applyFill="1" applyBorder="1" applyAlignment="1" applyProtection="1">
      <alignment horizontal="left" vertical="center" wrapText="1"/>
      <protection locked="0"/>
    </xf>
    <xf numFmtId="49" fontId="4" fillId="3" borderId="2" xfId="0" applyNumberFormat="1" applyFont="1" applyFill="1" applyBorder="1" applyAlignment="1" applyProtection="1">
      <alignment wrapText="1"/>
      <protection locked="0"/>
    </xf>
    <xf numFmtId="0" fontId="2" fillId="0" borderId="0" xfId="0" applyFont="1" applyAlignment="1">
      <alignment horizontal="left"/>
    </xf>
    <xf numFmtId="44" fontId="4" fillId="0" borderId="0" xfId="0" applyNumberFormat="1" applyFont="1"/>
    <xf numFmtId="0" fontId="2" fillId="0" borderId="0" xfId="0" applyFont="1" applyAlignment="1" applyProtection="1">
      <alignment horizontal="left"/>
      <protection locked="0"/>
    </xf>
    <xf numFmtId="0" fontId="5" fillId="0" borderId="0" xfId="1" applyFill="1" applyBorder="1" applyAlignment="1"/>
    <xf numFmtId="164" fontId="4" fillId="0" borderId="0" xfId="0" applyNumberFormat="1" applyFont="1"/>
    <xf numFmtId="0" fontId="6" fillId="0" borderId="0" xfId="0" applyFont="1" applyAlignment="1">
      <alignment horizontal="right"/>
    </xf>
    <xf numFmtId="44" fontId="8" fillId="0" borderId="0" xfId="0" applyNumberFormat="1" applyFont="1" applyAlignment="1">
      <alignment horizontal="right" vertical="center" wrapText="1"/>
    </xf>
    <xf numFmtId="165" fontId="8" fillId="4" borderId="6" xfId="0" applyNumberFormat="1" applyFont="1" applyFill="1" applyBorder="1" applyAlignment="1">
      <alignment horizontal="right" vertical="center" wrapText="1"/>
    </xf>
    <xf numFmtId="0" fontId="4" fillId="0" borderId="0" xfId="0" applyFont="1" applyAlignment="1">
      <alignment vertical="top"/>
    </xf>
    <xf numFmtId="0" fontId="4" fillId="0" borderId="2" xfId="0" applyFont="1" applyBorder="1" applyAlignment="1" applyProtection="1">
      <alignment vertical="top" wrapText="1"/>
      <protection locked="0"/>
    </xf>
    <xf numFmtId="0" fontId="4" fillId="0" borderId="1" xfId="0" applyFont="1" applyBorder="1" applyAlignment="1" applyProtection="1">
      <alignment vertical="top" wrapText="1"/>
      <protection locked="0"/>
    </xf>
    <xf numFmtId="0" fontId="4" fillId="0" borderId="0" xfId="0" applyFont="1" applyAlignment="1">
      <alignment vertical="top" wrapText="1"/>
    </xf>
    <xf numFmtId="0" fontId="4" fillId="0" borderId="0" xfId="0" applyFont="1" applyAlignment="1">
      <alignment horizontal="center" vertical="top"/>
    </xf>
    <xf numFmtId="0" fontId="4" fillId="0" borderId="0" xfId="0" applyFont="1" applyAlignment="1">
      <alignment horizontal="left" vertical="top" wrapText="1"/>
    </xf>
    <xf numFmtId="0" fontId="4" fillId="0" borderId="0" xfId="0" applyFont="1" applyAlignment="1" applyProtection="1">
      <alignment vertical="top"/>
      <protection locked="0"/>
    </xf>
    <xf numFmtId="0" fontId="4" fillId="3" borderId="1" xfId="0" applyFont="1" applyFill="1" applyBorder="1" applyAlignment="1">
      <alignment horizontal="left" vertical="center" wrapText="1"/>
    </xf>
    <xf numFmtId="49" fontId="4" fillId="3" borderId="1" xfId="0" applyNumberFormat="1" applyFont="1" applyFill="1" applyBorder="1" applyAlignment="1">
      <alignment horizontal="left" vertical="center" wrapText="1"/>
    </xf>
    <xf numFmtId="0" fontId="9" fillId="3" borderId="1" xfId="0" applyFont="1" applyFill="1" applyBorder="1" applyAlignment="1">
      <alignment horizontal="left" vertical="center" wrapText="1"/>
    </xf>
    <xf numFmtId="0" fontId="1" fillId="0" borderId="0" xfId="0" applyFont="1"/>
    <xf numFmtId="0" fontId="2" fillId="0" borderId="0" xfId="0" applyFont="1"/>
    <xf numFmtId="10" fontId="4" fillId="3" borderId="1" xfId="0" applyNumberFormat="1" applyFont="1" applyFill="1" applyBorder="1" applyAlignment="1" applyProtection="1">
      <alignment horizontal="right" wrapText="1"/>
      <protection locked="0"/>
    </xf>
    <xf numFmtId="0" fontId="10" fillId="0" borderId="1" xfId="1" applyFont="1" applyFill="1" applyBorder="1" applyAlignment="1">
      <alignment horizontal="center" wrapText="1"/>
    </xf>
    <xf numFmtId="10" fontId="11" fillId="0" borderId="1" xfId="0" applyNumberFormat="1" applyFont="1" applyBorder="1" applyAlignment="1">
      <alignment wrapText="1"/>
    </xf>
    <xf numFmtId="0" fontId="14" fillId="0" borderId="0" xfId="0" applyFont="1" applyAlignment="1">
      <alignment horizontal="left" vertical="top" wrapText="1"/>
    </xf>
    <xf numFmtId="44" fontId="2" fillId="0" borderId="0" xfId="0" applyNumberFormat="1" applyFont="1"/>
    <xf numFmtId="44" fontId="2" fillId="0" borderId="0" xfId="0" applyNumberFormat="1" applyFont="1" applyAlignment="1">
      <alignment horizontal="left"/>
    </xf>
    <xf numFmtId="44" fontId="2" fillId="0" borderId="0" xfId="0" applyNumberFormat="1" applyFont="1" applyAlignment="1" applyProtection="1">
      <alignment horizontal="left"/>
      <protection locked="0"/>
    </xf>
    <xf numFmtId="44" fontId="6" fillId="0" borderId="0" xfId="0" applyNumberFormat="1" applyFont="1" applyAlignment="1">
      <alignment horizontal="right"/>
    </xf>
    <xf numFmtId="44" fontId="4" fillId="3" borderId="1" xfId="2" applyFont="1" applyFill="1" applyBorder="1" applyAlignment="1" applyProtection="1">
      <alignment horizontal="left" vertical="center" wrapText="1"/>
      <protection locked="0"/>
    </xf>
    <xf numFmtId="44" fontId="9" fillId="3" borderId="2" xfId="2" applyFont="1" applyFill="1" applyBorder="1" applyAlignment="1" applyProtection="1">
      <alignment vertical="center" wrapText="1"/>
      <protection locked="0"/>
    </xf>
    <xf numFmtId="44" fontId="0" fillId="0" borderId="0" xfId="0" applyNumberFormat="1"/>
    <xf numFmtId="0" fontId="8" fillId="0" borderId="0" xfId="0" applyFont="1" applyAlignment="1">
      <alignment horizontal="right" vertical="center" wrapText="1"/>
    </xf>
    <xf numFmtId="0" fontId="8" fillId="6" borderId="10" xfId="0" applyFont="1" applyFill="1" applyBorder="1" applyAlignment="1">
      <alignment horizontal="left" vertical="center" wrapText="1"/>
    </xf>
    <xf numFmtId="0" fontId="8" fillId="6" borderId="11" xfId="0" applyFont="1" applyFill="1" applyBorder="1" applyAlignment="1">
      <alignment horizontal="center" vertical="center" wrapText="1"/>
    </xf>
    <xf numFmtId="44" fontId="8" fillId="6" borderId="11" xfId="2" applyFont="1" applyFill="1" applyBorder="1" applyAlignment="1">
      <alignment horizontal="center" vertical="center" wrapText="1"/>
    </xf>
    <xf numFmtId="0" fontId="8" fillId="6" borderId="11" xfId="0" applyFont="1" applyFill="1" applyBorder="1" applyAlignment="1">
      <alignment horizontal="left" vertical="center" wrapText="1"/>
    </xf>
    <xf numFmtId="166" fontId="8" fillId="6" borderId="11" xfId="0" applyNumberFormat="1" applyFont="1" applyFill="1" applyBorder="1" applyAlignment="1">
      <alignment horizontal="center" vertical="center" wrapText="1"/>
    </xf>
    <xf numFmtId="164" fontId="8" fillId="6" borderId="12" xfId="0" applyNumberFormat="1" applyFont="1" applyFill="1" applyBorder="1" applyAlignment="1">
      <alignment horizontal="right" vertical="center" wrapText="1"/>
    </xf>
    <xf numFmtId="0" fontId="4" fillId="0" borderId="0" xfId="0" applyFont="1" applyAlignment="1" applyProtection="1">
      <alignment horizontal="center" vertical="top"/>
      <protection locked="0"/>
    </xf>
    <xf numFmtId="0" fontId="4" fillId="0" borderId="4" xfId="0" applyFont="1" applyBorder="1" applyAlignment="1">
      <alignment horizontal="left" vertical="center" wrapText="1"/>
    </xf>
    <xf numFmtId="0" fontId="9" fillId="0" borderId="4" xfId="0" applyFont="1" applyBorder="1" applyAlignment="1">
      <alignment horizontal="left" vertical="center" wrapText="1"/>
    </xf>
    <xf numFmtId="0" fontId="4" fillId="0" borderId="4" xfId="0" applyFont="1" applyBorder="1" applyAlignment="1">
      <alignment wrapText="1"/>
    </xf>
    <xf numFmtId="0" fontId="9" fillId="0" borderId="4" xfId="0" applyFont="1" applyBorder="1" applyAlignment="1">
      <alignment vertical="center" wrapText="1"/>
    </xf>
    <xf numFmtId="49" fontId="4" fillId="3" borderId="2" xfId="0" applyNumberFormat="1" applyFont="1" applyFill="1" applyBorder="1" applyAlignment="1">
      <alignment wrapText="1"/>
    </xf>
    <xf numFmtId="0" fontId="9" fillId="3" borderId="2" xfId="0" applyFont="1" applyFill="1" applyBorder="1" applyAlignment="1">
      <alignment vertical="center" wrapText="1"/>
    </xf>
    <xf numFmtId="7" fontId="4" fillId="2" borderId="5" xfId="0" applyNumberFormat="1" applyFont="1" applyFill="1" applyBorder="1" applyAlignment="1">
      <alignment horizontal="right" vertical="center" wrapText="1"/>
    </xf>
    <xf numFmtId="0" fontId="4" fillId="0" borderId="1" xfId="0" applyFont="1" applyBorder="1" applyAlignment="1">
      <alignment horizontal="left" wrapText="1"/>
    </xf>
    <xf numFmtId="165" fontId="4" fillId="2" borderId="5" xfId="0" applyNumberFormat="1" applyFont="1" applyFill="1" applyBorder="1" applyAlignment="1">
      <alignment horizontal="right" vertical="center" wrapText="1"/>
    </xf>
    <xf numFmtId="0" fontId="9" fillId="0" borderId="1" xfId="0" applyFont="1" applyBorder="1" applyAlignment="1">
      <alignment horizontal="left" wrapText="1"/>
    </xf>
    <xf numFmtId="164" fontId="4" fillId="0" borderId="1" xfId="0" applyNumberFormat="1" applyFont="1" applyBorder="1" applyAlignment="1">
      <alignment horizontal="left" vertical="center" wrapText="1"/>
    </xf>
    <xf numFmtId="0" fontId="4" fillId="0" borderId="2" xfId="0" applyFont="1" applyBorder="1" applyAlignment="1">
      <alignment horizontal="left" vertical="center" wrapText="1"/>
    </xf>
    <xf numFmtId="0" fontId="8" fillId="5" borderId="10" xfId="0" applyFont="1" applyFill="1" applyBorder="1" applyAlignment="1">
      <alignment horizontal="left" vertical="center" wrapText="1"/>
    </xf>
    <xf numFmtId="0" fontId="8" fillId="5" borderId="11" xfId="0" applyFont="1" applyFill="1" applyBorder="1" applyAlignment="1">
      <alignment horizontal="center" vertical="center" wrapText="1"/>
    </xf>
    <xf numFmtId="44" fontId="8" fillId="5" borderId="11" xfId="0" applyNumberFormat="1" applyFont="1" applyFill="1" applyBorder="1" applyAlignment="1">
      <alignment horizontal="center" vertical="center" wrapText="1"/>
    </xf>
    <xf numFmtId="0" fontId="8" fillId="5" borderId="12" xfId="0" applyFont="1" applyFill="1" applyBorder="1" applyAlignment="1">
      <alignment horizontal="center" vertical="center" wrapText="1"/>
    </xf>
    <xf numFmtId="167" fontId="4" fillId="3" borderId="1" xfId="2" applyNumberFormat="1" applyFont="1" applyFill="1" applyBorder="1" applyAlignment="1" applyProtection="1">
      <alignment horizontal="left" vertical="center" wrapText="1"/>
      <protection locked="0"/>
    </xf>
    <xf numFmtId="0" fontId="9" fillId="3" borderId="2" xfId="0" applyFont="1" applyFill="1" applyBorder="1" applyAlignment="1">
      <alignment horizontal="left" vertical="center" wrapText="1"/>
    </xf>
    <xf numFmtId="0" fontId="9" fillId="3" borderId="2" xfId="0" applyFont="1" applyFill="1" applyBorder="1" applyAlignment="1" applyProtection="1">
      <alignment horizontal="left" vertical="center" wrapText="1"/>
      <protection locked="0"/>
    </xf>
    <xf numFmtId="0" fontId="11" fillId="0" borderId="17" xfId="0" applyFont="1" applyBorder="1"/>
    <xf numFmtId="49" fontId="4" fillId="3" borderId="1" xfId="0" applyNumberFormat="1" applyFont="1" applyFill="1" applyBorder="1" applyAlignment="1" applyProtection="1">
      <alignment horizontal="center"/>
      <protection locked="0"/>
    </xf>
    <xf numFmtId="0" fontId="4" fillId="3" borderId="1" xfId="0" applyFont="1" applyFill="1" applyBorder="1" applyAlignment="1" applyProtection="1">
      <alignment horizontal="center" vertical="top"/>
      <protection locked="0"/>
    </xf>
    <xf numFmtId="0" fontId="7" fillId="0" borderId="2" xfId="0" applyFont="1" applyBorder="1" applyAlignment="1">
      <alignment horizontal="left" vertical="center" wrapText="1"/>
    </xf>
    <xf numFmtId="0" fontId="7" fillId="0" borderId="9" xfId="0" applyFont="1" applyBorder="1" applyAlignment="1">
      <alignment horizontal="left" vertical="center" wrapText="1"/>
    </xf>
    <xf numFmtId="0" fontId="7" fillId="0" borderId="3" xfId="0" applyFont="1" applyBorder="1" applyAlignment="1">
      <alignment horizontal="left" vertical="center" wrapText="1"/>
    </xf>
    <xf numFmtId="44" fontId="8" fillId="5" borderId="13" xfId="0" applyNumberFormat="1" applyFont="1" applyFill="1" applyBorder="1" applyAlignment="1">
      <alignment horizontal="right" vertical="center" wrapText="1"/>
    </xf>
    <xf numFmtId="44" fontId="8" fillId="5" borderId="14" xfId="0" applyNumberFormat="1" applyFont="1" applyFill="1" applyBorder="1" applyAlignment="1">
      <alignment horizontal="right" vertical="center" wrapText="1"/>
    </xf>
    <xf numFmtId="44" fontId="8" fillId="5" borderId="15" xfId="0" applyNumberFormat="1" applyFont="1" applyFill="1" applyBorder="1" applyAlignment="1">
      <alignment horizontal="right" vertical="center" wrapText="1"/>
    </xf>
    <xf numFmtId="0" fontId="11" fillId="0" borderId="8" xfId="0" applyFont="1" applyBorder="1" applyAlignment="1">
      <alignment horizontal="right"/>
    </xf>
    <xf numFmtId="0" fontId="11" fillId="0" borderId="16" xfId="0" applyFont="1" applyBorder="1" applyAlignment="1">
      <alignment horizontal="right"/>
    </xf>
    <xf numFmtId="0" fontId="11" fillId="0" borderId="18" xfId="0" applyFont="1" applyBorder="1" applyAlignment="1">
      <alignment horizontal="right"/>
    </xf>
    <xf numFmtId="0" fontId="4" fillId="0" borderId="0" xfId="0" applyFont="1" applyAlignment="1">
      <alignment horizontal="left" vertical="top" wrapText="1"/>
    </xf>
    <xf numFmtId="0" fontId="14" fillId="0" borderId="7" xfId="0" applyFont="1" applyBorder="1" applyAlignment="1">
      <alignment horizontal="left" vertical="top" wrapText="1"/>
    </xf>
    <xf numFmtId="0" fontId="14" fillId="0" borderId="0" xfId="0" applyFont="1" applyAlignment="1">
      <alignment horizontal="left" vertical="top" wrapText="1"/>
    </xf>
    <xf numFmtId="0" fontId="11" fillId="0" borderId="1" xfId="0" applyFont="1" applyBorder="1" applyAlignment="1">
      <alignment horizontal="center" wrapText="1"/>
    </xf>
    <xf numFmtId="0" fontId="4" fillId="0" borderId="2" xfId="0" applyFont="1" applyBorder="1" applyAlignment="1">
      <alignment horizontal="right" wrapText="1"/>
    </xf>
    <xf numFmtId="0" fontId="4" fillId="0" borderId="9" xfId="0" applyFont="1" applyBorder="1" applyAlignment="1">
      <alignment horizontal="right" wrapText="1"/>
    </xf>
    <xf numFmtId="0" fontId="4" fillId="0" borderId="3" xfId="0" applyFont="1" applyBorder="1" applyAlignment="1">
      <alignment horizontal="right" wrapText="1"/>
    </xf>
    <xf numFmtId="0" fontId="9" fillId="0" borderId="2" xfId="0" applyFont="1" applyBorder="1" applyAlignment="1">
      <alignment horizontal="right" wrapText="1"/>
    </xf>
    <xf numFmtId="0" fontId="9" fillId="0" borderId="9" xfId="0" applyFont="1" applyBorder="1" applyAlignment="1">
      <alignment horizontal="right" wrapText="1"/>
    </xf>
    <xf numFmtId="0" fontId="9" fillId="0" borderId="3" xfId="0" applyFont="1" applyBorder="1" applyAlignment="1">
      <alignment horizontal="right" wrapText="1"/>
    </xf>
  </cellXfs>
  <cellStyles count="3">
    <cellStyle name="Hyperlink" xfId="1" builtinId="8"/>
    <cellStyle name="Standaard" xfId="0" builtinId="0"/>
    <cellStyle name="Valuta" xfId="2"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5"/>
  <sheetViews>
    <sheetView tabSelected="1" zoomScale="50" zoomScaleNormal="50" workbookViewId="0">
      <selection activeCell="I19" sqref="I19"/>
    </sheetView>
  </sheetViews>
  <sheetFormatPr defaultRowHeight="14.5" x14ac:dyDescent="0.35"/>
  <cols>
    <col min="1" max="1" width="39.7265625" customWidth="1"/>
    <col min="2" max="2" width="15.81640625" customWidth="1"/>
    <col min="3" max="3" width="21.54296875" customWidth="1"/>
    <col min="4" max="4" width="22.26953125" customWidth="1"/>
    <col min="5" max="5" width="24.1796875" customWidth="1"/>
    <col min="6" max="8" width="25.54296875" customWidth="1"/>
    <col min="9" max="9" width="25.54296875" style="39" customWidth="1"/>
    <col min="10" max="10" width="29.26953125" customWidth="1"/>
    <col min="11" max="11" width="28.453125" customWidth="1"/>
  </cols>
  <sheetData>
    <row r="1" spans="1:11" ht="36.4" customHeight="1" x14ac:dyDescent="0.5">
      <c r="A1" s="27" t="s">
        <v>0</v>
      </c>
      <c r="B1" s="28"/>
      <c r="C1" s="28"/>
      <c r="D1" s="28"/>
      <c r="E1" s="28"/>
      <c r="F1" s="28"/>
      <c r="G1" s="28"/>
      <c r="H1" s="28"/>
      <c r="I1" s="33"/>
      <c r="J1" s="28"/>
      <c r="K1" s="28"/>
    </row>
    <row r="2" spans="1:11" ht="24.4" customHeight="1" x14ac:dyDescent="0.5">
      <c r="A2" s="3"/>
      <c r="B2" s="1"/>
      <c r="C2" s="9"/>
      <c r="D2" s="9"/>
      <c r="E2" s="9"/>
      <c r="F2" s="9"/>
      <c r="G2" s="9"/>
      <c r="H2" s="9"/>
      <c r="I2" s="34"/>
      <c r="J2" s="9"/>
      <c r="K2" s="9"/>
    </row>
    <row r="3" spans="1:11" ht="21" x14ac:dyDescent="0.5">
      <c r="A3" s="2" t="s">
        <v>1</v>
      </c>
      <c r="B3" s="68"/>
      <c r="C3" s="68"/>
      <c r="D3" s="68"/>
      <c r="E3" s="11"/>
      <c r="F3" s="11"/>
      <c r="G3" s="11"/>
      <c r="H3" s="11"/>
      <c r="I3" s="35"/>
      <c r="J3" s="11"/>
      <c r="K3" s="11"/>
    </row>
    <row r="4" spans="1:11" x14ac:dyDescent="0.35">
      <c r="A4" s="3"/>
      <c r="B4" s="3"/>
      <c r="C4" s="3"/>
      <c r="D4" s="3"/>
      <c r="E4" s="3"/>
      <c r="F4" s="3"/>
      <c r="G4" s="3"/>
      <c r="H4" s="3"/>
      <c r="I4" s="10"/>
      <c r="J4" s="3"/>
      <c r="K4" s="3"/>
    </row>
    <row r="5" spans="1:11" ht="21" x14ac:dyDescent="0.5">
      <c r="A5" s="28" t="s">
        <v>2</v>
      </c>
      <c r="B5" s="3"/>
      <c r="C5" s="3"/>
      <c r="D5" s="3"/>
      <c r="E5" s="3"/>
      <c r="F5" s="3"/>
      <c r="G5" s="3"/>
      <c r="H5" s="3"/>
      <c r="I5" s="10"/>
      <c r="J5" s="3"/>
      <c r="K5" s="3"/>
    </row>
    <row r="6" spans="1:11" ht="15.75" customHeight="1" x14ac:dyDescent="0.5">
      <c r="A6" s="28"/>
      <c r="B6" s="3"/>
      <c r="C6" s="3"/>
      <c r="D6" s="3"/>
      <c r="E6" s="3"/>
      <c r="F6" s="3"/>
      <c r="G6" s="3"/>
      <c r="H6" s="3"/>
      <c r="I6" s="10"/>
      <c r="J6" s="3"/>
      <c r="K6" s="3"/>
    </row>
    <row r="7" spans="1:11" ht="91.5" customHeight="1" x14ac:dyDescent="0.35">
      <c r="A7" s="80" t="s">
        <v>3</v>
      </c>
      <c r="B7" s="80"/>
      <c r="C7" s="80"/>
      <c r="D7" s="80"/>
      <c r="E7" s="80"/>
      <c r="F7" s="80"/>
      <c r="G7" s="32"/>
      <c r="H7" s="32"/>
      <c r="I7" s="10"/>
      <c r="J7" s="3"/>
      <c r="K7" s="3"/>
    </row>
    <row r="8" spans="1:11" x14ac:dyDescent="0.35">
      <c r="A8" s="3"/>
      <c r="B8" s="3"/>
      <c r="C8" s="13"/>
      <c r="D8" s="3"/>
      <c r="E8" s="3"/>
      <c r="F8" s="3"/>
      <c r="G8" s="3"/>
      <c r="H8" s="3"/>
      <c r="I8" s="10"/>
      <c r="J8" s="3"/>
      <c r="K8" s="3"/>
    </row>
    <row r="9" spans="1:11" x14ac:dyDescent="0.35">
      <c r="A9" s="3"/>
      <c r="B9" s="3"/>
      <c r="C9" s="14"/>
      <c r="D9" s="14"/>
      <c r="E9" s="14"/>
      <c r="F9" s="14"/>
      <c r="G9" s="14"/>
      <c r="H9" s="14"/>
      <c r="I9" s="36"/>
      <c r="J9" s="14"/>
      <c r="K9" s="14"/>
    </row>
    <row r="10" spans="1:11" ht="34.15" customHeight="1" x14ac:dyDescent="0.35">
      <c r="A10" s="70" t="s">
        <v>4</v>
      </c>
      <c r="B10" s="71"/>
      <c r="C10" s="71"/>
      <c r="D10" s="71"/>
      <c r="E10" s="71"/>
      <c r="F10" s="71"/>
      <c r="G10" s="71"/>
      <c r="H10" s="71"/>
      <c r="I10" s="71"/>
      <c r="J10" s="72"/>
    </row>
    <row r="11" spans="1:11" ht="78.400000000000006" customHeight="1" x14ac:dyDescent="0.35">
      <c r="A11" s="60" t="s">
        <v>5</v>
      </c>
      <c r="B11" s="61" t="s">
        <v>6</v>
      </c>
      <c r="C11" s="61" t="s">
        <v>7</v>
      </c>
      <c r="D11" s="61" t="s">
        <v>8</v>
      </c>
      <c r="E11" s="61" t="s">
        <v>99</v>
      </c>
      <c r="F11" s="61" t="s">
        <v>9</v>
      </c>
      <c r="G11" s="61" t="s">
        <v>10</v>
      </c>
      <c r="H11" s="62" t="s">
        <v>11</v>
      </c>
      <c r="I11" s="61" t="s">
        <v>12</v>
      </c>
      <c r="J11" s="63" t="s">
        <v>13</v>
      </c>
    </row>
    <row r="12" spans="1:11" ht="52.5" customHeight="1" x14ac:dyDescent="0.35">
      <c r="A12" s="41" t="s">
        <v>14</v>
      </c>
      <c r="B12" s="42" t="s">
        <v>15</v>
      </c>
      <c r="C12" s="42" t="s">
        <v>16</v>
      </c>
      <c r="D12" s="42" t="s">
        <v>17</v>
      </c>
      <c r="E12" s="42">
        <v>1000</v>
      </c>
      <c r="F12" s="43">
        <v>4.2</v>
      </c>
      <c r="G12" s="44" t="s">
        <v>30</v>
      </c>
      <c r="H12" s="45">
        <f>F12/E12</f>
        <v>4.2000000000000006E-3</v>
      </c>
      <c r="I12" s="42">
        <v>45600</v>
      </c>
      <c r="J12" s="46">
        <f>H12*I12</f>
        <v>191.52000000000004</v>
      </c>
    </row>
    <row r="13" spans="1:11" ht="48.4" customHeight="1" x14ac:dyDescent="0.35">
      <c r="A13" s="48" t="s">
        <v>18</v>
      </c>
      <c r="B13" s="24"/>
      <c r="C13" s="24"/>
      <c r="D13" s="6"/>
      <c r="E13" s="6"/>
      <c r="F13" s="64">
        <v>0</v>
      </c>
      <c r="G13" s="5" t="s">
        <v>30</v>
      </c>
      <c r="H13" s="58" t="e">
        <f t="shared" ref="H13:H14" si="0">F13/E13</f>
        <v>#DIV/0!</v>
      </c>
      <c r="I13" s="5">
        <f>SUM(38*1200)</f>
        <v>45600</v>
      </c>
      <c r="J13" s="54" t="e">
        <f>H13*I13</f>
        <v>#DIV/0!</v>
      </c>
    </row>
    <row r="14" spans="1:11" ht="48.4" customHeight="1" x14ac:dyDescent="0.35">
      <c r="A14" s="48" t="s">
        <v>19</v>
      </c>
      <c r="B14" s="25"/>
      <c r="C14" s="25"/>
      <c r="D14" s="6"/>
      <c r="E14" s="6"/>
      <c r="F14" s="37">
        <v>0</v>
      </c>
      <c r="G14" s="5" t="s">
        <v>20</v>
      </c>
      <c r="H14" s="58" t="e">
        <f t="shared" si="0"/>
        <v>#DIV/0!</v>
      </c>
      <c r="I14" s="5">
        <v>1000</v>
      </c>
      <c r="J14" s="54" t="e">
        <f t="shared" ref="J14:J46" si="1">H14*I14</f>
        <v>#DIV/0!</v>
      </c>
    </row>
    <row r="15" spans="1:11" ht="48.4" customHeight="1" x14ac:dyDescent="0.35">
      <c r="A15" s="48" t="s">
        <v>21</v>
      </c>
      <c r="B15" s="25"/>
      <c r="C15" s="25"/>
      <c r="D15" s="6"/>
      <c r="E15" s="6"/>
      <c r="F15" s="37">
        <v>0</v>
      </c>
      <c r="G15" s="5" t="s">
        <v>74</v>
      </c>
      <c r="H15" s="58" t="e">
        <f>F15/E15</f>
        <v>#DIV/0!</v>
      </c>
      <c r="I15" s="5">
        <f>(371*20)</f>
        <v>7420</v>
      </c>
      <c r="J15" s="54" t="e">
        <f t="shared" si="1"/>
        <v>#DIV/0!</v>
      </c>
    </row>
    <row r="16" spans="1:11" ht="36.4" customHeight="1" x14ac:dyDescent="0.35">
      <c r="A16" s="48" t="s">
        <v>22</v>
      </c>
      <c r="B16" s="25"/>
      <c r="C16" s="25"/>
      <c r="D16" s="6"/>
      <c r="E16" s="6"/>
      <c r="F16" s="37">
        <v>0</v>
      </c>
      <c r="G16" s="5" t="s">
        <v>74</v>
      </c>
      <c r="H16" s="58" t="e">
        <f t="shared" ref="H16:H67" si="2">F16/E16</f>
        <v>#DIV/0!</v>
      </c>
      <c r="I16" s="5">
        <f>(33*20)</f>
        <v>660</v>
      </c>
      <c r="J16" s="54" t="e">
        <f t="shared" si="1"/>
        <v>#DIV/0!</v>
      </c>
    </row>
    <row r="17" spans="1:10" ht="60.4" customHeight="1" x14ac:dyDescent="0.35">
      <c r="A17" s="48" t="s">
        <v>23</v>
      </c>
      <c r="B17" s="25"/>
      <c r="C17" s="25"/>
      <c r="D17" s="6"/>
      <c r="E17" s="6"/>
      <c r="F17" s="37">
        <v>0</v>
      </c>
      <c r="G17" s="5" t="s">
        <v>20</v>
      </c>
      <c r="H17" s="58" t="e">
        <f t="shared" si="2"/>
        <v>#DIV/0!</v>
      </c>
      <c r="I17" s="5">
        <f>34</f>
        <v>34</v>
      </c>
      <c r="J17" s="54" t="e">
        <f t="shared" si="1"/>
        <v>#DIV/0!</v>
      </c>
    </row>
    <row r="18" spans="1:10" ht="72.400000000000006" customHeight="1" x14ac:dyDescent="0.35">
      <c r="A18" s="48" t="s">
        <v>24</v>
      </c>
      <c r="B18" s="25"/>
      <c r="C18" s="25"/>
      <c r="D18" s="6"/>
      <c r="E18" s="6"/>
      <c r="F18" s="37">
        <v>0</v>
      </c>
      <c r="G18" s="5" t="s">
        <v>25</v>
      </c>
      <c r="H18" s="58" t="e">
        <f t="shared" si="2"/>
        <v>#DIV/0!</v>
      </c>
      <c r="I18" s="5">
        <f>31</f>
        <v>31</v>
      </c>
      <c r="J18" s="54" t="e">
        <f t="shared" si="1"/>
        <v>#DIV/0!</v>
      </c>
    </row>
    <row r="19" spans="1:10" ht="60.4" customHeight="1" x14ac:dyDescent="0.35">
      <c r="A19" s="48" t="s">
        <v>26</v>
      </c>
      <c r="B19" s="25"/>
      <c r="C19" s="25"/>
      <c r="D19" s="6"/>
      <c r="E19" s="6"/>
      <c r="F19" s="37">
        <v>0</v>
      </c>
      <c r="G19" s="5" t="s">
        <v>25</v>
      </c>
      <c r="H19" s="58" t="e">
        <f t="shared" si="2"/>
        <v>#DIV/0!</v>
      </c>
      <c r="I19" s="5">
        <f>25</f>
        <v>25</v>
      </c>
      <c r="J19" s="54" t="e">
        <f t="shared" si="1"/>
        <v>#DIV/0!</v>
      </c>
    </row>
    <row r="20" spans="1:10" ht="60.4" customHeight="1" x14ac:dyDescent="0.35">
      <c r="A20" s="48" t="s">
        <v>27</v>
      </c>
      <c r="B20" s="25"/>
      <c r="C20" s="25"/>
      <c r="D20" s="6"/>
      <c r="E20" s="6"/>
      <c r="F20" s="37">
        <v>0</v>
      </c>
      <c r="G20" s="5" t="s">
        <v>25</v>
      </c>
      <c r="H20" s="58" t="e">
        <f t="shared" si="2"/>
        <v>#DIV/0!</v>
      </c>
      <c r="I20" s="5">
        <v>14</v>
      </c>
      <c r="J20" s="54" t="e">
        <f t="shared" si="1"/>
        <v>#DIV/0!</v>
      </c>
    </row>
    <row r="21" spans="1:10" ht="72.400000000000006" customHeight="1" x14ac:dyDescent="0.35">
      <c r="A21" s="48" t="s">
        <v>28</v>
      </c>
      <c r="B21" s="25"/>
      <c r="C21" s="25"/>
      <c r="D21" s="6"/>
      <c r="E21" s="6"/>
      <c r="F21" s="37">
        <v>0</v>
      </c>
      <c r="G21" s="5" t="s">
        <v>75</v>
      </c>
      <c r="H21" s="58" t="e">
        <f t="shared" si="2"/>
        <v>#DIV/0!</v>
      </c>
      <c r="I21" s="5">
        <f>(518*50)</f>
        <v>25900</v>
      </c>
      <c r="J21" s="54" t="e">
        <f t="shared" si="1"/>
        <v>#DIV/0!</v>
      </c>
    </row>
    <row r="22" spans="1:10" ht="36.4" customHeight="1" x14ac:dyDescent="0.35">
      <c r="A22" s="48" t="s">
        <v>29</v>
      </c>
      <c r="B22" s="25"/>
      <c r="C22" s="25"/>
      <c r="D22" s="6"/>
      <c r="E22" s="6"/>
      <c r="F22" s="37">
        <v>0</v>
      </c>
      <c r="G22" s="5" t="s">
        <v>30</v>
      </c>
      <c r="H22" s="58" t="e">
        <f t="shared" si="2"/>
        <v>#DIV/0!</v>
      </c>
      <c r="I22" s="5">
        <f>(29*1000)</f>
        <v>29000</v>
      </c>
      <c r="J22" s="54" t="e">
        <f t="shared" si="1"/>
        <v>#DIV/0!</v>
      </c>
    </row>
    <row r="23" spans="1:10" ht="72.400000000000006" customHeight="1" x14ac:dyDescent="0.35">
      <c r="A23" s="48" t="s">
        <v>31</v>
      </c>
      <c r="B23" s="25"/>
      <c r="C23" s="25"/>
      <c r="D23" s="6"/>
      <c r="E23" s="6"/>
      <c r="F23" s="37">
        <v>0</v>
      </c>
      <c r="G23" s="5" t="s">
        <v>30</v>
      </c>
      <c r="H23" s="58" t="e">
        <f t="shared" si="2"/>
        <v>#DIV/0!</v>
      </c>
      <c r="I23" s="5">
        <f>(42*1000)</f>
        <v>42000</v>
      </c>
      <c r="J23" s="54" t="e">
        <f t="shared" si="1"/>
        <v>#DIV/0!</v>
      </c>
    </row>
    <row r="24" spans="1:10" ht="60.4" customHeight="1" x14ac:dyDescent="0.35">
      <c r="A24" s="48" t="s">
        <v>32</v>
      </c>
      <c r="B24" s="25"/>
      <c r="C24" s="25"/>
      <c r="D24" s="6"/>
      <c r="E24" s="6"/>
      <c r="F24" s="37">
        <v>0</v>
      </c>
      <c r="G24" s="5" t="s">
        <v>25</v>
      </c>
      <c r="H24" s="58" t="e">
        <f t="shared" si="2"/>
        <v>#DIV/0!</v>
      </c>
      <c r="I24" s="5">
        <f>81</f>
        <v>81</v>
      </c>
      <c r="J24" s="54" t="e">
        <f t="shared" si="1"/>
        <v>#DIV/0!</v>
      </c>
    </row>
    <row r="25" spans="1:10" ht="72.400000000000006" customHeight="1" x14ac:dyDescent="0.35">
      <c r="A25" s="48" t="s">
        <v>76</v>
      </c>
      <c r="B25" s="25"/>
      <c r="C25" s="25"/>
      <c r="D25" s="6"/>
      <c r="E25" s="6"/>
      <c r="F25" s="37">
        <v>0</v>
      </c>
      <c r="G25" s="5" t="s">
        <v>25</v>
      </c>
      <c r="H25" s="58" t="e">
        <f t="shared" si="2"/>
        <v>#DIV/0!</v>
      </c>
      <c r="I25" s="5">
        <f>4</f>
        <v>4</v>
      </c>
      <c r="J25" s="54" t="e">
        <f t="shared" si="1"/>
        <v>#DIV/0!</v>
      </c>
    </row>
    <row r="26" spans="1:10" ht="60.4" customHeight="1" x14ac:dyDescent="0.35">
      <c r="A26" s="48" t="s">
        <v>33</v>
      </c>
      <c r="B26" s="25"/>
      <c r="C26" s="25"/>
      <c r="D26" s="6"/>
      <c r="E26" s="6"/>
      <c r="F26" s="37">
        <v>0</v>
      </c>
      <c r="G26" s="5" t="s">
        <v>25</v>
      </c>
      <c r="H26" s="58" t="e">
        <f t="shared" si="2"/>
        <v>#DIV/0!</v>
      </c>
      <c r="I26" s="5">
        <v>1</v>
      </c>
      <c r="J26" s="54" t="e">
        <f t="shared" si="1"/>
        <v>#DIV/0!</v>
      </c>
    </row>
    <row r="27" spans="1:10" ht="48.4" customHeight="1" x14ac:dyDescent="0.35">
      <c r="A27" s="48" t="s">
        <v>34</v>
      </c>
      <c r="B27" s="25"/>
      <c r="C27" s="25"/>
      <c r="D27" s="6"/>
      <c r="E27" s="6"/>
      <c r="F27" s="37">
        <v>0</v>
      </c>
      <c r="G27" s="5" t="s">
        <v>25</v>
      </c>
      <c r="H27" s="58" t="e">
        <f t="shared" si="2"/>
        <v>#DIV/0!</v>
      </c>
      <c r="I27" s="5">
        <f>205</f>
        <v>205</v>
      </c>
      <c r="J27" s="54" t="e">
        <f t="shared" si="1"/>
        <v>#DIV/0!</v>
      </c>
    </row>
    <row r="28" spans="1:10" ht="84" customHeight="1" x14ac:dyDescent="0.35">
      <c r="A28" s="49" t="s">
        <v>35</v>
      </c>
      <c r="B28" s="25"/>
      <c r="C28" s="25"/>
      <c r="D28" s="7"/>
      <c r="E28" s="7"/>
      <c r="F28" s="37">
        <v>0</v>
      </c>
      <c r="G28" s="5" t="s">
        <v>25</v>
      </c>
      <c r="H28" s="58" t="e">
        <f t="shared" si="2"/>
        <v>#DIV/0!</v>
      </c>
      <c r="I28" s="5">
        <f>48</f>
        <v>48</v>
      </c>
      <c r="J28" s="54" t="e">
        <f t="shared" si="1"/>
        <v>#DIV/0!</v>
      </c>
    </row>
    <row r="29" spans="1:10" ht="96.4" customHeight="1" x14ac:dyDescent="0.35">
      <c r="A29" s="48" t="s">
        <v>36</v>
      </c>
      <c r="B29" s="25"/>
      <c r="C29" s="25"/>
      <c r="D29" s="6"/>
      <c r="E29" s="6"/>
      <c r="F29" s="37">
        <v>0</v>
      </c>
      <c r="G29" s="5" t="s">
        <v>74</v>
      </c>
      <c r="H29" s="58" t="e">
        <f t="shared" si="2"/>
        <v>#DIV/0!</v>
      </c>
      <c r="I29" s="5">
        <f>20*25</f>
        <v>500</v>
      </c>
      <c r="J29" s="54" t="e">
        <f t="shared" si="1"/>
        <v>#DIV/0!</v>
      </c>
    </row>
    <row r="30" spans="1:10" ht="96.4" customHeight="1" x14ac:dyDescent="0.35">
      <c r="A30" s="48" t="s">
        <v>77</v>
      </c>
      <c r="B30" s="25"/>
      <c r="C30" s="25"/>
      <c r="D30" s="6"/>
      <c r="E30" s="6"/>
      <c r="F30" s="37">
        <v>0</v>
      </c>
      <c r="G30" s="5" t="s">
        <v>74</v>
      </c>
      <c r="H30" s="58" t="e">
        <f t="shared" si="2"/>
        <v>#DIV/0!</v>
      </c>
      <c r="I30" s="5">
        <f>19*25</f>
        <v>475</v>
      </c>
      <c r="J30" s="54" t="e">
        <f t="shared" si="1"/>
        <v>#DIV/0!</v>
      </c>
    </row>
    <row r="31" spans="1:10" ht="96.4" customHeight="1" x14ac:dyDescent="0.35">
      <c r="A31" s="48" t="s">
        <v>37</v>
      </c>
      <c r="B31" s="25"/>
      <c r="C31" s="25"/>
      <c r="D31" s="6"/>
      <c r="E31" s="6"/>
      <c r="F31" s="37">
        <v>0</v>
      </c>
      <c r="G31" s="5" t="s">
        <v>25</v>
      </c>
      <c r="H31" s="58" t="e">
        <f t="shared" si="2"/>
        <v>#DIV/0!</v>
      </c>
      <c r="I31" s="5">
        <v>9</v>
      </c>
      <c r="J31" s="54" t="e">
        <f t="shared" si="1"/>
        <v>#DIV/0!</v>
      </c>
    </row>
    <row r="32" spans="1:10" ht="96.4" customHeight="1" x14ac:dyDescent="0.35">
      <c r="A32" s="48" t="s">
        <v>38</v>
      </c>
      <c r="B32" s="25"/>
      <c r="C32" s="25"/>
      <c r="D32" s="6"/>
      <c r="E32" s="6"/>
      <c r="F32" s="37">
        <v>0</v>
      </c>
      <c r="G32" s="5" t="s">
        <v>39</v>
      </c>
      <c r="H32" s="58" t="e">
        <f t="shared" si="2"/>
        <v>#DIV/0!</v>
      </c>
      <c r="I32" s="5">
        <f>40</f>
        <v>40</v>
      </c>
      <c r="J32" s="54" t="e">
        <f t="shared" si="1"/>
        <v>#DIV/0!</v>
      </c>
    </row>
    <row r="33" spans="1:10" ht="84" customHeight="1" x14ac:dyDescent="0.35">
      <c r="A33" s="49" t="s">
        <v>40</v>
      </c>
      <c r="B33" s="26"/>
      <c r="C33" s="26"/>
      <c r="D33" s="7"/>
      <c r="E33" s="7"/>
      <c r="F33" s="37">
        <v>0</v>
      </c>
      <c r="G33" s="5" t="s">
        <v>25</v>
      </c>
      <c r="H33" s="58" t="e">
        <f t="shared" si="2"/>
        <v>#DIV/0!</v>
      </c>
      <c r="I33" s="5">
        <v>1</v>
      </c>
      <c r="J33" s="54" t="e">
        <f t="shared" si="1"/>
        <v>#DIV/0!</v>
      </c>
    </row>
    <row r="34" spans="1:10" ht="60" customHeight="1" x14ac:dyDescent="0.35">
      <c r="A34" s="49" t="s">
        <v>78</v>
      </c>
      <c r="B34" s="26"/>
      <c r="C34" s="26"/>
      <c r="D34" s="7"/>
      <c r="E34" s="7"/>
      <c r="F34" s="37">
        <v>0</v>
      </c>
      <c r="G34" s="5" t="s">
        <v>79</v>
      </c>
      <c r="H34" s="58" t="e">
        <f t="shared" si="2"/>
        <v>#DIV/0!</v>
      </c>
      <c r="I34" s="5">
        <f>18*10</f>
        <v>180</v>
      </c>
      <c r="J34" s="54" t="e">
        <f t="shared" si="1"/>
        <v>#DIV/0!</v>
      </c>
    </row>
    <row r="35" spans="1:10" ht="84" customHeight="1" x14ac:dyDescent="0.35">
      <c r="A35" s="49" t="s">
        <v>41</v>
      </c>
      <c r="B35" s="26"/>
      <c r="C35" s="26"/>
      <c r="D35" s="7"/>
      <c r="E35" s="7"/>
      <c r="F35" s="37">
        <v>0</v>
      </c>
      <c r="G35" s="5" t="s">
        <v>79</v>
      </c>
      <c r="H35" s="58" t="e">
        <f t="shared" si="2"/>
        <v>#DIV/0!</v>
      </c>
      <c r="I35" s="5">
        <f>9*5</f>
        <v>45</v>
      </c>
      <c r="J35" s="54" t="e">
        <f t="shared" si="1"/>
        <v>#DIV/0!</v>
      </c>
    </row>
    <row r="36" spans="1:10" ht="36" customHeight="1" x14ac:dyDescent="0.35">
      <c r="A36" s="49" t="s">
        <v>42</v>
      </c>
      <c r="B36" s="26"/>
      <c r="C36" s="26"/>
      <c r="D36" s="7"/>
      <c r="E36" s="7"/>
      <c r="F36" s="37">
        <v>0</v>
      </c>
      <c r="G36" s="5" t="s">
        <v>79</v>
      </c>
      <c r="H36" s="58" t="e">
        <f t="shared" si="2"/>
        <v>#DIV/0!</v>
      </c>
      <c r="I36" s="5">
        <f>2*10</f>
        <v>20</v>
      </c>
      <c r="J36" s="54" t="e">
        <f t="shared" si="1"/>
        <v>#DIV/0!</v>
      </c>
    </row>
    <row r="37" spans="1:10" ht="36" customHeight="1" x14ac:dyDescent="0.35">
      <c r="A37" s="49" t="s">
        <v>43</v>
      </c>
      <c r="B37" s="26"/>
      <c r="C37" s="26"/>
      <c r="D37" s="7"/>
      <c r="E37" s="7"/>
      <c r="F37" s="37">
        <v>0</v>
      </c>
      <c r="G37" s="5" t="s">
        <v>79</v>
      </c>
      <c r="H37" s="58" t="e">
        <f t="shared" si="2"/>
        <v>#DIV/0!</v>
      </c>
      <c r="I37" s="5">
        <f>2*10</f>
        <v>20</v>
      </c>
      <c r="J37" s="54" t="e">
        <f t="shared" si="1"/>
        <v>#DIV/0!</v>
      </c>
    </row>
    <row r="38" spans="1:10" ht="60" customHeight="1" x14ac:dyDescent="0.35">
      <c r="A38" s="49" t="s">
        <v>44</v>
      </c>
      <c r="B38" s="26"/>
      <c r="C38" s="26"/>
      <c r="D38" s="7"/>
      <c r="E38" s="7"/>
      <c r="F38" s="37">
        <v>0</v>
      </c>
      <c r="G38" s="5" t="s">
        <v>25</v>
      </c>
      <c r="H38" s="58" t="e">
        <f t="shared" si="2"/>
        <v>#DIV/0!</v>
      </c>
      <c r="I38" s="5">
        <v>13</v>
      </c>
      <c r="J38" s="54" t="e">
        <f t="shared" si="1"/>
        <v>#DIV/0!</v>
      </c>
    </row>
    <row r="39" spans="1:10" ht="60" customHeight="1" x14ac:dyDescent="0.35">
      <c r="A39" s="49" t="s">
        <v>45</v>
      </c>
      <c r="B39" s="26"/>
      <c r="C39" s="26"/>
      <c r="D39" s="7"/>
      <c r="E39" s="7"/>
      <c r="F39" s="37">
        <v>0</v>
      </c>
      <c r="G39" s="5" t="s">
        <v>25</v>
      </c>
      <c r="H39" s="58" t="e">
        <f t="shared" si="2"/>
        <v>#DIV/0!</v>
      </c>
      <c r="I39" s="5">
        <v>3</v>
      </c>
      <c r="J39" s="54" t="e">
        <f t="shared" si="1"/>
        <v>#DIV/0!</v>
      </c>
    </row>
    <row r="40" spans="1:10" ht="48" customHeight="1" x14ac:dyDescent="0.35">
      <c r="A40" s="49" t="s">
        <v>46</v>
      </c>
      <c r="B40" s="26"/>
      <c r="C40" s="26"/>
      <c r="D40" s="7"/>
      <c r="E40" s="7"/>
      <c r="F40" s="37">
        <v>0</v>
      </c>
      <c r="G40" s="5" t="s">
        <v>25</v>
      </c>
      <c r="H40" s="58" t="e">
        <f t="shared" si="2"/>
        <v>#DIV/0!</v>
      </c>
      <c r="I40" s="5">
        <v>2</v>
      </c>
      <c r="J40" s="54" t="e">
        <f t="shared" si="1"/>
        <v>#DIV/0!</v>
      </c>
    </row>
    <row r="41" spans="1:10" ht="84" customHeight="1" x14ac:dyDescent="0.35">
      <c r="A41" s="49" t="s">
        <v>80</v>
      </c>
      <c r="B41" s="26"/>
      <c r="C41" s="26"/>
      <c r="D41" s="7"/>
      <c r="E41" s="7"/>
      <c r="F41" s="37">
        <v>0</v>
      </c>
      <c r="G41" s="5" t="s">
        <v>81</v>
      </c>
      <c r="H41" s="58" t="e">
        <f t="shared" si="2"/>
        <v>#DIV/0!</v>
      </c>
      <c r="I41" s="5">
        <f>126*50</f>
        <v>6300</v>
      </c>
      <c r="J41" s="54" t="e">
        <f t="shared" si="1"/>
        <v>#DIV/0!</v>
      </c>
    </row>
    <row r="42" spans="1:10" ht="48" customHeight="1" x14ac:dyDescent="0.35">
      <c r="A42" s="49" t="s">
        <v>82</v>
      </c>
      <c r="B42" s="26"/>
      <c r="C42" s="26"/>
      <c r="D42" s="7"/>
      <c r="E42" s="7"/>
      <c r="F42" s="37">
        <v>0</v>
      </c>
      <c r="G42" s="5" t="s">
        <v>25</v>
      </c>
      <c r="H42" s="58" t="e">
        <f t="shared" si="2"/>
        <v>#DIV/0!</v>
      </c>
      <c r="I42" s="5">
        <f>5</f>
        <v>5</v>
      </c>
      <c r="J42" s="54" t="e">
        <f t="shared" si="1"/>
        <v>#DIV/0!</v>
      </c>
    </row>
    <row r="43" spans="1:10" ht="48" customHeight="1" x14ac:dyDescent="0.35">
      <c r="A43" s="49" t="s">
        <v>83</v>
      </c>
      <c r="B43" s="26"/>
      <c r="C43" s="26"/>
      <c r="D43" s="7"/>
      <c r="E43" s="7"/>
      <c r="F43" s="37">
        <v>0</v>
      </c>
      <c r="G43" s="5" t="s">
        <v>25</v>
      </c>
      <c r="H43" s="58" t="e">
        <f t="shared" si="2"/>
        <v>#DIV/0!</v>
      </c>
      <c r="I43" s="5">
        <f>71*12</f>
        <v>852</v>
      </c>
      <c r="J43" s="54" t="e">
        <f t="shared" si="1"/>
        <v>#DIV/0!</v>
      </c>
    </row>
    <row r="44" spans="1:10" ht="60" customHeight="1" x14ac:dyDescent="0.35">
      <c r="A44" s="49" t="s">
        <v>84</v>
      </c>
      <c r="B44" s="26"/>
      <c r="C44" s="26"/>
      <c r="D44" s="7"/>
      <c r="E44" s="7"/>
      <c r="F44" s="37">
        <v>0</v>
      </c>
      <c r="G44" s="5" t="s">
        <v>25</v>
      </c>
      <c r="H44" s="58" t="e">
        <f t="shared" si="2"/>
        <v>#DIV/0!</v>
      </c>
      <c r="I44" s="5">
        <f>6</f>
        <v>6</v>
      </c>
      <c r="J44" s="54" t="e">
        <f t="shared" si="1"/>
        <v>#DIV/0!</v>
      </c>
    </row>
    <row r="45" spans="1:10" ht="72" customHeight="1" x14ac:dyDescent="0.35">
      <c r="A45" s="49" t="s">
        <v>47</v>
      </c>
      <c r="B45" s="26"/>
      <c r="C45" s="26"/>
      <c r="D45" s="7"/>
      <c r="E45" s="7"/>
      <c r="F45" s="37">
        <v>0</v>
      </c>
      <c r="G45" s="5" t="s">
        <v>74</v>
      </c>
      <c r="H45" s="58" t="e">
        <f t="shared" si="2"/>
        <v>#DIV/0!</v>
      </c>
      <c r="I45" s="5">
        <f>(10*10)</f>
        <v>100</v>
      </c>
      <c r="J45" s="54" t="e">
        <f t="shared" si="1"/>
        <v>#DIV/0!</v>
      </c>
    </row>
    <row r="46" spans="1:10" ht="72" customHeight="1" x14ac:dyDescent="0.35">
      <c r="A46" s="49" t="s">
        <v>48</v>
      </c>
      <c r="B46" s="26"/>
      <c r="C46" s="26"/>
      <c r="D46" s="7"/>
      <c r="E46" s="7"/>
      <c r="F46" s="37">
        <v>0</v>
      </c>
      <c r="G46" s="5" t="s">
        <v>74</v>
      </c>
      <c r="H46" s="58" t="e">
        <f t="shared" si="2"/>
        <v>#DIV/0!</v>
      </c>
      <c r="I46" s="5">
        <f>(8*10)</f>
        <v>80</v>
      </c>
      <c r="J46" s="54" t="e">
        <f t="shared" si="1"/>
        <v>#DIV/0!</v>
      </c>
    </row>
    <row r="47" spans="1:10" ht="72" customHeight="1" x14ac:dyDescent="0.35">
      <c r="A47" s="49" t="s">
        <v>98</v>
      </c>
      <c r="B47" s="65"/>
      <c r="C47" s="65"/>
      <c r="D47" s="66"/>
      <c r="E47" s="66"/>
      <c r="F47" s="37">
        <v>0</v>
      </c>
      <c r="G47" s="5" t="s">
        <v>25</v>
      </c>
      <c r="H47" s="58" t="e">
        <f t="shared" si="2"/>
        <v>#DIV/0!</v>
      </c>
      <c r="I47" s="5">
        <v>81</v>
      </c>
      <c r="J47" s="54" t="e">
        <f t="shared" ref="J47" si="3">H47*I47</f>
        <v>#DIV/0!</v>
      </c>
    </row>
    <row r="48" spans="1:10" x14ac:dyDescent="0.35">
      <c r="A48" s="50" t="s">
        <v>49</v>
      </c>
      <c r="B48" s="52"/>
      <c r="C48" s="52"/>
      <c r="D48" s="4"/>
      <c r="E48" s="4"/>
      <c r="F48" s="38">
        <v>0</v>
      </c>
      <c r="G48" s="5" t="s">
        <v>74</v>
      </c>
      <c r="H48" s="58" t="e">
        <f t="shared" si="2"/>
        <v>#DIV/0!</v>
      </c>
      <c r="I48" s="59">
        <f>(1155*20)</f>
        <v>23100</v>
      </c>
      <c r="J48" s="56" t="e">
        <f t="shared" ref="J48:J55" si="4">SUM(H48*I48)</f>
        <v>#DIV/0!</v>
      </c>
    </row>
    <row r="49" spans="1:10" x14ac:dyDescent="0.35">
      <c r="A49" s="50" t="s">
        <v>50</v>
      </c>
      <c r="B49" s="52"/>
      <c r="C49" s="52"/>
      <c r="D49" s="8"/>
      <c r="E49" s="8"/>
      <c r="F49" s="38">
        <v>0</v>
      </c>
      <c r="G49" s="5" t="s">
        <v>74</v>
      </c>
      <c r="H49" s="58" t="e">
        <f t="shared" si="2"/>
        <v>#DIV/0!</v>
      </c>
      <c r="I49" s="59">
        <f>(1369*20)</f>
        <v>27380</v>
      </c>
      <c r="J49" s="56" t="e">
        <f t="shared" si="4"/>
        <v>#DIV/0!</v>
      </c>
    </row>
    <row r="50" spans="1:10" ht="24.5" x14ac:dyDescent="0.35">
      <c r="A50" s="50" t="s">
        <v>95</v>
      </c>
      <c r="B50" s="52"/>
      <c r="C50" s="52"/>
      <c r="D50" s="8"/>
      <c r="E50" s="8"/>
      <c r="F50" s="38">
        <v>0</v>
      </c>
      <c r="G50" s="57" t="s">
        <v>85</v>
      </c>
      <c r="H50" s="58" t="e">
        <f t="shared" si="2"/>
        <v>#DIV/0!</v>
      </c>
      <c r="I50" s="59">
        <f>(393*100)</f>
        <v>39300</v>
      </c>
      <c r="J50" s="56" t="e">
        <f t="shared" si="4"/>
        <v>#DIV/0!</v>
      </c>
    </row>
    <row r="51" spans="1:10" ht="31.9" customHeight="1" x14ac:dyDescent="0.35">
      <c r="A51" s="51" t="s">
        <v>51</v>
      </c>
      <c r="B51" s="53"/>
      <c r="C51" s="53"/>
      <c r="D51" s="4"/>
      <c r="E51" s="4"/>
      <c r="F51" s="38">
        <v>0</v>
      </c>
      <c r="G51" s="57" t="s">
        <v>85</v>
      </c>
      <c r="H51" s="58" t="e">
        <f t="shared" si="2"/>
        <v>#DIV/0!</v>
      </c>
      <c r="I51" s="59">
        <f>(30*100)</f>
        <v>3000</v>
      </c>
      <c r="J51" s="56" t="e">
        <f t="shared" si="4"/>
        <v>#DIV/0!</v>
      </c>
    </row>
    <row r="52" spans="1:10" ht="31.9" customHeight="1" x14ac:dyDescent="0.35">
      <c r="A52" s="51" t="s">
        <v>86</v>
      </c>
      <c r="B52" s="53"/>
      <c r="C52" s="53"/>
      <c r="D52" s="4"/>
      <c r="E52" s="4"/>
      <c r="F52" s="38">
        <v>0</v>
      </c>
      <c r="G52" s="57" t="s">
        <v>85</v>
      </c>
      <c r="H52" s="58" t="e">
        <f t="shared" si="2"/>
        <v>#DIV/0!</v>
      </c>
      <c r="I52" s="59">
        <f>(43*100)</f>
        <v>4300</v>
      </c>
      <c r="J52" s="56" t="e">
        <f t="shared" si="4"/>
        <v>#DIV/0!</v>
      </c>
    </row>
    <row r="53" spans="1:10" ht="31.9" customHeight="1" x14ac:dyDescent="0.35">
      <c r="A53" s="51" t="s">
        <v>87</v>
      </c>
      <c r="B53" s="53"/>
      <c r="C53" s="53"/>
      <c r="D53" s="4"/>
      <c r="E53" s="4"/>
      <c r="F53" s="38">
        <v>0</v>
      </c>
      <c r="G53" s="57" t="s">
        <v>85</v>
      </c>
      <c r="H53" s="58" t="e">
        <f t="shared" si="2"/>
        <v>#DIV/0!</v>
      </c>
      <c r="I53" s="59">
        <f>(25*100)</f>
        <v>2500</v>
      </c>
      <c r="J53" s="56" t="e">
        <f t="shared" si="4"/>
        <v>#DIV/0!</v>
      </c>
    </row>
    <row r="54" spans="1:10" ht="24.5" x14ac:dyDescent="0.35">
      <c r="A54" s="50" t="s">
        <v>97</v>
      </c>
      <c r="B54" s="52"/>
      <c r="C54" s="52"/>
      <c r="D54" s="8"/>
      <c r="E54" s="8"/>
      <c r="F54" s="38">
        <v>0</v>
      </c>
      <c r="G54" s="57" t="s">
        <v>85</v>
      </c>
      <c r="H54" s="58" t="e">
        <f t="shared" si="2"/>
        <v>#DIV/0!</v>
      </c>
      <c r="I54" s="59">
        <f>(130*100)</f>
        <v>13000</v>
      </c>
      <c r="J54" s="56" t="e">
        <f t="shared" si="4"/>
        <v>#DIV/0!</v>
      </c>
    </row>
    <row r="55" spans="1:10" ht="24.5" x14ac:dyDescent="0.35">
      <c r="A55" s="50" t="s">
        <v>52</v>
      </c>
      <c r="B55" s="52"/>
      <c r="C55" s="52"/>
      <c r="D55" s="8"/>
      <c r="E55" s="8"/>
      <c r="F55" s="38">
        <v>0</v>
      </c>
      <c r="G55" s="57" t="s">
        <v>85</v>
      </c>
      <c r="H55" s="58" t="e">
        <f t="shared" si="2"/>
        <v>#DIV/0!</v>
      </c>
      <c r="I55" s="59">
        <f>(12*100)</f>
        <v>1200</v>
      </c>
      <c r="J55" s="56" t="e">
        <f t="shared" si="4"/>
        <v>#DIV/0!</v>
      </c>
    </row>
    <row r="56" spans="1:10" ht="24.5" x14ac:dyDescent="0.35">
      <c r="A56" s="50" t="s">
        <v>88</v>
      </c>
      <c r="B56" s="52"/>
      <c r="C56" s="52"/>
      <c r="D56" s="8"/>
      <c r="E56" s="8"/>
      <c r="F56" s="38">
        <v>0</v>
      </c>
      <c r="G56" s="57" t="s">
        <v>85</v>
      </c>
      <c r="H56" s="58" t="e">
        <f t="shared" si="2"/>
        <v>#DIV/0!</v>
      </c>
      <c r="I56" s="59">
        <f>(18*100)</f>
        <v>1800</v>
      </c>
      <c r="J56" s="56" t="e">
        <f t="shared" ref="J56:J58" si="5">SUM(H56*I56)</f>
        <v>#DIV/0!</v>
      </c>
    </row>
    <row r="57" spans="1:10" ht="24.5" x14ac:dyDescent="0.35">
      <c r="A57" s="50" t="s">
        <v>89</v>
      </c>
      <c r="B57" s="52"/>
      <c r="C57" s="52"/>
      <c r="D57" s="8"/>
      <c r="E57" s="8"/>
      <c r="F57" s="38">
        <v>0</v>
      </c>
      <c r="G57" s="57" t="s">
        <v>85</v>
      </c>
      <c r="H57" s="58" t="e">
        <f t="shared" si="2"/>
        <v>#DIV/0!</v>
      </c>
      <c r="I57" s="59">
        <f>(18*100)</f>
        <v>1800</v>
      </c>
      <c r="J57" s="56" t="e">
        <f t="shared" si="5"/>
        <v>#DIV/0!</v>
      </c>
    </row>
    <row r="58" spans="1:10" ht="24.5" x14ac:dyDescent="0.35">
      <c r="A58" s="50" t="s">
        <v>90</v>
      </c>
      <c r="B58" s="52"/>
      <c r="C58" s="52"/>
      <c r="D58" s="8"/>
      <c r="E58" s="8"/>
      <c r="F58" s="38">
        <v>0</v>
      </c>
      <c r="G58" s="57" t="s">
        <v>85</v>
      </c>
      <c r="H58" s="58" t="e">
        <f t="shared" si="2"/>
        <v>#DIV/0!</v>
      </c>
      <c r="I58" s="59">
        <f>(13*100)</f>
        <v>1300</v>
      </c>
      <c r="J58" s="56" t="e">
        <f t="shared" si="5"/>
        <v>#DIV/0!</v>
      </c>
    </row>
    <row r="59" spans="1:10" ht="24.5" x14ac:dyDescent="0.35">
      <c r="A59" s="50" t="s">
        <v>91</v>
      </c>
      <c r="B59" s="52"/>
      <c r="C59" s="52"/>
      <c r="D59" s="8"/>
      <c r="E59" s="8"/>
      <c r="F59" s="38">
        <v>0</v>
      </c>
      <c r="G59" s="57" t="s">
        <v>85</v>
      </c>
      <c r="H59" s="58" t="e">
        <f t="shared" si="2"/>
        <v>#DIV/0!</v>
      </c>
      <c r="I59" s="59">
        <f>(6*200)</f>
        <v>1200</v>
      </c>
      <c r="J59" s="56" t="e">
        <f t="shared" ref="J59:J65" si="6">SUM(H59*I59)</f>
        <v>#DIV/0!</v>
      </c>
    </row>
    <row r="60" spans="1:10" ht="24.5" x14ac:dyDescent="0.35">
      <c r="A60" s="50" t="s">
        <v>53</v>
      </c>
      <c r="B60" s="52"/>
      <c r="C60" s="52"/>
      <c r="D60" s="8"/>
      <c r="E60" s="8"/>
      <c r="F60" s="38">
        <v>0</v>
      </c>
      <c r="G60" s="57" t="s">
        <v>85</v>
      </c>
      <c r="H60" s="58" t="e">
        <f t="shared" si="2"/>
        <v>#DIV/0!</v>
      </c>
      <c r="I60" s="59">
        <f>(44*100)</f>
        <v>4400</v>
      </c>
      <c r="J60" s="56" t="e">
        <f t="shared" si="6"/>
        <v>#DIV/0!</v>
      </c>
    </row>
    <row r="61" spans="1:10" ht="24.5" x14ac:dyDescent="0.35">
      <c r="A61" s="50" t="s">
        <v>92</v>
      </c>
      <c r="B61" s="52"/>
      <c r="C61" s="52"/>
      <c r="D61" s="8"/>
      <c r="E61" s="8"/>
      <c r="F61" s="38">
        <v>0</v>
      </c>
      <c r="G61" s="57" t="s">
        <v>85</v>
      </c>
      <c r="H61" s="58" t="e">
        <f t="shared" si="2"/>
        <v>#DIV/0!</v>
      </c>
      <c r="I61" s="59">
        <f>(10*100)</f>
        <v>1000</v>
      </c>
      <c r="J61" s="56" t="e">
        <f t="shared" ref="J61:J64" si="7">SUM(H61*I61)</f>
        <v>#DIV/0!</v>
      </c>
    </row>
    <row r="62" spans="1:10" ht="24.5" x14ac:dyDescent="0.35">
      <c r="A62" s="50" t="s">
        <v>96</v>
      </c>
      <c r="B62" s="52"/>
      <c r="C62" s="52"/>
      <c r="D62" s="8"/>
      <c r="E62" s="8"/>
      <c r="F62" s="38">
        <v>0</v>
      </c>
      <c r="G62" s="57" t="s">
        <v>85</v>
      </c>
      <c r="H62" s="58" t="e">
        <f t="shared" si="2"/>
        <v>#DIV/0!</v>
      </c>
      <c r="I62" s="59">
        <f>(161*100)</f>
        <v>16100</v>
      </c>
      <c r="J62" s="56" t="e">
        <f t="shared" ref="J62" si="8">SUM(H62*I62)</f>
        <v>#DIV/0!</v>
      </c>
    </row>
    <row r="63" spans="1:10" ht="24.5" x14ac:dyDescent="0.35">
      <c r="A63" s="50" t="s">
        <v>93</v>
      </c>
      <c r="B63" s="52"/>
      <c r="C63" s="52"/>
      <c r="D63" s="8"/>
      <c r="E63" s="8"/>
      <c r="F63" s="38">
        <v>0</v>
      </c>
      <c r="G63" s="57" t="s">
        <v>85</v>
      </c>
      <c r="H63" s="58" t="e">
        <f t="shared" si="2"/>
        <v>#DIV/0!</v>
      </c>
      <c r="I63" s="59">
        <f>(1*100)</f>
        <v>100</v>
      </c>
      <c r="J63" s="56" t="e">
        <f t="shared" si="7"/>
        <v>#DIV/0!</v>
      </c>
    </row>
    <row r="64" spans="1:10" ht="24.5" x14ac:dyDescent="0.35">
      <c r="A64" s="50" t="s">
        <v>94</v>
      </c>
      <c r="B64" s="52"/>
      <c r="C64" s="52"/>
      <c r="D64" s="8"/>
      <c r="E64" s="8"/>
      <c r="F64" s="38">
        <v>0</v>
      </c>
      <c r="G64" s="57" t="s">
        <v>85</v>
      </c>
      <c r="H64" s="58" t="e">
        <f t="shared" si="2"/>
        <v>#DIV/0!</v>
      </c>
      <c r="I64" s="59">
        <f>(15*100)</f>
        <v>1500</v>
      </c>
      <c r="J64" s="56" t="e">
        <f t="shared" si="7"/>
        <v>#DIV/0!</v>
      </c>
    </row>
    <row r="65" spans="1:11" ht="24.5" x14ac:dyDescent="0.35">
      <c r="A65" s="50" t="s">
        <v>54</v>
      </c>
      <c r="B65" s="52"/>
      <c r="C65" s="52"/>
      <c r="D65" s="8"/>
      <c r="E65" s="8"/>
      <c r="F65" s="38">
        <v>0</v>
      </c>
      <c r="G65" s="57" t="s">
        <v>85</v>
      </c>
      <c r="H65" s="58" t="e">
        <f t="shared" si="2"/>
        <v>#DIV/0!</v>
      </c>
      <c r="I65" s="59">
        <f>(11*100)</f>
        <v>1100</v>
      </c>
      <c r="J65" s="56" t="e">
        <f t="shared" si="6"/>
        <v>#DIV/0!</v>
      </c>
    </row>
    <row r="66" spans="1:11" ht="24.5" x14ac:dyDescent="0.35">
      <c r="A66" s="50" t="s">
        <v>55</v>
      </c>
      <c r="B66" s="52"/>
      <c r="C66" s="52"/>
      <c r="D66" s="8"/>
      <c r="E66" s="8"/>
      <c r="F66" s="38">
        <v>0</v>
      </c>
      <c r="G66" s="55" t="s">
        <v>30</v>
      </c>
      <c r="H66" s="58" t="e">
        <f t="shared" si="2"/>
        <v>#DIV/0!</v>
      </c>
      <c r="I66" s="59">
        <f>16*5000</f>
        <v>80000</v>
      </c>
      <c r="J66" s="56" t="e">
        <f>SUM(H66*I66)</f>
        <v>#DIV/0!</v>
      </c>
    </row>
    <row r="67" spans="1:11" ht="28.15" customHeight="1" x14ac:dyDescent="0.35">
      <c r="A67" s="50" t="s">
        <v>56</v>
      </c>
      <c r="B67" s="52"/>
      <c r="C67" s="52"/>
      <c r="D67" s="8"/>
      <c r="E67" s="8"/>
      <c r="F67" s="38">
        <v>0</v>
      </c>
      <c r="G67" s="55" t="s">
        <v>30</v>
      </c>
      <c r="H67" s="58" t="e">
        <f t="shared" si="2"/>
        <v>#DIV/0!</v>
      </c>
      <c r="I67" s="59">
        <f>(16*600)</f>
        <v>9600</v>
      </c>
      <c r="J67" s="56" t="e">
        <f>SUM(H67*I67)</f>
        <v>#DIV/0!</v>
      </c>
    </row>
    <row r="68" spans="1:11" ht="15" thickBot="1" x14ac:dyDescent="0.4">
      <c r="A68" s="73" t="s">
        <v>57</v>
      </c>
      <c r="B68" s="74"/>
      <c r="C68" s="74"/>
      <c r="D68" s="74"/>
      <c r="E68" s="74"/>
      <c r="F68" s="74"/>
      <c r="G68" s="74"/>
      <c r="H68" s="74"/>
      <c r="I68" s="75"/>
      <c r="J68" s="16" t="e">
        <f>SUM(J13:J67)</f>
        <v>#DIV/0!</v>
      </c>
    </row>
    <row r="69" spans="1:11" x14ac:dyDescent="0.35">
      <c r="A69" s="15"/>
      <c r="B69" s="15"/>
      <c r="C69" s="15"/>
      <c r="D69" s="15"/>
      <c r="E69" s="15"/>
      <c r="F69" s="15"/>
      <c r="G69" s="15"/>
      <c r="H69" s="15"/>
      <c r="I69" s="15"/>
      <c r="J69" s="15"/>
      <c r="K69" s="40"/>
    </row>
    <row r="70" spans="1:11" ht="15" thickBot="1" x14ac:dyDescent="0.4"/>
    <row r="71" spans="1:11" ht="15" thickBot="1" x14ac:dyDescent="0.4">
      <c r="A71" s="76" t="s">
        <v>58</v>
      </c>
      <c r="B71" s="77"/>
      <c r="C71" s="77"/>
      <c r="D71" s="77"/>
      <c r="E71" s="77"/>
      <c r="F71" s="77"/>
      <c r="G71" s="77"/>
      <c r="H71" s="77"/>
      <c r="I71" s="78"/>
      <c r="J71" s="67" t="e">
        <f>J68*4</f>
        <v>#DIV/0!</v>
      </c>
    </row>
    <row r="72" spans="1:11" x14ac:dyDescent="0.35">
      <c r="A72" s="3"/>
      <c r="B72" s="3"/>
      <c r="C72" s="3"/>
      <c r="D72" s="3"/>
      <c r="E72" s="3"/>
      <c r="F72" s="3"/>
      <c r="G72" s="3"/>
      <c r="H72" s="3"/>
    </row>
    <row r="73" spans="1:11" x14ac:dyDescent="0.35">
      <c r="A73" s="17"/>
      <c r="B73" s="18" t="s">
        <v>59</v>
      </c>
      <c r="C73" s="69"/>
      <c r="D73" s="69"/>
      <c r="E73" s="69"/>
      <c r="F73" s="69"/>
      <c r="G73" s="47"/>
      <c r="H73" s="47"/>
    </row>
    <row r="74" spans="1:11" x14ac:dyDescent="0.35">
      <c r="A74" s="17"/>
      <c r="B74" s="19" t="s">
        <v>60</v>
      </c>
      <c r="C74" s="69"/>
      <c r="D74" s="69"/>
      <c r="E74" s="69"/>
      <c r="F74" s="69"/>
      <c r="G74" s="47"/>
      <c r="H74" s="47"/>
    </row>
    <row r="75" spans="1:11" x14ac:dyDescent="0.35">
      <c r="A75" s="17"/>
      <c r="B75" s="19" t="s">
        <v>61</v>
      </c>
      <c r="C75" s="69"/>
      <c r="D75" s="69"/>
      <c r="E75" s="69"/>
      <c r="F75" s="69"/>
      <c r="G75" s="47"/>
      <c r="H75" s="47"/>
    </row>
    <row r="76" spans="1:11" x14ac:dyDescent="0.35">
      <c r="A76" s="17"/>
      <c r="B76" s="19" t="s">
        <v>62</v>
      </c>
      <c r="C76" s="69"/>
      <c r="D76" s="69"/>
      <c r="E76" s="69"/>
      <c r="F76" s="69"/>
      <c r="G76" s="47"/>
      <c r="H76" s="47"/>
    </row>
    <row r="77" spans="1:11" x14ac:dyDescent="0.35">
      <c r="A77" s="17"/>
      <c r="B77" s="19" t="s">
        <v>63</v>
      </c>
      <c r="C77" s="69"/>
      <c r="D77" s="69"/>
      <c r="E77" s="69"/>
      <c r="F77" s="69"/>
      <c r="G77" s="47"/>
      <c r="H77" s="47"/>
    </row>
    <row r="78" spans="1:11" x14ac:dyDescent="0.35">
      <c r="A78" s="17"/>
      <c r="B78" s="20"/>
      <c r="C78" s="21"/>
      <c r="D78" s="21"/>
      <c r="E78" s="17"/>
      <c r="F78" s="17"/>
      <c r="G78" s="17"/>
      <c r="H78" s="17"/>
    </row>
    <row r="79" spans="1:11" ht="43.5" customHeight="1" x14ac:dyDescent="0.35">
      <c r="A79" s="79" t="s">
        <v>64</v>
      </c>
      <c r="B79" s="79"/>
      <c r="C79" s="79"/>
      <c r="D79" s="79"/>
      <c r="E79" s="79"/>
      <c r="F79" s="17"/>
      <c r="G79" s="17"/>
      <c r="H79" s="17"/>
    </row>
    <row r="80" spans="1:11" ht="30.75" customHeight="1" x14ac:dyDescent="0.35">
      <c r="A80" s="79" t="s">
        <v>65</v>
      </c>
      <c r="B80" s="79"/>
      <c r="C80" s="79"/>
      <c r="D80" s="79"/>
      <c r="E80" s="79"/>
      <c r="F80" s="17"/>
      <c r="G80" s="17"/>
      <c r="H80" s="17"/>
    </row>
    <row r="81" spans="1:8" x14ac:dyDescent="0.35">
      <c r="A81" s="20"/>
      <c r="B81" s="20"/>
      <c r="C81" s="20"/>
      <c r="D81" s="20"/>
      <c r="E81" s="22"/>
      <c r="F81" s="17"/>
      <c r="G81" s="17"/>
      <c r="H81" s="17"/>
    </row>
    <row r="82" spans="1:8" x14ac:dyDescent="0.35">
      <c r="A82" s="17"/>
      <c r="B82" s="23" t="s">
        <v>66</v>
      </c>
      <c r="C82" s="23"/>
      <c r="D82" s="23"/>
      <c r="E82" s="17"/>
      <c r="F82" s="17"/>
      <c r="G82" s="17"/>
      <c r="H82" s="17"/>
    </row>
    <row r="83" spans="1:8" x14ac:dyDescent="0.35">
      <c r="A83" s="17"/>
      <c r="B83" s="69"/>
      <c r="C83" s="69"/>
      <c r="D83" s="69"/>
      <c r="E83" s="17"/>
      <c r="F83" s="17"/>
      <c r="G83" s="17"/>
      <c r="H83" s="17"/>
    </row>
    <row r="84" spans="1:8" x14ac:dyDescent="0.35">
      <c r="A84" s="17"/>
      <c r="B84" s="69"/>
      <c r="C84" s="69"/>
      <c r="D84" s="69"/>
      <c r="E84" s="17"/>
      <c r="F84" s="17"/>
      <c r="G84" s="17"/>
      <c r="H84" s="17"/>
    </row>
    <row r="85" spans="1:8" x14ac:dyDescent="0.35">
      <c r="A85" s="17"/>
      <c r="B85" s="69"/>
      <c r="C85" s="69"/>
      <c r="D85" s="69"/>
      <c r="E85" s="17"/>
      <c r="F85" s="17"/>
      <c r="G85" s="17"/>
      <c r="H85" s="17"/>
    </row>
  </sheetData>
  <sheetProtection algorithmName="SHA-512" hashValue="3RtBlcOk5UHqIQLXZMAOgkojJNcy4nYdssUkWqbOC/4Xqy/njQ5SXZHF42jAMqtVvf/C4F+xZ38fFVeefSI7sQ==" saltValue="omRWb/6JvGo9gjk4CyzoqA==" spinCount="100000" sheet="1" formatCells="0" formatColumns="0" formatRows="0" insertColumns="0" insertRows="0" insertHyperlinks="0" deleteColumns="0" deleteRows="0" sort="0" autoFilter="0" pivotTables="0"/>
  <protectedRanges>
    <protectedRange sqref="B3" name="Bereik4"/>
    <protectedRange sqref="B13:F67" name="Bereik1"/>
    <protectedRange sqref="C73:F77" name="Bereik2"/>
    <protectedRange sqref="B83" name="Bereik3"/>
  </protectedRanges>
  <autoFilter ref="A11:K68" xr:uid="{00000000-0001-0000-0000-000000000000}"/>
  <mergeCells count="13">
    <mergeCell ref="B83:D85"/>
    <mergeCell ref="A79:E79"/>
    <mergeCell ref="A80:E80"/>
    <mergeCell ref="A7:F7"/>
    <mergeCell ref="B3:D3"/>
    <mergeCell ref="C77:F77"/>
    <mergeCell ref="C76:F76"/>
    <mergeCell ref="C75:F75"/>
    <mergeCell ref="C74:F74"/>
    <mergeCell ref="C73:F73"/>
    <mergeCell ref="A10:J10"/>
    <mergeCell ref="A68:I68"/>
    <mergeCell ref="A71:I71"/>
  </mergeCells>
  <phoneticPr fontId="13" type="noConversion"/>
  <pageMargins left="0.7" right="0.7" top="0.75" bottom="0.75" header="0.3" footer="0.3"/>
  <pageSetup paperSize="9" scale="65" orientation="portrait" horizontalDpi="4294967293"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78CAC-E735-4CD4-918C-75C139CC2B32}">
  <dimension ref="A3:G21"/>
  <sheetViews>
    <sheetView zoomScaleNormal="100" workbookViewId="0">
      <selection activeCell="D10" sqref="D10"/>
    </sheetView>
  </sheetViews>
  <sheetFormatPr defaultRowHeight="14.5" x14ac:dyDescent="0.35"/>
  <cols>
    <col min="1" max="1" width="17.81640625" customWidth="1"/>
    <col min="2" max="2" width="19.453125" customWidth="1"/>
    <col min="3" max="3" width="36.81640625" customWidth="1"/>
    <col min="4" max="4" width="27" customWidth="1"/>
    <col min="6" max="6" width="59.81640625" customWidth="1"/>
  </cols>
  <sheetData>
    <row r="3" spans="1:7" ht="21" x14ac:dyDescent="0.5">
      <c r="A3" s="28" t="s">
        <v>67</v>
      </c>
    </row>
    <row r="4" spans="1:7" ht="21" x14ac:dyDescent="0.5">
      <c r="A4" s="28"/>
    </row>
    <row r="5" spans="1:7" ht="75.75" customHeight="1" x14ac:dyDescent="0.35">
      <c r="A5" s="80" t="s">
        <v>68</v>
      </c>
      <c r="B5" s="81"/>
      <c r="C5" s="81"/>
      <c r="D5" s="81"/>
      <c r="E5" s="81"/>
      <c r="F5" s="81"/>
      <c r="G5" s="81"/>
    </row>
    <row r="7" spans="1:7" ht="16.5" customHeight="1" x14ac:dyDescent="0.35">
      <c r="A7" s="82" t="s">
        <v>69</v>
      </c>
      <c r="B7" s="82"/>
      <c r="C7" s="82"/>
      <c r="D7" s="30" t="s">
        <v>70</v>
      </c>
      <c r="E7" s="12"/>
      <c r="F7" s="12"/>
      <c r="G7" s="12"/>
    </row>
    <row r="8" spans="1:7" ht="16.5" customHeight="1" x14ac:dyDescent="0.35">
      <c r="A8" s="86" t="s">
        <v>71</v>
      </c>
      <c r="B8" s="87"/>
      <c r="C8" s="88"/>
      <c r="D8" s="29">
        <v>0</v>
      </c>
    </row>
    <row r="9" spans="1:7" x14ac:dyDescent="0.35">
      <c r="A9" s="86" t="s">
        <v>72</v>
      </c>
      <c r="B9" s="87"/>
      <c r="C9" s="88"/>
      <c r="D9" s="29">
        <v>0</v>
      </c>
    </row>
    <row r="10" spans="1:7" x14ac:dyDescent="0.35">
      <c r="A10" s="83" t="s">
        <v>73</v>
      </c>
      <c r="B10" s="84"/>
      <c r="C10" s="85"/>
      <c r="D10" s="31">
        <f>(D8+D9)/2</f>
        <v>0</v>
      </c>
    </row>
    <row r="14" spans="1:7" x14ac:dyDescent="0.35">
      <c r="A14" s="17"/>
      <c r="B14" s="20"/>
      <c r="C14" s="21"/>
      <c r="D14" s="21"/>
      <c r="E14" s="21"/>
      <c r="F14" s="17"/>
      <c r="G14" s="17"/>
    </row>
    <row r="15" spans="1:7" x14ac:dyDescent="0.35">
      <c r="A15" s="79" t="s">
        <v>64</v>
      </c>
      <c r="B15" s="79"/>
      <c r="C15" s="79"/>
      <c r="D15" s="79"/>
      <c r="E15" s="79"/>
      <c r="F15" s="79"/>
      <c r="G15" s="17"/>
    </row>
    <row r="16" spans="1:7" x14ac:dyDescent="0.35">
      <c r="A16" s="79" t="s">
        <v>65</v>
      </c>
      <c r="B16" s="79"/>
      <c r="C16" s="79"/>
      <c r="D16" s="79"/>
      <c r="E16" s="79"/>
      <c r="F16" s="79"/>
      <c r="G16" s="17"/>
    </row>
    <row r="17" spans="1:7" x14ac:dyDescent="0.35">
      <c r="A17" s="20"/>
      <c r="B17" s="20"/>
      <c r="C17" s="20"/>
      <c r="D17" s="20"/>
      <c r="E17" s="20"/>
      <c r="F17" s="22"/>
      <c r="G17" s="17"/>
    </row>
    <row r="18" spans="1:7" x14ac:dyDescent="0.35">
      <c r="A18" s="17"/>
      <c r="B18" s="23" t="s">
        <v>66</v>
      </c>
      <c r="C18" s="23"/>
      <c r="D18" s="23"/>
      <c r="E18" s="23"/>
      <c r="F18" s="17"/>
      <c r="G18" s="17"/>
    </row>
    <row r="19" spans="1:7" x14ac:dyDescent="0.35">
      <c r="A19" s="17"/>
      <c r="B19" s="69"/>
      <c r="C19" s="69"/>
      <c r="D19" s="69"/>
      <c r="E19" s="69"/>
      <c r="F19" s="17"/>
      <c r="G19" s="17"/>
    </row>
    <row r="20" spans="1:7" x14ac:dyDescent="0.35">
      <c r="A20" s="17"/>
      <c r="B20" s="69"/>
      <c r="C20" s="69"/>
      <c r="D20" s="69"/>
      <c r="E20" s="69"/>
      <c r="F20" s="17"/>
      <c r="G20" s="17"/>
    </row>
    <row r="21" spans="1:7" x14ac:dyDescent="0.35">
      <c r="A21" s="17"/>
      <c r="B21" s="69"/>
      <c r="C21" s="69"/>
      <c r="D21" s="69"/>
      <c r="E21" s="69"/>
      <c r="F21" s="17"/>
      <c r="G21" s="17"/>
    </row>
  </sheetData>
  <sheetProtection sheet="1" objects="1" scenarios="1"/>
  <protectedRanges>
    <protectedRange sqref="D8:D9" name="Bereik1"/>
    <protectedRange sqref="B19:E21" name="Bereik2"/>
  </protectedRanges>
  <mergeCells count="8">
    <mergeCell ref="A5:G5"/>
    <mergeCell ref="A15:F15"/>
    <mergeCell ref="A16:F16"/>
    <mergeCell ref="B19:E21"/>
    <mergeCell ref="A7:C7"/>
    <mergeCell ref="A10:C10"/>
    <mergeCell ref="A9:C9"/>
    <mergeCell ref="A8:C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3" ma:contentTypeDescription="Een nieuw document maken." ma:contentTypeScope="" ma:versionID="c7cf9dc23984c0ba7e7ea7092b36b2a1">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0bab44aa4355636a79167e66f58eed16"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D61953-1A4F-4BB3-83A1-FCF64CC74247}">
  <ds:schemaRefs>
    <ds:schemaRef ds:uri="http://purl.org/dc/terms/"/>
    <ds:schemaRef ds:uri="http://www.w3.org/XML/1998/namespace"/>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http://purl.org/dc/dcmitype/"/>
    <ds:schemaRef ds:uri="http://schemas.microsoft.com/office/2006/metadata/properties"/>
    <ds:schemaRef ds:uri="2b2f4af1-c637-4944-82a2-9889ab12a9cc"/>
  </ds:schemaRefs>
</ds:datastoreItem>
</file>

<file path=customXml/itemProps2.xml><?xml version="1.0" encoding="utf-8"?>
<ds:datastoreItem xmlns:ds="http://schemas.openxmlformats.org/officeDocument/2006/customXml" ds:itemID="{9619CFDA-1688-4778-83D4-F45476CCD155}">
  <ds:schemaRefs>
    <ds:schemaRef ds:uri="http://schemas.microsoft.com/sharepoint/v3/contenttype/forms"/>
  </ds:schemaRefs>
</ds:datastoreItem>
</file>

<file path=customXml/itemProps3.xml><?xml version="1.0" encoding="utf-8"?>
<ds:datastoreItem xmlns:ds="http://schemas.openxmlformats.org/officeDocument/2006/customXml" ds:itemID="{DED1B181-F2D0-428E-88DC-A60569130CAC}"/>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P1 Kernassortiment</vt:lpstr>
      <vt:lpstr>P2 Opslagpercentage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Petra - Ster-FM</dc:creator>
  <cp:keywords/>
  <dc:description/>
  <cp:lastModifiedBy>Kooten, MLA van (Miranda)</cp:lastModifiedBy>
  <cp:revision/>
  <dcterms:created xsi:type="dcterms:W3CDTF">2020-06-18T11:49:01Z</dcterms:created>
  <dcterms:modified xsi:type="dcterms:W3CDTF">2024-10-10T15:22:58Z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ies>
</file>