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2"/>
  <workbookPr defaultThemeVersion="166925"/>
  <mc:AlternateContent xmlns:mc="http://schemas.openxmlformats.org/markup-compatibility/2006">
    <mc:Choice Requires="x15">
      <x15ac:absPath xmlns:x15ac="http://schemas.microsoft.com/office/spreadsheetml/2010/11/ac" url="https://old.sharepoint.com/sites/prj-aanbesteding-schoonmaakmiddelen/Gedeelde documenten/General/Aanbestedingsstukken/"/>
    </mc:Choice>
  </mc:AlternateContent>
  <xr:revisionPtr revIDLastSave="853" documentId="13_ncr:1_{665E2B80-E7C1-43E4-8C54-E098AE9CD3F1}" xr6:coauthVersionLast="47" xr6:coauthVersionMax="47" xr10:uidLastSave="{BECFA2BC-51C2-4DA5-9E2E-B937E791AA17}"/>
  <bookViews>
    <workbookView xWindow="28680" yWindow="-120" windowWidth="29040" windowHeight="15720" activeTab="1" xr2:uid="{00000000-000D-0000-FFFF-FFFF00000000}"/>
  </bookViews>
  <sheets>
    <sheet name="P1 Kernassortiment" sheetId="1" r:id="rId1"/>
    <sheet name="P2 Opslagpercentag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3" i="1" l="1"/>
  <c r="M54" i="1"/>
  <c r="M53" i="1"/>
  <c r="M52" i="1"/>
  <c r="M51" i="1"/>
  <c r="M50" i="1"/>
  <c r="M49" i="1"/>
  <c r="M48" i="1"/>
  <c r="M47" i="1"/>
  <c r="M46" i="1"/>
  <c r="M45" i="1"/>
  <c r="M44" i="1"/>
  <c r="M41" i="1"/>
  <c r="M28" i="1"/>
  <c r="M27" i="1"/>
  <c r="M24" i="1"/>
  <c r="M25" i="1"/>
  <c r="M23" i="1"/>
  <c r="M22" i="1"/>
  <c r="M21" i="1"/>
  <c r="M16" i="1"/>
  <c r="M15" i="1"/>
  <c r="M43" i="1"/>
  <c r="M42" i="1"/>
  <c r="M37" i="1"/>
  <c r="M36" i="1"/>
  <c r="M35" i="1"/>
  <c r="M34" i="1"/>
  <c r="M32" i="1"/>
  <c r="M31" i="1"/>
  <c r="M30" i="1"/>
  <c r="M29" i="1"/>
  <c r="M19" i="1"/>
  <c r="M18" i="1"/>
  <c r="M17" i="1"/>
  <c r="M14" i="1"/>
  <c r="J38" i="1"/>
  <c r="L38" i="1" s="1"/>
  <c r="N38" i="1" s="1"/>
  <c r="J13" i="1"/>
  <c r="L13" i="1" s="1"/>
  <c r="J47" i="1"/>
  <c r="L47" i="1" s="1"/>
  <c r="J48" i="1"/>
  <c r="L48" i="1" s="1"/>
  <c r="J49" i="1"/>
  <c r="J50" i="1"/>
  <c r="J51" i="1"/>
  <c r="L51" i="1" s="1"/>
  <c r="J52" i="1"/>
  <c r="L52" i="1" s="1"/>
  <c r="J53" i="1"/>
  <c r="L53" i="1" s="1"/>
  <c r="J54" i="1"/>
  <c r="L54" i="1" s="1"/>
  <c r="J14" i="1"/>
  <c r="J15" i="1"/>
  <c r="L15" i="1" s="1"/>
  <c r="J16" i="1"/>
  <c r="J17" i="1"/>
  <c r="J18" i="1"/>
  <c r="L18" i="1" s="1"/>
  <c r="J19" i="1"/>
  <c r="L19" i="1" s="1"/>
  <c r="N19" i="1" s="1"/>
  <c r="J20" i="1"/>
  <c r="L20" i="1" s="1"/>
  <c r="N20" i="1" s="1"/>
  <c r="J21" i="1"/>
  <c r="L21" i="1" s="1"/>
  <c r="J22" i="1"/>
  <c r="L22" i="1" s="1"/>
  <c r="N22" i="1" s="1"/>
  <c r="J23" i="1"/>
  <c r="L23" i="1" s="1"/>
  <c r="J24" i="1"/>
  <c r="J25" i="1"/>
  <c r="J26" i="1"/>
  <c r="L26" i="1" s="1"/>
  <c r="N26" i="1" s="1"/>
  <c r="J27" i="1"/>
  <c r="L27" i="1" s="1"/>
  <c r="N27" i="1" s="1"/>
  <c r="J28" i="1"/>
  <c r="J29" i="1"/>
  <c r="L29" i="1" s="1"/>
  <c r="J30" i="1"/>
  <c r="L30" i="1" s="1"/>
  <c r="J31" i="1"/>
  <c r="L31" i="1" s="1"/>
  <c r="N31" i="1" s="1"/>
  <c r="J32" i="1"/>
  <c r="J33" i="1"/>
  <c r="J34" i="1"/>
  <c r="L34" i="1" s="1"/>
  <c r="N34" i="1" s="1"/>
  <c r="J35" i="1"/>
  <c r="L35" i="1" s="1"/>
  <c r="J36" i="1"/>
  <c r="L36" i="1" s="1"/>
  <c r="N36" i="1" s="1"/>
  <c r="J37" i="1"/>
  <c r="L37" i="1" s="1"/>
  <c r="J39" i="1"/>
  <c r="J40" i="1"/>
  <c r="L40" i="1" s="1"/>
  <c r="N40" i="1" s="1"/>
  <c r="J41" i="1"/>
  <c r="J42" i="1"/>
  <c r="J43" i="1"/>
  <c r="L43" i="1" s="1"/>
  <c r="N43" i="1" s="1"/>
  <c r="J44" i="1"/>
  <c r="L44" i="1" s="1"/>
  <c r="N44" i="1" s="1"/>
  <c r="J45" i="1"/>
  <c r="L45" i="1" s="1"/>
  <c r="N45" i="1" s="1"/>
  <c r="J46" i="1"/>
  <c r="L46" i="1" s="1"/>
  <c r="N46" i="1" s="1"/>
  <c r="J12" i="1"/>
  <c r="L12" i="1" s="1"/>
  <c r="N12" i="1" s="1"/>
  <c r="D10" i="2"/>
  <c r="L49" i="1"/>
  <c r="L50" i="1"/>
  <c r="L14" i="1"/>
  <c r="L16" i="1"/>
  <c r="L17" i="1"/>
  <c r="N17" i="1" s="1"/>
  <c r="L24" i="1"/>
  <c r="N24" i="1" s="1"/>
  <c r="L25" i="1"/>
  <c r="N25" i="1" s="1"/>
  <c r="L28" i="1"/>
  <c r="N28" i="1" s="1"/>
  <c r="L32" i="1"/>
  <c r="L33" i="1"/>
  <c r="N33" i="1" s="1"/>
  <c r="L39" i="1"/>
  <c r="N39" i="1" s="1"/>
  <c r="L41" i="1"/>
  <c r="N41" i="1" s="1"/>
  <c r="L42" i="1"/>
  <c r="N42" i="1" s="1"/>
  <c r="N37" i="1" l="1"/>
  <c r="N35" i="1"/>
  <c r="N23" i="1"/>
  <c r="N30" i="1"/>
  <c r="N32" i="1"/>
  <c r="N29" i="1"/>
  <c r="N21" i="1"/>
  <c r="N15" i="1"/>
  <c r="N18" i="1"/>
  <c r="N16" i="1"/>
  <c r="N14" i="1"/>
  <c r="N13" i="1"/>
  <c r="N55" i="1" s="1"/>
  <c r="N58" i="1" s="1"/>
  <c r="N54" i="1"/>
  <c r="N53" i="1"/>
  <c r="N50" i="1"/>
  <c r="N49" i="1"/>
  <c r="N48" i="1"/>
  <c r="N47" i="1"/>
</calcChain>
</file>

<file path=xl/sharedStrings.xml><?xml version="1.0" encoding="utf-8"?>
<sst xmlns="http://schemas.openxmlformats.org/spreadsheetml/2006/main" count="170" uniqueCount="117">
  <si>
    <t xml:space="preserve"> Bijlage F -Prijsinvulformulier schoonmaakmiddelen, kenmerk 240017REG</t>
  </si>
  <si>
    <t>Inschrijver:</t>
  </si>
  <si>
    <t>P1: Kernassortiment</t>
  </si>
  <si>
    <r>
      <rPr>
        <u/>
        <sz val="9"/>
        <color rgb="FF000000"/>
        <rFont val="Calibri"/>
        <family val="2"/>
        <scheme val="minor"/>
      </rPr>
      <t xml:space="preserve">Voorwaarden:
</t>
    </r>
    <r>
      <rPr>
        <sz val="9"/>
        <color rgb="FF000000"/>
        <rFont val="Calibri"/>
        <family val="2"/>
        <scheme val="minor"/>
      </rPr>
      <t>• De inschrijfstaat dient volledig ingevuld en ondertekend te worden. De in te vullen cellen zijn geel gemarkeerd. De inschrijfstaat mag niet worden aangepast. 
• De prijs wordt opgeven in euro’s, exclusief BTW. 
• De eenheidsprijzen gelden gedurende de hele contractperiode.
• Algemene kosten worden niet geaccepteerd. 
• Zie verder de leidraad en bijlage deelnamevoorwaarden voor voorwaarden aan uw prijsaanbieding</t>
    </r>
  </si>
  <si>
    <t>Daar waar merknamen genoemd worden, leest u 'of vergelijkbaar'. Hoeveelheden kunnen zowel in bulk als per stuk besteld worden. De prijs blijft in beide gevallen gelijk.
U mag geen €0,00 invullen.</t>
  </si>
  <si>
    <t>Schoonmaakmiddelen, -artikelen            en -materialen:</t>
  </si>
  <si>
    <t>Verpakkingsinhoud huidige leverancier</t>
  </si>
  <si>
    <t>Duurzaam product conform PvE: vul keurmerk in</t>
  </si>
  <si>
    <t>PFAS houdend product Ja/Nee</t>
  </si>
  <si>
    <t>Opdrachtnemer vult in deze kolom het (eventueel) aangeboden gelijkwaardige product in:</t>
  </si>
  <si>
    <t>Verpakkingseenheid</t>
  </si>
  <si>
    <t>Aantal artikelen per verpakking</t>
  </si>
  <si>
    <t>Hoeveelheid (eenheden conform kolom K) per artikel</t>
  </si>
  <si>
    <t>Prijs per verpakking</t>
  </si>
  <si>
    <t>Aantal eenheden conform kolom K</t>
  </si>
  <si>
    <t>Eenheid</t>
  </si>
  <si>
    <t>Prijs per eenheid excl BTW</t>
  </si>
  <si>
    <t>Fictief gebruik per kalender jaar</t>
  </si>
  <si>
    <t xml:space="preserve">Totaalprijs per jaar excl. BTW </t>
  </si>
  <si>
    <t>Voorbeeld: 
Dreft Extra Hyg. Afwasmiddel Original 1200 ml</t>
  </si>
  <si>
    <t>EU Ecolabel en Cradle to Cradle Gold</t>
  </si>
  <si>
    <t>Nee</t>
  </si>
  <si>
    <t>Green Care Professional MANUDISH essential afwasmiddel</t>
  </si>
  <si>
    <t xml:space="preserve">1 doos met 10 flacons </t>
  </si>
  <si>
    <t>1 militer</t>
  </si>
  <si>
    <t>Dreft Extra Hyg. afwasmiddel  Original 1200 ml</t>
  </si>
  <si>
    <t>9x 1200ml</t>
  </si>
  <si>
    <t>ECO63 reinigingsdoek blauw 38x40cm</t>
  </si>
  <si>
    <t>200st</t>
  </si>
  <si>
    <t>1 doek</t>
  </si>
  <si>
    <t>Afvalzakken HDK 80x110 blauw 18 my rol 20 stuks</t>
  </si>
  <si>
    <t>15x20 st</t>
  </si>
  <si>
    <t>1 rol</t>
  </si>
  <si>
    <t xml:space="preserve">Afvalzakken++                 LDPE 80x110cm blauw 44My/T70  100% recycled Rol 20 stuks    </t>
  </si>
  <si>
    <t>Greenspeed microvezelglasdoek Blauw 40x40cm</t>
  </si>
  <si>
    <t>450st</t>
  </si>
  <si>
    <t>Maxi-T trigger blauw T.b.v. sprayflacon 650ml</t>
  </si>
  <si>
    <t>400st</t>
  </si>
  <si>
    <t>1 stuk</t>
  </si>
  <si>
    <t>Maxi-T trigger rood T.b.v. sprayflacon 650ml</t>
  </si>
  <si>
    <t>Nilfisk parketzuigmond + borstel strips, wielen   Ø32mm, 300mm</t>
  </si>
  <si>
    <t>1st</t>
  </si>
  <si>
    <t>Pedaalemmerzak 63x70cm 10my Transp., HDPE rol 50 stuks</t>
  </si>
  <si>
    <t>20x50st</t>
  </si>
  <si>
    <t xml:space="preserve"> 1 rol</t>
  </si>
  <si>
    <t>Piek citronelreiniger 1L</t>
  </si>
  <si>
    <t>15x1L</t>
  </si>
  <si>
    <t>1 mililiter</t>
  </si>
  <si>
    <t>Piek schoonmaakazijn, kalk en vetverwijderaar 1L</t>
  </si>
  <si>
    <t>Plumeau kunstvezel Gekleurd, telesteel 115cm</t>
  </si>
  <si>
    <t>12st</t>
  </si>
  <si>
    <t>Polifix Microclin Flex Microvezel vervanghoes</t>
  </si>
  <si>
    <t>5st</t>
  </si>
  <si>
    <t>Polifix Microclin Flex Hoogstofwisser</t>
  </si>
  <si>
    <t xml:space="preserve">Clean and Clever SMA31-62     Stretch microvezeldoek        40x40cm blauw 280g/m2   </t>
  </si>
  <si>
    <t>300 x 1 st</t>
  </si>
  <si>
    <t xml:space="preserve">Clean and Clever SMA62++      microvezeldoek 40x40cm groen  Stretch ca. 280g/m2       </t>
  </si>
  <si>
    <t xml:space="preserve">Powersterko afvalzakken+      LDPE 60x100cm grijs T60    98% recycled Rol 25 stuks    </t>
  </si>
  <si>
    <t>25st</t>
  </si>
  <si>
    <t xml:space="preserve">HDPE 58x100cm oranje T23      HDPE 58x100cm oranje T23     100% virgin Rol 25 stuks      </t>
  </si>
  <si>
    <t>SMA62 microvezeldoek geel 40x40cm, stretch. Ca.280g/m2. Clean and Clever</t>
  </si>
  <si>
    <t>300st</t>
  </si>
  <si>
    <t>SMA62 microvezeldoek roze 40x40cm, stretch. Ca.280g/m2. Clean and Clever</t>
  </si>
  <si>
    <t xml:space="preserve">1 stuk </t>
  </si>
  <si>
    <t>Taski AERO afkoppelbaar snoer 30031-61 main cord 2L EURO Oranje</t>
  </si>
  <si>
    <t>1 st</t>
  </si>
  <si>
    <t>Taski dubbelfilter stofzak. Vento 15(S) Bora 12</t>
  </si>
  <si>
    <t>10st</t>
  </si>
  <si>
    <t>Nilfisk stofzak GD 5</t>
  </si>
  <si>
    <t>5 st</t>
  </si>
  <si>
    <t>Taski Aero BP fleece stofzak disposable</t>
  </si>
  <si>
    <t>10 st</t>
  </si>
  <si>
    <t>Taski Aero 8/15 stofzak papier</t>
  </si>
  <si>
    <t>Taski Room Care spraytrigger R3, 300ml, blauw</t>
  </si>
  <si>
    <t xml:space="preserve">Taski Room Care spraytrigger R5, 500ml, rood </t>
  </si>
  <si>
    <t>Taski snoer oranje 15m, t.b.v. Vento 8 en 15</t>
  </si>
  <si>
    <t>Clean and Clever PRO 31-330   kleefdoek wit viscose 60x20cm rol 50 st</t>
  </si>
  <si>
    <t>6x50vel op rol</t>
  </si>
  <si>
    <t>Vileda Microplus 35cm, vlakmop</t>
  </si>
  <si>
    <t>Vileda Miraclean spons wit 10x6cm</t>
  </si>
  <si>
    <t>12 pkt</t>
  </si>
  <si>
    <t>Vileda Swep Classic Extramop 50cm</t>
  </si>
  <si>
    <t>30st</t>
  </si>
  <si>
    <t xml:space="preserve">Premium Gold Biozakken 30L++  100% composteerbaar Rol 10 st.  50x57cm melk wit 14my         </t>
  </si>
  <si>
    <t>15 x 10st</t>
  </si>
  <si>
    <t>Premium Gold Biozakken 120L+  70x110cm melk wit 17my       100% composteerbaar Rol 10 st.</t>
  </si>
  <si>
    <t>15x10 st</t>
  </si>
  <si>
    <t>Afvalzak 70x110cm 18my PRO Blauw, HDK</t>
  </si>
  <si>
    <t>25x20 st</t>
  </si>
  <si>
    <t>Afvalzak 80x100cm T25 Transp., HDPE</t>
  </si>
  <si>
    <t>15x30 st</t>
  </si>
  <si>
    <t xml:space="preserve">Hynex handschoenen 3,5gr      Nitril poedervrij onsteriel ^ Mt:L blauw. Box 100 stuks     </t>
  </si>
  <si>
    <t>10x100st</t>
  </si>
  <si>
    <t xml:space="preserve">Hynex handschoenen 3,5gr   Nitril poedervrij onsteriel ^    Mt:XL blauw. Box 100 stuks    </t>
  </si>
  <si>
    <t xml:space="preserve">Clean and Clever PRO165 4,7gr+ handschoenen Nitril poedervrij Mt:S. blauw Box 100 stuks    </t>
  </si>
  <si>
    <t>10x100 st</t>
  </si>
  <si>
    <t xml:space="preserve">Hynex handschoenen 3,5gr      Nitril poedervrij onsteriel ^  Mt:M blauw. Box 100 stuks     </t>
  </si>
  <si>
    <t>Green care SANET perfect sanitairreiniger &amp; ontkalker C2C Can 5l</t>
  </si>
  <si>
    <t>Tana GLASS vitrevit+ schuimende glasreiniger 600 ml</t>
  </si>
  <si>
    <t>10x600ml</t>
  </si>
  <si>
    <t xml:space="preserve"> Subtotaal:</t>
  </si>
  <si>
    <t>Fictieve beoordelingsprijs maal 4 jaar</t>
  </si>
  <si>
    <t>Organisatie:</t>
  </si>
  <si>
    <t>KVK-nummer:</t>
  </si>
  <si>
    <t>Naam:</t>
  </si>
  <si>
    <t xml:space="preserve">Functie: </t>
  </si>
  <si>
    <t>Datum:</t>
  </si>
  <si>
    <t>In geval van een inschrijving door een samenwerkingsverband van ondernemers wijzen de inschrijvers de hierboven genoemde inschrijver aan als gemachtigde om hen in alle zaken in het kader van de aanbestedingsprocedure en de uitvoering van de opdracht te vertegenwoordigen.</t>
  </si>
  <si>
    <t>De inschrijver verklaart deze inschrijving te doen met inachtneming van de bepalingen, voorwaarden en de gegevens zoals deze zijn omschreven in de voor de inschrijving relevante stukken.</t>
  </si>
  <si>
    <t>Handtekening</t>
  </si>
  <si>
    <t>P2: Opslagpercentage</t>
  </si>
  <si>
    <r>
      <rPr>
        <u/>
        <sz val="9"/>
        <color rgb="FF000000"/>
        <rFont val="Calibri"/>
        <family val="2"/>
        <scheme val="minor"/>
      </rPr>
      <t xml:space="preserve">Voorwaarden:
</t>
    </r>
    <r>
      <rPr>
        <sz val="9"/>
        <color rgb="FF000000"/>
        <rFont val="Calibri"/>
        <family val="2"/>
        <scheme val="minor"/>
      </rPr>
      <t>• De inschrijfstaat dient volledig ingevuld en ondertekend te worden. De in te vullen cellen zijn geel gemarkeerd. De inschrijfstaat mag niet worden aangepast. 
• Voor criterium P2 gelden opslagpercentages.  
• De percentages gelden gedurende de hele contractperiode.
• Zie verder de leidraad en bijlage deelnamevoorwaarden voor voorwaarden aan uw aanbieding</t>
    </r>
  </si>
  <si>
    <t>Productgroep</t>
  </si>
  <si>
    <t>Opslagpercentsage inschrijver</t>
  </si>
  <si>
    <t>Opslagpercentage geldend voor alle schoonmaakmiddelen en -artikelen in uw catalogus:</t>
  </si>
  <si>
    <t>Opslagpercentage voor alle schoonmaakmaterialen en overige machines in uw catalogus:</t>
  </si>
  <si>
    <t>Gemiddeld opslagpercentage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</si>
</sst>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44" formatCode="_ &quot;€&quot;\ * #,##0.00_ ;_ &quot;€&quot;\ * \-#,##0.00_ ;_ &quot;€&quot;\ * &quot;-&quot;??_ ;_ @_ "/>
    <numFmt numFmtId="164" formatCode="&quot;€&quot;\ #,##0.00"/>
    <numFmt numFmtId="165" formatCode="&quot;€&quot;\ #,##0.0000"/>
    <numFmt numFmtId="166" formatCode="_ &quot;€&quot;\ * #,##0.0000_ ;_ &quot;€&quot;\ * \-#,##0.0000_ ;_ &quot;€&quot;\ * &quot;-&quot;??_ ;_ @_ "/>
    <numFmt numFmtId="167" formatCode="_ [$€-2]\ * #,##0.00_ ;_ [$€-2]\ * \-#,##0.00_ ;_ [$€-2]\ * &quot;-&quot;??_ ;_ @_ "/>
  </numFmts>
  <fonts count="17">
    <font>
      <sz val="11"/>
      <color theme="1"/>
      <name val="Calibri"/>
      <family val="2"/>
      <scheme val="minor"/>
    </font>
    <font>
      <b/>
      <sz val="16"/>
      <color theme="1"/>
      <name val="Calibri"/>
      <family val="2"/>
      <scheme val="minor"/>
    </font>
    <font>
      <sz val="16"/>
      <color theme="1"/>
      <name val="Calibri"/>
      <family val="2"/>
      <scheme val="minor"/>
    </font>
    <font>
      <sz val="8"/>
      <color theme="1"/>
      <name val="Calibri"/>
      <family val="2"/>
      <scheme val="minor"/>
    </font>
    <font>
      <sz val="9"/>
      <color theme="1"/>
      <name val="Calibri"/>
      <family val="2"/>
      <scheme val="minor"/>
    </font>
    <font>
      <u/>
      <sz val="11"/>
      <color theme="10"/>
      <name val="Calibri"/>
      <family val="2"/>
      <scheme val="minor"/>
    </font>
    <font>
      <sz val="9"/>
      <color rgb="FFFF0000"/>
      <name val="Calibri"/>
      <family val="2"/>
      <scheme val="minor"/>
    </font>
    <font>
      <b/>
      <sz val="9"/>
      <color rgb="FFFF0000"/>
      <name val="Calibri"/>
      <family val="2"/>
      <scheme val="minor"/>
    </font>
    <font>
      <b/>
      <sz val="9"/>
      <color theme="0"/>
      <name val="Calibri"/>
      <family val="2"/>
      <scheme val="minor"/>
    </font>
    <font>
      <sz val="9"/>
      <name val="Calibri"/>
      <family val="2"/>
      <scheme val="minor"/>
    </font>
    <font>
      <b/>
      <sz val="9"/>
      <name val="Calibri"/>
      <family val="2"/>
      <scheme val="minor"/>
    </font>
    <font>
      <b/>
      <sz val="9"/>
      <color theme="1"/>
      <name val="Calibri"/>
      <family val="2"/>
      <scheme val="minor"/>
    </font>
    <font>
      <sz val="11"/>
      <color rgb="FF1F497D"/>
      <name val="Calibri"/>
      <family val="2"/>
      <scheme val="minor"/>
    </font>
    <font>
      <sz val="11"/>
      <color theme="1"/>
      <name val="Calibri"/>
      <family val="2"/>
      <scheme val="minor"/>
    </font>
    <font>
      <sz val="8"/>
      <name val="Calibri"/>
      <family val="2"/>
      <scheme val="minor"/>
    </font>
    <font>
      <sz val="9"/>
      <color rgb="FF000000"/>
      <name val="Calibri"/>
      <family val="2"/>
      <scheme val="minor"/>
    </font>
    <font>
      <u/>
      <sz val="9"/>
      <color rgb="FF00000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theme="8"/>
        <bgColor indexed="64"/>
      </patternFill>
    </fill>
    <fill>
      <patternFill patternType="solid">
        <fgColor theme="8" tint="0.39997558519241921"/>
        <bgColor indexed="64"/>
      </patternFill>
    </fill>
    <fill>
      <patternFill patternType="solid">
        <fgColor theme="4" tint="-0.249977111117893"/>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rgb="FF000000"/>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auto="1"/>
      </top>
      <bottom style="thin">
        <color auto="1"/>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s>
  <cellStyleXfs count="3">
    <xf numFmtId="0" fontId="0" fillId="0" borderId="0"/>
    <xf numFmtId="0" fontId="5" fillId="0" borderId="0" applyNumberFormat="0" applyFill="0" applyBorder="0" applyAlignment="0" applyProtection="0"/>
    <xf numFmtId="44" fontId="13" fillId="0" borderId="0" applyFont="0" applyFill="0" applyBorder="0" applyAlignment="0" applyProtection="0"/>
  </cellStyleXfs>
  <cellXfs count="92">
    <xf numFmtId="0" fontId="0" fillId="0" borderId="0" xfId="0"/>
    <xf numFmtId="0" fontId="3" fillId="0" borderId="0" xfId="0" applyFont="1"/>
    <xf numFmtId="0" fontId="2" fillId="0" borderId="1" xfId="0" applyFont="1" applyBorder="1" applyAlignment="1">
      <alignment horizontal="right"/>
    </xf>
    <xf numFmtId="0" fontId="4" fillId="0" borderId="0" xfId="0" applyFont="1"/>
    <xf numFmtId="0" fontId="4" fillId="0" borderId="1" xfId="0" applyFont="1" applyBorder="1" applyAlignment="1">
      <alignment wrapText="1"/>
    </xf>
    <xf numFmtId="0" fontId="9" fillId="0" borderId="1" xfId="0" applyFont="1" applyBorder="1" applyAlignment="1">
      <alignment vertical="center" wrapText="1"/>
    </xf>
    <xf numFmtId="0" fontId="9" fillId="3" borderId="2" xfId="0" applyFont="1" applyFill="1" applyBorder="1" applyAlignment="1" applyProtection="1">
      <alignment vertical="center" wrapText="1"/>
      <protection locked="0"/>
    </xf>
    <xf numFmtId="0" fontId="4" fillId="0" borderId="1" xfId="0" applyFont="1" applyBorder="1" applyAlignment="1">
      <alignment horizontal="left" vertical="center" wrapText="1"/>
    </xf>
    <xf numFmtId="49" fontId="4" fillId="3" borderId="1" xfId="0" applyNumberFormat="1" applyFont="1" applyFill="1" applyBorder="1" applyAlignment="1" applyProtection="1">
      <alignment horizontal="left" vertical="center" wrapText="1"/>
      <protection locked="0"/>
    </xf>
    <xf numFmtId="0" fontId="9" fillId="3" borderId="1" xfId="0" applyFont="1" applyFill="1" applyBorder="1" applyAlignment="1" applyProtection="1">
      <alignment horizontal="left" vertical="center" wrapText="1"/>
      <protection locked="0"/>
    </xf>
    <xf numFmtId="0" fontId="9" fillId="2" borderId="1" xfId="0" applyFont="1" applyFill="1" applyBorder="1" applyAlignment="1">
      <alignment horizontal="left" vertical="center" wrapText="1"/>
    </xf>
    <xf numFmtId="49" fontId="4" fillId="3" borderId="2" xfId="0" applyNumberFormat="1" applyFont="1" applyFill="1" applyBorder="1" applyAlignment="1" applyProtection="1">
      <alignment wrapText="1"/>
      <protection locked="0"/>
    </xf>
    <xf numFmtId="0" fontId="12" fillId="0" borderId="0" xfId="0" applyFont="1" applyAlignment="1">
      <alignment horizontal="left" vertical="center" indent="2"/>
    </xf>
    <xf numFmtId="0" fontId="2" fillId="0" borderId="0" xfId="0" applyFont="1" applyAlignment="1">
      <alignment horizontal="left"/>
    </xf>
    <xf numFmtId="44" fontId="4" fillId="0" borderId="0" xfId="0" applyNumberFormat="1" applyFont="1"/>
    <xf numFmtId="164" fontId="4" fillId="0" borderId="0" xfId="0" applyNumberFormat="1" applyFont="1" applyAlignment="1">
      <alignment horizontal="center"/>
    </xf>
    <xf numFmtId="0" fontId="4" fillId="0" borderId="0" xfId="0" applyFont="1" applyAlignment="1">
      <alignment horizontal="center"/>
    </xf>
    <xf numFmtId="0" fontId="2" fillId="0" borderId="0" xfId="0" applyFont="1" applyAlignment="1" applyProtection="1">
      <alignment horizontal="left"/>
      <protection locked="0"/>
    </xf>
    <xf numFmtId="0" fontId="5" fillId="0" borderId="0" xfId="1" applyFill="1" applyBorder="1" applyAlignment="1"/>
    <xf numFmtId="164" fontId="4" fillId="0" borderId="0" xfId="0" applyNumberFormat="1" applyFont="1"/>
    <xf numFmtId="0" fontId="6" fillId="0" borderId="0" xfId="0" applyFont="1" applyAlignment="1">
      <alignment horizontal="right"/>
    </xf>
    <xf numFmtId="10" fontId="4" fillId="0" borderId="0" xfId="0" applyNumberFormat="1" applyFont="1"/>
    <xf numFmtId="44" fontId="8" fillId="0" borderId="0" xfId="0" applyNumberFormat="1" applyFont="1" applyAlignment="1">
      <alignment horizontal="right" vertical="center" wrapText="1"/>
    </xf>
    <xf numFmtId="165" fontId="8" fillId="0" borderId="0" xfId="0" applyNumberFormat="1" applyFont="1" applyAlignment="1">
      <alignment horizontal="right" vertical="center" wrapText="1"/>
    </xf>
    <xf numFmtId="165" fontId="8" fillId="4" borderId="7" xfId="0" applyNumberFormat="1" applyFont="1" applyFill="1" applyBorder="1" applyAlignment="1">
      <alignment horizontal="right" vertical="center" wrapText="1"/>
    </xf>
    <xf numFmtId="0" fontId="4" fillId="0" borderId="0" xfId="0" applyFont="1" applyAlignment="1">
      <alignment vertical="top"/>
    </xf>
    <xf numFmtId="0" fontId="4" fillId="0" borderId="2" xfId="0" applyFont="1" applyBorder="1" applyAlignment="1" applyProtection="1">
      <alignment vertical="top" wrapText="1"/>
      <protection locked="0"/>
    </xf>
    <xf numFmtId="0" fontId="4" fillId="0" borderId="1" xfId="0" applyFont="1" applyBorder="1" applyAlignment="1" applyProtection="1">
      <alignment vertical="top" wrapText="1"/>
      <protection locked="0"/>
    </xf>
    <xf numFmtId="0" fontId="4" fillId="0" borderId="0" xfId="0" applyFont="1" applyAlignment="1">
      <alignment vertical="top" wrapText="1"/>
    </xf>
    <xf numFmtId="0" fontId="4" fillId="0" borderId="0" xfId="0" applyFont="1" applyAlignment="1">
      <alignment horizontal="center" vertical="top"/>
    </xf>
    <xf numFmtId="0" fontId="4" fillId="0" borderId="0" xfId="0" applyFont="1" applyAlignment="1">
      <alignment horizontal="left" vertical="top" wrapText="1"/>
    </xf>
    <xf numFmtId="0" fontId="4" fillId="0" borderId="0" xfId="0" applyFont="1" applyAlignment="1" applyProtection="1">
      <alignment vertical="top"/>
      <protection locked="0"/>
    </xf>
    <xf numFmtId="0" fontId="4" fillId="3" borderId="1" xfId="0" applyFont="1" applyFill="1" applyBorder="1" applyAlignment="1">
      <alignment horizontal="left" vertical="center" wrapText="1"/>
    </xf>
    <xf numFmtId="49" fontId="4" fillId="3" borderId="1" xfId="0" applyNumberFormat="1" applyFont="1" applyFill="1" applyBorder="1" applyAlignment="1">
      <alignment horizontal="left" vertical="center" wrapText="1"/>
    </xf>
    <xf numFmtId="0" fontId="9" fillId="3" borderId="1" xfId="0" applyFont="1" applyFill="1" applyBorder="1" applyAlignment="1">
      <alignment horizontal="left" vertical="center" wrapText="1"/>
    </xf>
    <xf numFmtId="0" fontId="1" fillId="0" borderId="0" xfId="0" applyFont="1"/>
    <xf numFmtId="0" fontId="2" fillId="0" borderId="0" xfId="0" applyFont="1"/>
    <xf numFmtId="10" fontId="4" fillId="3" borderId="1" xfId="0" applyNumberFormat="1" applyFont="1" applyFill="1" applyBorder="1" applyAlignment="1" applyProtection="1">
      <alignment horizontal="right" wrapText="1"/>
      <protection locked="0"/>
    </xf>
    <xf numFmtId="0" fontId="10" fillId="0" borderId="1" xfId="1" applyFont="1" applyFill="1" applyBorder="1" applyAlignment="1">
      <alignment horizontal="center" wrapText="1"/>
    </xf>
    <xf numFmtId="10" fontId="11" fillId="0" borderId="1" xfId="0" applyNumberFormat="1" applyFont="1" applyBorder="1" applyAlignment="1">
      <alignment wrapText="1"/>
    </xf>
    <xf numFmtId="0" fontId="15" fillId="0" borderId="0" xfId="0" applyFont="1" applyAlignment="1">
      <alignment horizontal="left" vertical="top" wrapText="1"/>
    </xf>
    <xf numFmtId="44" fontId="2" fillId="0" borderId="0" xfId="0" applyNumberFormat="1" applyFont="1"/>
    <xf numFmtId="44" fontId="2" fillId="0" borderId="0" xfId="0" applyNumberFormat="1" applyFont="1" applyAlignment="1">
      <alignment horizontal="left"/>
    </xf>
    <xf numFmtId="44" fontId="2" fillId="0" borderId="0" xfId="0" applyNumberFormat="1" applyFont="1" applyAlignment="1" applyProtection="1">
      <alignment horizontal="left"/>
      <protection locked="0"/>
    </xf>
    <xf numFmtId="44" fontId="6" fillId="0" borderId="0" xfId="0" applyNumberFormat="1" applyFont="1" applyAlignment="1">
      <alignment horizontal="right"/>
    </xf>
    <xf numFmtId="44" fontId="4" fillId="3" borderId="1" xfId="2" applyFont="1" applyFill="1" applyBorder="1" applyAlignment="1" applyProtection="1">
      <alignment horizontal="left" vertical="center" wrapText="1"/>
      <protection locked="0"/>
    </xf>
    <xf numFmtId="44" fontId="9" fillId="3" borderId="2" xfId="2" applyFont="1" applyFill="1" applyBorder="1" applyAlignment="1" applyProtection="1">
      <alignment vertical="center" wrapText="1"/>
      <protection locked="0"/>
    </xf>
    <xf numFmtId="44" fontId="0" fillId="0" borderId="0" xfId="0" applyNumberFormat="1"/>
    <xf numFmtId="0" fontId="8" fillId="0" borderId="0" xfId="0" applyFont="1" applyAlignment="1">
      <alignment horizontal="right" vertical="center" wrapText="1"/>
    </xf>
    <xf numFmtId="0" fontId="8" fillId="6" borderId="12" xfId="0" applyFont="1" applyFill="1" applyBorder="1" applyAlignment="1">
      <alignment horizontal="left" vertical="center" wrapText="1"/>
    </xf>
    <xf numFmtId="0" fontId="8" fillId="6" borderId="13" xfId="0" applyFont="1" applyFill="1" applyBorder="1" applyAlignment="1">
      <alignment horizontal="center" vertical="center" wrapText="1"/>
    </xf>
    <xf numFmtId="44" fontId="8" fillId="6" borderId="13" xfId="2" applyFont="1" applyFill="1" applyBorder="1" applyAlignment="1">
      <alignment horizontal="center" vertical="center" wrapText="1"/>
    </xf>
    <xf numFmtId="0" fontId="8" fillId="6" borderId="13" xfId="0" applyFont="1" applyFill="1" applyBorder="1" applyAlignment="1">
      <alignment horizontal="left" vertical="center" wrapText="1"/>
    </xf>
    <xf numFmtId="166" fontId="8" fillId="6" borderId="13" xfId="0" applyNumberFormat="1" applyFont="1" applyFill="1" applyBorder="1" applyAlignment="1">
      <alignment horizontal="center" vertical="center" wrapText="1"/>
    </xf>
    <xf numFmtId="164" fontId="8" fillId="6" borderId="14" xfId="0" applyNumberFormat="1" applyFont="1" applyFill="1" applyBorder="1" applyAlignment="1">
      <alignment horizontal="right" vertical="center" wrapText="1"/>
    </xf>
    <xf numFmtId="0" fontId="11" fillId="0" borderId="10" xfId="0" applyFont="1" applyBorder="1"/>
    <xf numFmtId="0" fontId="4" fillId="0" borderId="0" xfId="0" applyFont="1" applyAlignment="1" applyProtection="1">
      <alignment horizontal="center" vertical="top"/>
      <protection locked="0"/>
    </xf>
    <xf numFmtId="0" fontId="4" fillId="0" borderId="4" xfId="0" applyFont="1" applyBorder="1" applyAlignment="1">
      <alignment horizontal="left" vertical="center" wrapText="1"/>
    </xf>
    <xf numFmtId="0" fontId="9" fillId="0" borderId="4" xfId="0" applyFont="1" applyBorder="1" applyAlignment="1">
      <alignment horizontal="left" vertical="center" wrapText="1"/>
    </xf>
    <xf numFmtId="0" fontId="4" fillId="0" borderId="4" xfId="0" applyFont="1" applyBorder="1" applyAlignment="1">
      <alignment wrapText="1"/>
    </xf>
    <xf numFmtId="0" fontId="9" fillId="0" borderId="4" xfId="0" applyFont="1" applyBorder="1" applyAlignment="1">
      <alignment vertical="center" wrapText="1"/>
    </xf>
    <xf numFmtId="49" fontId="4" fillId="3" borderId="2" xfId="0" applyNumberFormat="1" applyFont="1" applyFill="1" applyBorder="1" applyAlignment="1">
      <alignment wrapText="1"/>
    </xf>
    <xf numFmtId="0" fontId="9" fillId="3" borderId="2" xfId="0" applyFont="1" applyFill="1" applyBorder="1" applyAlignment="1">
      <alignment vertical="center" wrapText="1"/>
    </xf>
    <xf numFmtId="7" fontId="4" fillId="2" borderId="5" xfId="0" applyNumberFormat="1" applyFont="1" applyFill="1" applyBorder="1" applyAlignment="1">
      <alignment horizontal="right" vertical="center" wrapText="1"/>
    </xf>
    <xf numFmtId="0" fontId="4" fillId="0" borderId="1" xfId="0" applyFont="1" applyBorder="1" applyAlignment="1">
      <alignment horizontal="left" wrapText="1"/>
    </xf>
    <xf numFmtId="165" fontId="4" fillId="2" borderId="5" xfId="0" applyNumberFormat="1" applyFont="1" applyFill="1" applyBorder="1" applyAlignment="1">
      <alignment horizontal="right" vertical="center" wrapText="1"/>
    </xf>
    <xf numFmtId="0" fontId="9" fillId="0" borderId="1" xfId="0" applyFont="1" applyBorder="1" applyAlignment="1">
      <alignment horizontal="left" wrapText="1"/>
    </xf>
    <xf numFmtId="49" fontId="4" fillId="2" borderId="1" xfId="0" applyNumberFormat="1" applyFont="1" applyFill="1" applyBorder="1" applyAlignment="1">
      <alignment horizontal="left" vertical="center" wrapText="1"/>
    </xf>
    <xf numFmtId="164" fontId="4" fillId="0" borderId="1" xfId="0" applyNumberFormat="1" applyFont="1" applyBorder="1" applyAlignment="1">
      <alignment horizontal="left" vertical="center" wrapText="1"/>
    </xf>
    <xf numFmtId="7" fontId="4" fillId="0" borderId="2" xfId="0" applyNumberFormat="1" applyFont="1" applyBorder="1" applyAlignment="1">
      <alignment horizontal="left" vertical="center" wrapText="1"/>
    </xf>
    <xf numFmtId="0" fontId="4" fillId="0" borderId="2" xfId="0" applyFont="1" applyBorder="1" applyAlignment="1">
      <alignment horizontal="left" vertical="center" wrapText="1"/>
    </xf>
    <xf numFmtId="0" fontId="8" fillId="5" borderId="12" xfId="0" applyFont="1" applyFill="1" applyBorder="1" applyAlignment="1">
      <alignment horizontal="left" vertical="center" wrapText="1"/>
    </xf>
    <xf numFmtId="0" fontId="8" fillId="5" borderId="13" xfId="0" applyFont="1" applyFill="1" applyBorder="1" applyAlignment="1">
      <alignment horizontal="center" vertical="center" wrapText="1"/>
    </xf>
    <xf numFmtId="44" fontId="8" fillId="5" borderId="13" xfId="0" applyNumberFormat="1" applyFont="1" applyFill="1" applyBorder="1" applyAlignment="1">
      <alignment horizontal="center" vertical="center" wrapText="1"/>
    </xf>
    <xf numFmtId="0" fontId="8" fillId="5" borderId="14" xfId="0" applyFont="1" applyFill="1" applyBorder="1" applyAlignment="1">
      <alignment horizontal="center" vertical="center" wrapText="1"/>
    </xf>
    <xf numFmtId="49" fontId="4" fillId="3" borderId="1" xfId="0" applyNumberFormat="1" applyFont="1" applyFill="1" applyBorder="1" applyAlignment="1" applyProtection="1">
      <alignment horizontal="center"/>
      <protection locked="0"/>
    </xf>
    <xf numFmtId="0" fontId="4" fillId="3" borderId="1" xfId="0" applyFont="1" applyFill="1" applyBorder="1" applyAlignment="1" applyProtection="1">
      <alignment horizontal="center" vertical="top"/>
      <protection locked="0"/>
    </xf>
    <xf numFmtId="0" fontId="7" fillId="0" borderId="2" xfId="0" applyFont="1" applyBorder="1" applyAlignment="1">
      <alignment horizontal="left" vertical="center" wrapText="1"/>
    </xf>
    <xf numFmtId="0" fontId="7" fillId="0" borderId="1" xfId="0" applyFont="1" applyBorder="1" applyAlignment="1">
      <alignment horizontal="left" vertical="center" wrapText="1"/>
    </xf>
    <xf numFmtId="0" fontId="4" fillId="0" borderId="0" xfId="0" applyFont="1" applyAlignment="1">
      <alignment horizontal="left" vertical="top" wrapText="1"/>
    </xf>
    <xf numFmtId="0" fontId="15" fillId="0" borderId="8" xfId="0" applyFont="1" applyBorder="1" applyAlignment="1">
      <alignment horizontal="left" vertical="top" wrapText="1"/>
    </xf>
    <xf numFmtId="44" fontId="8" fillId="5" borderId="6" xfId="0" applyNumberFormat="1" applyFont="1" applyFill="1" applyBorder="1" applyAlignment="1">
      <alignment horizontal="right" vertical="center" wrapText="1"/>
    </xf>
    <xf numFmtId="0" fontId="11" fillId="0" borderId="9" xfId="0" applyFont="1" applyBorder="1" applyAlignment="1">
      <alignment horizontal="right"/>
    </xf>
    <xf numFmtId="0" fontId="15" fillId="0" borderId="0" xfId="0" applyFont="1" applyAlignment="1">
      <alignment horizontal="left" vertical="top" wrapText="1"/>
    </xf>
    <xf numFmtId="0" fontId="11" fillId="0" borderId="1" xfId="0" applyFont="1" applyBorder="1" applyAlignment="1">
      <alignment horizontal="center" wrapText="1"/>
    </xf>
    <xf numFmtId="0" fontId="4" fillId="0" borderId="2" xfId="0" applyFont="1" applyBorder="1" applyAlignment="1">
      <alignment horizontal="right" wrapText="1"/>
    </xf>
    <xf numFmtId="0" fontId="4" fillId="0" borderId="11" xfId="0" applyFont="1" applyBorder="1" applyAlignment="1">
      <alignment horizontal="right" wrapText="1"/>
    </xf>
    <xf numFmtId="0" fontId="4" fillId="0" borderId="3" xfId="0" applyFont="1" applyBorder="1" applyAlignment="1">
      <alignment horizontal="right" wrapText="1"/>
    </xf>
    <xf numFmtId="0" fontId="9" fillId="0" borderId="2" xfId="0" applyFont="1" applyBorder="1" applyAlignment="1">
      <alignment horizontal="right" wrapText="1"/>
    </xf>
    <xf numFmtId="0" fontId="9" fillId="0" borderId="11" xfId="0" applyFont="1" applyBorder="1" applyAlignment="1">
      <alignment horizontal="right" wrapText="1"/>
    </xf>
    <xf numFmtId="0" fontId="9" fillId="0" borderId="3" xfId="0" applyFont="1" applyBorder="1" applyAlignment="1">
      <alignment horizontal="right" wrapText="1"/>
    </xf>
    <xf numFmtId="167" fontId="4" fillId="3" borderId="1" xfId="2" applyNumberFormat="1" applyFont="1" applyFill="1" applyBorder="1" applyAlignment="1" applyProtection="1">
      <alignment horizontal="left" vertical="center" wrapText="1"/>
      <protection locked="0"/>
    </xf>
  </cellXfs>
  <cellStyles count="3">
    <cellStyle name="Hyperlink" xfId="1" builtinId="8"/>
    <cellStyle name="Standaard" xfId="0" builtinId="0"/>
    <cellStyle name="Valuta" xfId="2"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2"/>
  <sheetViews>
    <sheetView topLeftCell="A41" zoomScale="80" zoomScaleNormal="80" workbookViewId="0">
      <selection activeCell="Q13" sqref="Q13"/>
    </sheetView>
  </sheetViews>
  <sheetFormatPr defaultRowHeight="15"/>
  <cols>
    <col min="1" max="1" width="39.7109375" customWidth="1"/>
    <col min="2" max="2" width="15.85546875" customWidth="1"/>
    <col min="3" max="3" width="21.5703125" customWidth="1"/>
    <col min="4" max="4" width="22.28515625" customWidth="1"/>
    <col min="5" max="5" width="24.140625" customWidth="1"/>
    <col min="6" max="8" width="25.5703125" customWidth="1"/>
    <col min="9" max="9" width="25.5703125" style="47" customWidth="1"/>
    <col min="10" max="10" width="25.5703125" customWidth="1"/>
    <col min="11" max="11" width="16.85546875" customWidth="1"/>
    <col min="12" max="12" width="19.7109375" customWidth="1"/>
    <col min="13" max="13" width="21.42578125" customWidth="1"/>
    <col min="14" max="14" width="22.85546875" customWidth="1"/>
  </cols>
  <sheetData>
    <row r="1" spans="1:14" ht="36.4" customHeight="1">
      <c r="A1" s="35" t="s">
        <v>0</v>
      </c>
      <c r="B1" s="36"/>
      <c r="C1" s="36"/>
      <c r="D1" s="36"/>
      <c r="E1" s="36"/>
      <c r="F1" s="36"/>
      <c r="G1" s="36"/>
      <c r="H1" s="36"/>
      <c r="I1" s="41"/>
      <c r="J1" s="36"/>
      <c r="K1" s="36"/>
      <c r="L1" s="36"/>
      <c r="M1" s="36"/>
      <c r="N1" s="36"/>
    </row>
    <row r="2" spans="1:14" ht="24.4" customHeight="1">
      <c r="A2" s="3"/>
      <c r="B2" s="1"/>
      <c r="C2" s="13"/>
      <c r="D2" s="13"/>
      <c r="E2" s="13"/>
      <c r="F2" s="13"/>
      <c r="G2" s="13"/>
      <c r="H2" s="13"/>
      <c r="I2" s="42"/>
      <c r="J2" s="13"/>
      <c r="K2" s="13"/>
      <c r="L2" s="14"/>
      <c r="M2" s="15"/>
      <c r="N2" s="16"/>
    </row>
    <row r="3" spans="1:14" ht="21">
      <c r="A3" s="2" t="s">
        <v>1</v>
      </c>
      <c r="B3" s="75"/>
      <c r="C3" s="75"/>
      <c r="D3" s="75"/>
      <c r="E3" s="17"/>
      <c r="F3" s="17"/>
      <c r="G3" s="17"/>
      <c r="H3" s="17"/>
      <c r="I3" s="43"/>
      <c r="J3" s="17"/>
      <c r="K3" s="17"/>
      <c r="L3" s="14"/>
      <c r="M3" s="15"/>
      <c r="N3" s="16"/>
    </row>
    <row r="4" spans="1:14">
      <c r="A4" s="3"/>
      <c r="B4" s="3"/>
      <c r="C4" s="3"/>
      <c r="D4" s="3"/>
      <c r="E4" s="3"/>
      <c r="F4" s="3"/>
      <c r="G4" s="3"/>
      <c r="H4" s="3"/>
      <c r="I4" s="14"/>
      <c r="J4" s="3"/>
      <c r="K4" s="3"/>
      <c r="L4" s="14"/>
      <c r="M4" s="15"/>
      <c r="N4" s="16"/>
    </row>
    <row r="5" spans="1:14" ht="21">
      <c r="A5" s="36" t="s">
        <v>2</v>
      </c>
      <c r="B5" s="3"/>
      <c r="C5" s="3"/>
      <c r="D5" s="3"/>
      <c r="E5" s="3"/>
      <c r="F5" s="3"/>
      <c r="G5" s="3"/>
      <c r="H5" s="3"/>
      <c r="I5" s="14"/>
      <c r="J5" s="3"/>
      <c r="K5" s="3"/>
      <c r="L5" s="14"/>
      <c r="M5" s="15"/>
      <c r="N5" s="16"/>
    </row>
    <row r="6" spans="1:14" ht="15.75" customHeight="1">
      <c r="A6" s="36"/>
      <c r="B6" s="3"/>
      <c r="C6" s="3"/>
      <c r="D6" s="3"/>
      <c r="E6" s="3"/>
      <c r="F6" s="3"/>
      <c r="G6" s="3"/>
      <c r="H6" s="3"/>
      <c r="I6" s="14"/>
      <c r="J6" s="3"/>
      <c r="K6" s="3"/>
      <c r="L6" s="14"/>
      <c r="M6" s="15"/>
      <c r="N6" s="16"/>
    </row>
    <row r="7" spans="1:14" ht="91.5" customHeight="1">
      <c r="A7" s="80" t="s">
        <v>3</v>
      </c>
      <c r="B7" s="80"/>
      <c r="C7" s="80"/>
      <c r="D7" s="80"/>
      <c r="E7" s="80"/>
      <c r="F7" s="80"/>
      <c r="G7" s="40"/>
      <c r="H7" s="40"/>
      <c r="I7" s="14"/>
      <c r="J7" s="3"/>
      <c r="K7" s="3"/>
      <c r="L7" s="14"/>
      <c r="M7" s="15"/>
      <c r="N7" s="16"/>
    </row>
    <row r="8" spans="1:14">
      <c r="A8" s="3"/>
      <c r="B8" s="3"/>
      <c r="C8" s="19"/>
      <c r="D8" s="3"/>
      <c r="E8" s="3"/>
      <c r="F8" s="3"/>
      <c r="G8" s="3"/>
      <c r="H8" s="3"/>
      <c r="I8" s="14"/>
      <c r="J8" s="3"/>
      <c r="K8" s="3"/>
      <c r="L8" s="14"/>
      <c r="M8" s="15"/>
      <c r="N8" s="16"/>
    </row>
    <row r="9" spans="1:14">
      <c r="A9" s="3"/>
      <c r="B9" s="3"/>
      <c r="C9" s="20"/>
      <c r="D9" s="20"/>
      <c r="E9" s="20"/>
      <c r="F9" s="20"/>
      <c r="G9" s="20"/>
      <c r="H9" s="20"/>
      <c r="I9" s="44"/>
      <c r="J9" s="20"/>
      <c r="K9" s="20"/>
      <c r="L9" s="21"/>
      <c r="M9" s="19"/>
      <c r="N9" s="16"/>
    </row>
    <row r="10" spans="1:14" ht="34.15" customHeight="1">
      <c r="A10" s="77" t="s">
        <v>4</v>
      </c>
      <c r="B10" s="77"/>
      <c r="C10" s="77"/>
      <c r="D10" s="77"/>
      <c r="E10" s="77"/>
      <c r="F10" s="77"/>
      <c r="G10" s="77"/>
      <c r="H10" s="77"/>
      <c r="I10" s="77"/>
      <c r="J10" s="77"/>
      <c r="K10" s="77"/>
      <c r="L10" s="77"/>
      <c r="M10" s="77"/>
      <c r="N10" s="78"/>
    </row>
    <row r="11" spans="1:14" ht="78.400000000000006" customHeight="1">
      <c r="A11" s="71" t="s">
        <v>5</v>
      </c>
      <c r="B11" s="72" t="s">
        <v>6</v>
      </c>
      <c r="C11" s="72" t="s">
        <v>7</v>
      </c>
      <c r="D11" s="72" t="s">
        <v>8</v>
      </c>
      <c r="E11" s="72" t="s">
        <v>9</v>
      </c>
      <c r="F11" s="72" t="s">
        <v>10</v>
      </c>
      <c r="G11" s="72" t="s">
        <v>11</v>
      </c>
      <c r="H11" s="72" t="s">
        <v>12</v>
      </c>
      <c r="I11" s="73" t="s">
        <v>13</v>
      </c>
      <c r="J11" s="72" t="s">
        <v>14</v>
      </c>
      <c r="K11" s="72" t="s">
        <v>15</v>
      </c>
      <c r="L11" s="73" t="s">
        <v>16</v>
      </c>
      <c r="M11" s="72" t="s">
        <v>17</v>
      </c>
      <c r="N11" s="74" t="s">
        <v>18</v>
      </c>
    </row>
    <row r="12" spans="1:14" ht="40.9" customHeight="1">
      <c r="A12" s="49" t="s">
        <v>19</v>
      </c>
      <c r="B12" s="50"/>
      <c r="C12" s="50" t="s">
        <v>20</v>
      </c>
      <c r="D12" s="50" t="s">
        <v>21</v>
      </c>
      <c r="E12" s="50" t="s">
        <v>22</v>
      </c>
      <c r="F12" s="50" t="s">
        <v>23</v>
      </c>
      <c r="G12" s="50">
        <v>10</v>
      </c>
      <c r="H12" s="50">
        <v>1000</v>
      </c>
      <c r="I12" s="51">
        <v>42</v>
      </c>
      <c r="J12" s="50">
        <f t="shared" ref="J12:J54" si="0">G12*H12</f>
        <v>10000</v>
      </c>
      <c r="K12" s="52" t="s">
        <v>24</v>
      </c>
      <c r="L12" s="53">
        <f t="shared" ref="L12:L54" si="1">I12/J12</f>
        <v>4.1999999999999997E-3</v>
      </c>
      <c r="M12" s="50">
        <v>280800</v>
      </c>
      <c r="N12" s="54">
        <f>L12*M12</f>
        <v>1179.3599999999999</v>
      </c>
    </row>
    <row r="13" spans="1:14" ht="48.4" customHeight="1">
      <c r="A13" s="57" t="s">
        <v>25</v>
      </c>
      <c r="B13" s="7" t="s">
        <v>26</v>
      </c>
      <c r="C13" s="32"/>
      <c r="D13" s="32"/>
      <c r="E13" s="8"/>
      <c r="F13" s="8"/>
      <c r="G13" s="8"/>
      <c r="H13" s="8"/>
      <c r="I13" s="91">
        <v>0</v>
      </c>
      <c r="J13" s="67">
        <f t="shared" si="0"/>
        <v>0</v>
      </c>
      <c r="K13" s="7" t="s">
        <v>24</v>
      </c>
      <c r="L13" s="68" t="e">
        <f t="shared" si="1"/>
        <v>#DIV/0!</v>
      </c>
      <c r="M13" s="7">
        <f>SUM(26*1200)*9</f>
        <v>280800</v>
      </c>
      <c r="N13" s="63" t="e">
        <f>L13*M13</f>
        <v>#DIV/0!</v>
      </c>
    </row>
    <row r="14" spans="1:14" ht="48.4" customHeight="1">
      <c r="A14" s="57" t="s">
        <v>27</v>
      </c>
      <c r="B14" s="7" t="s">
        <v>28</v>
      </c>
      <c r="C14" s="33"/>
      <c r="D14" s="33"/>
      <c r="E14" s="8"/>
      <c r="F14" s="8"/>
      <c r="G14" s="8"/>
      <c r="H14" s="8"/>
      <c r="I14" s="45">
        <v>0</v>
      </c>
      <c r="J14" s="67">
        <f t="shared" si="0"/>
        <v>0</v>
      </c>
      <c r="K14" s="7" t="s">
        <v>29</v>
      </c>
      <c r="L14" s="68" t="e">
        <f t="shared" si="1"/>
        <v>#DIV/0!</v>
      </c>
      <c r="M14" s="7">
        <f>1000*200</f>
        <v>200000</v>
      </c>
      <c r="N14" s="63" t="e">
        <f t="shared" ref="N14:N46" si="2">L14*M14</f>
        <v>#DIV/0!</v>
      </c>
    </row>
    <row r="15" spans="1:14" ht="48.4" customHeight="1">
      <c r="A15" s="57" t="s">
        <v>30</v>
      </c>
      <c r="B15" s="7" t="s">
        <v>31</v>
      </c>
      <c r="C15" s="33"/>
      <c r="D15" s="33"/>
      <c r="E15" s="8"/>
      <c r="F15" s="8"/>
      <c r="G15" s="8"/>
      <c r="H15" s="8"/>
      <c r="I15" s="45">
        <v>0</v>
      </c>
      <c r="J15" s="67">
        <f t="shared" si="0"/>
        <v>0</v>
      </c>
      <c r="K15" s="7" t="s">
        <v>32</v>
      </c>
      <c r="L15" s="68" t="e">
        <f t="shared" si="1"/>
        <v>#DIV/0!</v>
      </c>
      <c r="M15" s="7">
        <f>(371*20)*15</f>
        <v>111300</v>
      </c>
      <c r="N15" s="63" t="e">
        <f t="shared" si="2"/>
        <v>#DIV/0!</v>
      </c>
    </row>
    <row r="16" spans="1:14" ht="36.4" customHeight="1">
      <c r="A16" s="57" t="s">
        <v>33</v>
      </c>
      <c r="B16" s="7" t="s">
        <v>31</v>
      </c>
      <c r="C16" s="33"/>
      <c r="D16" s="33"/>
      <c r="E16" s="8"/>
      <c r="F16" s="8"/>
      <c r="G16" s="8"/>
      <c r="H16" s="8"/>
      <c r="I16" s="45">
        <v>0</v>
      </c>
      <c r="J16" s="67">
        <f t="shared" si="0"/>
        <v>0</v>
      </c>
      <c r="K16" s="7" t="s">
        <v>32</v>
      </c>
      <c r="L16" s="68" t="e">
        <f t="shared" si="1"/>
        <v>#DIV/0!</v>
      </c>
      <c r="M16" s="7">
        <f>(46*20)*15</f>
        <v>13800</v>
      </c>
      <c r="N16" s="63" t="e">
        <f t="shared" si="2"/>
        <v>#DIV/0!</v>
      </c>
    </row>
    <row r="17" spans="1:14" ht="60.4" customHeight="1">
      <c r="A17" s="57" t="s">
        <v>34</v>
      </c>
      <c r="B17" s="7" t="s">
        <v>35</v>
      </c>
      <c r="C17" s="33"/>
      <c r="D17" s="33"/>
      <c r="E17" s="8"/>
      <c r="F17" s="8"/>
      <c r="G17" s="8"/>
      <c r="H17" s="8"/>
      <c r="I17" s="45">
        <v>0</v>
      </c>
      <c r="J17" s="67">
        <f t="shared" si="0"/>
        <v>0</v>
      </c>
      <c r="K17" s="7" t="s">
        <v>29</v>
      </c>
      <c r="L17" s="68" t="e">
        <f t="shared" si="1"/>
        <v>#DIV/0!</v>
      </c>
      <c r="M17" s="7">
        <f>34*450</f>
        <v>15300</v>
      </c>
      <c r="N17" s="63" t="e">
        <f t="shared" si="2"/>
        <v>#DIV/0!</v>
      </c>
    </row>
    <row r="18" spans="1:14" ht="72.400000000000006" customHeight="1">
      <c r="A18" s="57" t="s">
        <v>36</v>
      </c>
      <c r="B18" s="7" t="s">
        <v>37</v>
      </c>
      <c r="C18" s="33"/>
      <c r="D18" s="33"/>
      <c r="E18" s="8"/>
      <c r="F18" s="8"/>
      <c r="G18" s="8"/>
      <c r="H18" s="8"/>
      <c r="I18" s="45">
        <v>0</v>
      </c>
      <c r="J18" s="67">
        <f t="shared" si="0"/>
        <v>0</v>
      </c>
      <c r="K18" s="7" t="s">
        <v>38</v>
      </c>
      <c r="L18" s="68" t="e">
        <f t="shared" si="1"/>
        <v>#DIV/0!</v>
      </c>
      <c r="M18" s="7">
        <f>31*400</f>
        <v>12400</v>
      </c>
      <c r="N18" s="63" t="e">
        <f t="shared" si="2"/>
        <v>#DIV/0!</v>
      </c>
    </row>
    <row r="19" spans="1:14" ht="60.4" customHeight="1">
      <c r="A19" s="57" t="s">
        <v>39</v>
      </c>
      <c r="B19" s="7" t="s">
        <v>37</v>
      </c>
      <c r="C19" s="33"/>
      <c r="D19" s="33"/>
      <c r="E19" s="8"/>
      <c r="F19" s="8"/>
      <c r="G19" s="8"/>
      <c r="H19" s="8"/>
      <c r="I19" s="45">
        <v>0</v>
      </c>
      <c r="J19" s="67">
        <f t="shared" si="0"/>
        <v>0</v>
      </c>
      <c r="K19" s="7" t="s">
        <v>38</v>
      </c>
      <c r="L19" s="68" t="e">
        <f t="shared" si="1"/>
        <v>#DIV/0!</v>
      </c>
      <c r="M19" s="7">
        <f>25*400</f>
        <v>10000</v>
      </c>
      <c r="N19" s="63" t="e">
        <f t="shared" si="2"/>
        <v>#DIV/0!</v>
      </c>
    </row>
    <row r="20" spans="1:14" ht="60.4" customHeight="1">
      <c r="A20" s="57" t="s">
        <v>40</v>
      </c>
      <c r="B20" s="7" t="s">
        <v>41</v>
      </c>
      <c r="C20" s="33"/>
      <c r="D20" s="33"/>
      <c r="E20" s="8"/>
      <c r="F20" s="8"/>
      <c r="G20" s="8"/>
      <c r="H20" s="8"/>
      <c r="I20" s="45">
        <v>0</v>
      </c>
      <c r="J20" s="67">
        <f t="shared" si="0"/>
        <v>0</v>
      </c>
      <c r="K20" s="7" t="s">
        <v>38</v>
      </c>
      <c r="L20" s="68" t="e">
        <f t="shared" si="1"/>
        <v>#DIV/0!</v>
      </c>
      <c r="M20" s="7">
        <v>14</v>
      </c>
      <c r="N20" s="63" t="e">
        <f t="shared" si="2"/>
        <v>#DIV/0!</v>
      </c>
    </row>
    <row r="21" spans="1:14" ht="72.400000000000006" customHeight="1">
      <c r="A21" s="57" t="s">
        <v>42</v>
      </c>
      <c r="B21" s="7" t="s">
        <v>43</v>
      </c>
      <c r="C21" s="33"/>
      <c r="D21" s="33"/>
      <c r="E21" s="8"/>
      <c r="F21" s="8"/>
      <c r="G21" s="8"/>
      <c r="H21" s="8"/>
      <c r="I21" s="45">
        <v>0</v>
      </c>
      <c r="J21" s="67">
        <f t="shared" si="0"/>
        <v>0</v>
      </c>
      <c r="K21" s="7" t="s">
        <v>44</v>
      </c>
      <c r="L21" s="68" t="e">
        <f t="shared" si="1"/>
        <v>#DIV/0!</v>
      </c>
      <c r="M21" s="7">
        <f>(518*50)*20</f>
        <v>518000</v>
      </c>
      <c r="N21" s="63" t="e">
        <f t="shared" si="2"/>
        <v>#DIV/0!</v>
      </c>
    </row>
    <row r="22" spans="1:14" ht="36.4" customHeight="1">
      <c r="A22" s="57" t="s">
        <v>45</v>
      </c>
      <c r="B22" s="7" t="s">
        <v>46</v>
      </c>
      <c r="C22" s="33"/>
      <c r="D22" s="33"/>
      <c r="E22" s="8"/>
      <c r="F22" s="8"/>
      <c r="G22" s="8"/>
      <c r="H22" s="8"/>
      <c r="I22" s="45">
        <v>0</v>
      </c>
      <c r="J22" s="67">
        <f t="shared" si="0"/>
        <v>0</v>
      </c>
      <c r="K22" s="7" t="s">
        <v>47</v>
      </c>
      <c r="L22" s="68" t="e">
        <f t="shared" si="1"/>
        <v>#DIV/0!</v>
      </c>
      <c r="M22" s="7">
        <f>(29*1000)*15</f>
        <v>435000</v>
      </c>
      <c r="N22" s="63" t="e">
        <f t="shared" si="2"/>
        <v>#DIV/0!</v>
      </c>
    </row>
    <row r="23" spans="1:14" ht="72.400000000000006" customHeight="1">
      <c r="A23" s="57" t="s">
        <v>48</v>
      </c>
      <c r="B23" s="7" t="s">
        <v>46</v>
      </c>
      <c r="C23" s="33"/>
      <c r="D23" s="33"/>
      <c r="E23" s="8"/>
      <c r="F23" s="8"/>
      <c r="G23" s="8"/>
      <c r="H23" s="8"/>
      <c r="I23" s="45">
        <v>0</v>
      </c>
      <c r="J23" s="67">
        <f t="shared" si="0"/>
        <v>0</v>
      </c>
      <c r="K23" s="7" t="s">
        <v>47</v>
      </c>
      <c r="L23" s="68" t="e">
        <f t="shared" si="1"/>
        <v>#DIV/0!</v>
      </c>
      <c r="M23" s="7">
        <f>(29*1000)*15</f>
        <v>435000</v>
      </c>
      <c r="N23" s="63" t="e">
        <f t="shared" si="2"/>
        <v>#DIV/0!</v>
      </c>
    </row>
    <row r="24" spans="1:14" ht="60.4" customHeight="1">
      <c r="A24" s="57" t="s">
        <v>49</v>
      </c>
      <c r="B24" s="7" t="s">
        <v>50</v>
      </c>
      <c r="C24" s="33"/>
      <c r="D24" s="33"/>
      <c r="E24" s="8"/>
      <c r="F24" s="8"/>
      <c r="G24" s="8"/>
      <c r="H24" s="8"/>
      <c r="I24" s="45">
        <v>0</v>
      </c>
      <c r="J24" s="67">
        <f t="shared" si="0"/>
        <v>0</v>
      </c>
      <c r="K24" s="7" t="s">
        <v>38</v>
      </c>
      <c r="L24" s="68" t="e">
        <f t="shared" si="1"/>
        <v>#DIV/0!</v>
      </c>
      <c r="M24" s="7">
        <f>81*12</f>
        <v>972</v>
      </c>
      <c r="N24" s="63" t="e">
        <f t="shared" si="2"/>
        <v>#DIV/0!</v>
      </c>
    </row>
    <row r="25" spans="1:14" ht="72.400000000000006" customHeight="1">
      <c r="A25" s="57" t="s">
        <v>51</v>
      </c>
      <c r="B25" s="7" t="s">
        <v>52</v>
      </c>
      <c r="C25" s="33"/>
      <c r="D25" s="33"/>
      <c r="E25" s="8"/>
      <c r="F25" s="8"/>
      <c r="G25" s="8"/>
      <c r="H25" s="8"/>
      <c r="I25" s="45">
        <v>0</v>
      </c>
      <c r="J25" s="67">
        <f t="shared" si="0"/>
        <v>0</v>
      </c>
      <c r="K25" s="7" t="s">
        <v>38</v>
      </c>
      <c r="L25" s="68" t="e">
        <f t="shared" si="1"/>
        <v>#DIV/0!</v>
      </c>
      <c r="M25" s="7">
        <f>4*5</f>
        <v>20</v>
      </c>
      <c r="N25" s="63" t="e">
        <f t="shared" si="2"/>
        <v>#DIV/0!</v>
      </c>
    </row>
    <row r="26" spans="1:14" ht="60.4" customHeight="1">
      <c r="A26" s="57" t="s">
        <v>53</v>
      </c>
      <c r="B26" s="7">
        <v>1</v>
      </c>
      <c r="C26" s="33"/>
      <c r="D26" s="33"/>
      <c r="E26" s="8"/>
      <c r="F26" s="8"/>
      <c r="G26" s="8"/>
      <c r="H26" s="8"/>
      <c r="I26" s="45">
        <v>0</v>
      </c>
      <c r="J26" s="67">
        <f t="shared" si="0"/>
        <v>0</v>
      </c>
      <c r="K26" s="7" t="s">
        <v>38</v>
      </c>
      <c r="L26" s="68" t="e">
        <f t="shared" si="1"/>
        <v>#DIV/0!</v>
      </c>
      <c r="M26" s="7">
        <v>1</v>
      </c>
      <c r="N26" s="63" t="e">
        <f t="shared" si="2"/>
        <v>#DIV/0!</v>
      </c>
    </row>
    <row r="27" spans="1:14" ht="48.4" customHeight="1">
      <c r="A27" s="57" t="s">
        <v>54</v>
      </c>
      <c r="B27" s="7" t="s">
        <v>55</v>
      </c>
      <c r="C27" s="33"/>
      <c r="D27" s="33"/>
      <c r="E27" s="8"/>
      <c r="F27" s="8"/>
      <c r="G27" s="8"/>
      <c r="H27" s="8"/>
      <c r="I27" s="45">
        <v>0</v>
      </c>
      <c r="J27" s="67">
        <f t="shared" si="0"/>
        <v>0</v>
      </c>
      <c r="K27" s="7" t="s">
        <v>38</v>
      </c>
      <c r="L27" s="68" t="e">
        <f t="shared" si="1"/>
        <v>#DIV/0!</v>
      </c>
      <c r="M27" s="7">
        <f>206*300</f>
        <v>61800</v>
      </c>
      <c r="N27" s="63" t="e">
        <f t="shared" si="2"/>
        <v>#DIV/0!</v>
      </c>
    </row>
    <row r="28" spans="1:14" ht="84" customHeight="1">
      <c r="A28" s="58" t="s">
        <v>56</v>
      </c>
      <c r="B28" s="7" t="s">
        <v>55</v>
      </c>
      <c r="C28" s="33"/>
      <c r="D28" s="33"/>
      <c r="E28" s="9"/>
      <c r="F28" s="9"/>
      <c r="G28" s="9"/>
      <c r="H28" s="9"/>
      <c r="I28" s="45">
        <v>0</v>
      </c>
      <c r="J28" s="67">
        <f t="shared" si="0"/>
        <v>0</v>
      </c>
      <c r="K28" s="7" t="s">
        <v>38</v>
      </c>
      <c r="L28" s="68" t="e">
        <f t="shared" si="1"/>
        <v>#DIV/0!</v>
      </c>
      <c r="M28" s="7">
        <f>48*300</f>
        <v>14400</v>
      </c>
      <c r="N28" s="63" t="e">
        <f t="shared" si="2"/>
        <v>#DIV/0!</v>
      </c>
    </row>
    <row r="29" spans="1:14" ht="96.4" customHeight="1">
      <c r="A29" s="57" t="s">
        <v>57</v>
      </c>
      <c r="B29" s="7" t="s">
        <v>58</v>
      </c>
      <c r="C29" s="33"/>
      <c r="D29" s="33"/>
      <c r="E29" s="8"/>
      <c r="F29" s="8"/>
      <c r="G29" s="8"/>
      <c r="H29" s="8"/>
      <c r="I29" s="45">
        <v>0</v>
      </c>
      <c r="J29" s="67">
        <f t="shared" si="0"/>
        <v>0</v>
      </c>
      <c r="K29" s="7" t="s">
        <v>32</v>
      </c>
      <c r="L29" s="68" t="e">
        <f t="shared" si="1"/>
        <v>#DIV/0!</v>
      </c>
      <c r="M29" s="7">
        <f>20*25</f>
        <v>500</v>
      </c>
      <c r="N29" s="63" t="e">
        <f t="shared" si="2"/>
        <v>#DIV/0!</v>
      </c>
    </row>
    <row r="30" spans="1:14" ht="96.4" customHeight="1">
      <c r="A30" s="57" t="s">
        <v>59</v>
      </c>
      <c r="B30" s="7" t="s">
        <v>58</v>
      </c>
      <c r="C30" s="33"/>
      <c r="D30" s="33"/>
      <c r="E30" s="8"/>
      <c r="F30" s="8"/>
      <c r="G30" s="8"/>
      <c r="H30" s="8"/>
      <c r="I30" s="45">
        <v>0</v>
      </c>
      <c r="J30" s="67">
        <f t="shared" si="0"/>
        <v>0</v>
      </c>
      <c r="K30" s="7" t="s">
        <v>32</v>
      </c>
      <c r="L30" s="68" t="e">
        <f t="shared" si="1"/>
        <v>#DIV/0!</v>
      </c>
      <c r="M30" s="7">
        <f>18*25</f>
        <v>450</v>
      </c>
      <c r="N30" s="63" t="e">
        <f t="shared" si="2"/>
        <v>#DIV/0!</v>
      </c>
    </row>
    <row r="31" spans="1:14" ht="96.4" customHeight="1">
      <c r="A31" s="57" t="s">
        <v>60</v>
      </c>
      <c r="B31" s="7" t="s">
        <v>61</v>
      </c>
      <c r="C31" s="33"/>
      <c r="D31" s="33"/>
      <c r="E31" s="8"/>
      <c r="F31" s="8"/>
      <c r="G31" s="8"/>
      <c r="H31" s="8"/>
      <c r="I31" s="45">
        <v>0</v>
      </c>
      <c r="J31" s="67">
        <f t="shared" si="0"/>
        <v>0</v>
      </c>
      <c r="K31" s="7" t="s">
        <v>38</v>
      </c>
      <c r="L31" s="68" t="e">
        <f t="shared" si="1"/>
        <v>#DIV/0!</v>
      </c>
      <c r="M31" s="7">
        <f>18*300</f>
        <v>5400</v>
      </c>
      <c r="N31" s="63" t="e">
        <f t="shared" si="2"/>
        <v>#DIV/0!</v>
      </c>
    </row>
    <row r="32" spans="1:14" ht="96.4" customHeight="1">
      <c r="A32" s="57" t="s">
        <v>62</v>
      </c>
      <c r="B32" s="7" t="s">
        <v>61</v>
      </c>
      <c r="C32" s="33"/>
      <c r="D32" s="33"/>
      <c r="E32" s="8"/>
      <c r="F32" s="8"/>
      <c r="G32" s="8"/>
      <c r="H32" s="8"/>
      <c r="I32" s="45">
        <v>0</v>
      </c>
      <c r="J32" s="67">
        <f t="shared" si="0"/>
        <v>0</v>
      </c>
      <c r="K32" s="7" t="s">
        <v>63</v>
      </c>
      <c r="L32" s="68" t="e">
        <f t="shared" si="1"/>
        <v>#DIV/0!</v>
      </c>
      <c r="M32" s="7">
        <f>40*300</f>
        <v>12000</v>
      </c>
      <c r="N32" s="63" t="e">
        <f t="shared" si="2"/>
        <v>#DIV/0!</v>
      </c>
    </row>
    <row r="33" spans="1:17" ht="84" customHeight="1">
      <c r="A33" s="58" t="s">
        <v>64</v>
      </c>
      <c r="B33" s="10" t="s">
        <v>65</v>
      </c>
      <c r="C33" s="34"/>
      <c r="D33" s="34"/>
      <c r="E33" s="9"/>
      <c r="F33" s="9"/>
      <c r="G33" s="9"/>
      <c r="H33" s="9"/>
      <c r="I33" s="45">
        <v>0</v>
      </c>
      <c r="J33" s="67">
        <f t="shared" si="0"/>
        <v>0</v>
      </c>
      <c r="K33" s="7" t="s">
        <v>38</v>
      </c>
      <c r="L33" s="68" t="e">
        <f t="shared" si="1"/>
        <v>#DIV/0!</v>
      </c>
      <c r="M33" s="7">
        <v>1</v>
      </c>
      <c r="N33" s="63" t="e">
        <f t="shared" si="2"/>
        <v>#DIV/0!</v>
      </c>
    </row>
    <row r="34" spans="1:17" ht="60" customHeight="1">
      <c r="A34" s="58" t="s">
        <v>66</v>
      </c>
      <c r="B34" s="10" t="s">
        <v>67</v>
      </c>
      <c r="C34" s="34"/>
      <c r="D34" s="34"/>
      <c r="E34" s="9"/>
      <c r="F34" s="9"/>
      <c r="G34" s="9"/>
      <c r="H34" s="9"/>
      <c r="I34" s="45">
        <v>0</v>
      </c>
      <c r="J34" s="67">
        <f t="shared" si="0"/>
        <v>0</v>
      </c>
      <c r="K34" s="7" t="s">
        <v>38</v>
      </c>
      <c r="L34" s="68" t="e">
        <f t="shared" si="1"/>
        <v>#DIV/0!</v>
      </c>
      <c r="M34" s="7">
        <f>18*10</f>
        <v>180</v>
      </c>
      <c r="N34" s="63" t="e">
        <f t="shared" si="2"/>
        <v>#DIV/0!</v>
      </c>
    </row>
    <row r="35" spans="1:17" ht="84" customHeight="1">
      <c r="A35" s="58" t="s">
        <v>68</v>
      </c>
      <c r="B35" s="10" t="s">
        <v>69</v>
      </c>
      <c r="C35" s="34"/>
      <c r="D35" s="34"/>
      <c r="E35" s="9"/>
      <c r="F35" s="9"/>
      <c r="G35" s="9"/>
      <c r="H35" s="9"/>
      <c r="I35" s="45">
        <v>0</v>
      </c>
      <c r="J35" s="67">
        <f t="shared" si="0"/>
        <v>0</v>
      </c>
      <c r="K35" s="7" t="s">
        <v>38</v>
      </c>
      <c r="L35" s="68" t="e">
        <f t="shared" si="1"/>
        <v>#DIV/0!</v>
      </c>
      <c r="M35" s="7">
        <f>9*5</f>
        <v>45</v>
      </c>
      <c r="N35" s="63" t="e">
        <f t="shared" si="2"/>
        <v>#DIV/0!</v>
      </c>
    </row>
    <row r="36" spans="1:17" ht="36" customHeight="1">
      <c r="A36" s="58" t="s">
        <v>70</v>
      </c>
      <c r="B36" s="10" t="s">
        <v>71</v>
      </c>
      <c r="C36" s="34"/>
      <c r="D36" s="34"/>
      <c r="E36" s="9"/>
      <c r="F36" s="9"/>
      <c r="G36" s="9"/>
      <c r="H36" s="9"/>
      <c r="I36" s="45">
        <v>0</v>
      </c>
      <c r="J36" s="67">
        <f t="shared" si="0"/>
        <v>0</v>
      </c>
      <c r="K36" s="7" t="s">
        <v>38</v>
      </c>
      <c r="L36" s="68" t="e">
        <f t="shared" si="1"/>
        <v>#DIV/0!</v>
      </c>
      <c r="M36" s="7">
        <f>2*10</f>
        <v>20</v>
      </c>
      <c r="N36" s="63" t="e">
        <f t="shared" si="2"/>
        <v>#DIV/0!</v>
      </c>
    </row>
    <row r="37" spans="1:17" ht="36" customHeight="1">
      <c r="A37" s="58" t="s">
        <v>72</v>
      </c>
      <c r="B37" s="10" t="s">
        <v>71</v>
      </c>
      <c r="C37" s="34"/>
      <c r="D37" s="34"/>
      <c r="E37" s="9"/>
      <c r="F37" s="9"/>
      <c r="G37" s="9"/>
      <c r="H37" s="9"/>
      <c r="I37" s="45">
        <v>0</v>
      </c>
      <c r="J37" s="67">
        <f t="shared" si="0"/>
        <v>0</v>
      </c>
      <c r="K37" s="7" t="s">
        <v>38</v>
      </c>
      <c r="L37" s="68" t="e">
        <f t="shared" si="1"/>
        <v>#DIV/0!</v>
      </c>
      <c r="M37" s="7">
        <f>2*10</f>
        <v>20</v>
      </c>
      <c r="N37" s="63" t="e">
        <f t="shared" si="2"/>
        <v>#DIV/0!</v>
      </c>
    </row>
    <row r="38" spans="1:17" ht="60" customHeight="1">
      <c r="A38" s="58" t="s">
        <v>73</v>
      </c>
      <c r="B38" s="10" t="s">
        <v>41</v>
      </c>
      <c r="C38" s="34"/>
      <c r="D38" s="34"/>
      <c r="E38" s="9"/>
      <c r="F38" s="9"/>
      <c r="G38" s="9"/>
      <c r="H38" s="9"/>
      <c r="I38" s="45">
        <v>0</v>
      </c>
      <c r="J38" s="67">
        <f t="shared" si="0"/>
        <v>0</v>
      </c>
      <c r="K38" s="7" t="s">
        <v>38</v>
      </c>
      <c r="L38" s="68" t="e">
        <f t="shared" si="1"/>
        <v>#DIV/0!</v>
      </c>
      <c r="M38" s="7">
        <v>13</v>
      </c>
      <c r="N38" s="63" t="e">
        <f t="shared" si="2"/>
        <v>#DIV/0!</v>
      </c>
    </row>
    <row r="39" spans="1:17" ht="60" customHeight="1">
      <c r="A39" s="58" t="s">
        <v>74</v>
      </c>
      <c r="B39" s="10" t="s">
        <v>41</v>
      </c>
      <c r="C39" s="34"/>
      <c r="D39" s="34"/>
      <c r="E39" s="9"/>
      <c r="F39" s="9"/>
      <c r="G39" s="9"/>
      <c r="H39" s="9"/>
      <c r="I39" s="45">
        <v>0</v>
      </c>
      <c r="J39" s="67">
        <f t="shared" si="0"/>
        <v>0</v>
      </c>
      <c r="K39" s="7" t="s">
        <v>38</v>
      </c>
      <c r="L39" s="68" t="e">
        <f t="shared" si="1"/>
        <v>#DIV/0!</v>
      </c>
      <c r="M39" s="7">
        <v>3</v>
      </c>
      <c r="N39" s="63" t="e">
        <f t="shared" si="2"/>
        <v>#DIV/0!</v>
      </c>
    </row>
    <row r="40" spans="1:17" ht="48" customHeight="1">
      <c r="A40" s="58" t="s">
        <v>75</v>
      </c>
      <c r="B40" s="10" t="s">
        <v>41</v>
      </c>
      <c r="C40" s="34"/>
      <c r="D40" s="34"/>
      <c r="E40" s="9"/>
      <c r="F40" s="9"/>
      <c r="G40" s="9"/>
      <c r="H40" s="9"/>
      <c r="I40" s="45">
        <v>0</v>
      </c>
      <c r="J40" s="67">
        <f t="shared" si="0"/>
        <v>0</v>
      </c>
      <c r="K40" s="7" t="s">
        <v>38</v>
      </c>
      <c r="L40" s="68" t="e">
        <f t="shared" si="1"/>
        <v>#DIV/0!</v>
      </c>
      <c r="M40" s="7">
        <v>2</v>
      </c>
      <c r="N40" s="63" t="e">
        <f t="shared" si="2"/>
        <v>#DIV/0!</v>
      </c>
    </row>
    <row r="41" spans="1:17" ht="84" customHeight="1">
      <c r="A41" s="58" t="s">
        <v>76</v>
      </c>
      <c r="B41" s="10" t="s">
        <v>77</v>
      </c>
      <c r="C41" s="34"/>
      <c r="D41" s="34"/>
      <c r="E41" s="9"/>
      <c r="F41" s="9"/>
      <c r="G41" s="9"/>
      <c r="H41" s="9"/>
      <c r="I41" s="45">
        <v>0</v>
      </c>
      <c r="J41" s="67">
        <f t="shared" si="0"/>
        <v>0</v>
      </c>
      <c r="K41" s="7" t="s">
        <v>32</v>
      </c>
      <c r="L41" s="68" t="e">
        <f t="shared" si="1"/>
        <v>#DIV/0!</v>
      </c>
      <c r="M41" s="7">
        <f>(106*50)*6</f>
        <v>31800</v>
      </c>
      <c r="N41" s="63" t="e">
        <f t="shared" si="2"/>
        <v>#DIV/0!</v>
      </c>
    </row>
    <row r="42" spans="1:17" ht="48" customHeight="1">
      <c r="A42" s="58" t="s">
        <v>78</v>
      </c>
      <c r="B42" s="10" t="s">
        <v>67</v>
      </c>
      <c r="C42" s="34"/>
      <c r="D42" s="34"/>
      <c r="E42" s="9"/>
      <c r="F42" s="9"/>
      <c r="G42" s="9"/>
      <c r="H42" s="9"/>
      <c r="I42" s="45">
        <v>0</v>
      </c>
      <c r="J42" s="67">
        <f t="shared" si="0"/>
        <v>0</v>
      </c>
      <c r="K42" s="7" t="s">
        <v>38</v>
      </c>
      <c r="L42" s="68" t="e">
        <f t="shared" si="1"/>
        <v>#DIV/0!</v>
      </c>
      <c r="M42" s="7">
        <f>5*10</f>
        <v>50</v>
      </c>
      <c r="N42" s="63" t="e">
        <f t="shared" si="2"/>
        <v>#DIV/0!</v>
      </c>
    </row>
    <row r="43" spans="1:17" ht="48" customHeight="1">
      <c r="A43" s="58" t="s">
        <v>79</v>
      </c>
      <c r="B43" s="10" t="s">
        <v>80</v>
      </c>
      <c r="C43" s="34"/>
      <c r="D43" s="34"/>
      <c r="E43" s="9"/>
      <c r="F43" s="9"/>
      <c r="G43" s="9"/>
      <c r="H43" s="9"/>
      <c r="I43" s="45">
        <v>0</v>
      </c>
      <c r="J43" s="67">
        <f t="shared" si="0"/>
        <v>0</v>
      </c>
      <c r="K43" s="7" t="s">
        <v>38</v>
      </c>
      <c r="L43" s="68" t="e">
        <f t="shared" si="1"/>
        <v>#DIV/0!</v>
      </c>
      <c r="M43" s="7">
        <f>71*12</f>
        <v>852</v>
      </c>
      <c r="N43" s="63" t="e">
        <f t="shared" si="2"/>
        <v>#DIV/0!</v>
      </c>
    </row>
    <row r="44" spans="1:17" ht="60" customHeight="1">
      <c r="A44" s="58" t="s">
        <v>81</v>
      </c>
      <c r="B44" s="10" t="s">
        <v>82</v>
      </c>
      <c r="C44" s="34"/>
      <c r="D44" s="34"/>
      <c r="E44" s="9"/>
      <c r="F44" s="9"/>
      <c r="G44" s="9"/>
      <c r="H44" s="9"/>
      <c r="I44" s="45">
        <v>0</v>
      </c>
      <c r="J44" s="67">
        <f t="shared" si="0"/>
        <v>0</v>
      </c>
      <c r="K44" s="7" t="s">
        <v>38</v>
      </c>
      <c r="L44" s="68" t="e">
        <f t="shared" si="1"/>
        <v>#DIV/0!</v>
      </c>
      <c r="M44" s="7">
        <f>6*30</f>
        <v>180</v>
      </c>
      <c r="N44" s="63" t="e">
        <f t="shared" si="2"/>
        <v>#DIV/0!</v>
      </c>
    </row>
    <row r="45" spans="1:17" ht="72" customHeight="1">
      <c r="A45" s="58" t="s">
        <v>83</v>
      </c>
      <c r="B45" s="10" t="s">
        <v>84</v>
      </c>
      <c r="C45" s="34"/>
      <c r="D45" s="34"/>
      <c r="E45" s="9"/>
      <c r="F45" s="9"/>
      <c r="G45" s="9"/>
      <c r="H45" s="9"/>
      <c r="I45" s="45">
        <v>0</v>
      </c>
      <c r="J45" s="67">
        <f t="shared" si="0"/>
        <v>0</v>
      </c>
      <c r="K45" s="7" t="s">
        <v>32</v>
      </c>
      <c r="L45" s="68" t="e">
        <f t="shared" si="1"/>
        <v>#DIV/0!</v>
      </c>
      <c r="M45" s="7">
        <f>(10*10)*15</f>
        <v>1500</v>
      </c>
      <c r="N45" s="63" t="e">
        <f t="shared" si="2"/>
        <v>#DIV/0!</v>
      </c>
      <c r="Q45" s="12"/>
    </row>
    <row r="46" spans="1:17" ht="72" customHeight="1">
      <c r="A46" s="58" t="s">
        <v>85</v>
      </c>
      <c r="B46" s="10" t="s">
        <v>86</v>
      </c>
      <c r="C46" s="34"/>
      <c r="D46" s="34"/>
      <c r="E46" s="9"/>
      <c r="F46" s="9"/>
      <c r="G46" s="9"/>
      <c r="H46" s="9"/>
      <c r="I46" s="45">
        <v>0</v>
      </c>
      <c r="J46" s="67">
        <f t="shared" si="0"/>
        <v>0</v>
      </c>
      <c r="K46" s="7" t="s">
        <v>32</v>
      </c>
      <c r="L46" s="68" t="e">
        <f t="shared" si="1"/>
        <v>#DIV/0!</v>
      </c>
      <c r="M46" s="7">
        <f>(8*10)*15</f>
        <v>1200</v>
      </c>
      <c r="N46" s="63" t="e">
        <f t="shared" si="2"/>
        <v>#DIV/0!</v>
      </c>
      <c r="Q46" s="12"/>
    </row>
    <row r="47" spans="1:17">
      <c r="A47" s="59" t="s">
        <v>87</v>
      </c>
      <c r="B47" s="4" t="s">
        <v>88</v>
      </c>
      <c r="C47" s="61"/>
      <c r="D47" s="61"/>
      <c r="E47" s="6"/>
      <c r="F47" s="6"/>
      <c r="G47" s="6"/>
      <c r="H47" s="6"/>
      <c r="I47" s="46">
        <v>0</v>
      </c>
      <c r="J47" s="67">
        <f t="shared" si="0"/>
        <v>0</v>
      </c>
      <c r="K47" s="64" t="s">
        <v>32</v>
      </c>
      <c r="L47" s="69" t="e">
        <f t="shared" si="1"/>
        <v>#DIV/0!</v>
      </c>
      <c r="M47" s="70">
        <f>(1155*20)*25</f>
        <v>577500</v>
      </c>
      <c r="N47" s="65" t="e">
        <f>SUM(L47*M47)</f>
        <v>#DIV/0!</v>
      </c>
    </row>
    <row r="48" spans="1:17">
      <c r="A48" s="59" t="s">
        <v>89</v>
      </c>
      <c r="B48" s="4" t="s">
        <v>90</v>
      </c>
      <c r="C48" s="61"/>
      <c r="D48" s="61"/>
      <c r="E48" s="11"/>
      <c r="F48" s="11"/>
      <c r="G48" s="11"/>
      <c r="H48" s="11"/>
      <c r="I48" s="46">
        <v>0</v>
      </c>
      <c r="J48" s="67">
        <f t="shared" si="0"/>
        <v>0</v>
      </c>
      <c r="K48" s="64" t="s">
        <v>32</v>
      </c>
      <c r="L48" s="69" t="e">
        <f t="shared" si="1"/>
        <v>#DIV/0!</v>
      </c>
      <c r="M48" s="70">
        <f>(1369*30)*15</f>
        <v>616050</v>
      </c>
      <c r="N48" s="65" t="e">
        <f>SUM(L48*M48)</f>
        <v>#DIV/0!</v>
      </c>
    </row>
    <row r="49" spans="1:14" ht="31.9" customHeight="1">
      <c r="A49" s="60" t="s">
        <v>91</v>
      </c>
      <c r="B49" s="5" t="s">
        <v>92</v>
      </c>
      <c r="C49" s="62"/>
      <c r="D49" s="62"/>
      <c r="E49" s="6"/>
      <c r="F49" s="6"/>
      <c r="G49" s="6"/>
      <c r="H49" s="6"/>
      <c r="I49" s="46">
        <v>0</v>
      </c>
      <c r="J49" s="67">
        <f t="shared" si="0"/>
        <v>0</v>
      </c>
      <c r="K49" s="66" t="s">
        <v>38</v>
      </c>
      <c r="L49" s="69" t="e">
        <f t="shared" si="1"/>
        <v>#DIV/0!</v>
      </c>
      <c r="M49" s="70">
        <f>(491*100)*10</f>
        <v>491000</v>
      </c>
      <c r="N49" s="65" t="e">
        <f>SUM(L49*M49)</f>
        <v>#DIV/0!</v>
      </c>
    </row>
    <row r="50" spans="1:14" ht="24.75">
      <c r="A50" s="59" t="s">
        <v>93</v>
      </c>
      <c r="B50" s="4" t="s">
        <v>92</v>
      </c>
      <c r="C50" s="61"/>
      <c r="D50" s="61"/>
      <c r="E50" s="11"/>
      <c r="F50" s="11"/>
      <c r="G50" s="11"/>
      <c r="H50" s="11"/>
      <c r="I50" s="46">
        <v>0</v>
      </c>
      <c r="J50" s="67">
        <f t="shared" si="0"/>
        <v>0</v>
      </c>
      <c r="K50" s="64" t="s">
        <v>38</v>
      </c>
      <c r="L50" s="69" t="e">
        <f t="shared" si="1"/>
        <v>#DIV/0!</v>
      </c>
      <c r="M50" s="70">
        <f>(191*100)*10</f>
        <v>191000</v>
      </c>
      <c r="N50" s="65" t="e">
        <f>SUM(L50*M50)</f>
        <v>#DIV/0!</v>
      </c>
    </row>
    <row r="51" spans="1:14" ht="24.75">
      <c r="A51" s="59" t="s">
        <v>94</v>
      </c>
      <c r="B51" s="4" t="s">
        <v>95</v>
      </c>
      <c r="C51" s="61"/>
      <c r="D51" s="61"/>
      <c r="E51" s="11"/>
      <c r="F51" s="11"/>
      <c r="G51" s="11"/>
      <c r="H51" s="11"/>
      <c r="I51" s="46"/>
      <c r="J51" s="67">
        <f t="shared" si="0"/>
        <v>0</v>
      </c>
      <c r="K51" s="64" t="s">
        <v>38</v>
      </c>
      <c r="L51" s="69" t="e">
        <f t="shared" si="1"/>
        <v>#DIV/0!</v>
      </c>
      <c r="M51" s="70">
        <f>(49*100)*10</f>
        <v>49000</v>
      </c>
      <c r="N51" s="65"/>
    </row>
    <row r="52" spans="1:14" ht="24.75">
      <c r="A52" s="59" t="s">
        <v>96</v>
      </c>
      <c r="B52" s="4" t="s">
        <v>95</v>
      </c>
      <c r="C52" s="61"/>
      <c r="D52" s="61"/>
      <c r="E52" s="11"/>
      <c r="F52" s="11"/>
      <c r="G52" s="11"/>
      <c r="H52" s="11"/>
      <c r="I52" s="46"/>
      <c r="J52" s="67">
        <f t="shared" si="0"/>
        <v>0</v>
      </c>
      <c r="K52" s="64" t="s">
        <v>38</v>
      </c>
      <c r="L52" s="69" t="e">
        <f t="shared" si="1"/>
        <v>#DIV/0!</v>
      </c>
      <c r="M52" s="70">
        <f>(184*100)*10</f>
        <v>184000</v>
      </c>
      <c r="N52" s="65"/>
    </row>
    <row r="53" spans="1:14" ht="24.75">
      <c r="A53" s="59" t="s">
        <v>97</v>
      </c>
      <c r="B53" s="4" t="s">
        <v>41</v>
      </c>
      <c r="C53" s="61"/>
      <c r="D53" s="61"/>
      <c r="E53" s="11"/>
      <c r="F53" s="11"/>
      <c r="G53" s="11"/>
      <c r="H53" s="11"/>
      <c r="I53" s="46">
        <v>0</v>
      </c>
      <c r="J53" s="67">
        <f t="shared" si="0"/>
        <v>0</v>
      </c>
      <c r="K53" s="64" t="s">
        <v>47</v>
      </c>
      <c r="L53" s="69" t="e">
        <f t="shared" si="1"/>
        <v>#DIV/0!</v>
      </c>
      <c r="M53" s="70">
        <f>16*5000</f>
        <v>80000</v>
      </c>
      <c r="N53" s="65" t="e">
        <f>SUM(L53*M53)</f>
        <v>#DIV/0!</v>
      </c>
    </row>
    <row r="54" spans="1:14" ht="24.75">
      <c r="A54" s="59" t="s">
        <v>98</v>
      </c>
      <c r="B54" s="4" t="s">
        <v>99</v>
      </c>
      <c r="C54" s="61"/>
      <c r="D54" s="61"/>
      <c r="E54" s="11"/>
      <c r="F54" s="11"/>
      <c r="G54" s="11"/>
      <c r="H54" s="11"/>
      <c r="I54" s="46">
        <v>0</v>
      </c>
      <c r="J54" s="67">
        <f t="shared" si="0"/>
        <v>0</v>
      </c>
      <c r="K54" s="64" t="s">
        <v>47</v>
      </c>
      <c r="L54" s="69" t="e">
        <f t="shared" si="1"/>
        <v>#DIV/0!</v>
      </c>
      <c r="M54" s="70">
        <f>(16*600)*10</f>
        <v>96000</v>
      </c>
      <c r="N54" s="65" t="e">
        <f>SUM(L54*M54)</f>
        <v>#DIV/0!</v>
      </c>
    </row>
    <row r="55" spans="1:14" ht="15.75" thickBot="1">
      <c r="A55" s="81" t="s">
        <v>100</v>
      </c>
      <c r="B55" s="81"/>
      <c r="C55" s="81"/>
      <c r="D55" s="81"/>
      <c r="E55" s="81"/>
      <c r="F55" s="81"/>
      <c r="G55" s="81"/>
      <c r="H55" s="81"/>
      <c r="I55" s="81"/>
      <c r="J55" s="81"/>
      <c r="K55" s="81"/>
      <c r="L55" s="81"/>
      <c r="M55" s="81"/>
      <c r="N55" s="24" t="e">
        <f>SUM(N13:N54)</f>
        <v>#DIV/0!</v>
      </c>
    </row>
    <row r="56" spans="1:14">
      <c r="A56" s="22"/>
      <c r="B56" s="22"/>
      <c r="C56" s="22"/>
      <c r="D56" s="22"/>
      <c r="E56" s="22"/>
      <c r="F56" s="22"/>
      <c r="G56" s="22"/>
      <c r="H56" s="22"/>
      <c r="I56" s="22"/>
      <c r="J56" s="22"/>
      <c r="K56" s="48"/>
      <c r="L56" s="22"/>
      <c r="M56" s="22"/>
      <c r="N56" s="23"/>
    </row>
    <row r="57" spans="1:14" ht="15.75" thickBot="1"/>
    <row r="58" spans="1:14" ht="15.75" thickBot="1">
      <c r="A58" s="82" t="s">
        <v>101</v>
      </c>
      <c r="B58" s="82"/>
      <c r="C58" s="82"/>
      <c r="D58" s="82"/>
      <c r="E58" s="82"/>
      <c r="F58" s="82"/>
      <c r="G58" s="82"/>
      <c r="H58" s="82"/>
      <c r="I58" s="82"/>
      <c r="J58" s="82"/>
      <c r="K58" s="82"/>
      <c r="L58" s="82"/>
      <c r="M58" s="82"/>
      <c r="N58" s="55" t="e">
        <f>N55*4</f>
        <v>#DIV/0!</v>
      </c>
    </row>
    <row r="59" spans="1:14">
      <c r="A59" s="3"/>
      <c r="B59" s="3"/>
      <c r="C59" s="3"/>
      <c r="D59" s="3"/>
      <c r="E59" s="3"/>
      <c r="F59" s="3"/>
      <c r="G59" s="3"/>
      <c r="H59" s="3"/>
    </row>
    <row r="60" spans="1:14">
      <c r="A60" s="25"/>
      <c r="B60" s="26" t="s">
        <v>102</v>
      </c>
      <c r="C60" s="76"/>
      <c r="D60" s="76"/>
      <c r="E60" s="76"/>
      <c r="F60" s="76"/>
      <c r="G60" s="56"/>
      <c r="H60" s="56"/>
    </row>
    <row r="61" spans="1:14">
      <c r="A61" s="25"/>
      <c r="B61" s="27" t="s">
        <v>103</v>
      </c>
      <c r="C61" s="76"/>
      <c r="D61" s="76"/>
      <c r="E61" s="76"/>
      <c r="F61" s="76"/>
      <c r="G61" s="56"/>
      <c r="H61" s="56"/>
    </row>
    <row r="62" spans="1:14">
      <c r="A62" s="25"/>
      <c r="B62" s="27" t="s">
        <v>104</v>
      </c>
      <c r="C62" s="76"/>
      <c r="D62" s="76"/>
      <c r="E62" s="76"/>
      <c r="F62" s="76"/>
      <c r="G62" s="56"/>
      <c r="H62" s="56"/>
    </row>
    <row r="63" spans="1:14">
      <c r="A63" s="25"/>
      <c r="B63" s="27" t="s">
        <v>105</v>
      </c>
      <c r="C63" s="76"/>
      <c r="D63" s="76"/>
      <c r="E63" s="76"/>
      <c r="F63" s="76"/>
      <c r="G63" s="56"/>
      <c r="H63" s="56"/>
    </row>
    <row r="64" spans="1:14">
      <c r="A64" s="25"/>
      <c r="B64" s="27" t="s">
        <v>106</v>
      </c>
      <c r="C64" s="76"/>
      <c r="D64" s="76"/>
      <c r="E64" s="76"/>
      <c r="F64" s="76"/>
      <c r="G64" s="56"/>
      <c r="H64" s="56"/>
    </row>
    <row r="65" spans="1:8">
      <c r="A65" s="25"/>
      <c r="B65" s="28"/>
      <c r="C65" s="29"/>
      <c r="D65" s="29"/>
      <c r="E65" s="25"/>
      <c r="F65" s="25"/>
      <c r="G65" s="25"/>
      <c r="H65" s="25"/>
    </row>
    <row r="66" spans="1:8" ht="43.5" customHeight="1">
      <c r="A66" s="79" t="s">
        <v>107</v>
      </c>
      <c r="B66" s="79"/>
      <c r="C66" s="79"/>
      <c r="D66" s="79"/>
      <c r="E66" s="79"/>
      <c r="F66" s="25"/>
      <c r="G66" s="25"/>
      <c r="H66" s="25"/>
    </row>
    <row r="67" spans="1:8" ht="30.75" customHeight="1">
      <c r="A67" s="79" t="s">
        <v>108</v>
      </c>
      <c r="B67" s="79"/>
      <c r="C67" s="79"/>
      <c r="D67" s="79"/>
      <c r="E67" s="79"/>
      <c r="F67" s="25"/>
      <c r="G67" s="25"/>
      <c r="H67" s="25"/>
    </row>
    <row r="68" spans="1:8">
      <c r="A68" s="28"/>
      <c r="B68" s="28"/>
      <c r="C68" s="28"/>
      <c r="D68" s="28"/>
      <c r="E68" s="30"/>
      <c r="F68" s="25"/>
      <c r="G68" s="25"/>
      <c r="H68" s="25"/>
    </row>
    <row r="69" spans="1:8">
      <c r="A69" s="25"/>
      <c r="B69" s="31" t="s">
        <v>109</v>
      </c>
      <c r="C69" s="31"/>
      <c r="D69" s="31"/>
      <c r="E69" s="25"/>
      <c r="F69" s="25"/>
      <c r="G69" s="25"/>
      <c r="H69" s="25"/>
    </row>
    <row r="70" spans="1:8">
      <c r="A70" s="25"/>
      <c r="B70" s="76"/>
      <c r="C70" s="76"/>
      <c r="D70" s="76"/>
      <c r="E70" s="25"/>
      <c r="F70" s="25"/>
      <c r="G70" s="25"/>
      <c r="H70" s="25"/>
    </row>
    <row r="71" spans="1:8">
      <c r="A71" s="25"/>
      <c r="B71" s="76"/>
      <c r="C71" s="76"/>
      <c r="D71" s="76"/>
      <c r="E71" s="25"/>
      <c r="F71" s="25"/>
      <c r="G71" s="25"/>
      <c r="H71" s="25"/>
    </row>
    <row r="72" spans="1:8">
      <c r="A72" s="25"/>
      <c r="B72" s="76"/>
      <c r="C72" s="76"/>
      <c r="D72" s="76"/>
      <c r="E72" s="25"/>
      <c r="F72" s="25"/>
      <c r="G72" s="25"/>
      <c r="H72" s="25"/>
    </row>
  </sheetData>
  <sheetProtection sheet="1" objects="1" scenarios="1" formatCells="0" formatColumns="0" formatRows="0" insertColumns="0" insertRows="0" insertHyperlinks="0" deleteColumns="0" deleteRows="0" sort="0" autoFilter="0" pivotTables="0"/>
  <protectedRanges>
    <protectedRange sqref="C13:I54" name="Bereik1"/>
    <protectedRange sqref="C60:F64" name="Bereik2"/>
    <protectedRange sqref="B70:D72" name="Bereik3"/>
    <protectedRange sqref="B3:D3" name="Bereik4"/>
  </protectedRanges>
  <mergeCells count="13">
    <mergeCell ref="B70:D72"/>
    <mergeCell ref="A10:N10"/>
    <mergeCell ref="A66:E66"/>
    <mergeCell ref="A67:E67"/>
    <mergeCell ref="A7:F7"/>
    <mergeCell ref="A55:M55"/>
    <mergeCell ref="A58:M58"/>
    <mergeCell ref="B3:D3"/>
    <mergeCell ref="C64:F64"/>
    <mergeCell ref="C63:F63"/>
    <mergeCell ref="C62:F62"/>
    <mergeCell ref="C61:F61"/>
    <mergeCell ref="C60:F60"/>
  </mergeCells>
  <phoneticPr fontId="14" type="noConversion"/>
  <pageMargins left="0.7" right="0.7" top="0.75" bottom="0.75" header="0.3" footer="0.3"/>
  <pageSetup paperSize="9" scale="65" orientation="portrait" horizontalDpi="4294967293"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78CAC-E735-4CD4-918C-75C139CC2B32}">
  <dimension ref="A3:G21"/>
  <sheetViews>
    <sheetView tabSelected="1" zoomScaleNormal="100" workbookViewId="0">
      <selection activeCell="F11" sqref="F11"/>
    </sheetView>
  </sheetViews>
  <sheetFormatPr defaultRowHeight="15"/>
  <cols>
    <col min="1" max="1" width="17.85546875" customWidth="1"/>
    <col min="2" max="2" width="19.42578125" customWidth="1"/>
    <col min="3" max="3" width="36.85546875" customWidth="1"/>
    <col min="4" max="4" width="27" customWidth="1"/>
    <col min="6" max="6" width="59.85546875" customWidth="1"/>
  </cols>
  <sheetData>
    <row r="3" spans="1:7" ht="21">
      <c r="A3" s="36" t="s">
        <v>110</v>
      </c>
    </row>
    <row r="4" spans="1:7" ht="21">
      <c r="A4" s="36"/>
    </row>
    <row r="5" spans="1:7" ht="75.75" customHeight="1">
      <c r="A5" s="80" t="s">
        <v>111</v>
      </c>
      <c r="B5" s="83"/>
      <c r="C5" s="83"/>
      <c r="D5" s="83"/>
      <c r="E5" s="83"/>
      <c r="F5" s="83"/>
      <c r="G5" s="83"/>
    </row>
    <row r="7" spans="1:7" ht="16.5" customHeight="1">
      <c r="A7" s="84" t="s">
        <v>112</v>
      </c>
      <c r="B7" s="84"/>
      <c r="C7" s="84"/>
      <c r="D7" s="38" t="s">
        <v>113</v>
      </c>
      <c r="E7" s="18"/>
      <c r="F7" s="18"/>
      <c r="G7" s="18"/>
    </row>
    <row r="8" spans="1:7" ht="16.5" customHeight="1">
      <c r="A8" s="88" t="s">
        <v>114</v>
      </c>
      <c r="B8" s="89"/>
      <c r="C8" s="90"/>
      <c r="D8" s="37">
        <v>0</v>
      </c>
    </row>
    <row r="9" spans="1:7">
      <c r="A9" s="88" t="s">
        <v>115</v>
      </c>
      <c r="B9" s="89"/>
      <c r="C9" s="90"/>
      <c r="D9" s="37">
        <v>0</v>
      </c>
    </row>
    <row r="10" spans="1:7">
      <c r="A10" s="85" t="s">
        <v>116</v>
      </c>
      <c r="B10" s="86"/>
      <c r="C10" s="87"/>
      <c r="D10" s="39">
        <f>(D8+D9)/2</f>
        <v>0</v>
      </c>
    </row>
    <row r="14" spans="1:7">
      <c r="A14" s="25"/>
      <c r="B14" s="28"/>
      <c r="C14" s="29"/>
      <c r="D14" s="29"/>
      <c r="E14" s="29"/>
      <c r="F14" s="25"/>
      <c r="G14" s="25"/>
    </row>
    <row r="15" spans="1:7">
      <c r="A15" s="79" t="s">
        <v>107</v>
      </c>
      <c r="B15" s="79"/>
      <c r="C15" s="79"/>
      <c r="D15" s="79"/>
      <c r="E15" s="79"/>
      <c r="F15" s="79"/>
      <c r="G15" s="25"/>
    </row>
    <row r="16" spans="1:7">
      <c r="A16" s="79" t="s">
        <v>108</v>
      </c>
      <c r="B16" s="79"/>
      <c r="C16" s="79"/>
      <c r="D16" s="79"/>
      <c r="E16" s="79"/>
      <c r="F16" s="79"/>
      <c r="G16" s="25"/>
    </row>
    <row r="17" spans="1:7">
      <c r="A17" s="28"/>
      <c r="B17" s="28"/>
      <c r="C17" s="28"/>
      <c r="D17" s="28"/>
      <c r="E17" s="28"/>
      <c r="F17" s="30"/>
      <c r="G17" s="25"/>
    </row>
    <row r="18" spans="1:7">
      <c r="A18" s="25"/>
      <c r="B18" s="31" t="s">
        <v>109</v>
      </c>
      <c r="C18" s="31"/>
      <c r="D18" s="31"/>
      <c r="E18" s="31"/>
      <c r="F18" s="25"/>
      <c r="G18" s="25"/>
    </row>
    <row r="19" spans="1:7">
      <c r="A19" s="25"/>
      <c r="B19" s="76"/>
      <c r="C19" s="76"/>
      <c r="D19" s="76"/>
      <c r="E19" s="76"/>
      <c r="F19" s="25"/>
      <c r="G19" s="25"/>
    </row>
    <row r="20" spans="1:7">
      <c r="A20" s="25"/>
      <c r="B20" s="76"/>
      <c r="C20" s="76"/>
      <c r="D20" s="76"/>
      <c r="E20" s="76"/>
      <c r="F20" s="25"/>
      <c r="G20" s="25"/>
    </row>
    <row r="21" spans="1:7">
      <c r="A21" s="25"/>
      <c r="B21" s="76"/>
      <c r="C21" s="76"/>
      <c r="D21" s="76"/>
      <c r="E21" s="76"/>
      <c r="F21" s="25"/>
      <c r="G21" s="25"/>
    </row>
  </sheetData>
  <sheetProtection sheet="1" objects="1" scenarios="1"/>
  <protectedRanges>
    <protectedRange sqref="D8:D9" name="Bereik1"/>
    <protectedRange sqref="B19:E21" name="Bereik2"/>
  </protectedRanges>
  <mergeCells count="8">
    <mergeCell ref="A5:G5"/>
    <mergeCell ref="A15:F15"/>
    <mergeCell ref="A16:F16"/>
    <mergeCell ref="B19:E21"/>
    <mergeCell ref="A7:C7"/>
    <mergeCell ref="A10:C10"/>
    <mergeCell ref="A9:C9"/>
    <mergeCell ref="A8:C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304F673A795B84D9BB0E2E3FF33D6BD" ma:contentTypeVersion="4" ma:contentTypeDescription="Een nieuw document maken." ma:contentTypeScope="" ma:versionID="7c1a9b0f0100b9ce278afbc83f27308c">
  <xsd:schema xmlns:xsd="http://www.w3.org/2001/XMLSchema" xmlns:xs="http://www.w3.org/2001/XMLSchema" xmlns:p="http://schemas.microsoft.com/office/2006/metadata/properties" xmlns:ns2="2b2f4af1-c637-4944-82a2-9889ab12a9cc" targetNamespace="http://schemas.microsoft.com/office/2006/metadata/properties" ma:root="true" ma:fieldsID="e3e60e96f02e53fc30846370070f07ae" ns2:_="">
    <xsd:import namespace="2b2f4af1-c637-4944-82a2-9889ab12a9c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2f4af1-c637-4944-82a2-9889ab12a9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619CFDA-1688-4778-83D4-F45476CCD155}"/>
</file>

<file path=customXml/itemProps2.xml><?xml version="1.0" encoding="utf-8"?>
<ds:datastoreItem xmlns:ds="http://schemas.openxmlformats.org/officeDocument/2006/customXml" ds:itemID="{764DF996-9AA5-48BE-BF1D-7F5E91F8686E}"/>
</file>

<file path=customXml/itemProps3.xml><?xml version="1.0" encoding="utf-8"?>
<ds:datastoreItem xmlns:ds="http://schemas.openxmlformats.org/officeDocument/2006/customXml" ds:itemID="{AAD61953-1A4F-4BB3-83A1-FCF64CC74247}"/>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Petra - Ster-FM</dc:creator>
  <cp:keywords/>
  <dc:description/>
  <cp:lastModifiedBy>Kooten, MLA van (Miranda)</cp:lastModifiedBy>
  <cp:revision/>
  <dcterms:created xsi:type="dcterms:W3CDTF">2020-06-18T11:49:01Z</dcterms:created>
  <dcterms:modified xsi:type="dcterms:W3CDTF">2024-09-30T13:23:05Z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0x0101007304F673A795B84D9BB0E2E3FF33D6BD</vt:lpwstr>
  </property>
</Properties>
</file>