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profinaadvies.sharepoint.com/sites/ProfinaAdviesBV/Shared Documents/General/Klantendossiers 2023-2024/Barbon/Klantendossiers/Leiden/Aanbestedingsdocumenten Brand/Nota van Inlichtingen fase/Gepubliceerd op 30-10/"/>
    </mc:Choice>
  </mc:AlternateContent>
  <xr:revisionPtr revIDLastSave="0" documentId="8_{822399A0-A2FE-4938-9C2B-AED4D698EE93}" xr6:coauthVersionLast="47" xr6:coauthVersionMax="47" xr10:uidLastSave="{00000000-0000-0000-0000-000000000000}"/>
  <bookViews>
    <workbookView xWindow="-110" yWindow="-110" windowWidth="19420" windowHeight="10300" xr2:uid="{00000000-000D-0000-FFFF-FFFF00000000}"/>
  </bookViews>
  <sheets>
    <sheet name="Objecten &gt; 15 mio" sheetId="3" r:id="rId1"/>
  </sheets>
  <definedNames>
    <definedName name="_xlnm._FilterDatabase" localSheetId="0" hidden="1">'Objecten &gt; 15 mio'!$2:$308</definedName>
    <definedName name="_xlnm.Print_Area" localSheetId="0">'Objecten &gt; 15 mio'!$B$1:$N$312</definedName>
    <definedName name="_xlnm.Print_Titles" localSheetId="0">'Objecten &gt; 15 mio'!$1:$2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08" i="3" l="1"/>
  <c r="M307" i="3"/>
  <c r="L308" i="3"/>
  <c r="L307" i="3"/>
  <c r="L51" i="3"/>
  <c r="M51" i="3"/>
  <c r="M79" i="3"/>
  <c r="L137" i="3"/>
  <c r="M137" i="3"/>
  <c r="M141" i="3"/>
  <c r="L224" i="3"/>
  <c r="M224" i="3"/>
  <c r="M231" i="3"/>
  <c r="M302" i="3"/>
  <c r="L303" i="3"/>
  <c r="M303" i="3"/>
  <c r="L305" i="3"/>
  <c r="M305" i="3"/>
  <c r="L306" i="3"/>
  <c r="M306" i="3"/>
  <c r="H231" i="3"/>
  <c r="J231" i="3" s="1"/>
  <c r="L231" i="3" s="1"/>
  <c r="K195" i="3"/>
  <c r="M195" i="3" s="1"/>
  <c r="H195" i="3"/>
  <c r="J195" i="3" s="1"/>
  <c r="L195" i="3" s="1"/>
  <c r="K265" i="3"/>
  <c r="M265" i="3" s="1"/>
  <c r="H265" i="3"/>
  <c r="J265" i="3" s="1"/>
  <c r="L265" i="3" s="1"/>
  <c r="H141" i="3"/>
  <c r="J141" i="3" s="1"/>
  <c r="L141" i="3" s="1"/>
  <c r="H306" i="3"/>
  <c r="J304" i="3" l="1"/>
  <c r="L304" i="3" s="1"/>
  <c r="K4" i="3"/>
  <c r="M4" i="3" s="1"/>
  <c r="K6" i="3"/>
  <c r="M6" i="3" s="1"/>
  <c r="K7" i="3"/>
  <c r="M7" i="3" s="1"/>
  <c r="K8" i="3"/>
  <c r="M8" i="3" s="1"/>
  <c r="K9" i="3"/>
  <c r="M9" i="3" s="1"/>
  <c r="K11" i="3"/>
  <c r="M11" i="3" s="1"/>
  <c r="K12" i="3"/>
  <c r="M12" i="3" s="1"/>
  <c r="K13" i="3"/>
  <c r="M13" i="3" s="1"/>
  <c r="K15" i="3"/>
  <c r="M15" i="3" s="1"/>
  <c r="K16" i="3"/>
  <c r="M16" i="3" s="1"/>
  <c r="K17" i="3"/>
  <c r="M17" i="3" s="1"/>
  <c r="K18" i="3"/>
  <c r="M18" i="3" s="1"/>
  <c r="K19" i="3"/>
  <c r="M19" i="3" s="1"/>
  <c r="K20" i="3"/>
  <c r="M20" i="3" s="1"/>
  <c r="K23" i="3"/>
  <c r="M23" i="3" s="1"/>
  <c r="K24" i="3"/>
  <c r="M24" i="3" s="1"/>
  <c r="K25" i="3"/>
  <c r="M25" i="3" s="1"/>
  <c r="K26" i="3"/>
  <c r="M26" i="3" s="1"/>
  <c r="K27" i="3"/>
  <c r="M27" i="3" s="1"/>
  <c r="K28" i="3"/>
  <c r="M28" i="3" s="1"/>
  <c r="K31" i="3"/>
  <c r="M31" i="3" s="1"/>
  <c r="K32" i="3"/>
  <c r="M32" i="3" s="1"/>
  <c r="K36" i="3"/>
  <c r="M36" i="3" s="1"/>
  <c r="K37" i="3"/>
  <c r="M37" i="3" s="1"/>
  <c r="K39" i="3"/>
  <c r="M39" i="3" s="1"/>
  <c r="K40" i="3"/>
  <c r="M40" i="3" s="1"/>
  <c r="K42" i="3"/>
  <c r="M42" i="3" s="1"/>
  <c r="K43" i="3"/>
  <c r="M43" i="3" s="1"/>
  <c r="K44" i="3"/>
  <c r="M44" i="3" s="1"/>
  <c r="K47" i="3"/>
  <c r="M47" i="3" s="1"/>
  <c r="K49" i="3"/>
  <c r="M49" i="3" s="1"/>
  <c r="K50" i="3"/>
  <c r="M50" i="3" s="1"/>
  <c r="K53" i="3"/>
  <c r="M53" i="3" s="1"/>
  <c r="K54" i="3"/>
  <c r="M54" i="3" s="1"/>
  <c r="K55" i="3"/>
  <c r="M55" i="3" s="1"/>
  <c r="K58" i="3"/>
  <c r="M58" i="3" s="1"/>
  <c r="K59" i="3"/>
  <c r="M59" i="3" s="1"/>
  <c r="K60" i="3"/>
  <c r="M60" i="3" s="1"/>
  <c r="K62" i="3"/>
  <c r="M62" i="3" s="1"/>
  <c r="K65" i="3"/>
  <c r="M65" i="3" s="1"/>
  <c r="K66" i="3"/>
  <c r="M66" i="3" s="1"/>
  <c r="K67" i="3"/>
  <c r="M67" i="3" s="1"/>
  <c r="K68" i="3"/>
  <c r="M68" i="3" s="1"/>
  <c r="K69" i="3"/>
  <c r="M69" i="3" s="1"/>
  <c r="K70" i="3"/>
  <c r="M70" i="3" s="1"/>
  <c r="K71" i="3"/>
  <c r="M71" i="3" s="1"/>
  <c r="K72" i="3"/>
  <c r="M72" i="3" s="1"/>
  <c r="K73" i="3"/>
  <c r="M73" i="3" s="1"/>
  <c r="K74" i="3"/>
  <c r="M74" i="3" s="1"/>
  <c r="K75" i="3"/>
  <c r="M75" i="3" s="1"/>
  <c r="K76" i="3"/>
  <c r="M76" i="3" s="1"/>
  <c r="K78" i="3"/>
  <c r="M78" i="3" s="1"/>
  <c r="K80" i="3"/>
  <c r="M80" i="3" s="1"/>
  <c r="K81" i="3"/>
  <c r="M81" i="3" s="1"/>
  <c r="K82" i="3"/>
  <c r="M82" i="3" s="1"/>
  <c r="K84" i="3"/>
  <c r="M84" i="3" s="1"/>
  <c r="K85" i="3"/>
  <c r="M85" i="3" s="1"/>
  <c r="K86" i="3"/>
  <c r="M86" i="3" s="1"/>
  <c r="K87" i="3"/>
  <c r="M87" i="3" s="1"/>
  <c r="K88" i="3"/>
  <c r="M88" i="3" s="1"/>
  <c r="K89" i="3"/>
  <c r="M89" i="3" s="1"/>
  <c r="K90" i="3"/>
  <c r="M90" i="3" s="1"/>
  <c r="K91" i="3"/>
  <c r="M91" i="3" s="1"/>
  <c r="K92" i="3"/>
  <c r="M92" i="3" s="1"/>
  <c r="K93" i="3"/>
  <c r="M93" i="3" s="1"/>
  <c r="K94" i="3"/>
  <c r="M94" i="3" s="1"/>
  <c r="K95" i="3"/>
  <c r="M95" i="3" s="1"/>
  <c r="K96" i="3"/>
  <c r="M96" i="3" s="1"/>
  <c r="K97" i="3"/>
  <c r="M97" i="3" s="1"/>
  <c r="K98" i="3"/>
  <c r="M98" i="3" s="1"/>
  <c r="K99" i="3"/>
  <c r="M99" i="3" s="1"/>
  <c r="K100" i="3"/>
  <c r="M100" i="3" s="1"/>
  <c r="K101" i="3"/>
  <c r="M101" i="3" s="1"/>
  <c r="K102" i="3"/>
  <c r="M102" i="3" s="1"/>
  <c r="K103" i="3"/>
  <c r="M103" i="3" s="1"/>
  <c r="K104" i="3"/>
  <c r="M104" i="3" s="1"/>
  <c r="K105" i="3"/>
  <c r="M105" i="3" s="1"/>
  <c r="K106" i="3"/>
  <c r="M106" i="3" s="1"/>
  <c r="K107" i="3"/>
  <c r="M107" i="3" s="1"/>
  <c r="K108" i="3"/>
  <c r="M108" i="3" s="1"/>
  <c r="K109" i="3"/>
  <c r="M109" i="3" s="1"/>
  <c r="K110" i="3"/>
  <c r="M110" i="3" s="1"/>
  <c r="K111" i="3"/>
  <c r="M111" i="3" s="1"/>
  <c r="K112" i="3"/>
  <c r="M112" i="3" s="1"/>
  <c r="K113" i="3"/>
  <c r="M113" i="3" s="1"/>
  <c r="K114" i="3"/>
  <c r="M114" i="3" s="1"/>
  <c r="K115" i="3"/>
  <c r="M115" i="3" s="1"/>
  <c r="K116" i="3"/>
  <c r="M116" i="3" s="1"/>
  <c r="K117" i="3"/>
  <c r="M117" i="3" s="1"/>
  <c r="K118" i="3"/>
  <c r="M118" i="3" s="1"/>
  <c r="K119" i="3"/>
  <c r="M119" i="3" s="1"/>
  <c r="K120" i="3"/>
  <c r="M120" i="3" s="1"/>
  <c r="K121" i="3"/>
  <c r="M121" i="3" s="1"/>
  <c r="K122" i="3"/>
  <c r="M122" i="3" s="1"/>
  <c r="K123" i="3"/>
  <c r="M123" i="3" s="1"/>
  <c r="K124" i="3"/>
  <c r="M124" i="3" s="1"/>
  <c r="K125" i="3"/>
  <c r="M125" i="3" s="1"/>
  <c r="K126" i="3"/>
  <c r="M126" i="3" s="1"/>
  <c r="K127" i="3"/>
  <c r="M127" i="3" s="1"/>
  <c r="K128" i="3"/>
  <c r="M128" i="3" s="1"/>
  <c r="K129" i="3"/>
  <c r="M129" i="3" s="1"/>
  <c r="K130" i="3"/>
  <c r="M130" i="3" s="1"/>
  <c r="K131" i="3"/>
  <c r="M131" i="3" s="1"/>
  <c r="K132" i="3"/>
  <c r="M132" i="3" s="1"/>
  <c r="K133" i="3"/>
  <c r="M133" i="3" s="1"/>
  <c r="K134" i="3"/>
  <c r="M134" i="3" s="1"/>
  <c r="K135" i="3"/>
  <c r="M135" i="3" s="1"/>
  <c r="K136" i="3"/>
  <c r="M136" i="3" s="1"/>
  <c r="K138" i="3"/>
  <c r="M138" i="3" s="1"/>
  <c r="K139" i="3"/>
  <c r="M139" i="3" s="1"/>
  <c r="K140" i="3"/>
  <c r="M140" i="3" s="1"/>
  <c r="K142" i="3"/>
  <c r="M142" i="3" s="1"/>
  <c r="K143" i="3"/>
  <c r="M143" i="3" s="1"/>
  <c r="K144" i="3"/>
  <c r="M144" i="3" s="1"/>
  <c r="K145" i="3"/>
  <c r="M145" i="3" s="1"/>
  <c r="K146" i="3"/>
  <c r="M146" i="3" s="1"/>
  <c r="K147" i="3"/>
  <c r="M147" i="3" s="1"/>
  <c r="K148" i="3"/>
  <c r="M148" i="3" s="1"/>
  <c r="K149" i="3"/>
  <c r="M149" i="3" s="1"/>
  <c r="K150" i="3"/>
  <c r="M150" i="3" s="1"/>
  <c r="K151" i="3"/>
  <c r="M151" i="3" s="1"/>
  <c r="K152" i="3"/>
  <c r="M152" i="3" s="1"/>
  <c r="K153" i="3"/>
  <c r="M153" i="3" s="1"/>
  <c r="K154" i="3"/>
  <c r="M154" i="3" s="1"/>
  <c r="K155" i="3"/>
  <c r="M155" i="3" s="1"/>
  <c r="K156" i="3"/>
  <c r="M156" i="3" s="1"/>
  <c r="K157" i="3"/>
  <c r="M157" i="3" s="1"/>
  <c r="K158" i="3"/>
  <c r="M158" i="3" s="1"/>
  <c r="K159" i="3"/>
  <c r="M159" i="3" s="1"/>
  <c r="K160" i="3"/>
  <c r="M160" i="3" s="1"/>
  <c r="K161" i="3"/>
  <c r="M161" i="3" s="1"/>
  <c r="K162" i="3"/>
  <c r="M162" i="3" s="1"/>
  <c r="K163" i="3"/>
  <c r="M163" i="3" s="1"/>
  <c r="K164" i="3"/>
  <c r="M164" i="3" s="1"/>
  <c r="K165" i="3"/>
  <c r="M165" i="3" s="1"/>
  <c r="K166" i="3"/>
  <c r="M166" i="3" s="1"/>
  <c r="K167" i="3"/>
  <c r="M167" i="3" s="1"/>
  <c r="K168" i="3"/>
  <c r="M168" i="3" s="1"/>
  <c r="K169" i="3"/>
  <c r="M169" i="3" s="1"/>
  <c r="K170" i="3"/>
  <c r="M170" i="3" s="1"/>
  <c r="K171" i="3"/>
  <c r="M171" i="3" s="1"/>
  <c r="K172" i="3"/>
  <c r="M172" i="3" s="1"/>
  <c r="K173" i="3"/>
  <c r="M173" i="3" s="1"/>
  <c r="K174" i="3"/>
  <c r="M174" i="3" s="1"/>
  <c r="K175" i="3"/>
  <c r="M175" i="3" s="1"/>
  <c r="K176" i="3"/>
  <c r="M176" i="3" s="1"/>
  <c r="K177" i="3"/>
  <c r="M177" i="3" s="1"/>
  <c r="K178" i="3"/>
  <c r="M178" i="3" s="1"/>
  <c r="K179" i="3"/>
  <c r="M179" i="3" s="1"/>
  <c r="K180" i="3"/>
  <c r="M180" i="3" s="1"/>
  <c r="K181" i="3"/>
  <c r="M181" i="3" s="1"/>
  <c r="K182" i="3"/>
  <c r="M182" i="3" s="1"/>
  <c r="K183" i="3"/>
  <c r="M183" i="3" s="1"/>
  <c r="K184" i="3"/>
  <c r="M184" i="3" s="1"/>
  <c r="K185" i="3"/>
  <c r="M185" i="3" s="1"/>
  <c r="K186" i="3"/>
  <c r="M186" i="3" s="1"/>
  <c r="K187" i="3"/>
  <c r="M187" i="3" s="1"/>
  <c r="K188" i="3"/>
  <c r="M188" i="3" s="1"/>
  <c r="K189" i="3"/>
  <c r="M189" i="3" s="1"/>
  <c r="K190" i="3"/>
  <c r="M190" i="3" s="1"/>
  <c r="K191" i="3"/>
  <c r="M191" i="3" s="1"/>
  <c r="K192" i="3"/>
  <c r="M192" i="3" s="1"/>
  <c r="K193" i="3"/>
  <c r="M193" i="3" s="1"/>
  <c r="K194" i="3"/>
  <c r="M194" i="3" s="1"/>
  <c r="K196" i="3"/>
  <c r="M196" i="3" s="1"/>
  <c r="K197" i="3"/>
  <c r="M197" i="3" s="1"/>
  <c r="K198" i="3"/>
  <c r="M198" i="3" s="1"/>
  <c r="K199" i="3"/>
  <c r="M199" i="3" s="1"/>
  <c r="K200" i="3"/>
  <c r="M200" i="3" s="1"/>
  <c r="K201" i="3"/>
  <c r="M201" i="3" s="1"/>
  <c r="K202" i="3"/>
  <c r="M202" i="3" s="1"/>
  <c r="K203" i="3"/>
  <c r="M203" i="3" s="1"/>
  <c r="K204" i="3"/>
  <c r="M204" i="3" s="1"/>
  <c r="K205" i="3"/>
  <c r="M205" i="3" s="1"/>
  <c r="K206" i="3"/>
  <c r="M206" i="3" s="1"/>
  <c r="K207" i="3"/>
  <c r="M207" i="3" s="1"/>
  <c r="K208" i="3"/>
  <c r="M208" i="3" s="1"/>
  <c r="K209" i="3"/>
  <c r="M209" i="3" s="1"/>
  <c r="K210" i="3"/>
  <c r="M210" i="3" s="1"/>
  <c r="K211" i="3"/>
  <c r="M211" i="3" s="1"/>
  <c r="K212" i="3"/>
  <c r="M212" i="3" s="1"/>
  <c r="K213" i="3"/>
  <c r="M213" i="3" s="1"/>
  <c r="K214" i="3"/>
  <c r="M214" i="3" s="1"/>
  <c r="K215" i="3"/>
  <c r="M215" i="3" s="1"/>
  <c r="K216" i="3"/>
  <c r="M216" i="3" s="1"/>
  <c r="K217" i="3"/>
  <c r="M217" i="3" s="1"/>
  <c r="K218" i="3"/>
  <c r="M218" i="3" s="1"/>
  <c r="K219" i="3"/>
  <c r="M219" i="3" s="1"/>
  <c r="K220" i="3"/>
  <c r="M220" i="3" s="1"/>
  <c r="K221" i="3"/>
  <c r="M221" i="3" s="1"/>
  <c r="K222" i="3"/>
  <c r="M222" i="3" s="1"/>
  <c r="K223" i="3"/>
  <c r="M223" i="3" s="1"/>
  <c r="K225" i="3"/>
  <c r="M225" i="3" s="1"/>
  <c r="K226" i="3"/>
  <c r="M226" i="3" s="1"/>
  <c r="K227" i="3"/>
  <c r="M227" i="3" s="1"/>
  <c r="K228" i="3"/>
  <c r="M228" i="3" s="1"/>
  <c r="K229" i="3"/>
  <c r="M229" i="3" s="1"/>
  <c r="K230" i="3"/>
  <c r="M230" i="3" s="1"/>
  <c r="K232" i="3"/>
  <c r="M232" i="3" s="1"/>
  <c r="K233" i="3"/>
  <c r="M233" i="3" s="1"/>
  <c r="K234" i="3"/>
  <c r="M234" i="3" s="1"/>
  <c r="K235" i="3"/>
  <c r="M235" i="3" s="1"/>
  <c r="J236" i="3"/>
  <c r="L236" i="3" s="1"/>
  <c r="K236" i="3"/>
  <c r="M236" i="3" s="1"/>
  <c r="K237" i="3"/>
  <c r="M237" i="3" s="1"/>
  <c r="K238" i="3"/>
  <c r="M238" i="3" s="1"/>
  <c r="K239" i="3"/>
  <c r="M239" i="3" s="1"/>
  <c r="K240" i="3"/>
  <c r="M240" i="3" s="1"/>
  <c r="K241" i="3"/>
  <c r="M241" i="3" s="1"/>
  <c r="K242" i="3"/>
  <c r="M242" i="3" s="1"/>
  <c r="K243" i="3"/>
  <c r="M243" i="3" s="1"/>
  <c r="K244" i="3"/>
  <c r="M244" i="3" s="1"/>
  <c r="K245" i="3"/>
  <c r="M245" i="3" s="1"/>
  <c r="J246" i="3"/>
  <c r="L246" i="3" s="1"/>
  <c r="K246" i="3"/>
  <c r="M246" i="3" s="1"/>
  <c r="J247" i="3"/>
  <c r="L247" i="3" s="1"/>
  <c r="K247" i="3"/>
  <c r="M247" i="3" s="1"/>
  <c r="K248" i="3"/>
  <c r="M248" i="3" s="1"/>
  <c r="K249" i="3"/>
  <c r="M249" i="3" s="1"/>
  <c r="K250" i="3"/>
  <c r="M250" i="3" s="1"/>
  <c r="K251" i="3"/>
  <c r="M251" i="3" s="1"/>
  <c r="K252" i="3"/>
  <c r="M252" i="3" s="1"/>
  <c r="K253" i="3"/>
  <c r="M253" i="3" s="1"/>
  <c r="K254" i="3"/>
  <c r="M254" i="3" s="1"/>
  <c r="K255" i="3"/>
  <c r="M255" i="3" s="1"/>
  <c r="K256" i="3"/>
  <c r="M256" i="3" s="1"/>
  <c r="K257" i="3"/>
  <c r="M257" i="3" s="1"/>
  <c r="K258" i="3"/>
  <c r="M258" i="3" s="1"/>
  <c r="K259" i="3"/>
  <c r="M259" i="3" s="1"/>
  <c r="K260" i="3"/>
  <c r="M260" i="3" s="1"/>
  <c r="K261" i="3"/>
  <c r="M261" i="3" s="1"/>
  <c r="K262" i="3"/>
  <c r="M262" i="3" s="1"/>
  <c r="K263" i="3"/>
  <c r="M263" i="3" s="1"/>
  <c r="K264" i="3"/>
  <c r="M264" i="3" s="1"/>
  <c r="K266" i="3"/>
  <c r="M266" i="3" s="1"/>
  <c r="K267" i="3"/>
  <c r="M267" i="3" s="1"/>
  <c r="K268" i="3"/>
  <c r="M268" i="3" s="1"/>
  <c r="K269" i="3"/>
  <c r="M269" i="3" s="1"/>
  <c r="K270" i="3"/>
  <c r="M270" i="3" s="1"/>
  <c r="K271" i="3"/>
  <c r="M271" i="3" s="1"/>
  <c r="K272" i="3"/>
  <c r="M272" i="3" s="1"/>
  <c r="K273" i="3"/>
  <c r="M273" i="3" s="1"/>
  <c r="K274" i="3"/>
  <c r="M274" i="3" s="1"/>
  <c r="K275" i="3"/>
  <c r="M275" i="3" s="1"/>
  <c r="K276" i="3"/>
  <c r="M276" i="3" s="1"/>
  <c r="K277" i="3"/>
  <c r="M277" i="3" s="1"/>
  <c r="K279" i="3"/>
  <c r="M279" i="3" s="1"/>
  <c r="K280" i="3"/>
  <c r="M280" i="3" s="1"/>
  <c r="K281" i="3"/>
  <c r="M281" i="3" s="1"/>
  <c r="K282" i="3"/>
  <c r="M282" i="3" s="1"/>
  <c r="K283" i="3"/>
  <c r="M283" i="3" s="1"/>
  <c r="K284" i="3"/>
  <c r="M284" i="3" s="1"/>
  <c r="K285" i="3"/>
  <c r="M285" i="3" s="1"/>
  <c r="K286" i="3"/>
  <c r="M286" i="3" s="1"/>
  <c r="K287" i="3"/>
  <c r="M287" i="3" s="1"/>
  <c r="K288" i="3"/>
  <c r="M288" i="3" s="1"/>
  <c r="K289" i="3"/>
  <c r="M289" i="3" s="1"/>
  <c r="K290" i="3"/>
  <c r="M290" i="3" s="1"/>
  <c r="K291" i="3"/>
  <c r="M291" i="3" s="1"/>
  <c r="K292" i="3"/>
  <c r="M292" i="3" s="1"/>
  <c r="K293" i="3"/>
  <c r="M293" i="3" s="1"/>
  <c r="K294" i="3"/>
  <c r="M294" i="3" s="1"/>
  <c r="K295" i="3"/>
  <c r="M295" i="3" s="1"/>
  <c r="K296" i="3"/>
  <c r="M296" i="3" s="1"/>
  <c r="K297" i="3"/>
  <c r="M297" i="3" s="1"/>
  <c r="K298" i="3"/>
  <c r="M298" i="3" s="1"/>
  <c r="K299" i="3"/>
  <c r="M299" i="3" s="1"/>
  <c r="K300" i="3"/>
  <c r="M300" i="3" s="1"/>
  <c r="K301" i="3"/>
  <c r="M301" i="3" s="1"/>
  <c r="K304" i="3"/>
  <c r="M304" i="3" s="1"/>
  <c r="K3" i="3"/>
  <c r="M3" i="3" s="1"/>
  <c r="G310" i="3" l="1"/>
  <c r="H79" i="3" l="1"/>
  <c r="J79" i="3" s="1"/>
  <c r="L79" i="3" s="1"/>
  <c r="H4" i="3"/>
  <c r="J4" i="3" s="1"/>
  <c r="L4" i="3" s="1"/>
  <c r="H5" i="3"/>
  <c r="J5" i="3" s="1"/>
  <c r="L5" i="3" s="1"/>
  <c r="H6" i="3"/>
  <c r="J6" i="3" s="1"/>
  <c r="L6" i="3" s="1"/>
  <c r="H7" i="3"/>
  <c r="J7" i="3" s="1"/>
  <c r="L7" i="3" s="1"/>
  <c r="H8" i="3"/>
  <c r="J8" i="3" s="1"/>
  <c r="L8" i="3" s="1"/>
  <c r="H9" i="3"/>
  <c r="J9" i="3" s="1"/>
  <c r="L9" i="3" s="1"/>
  <c r="H10" i="3"/>
  <c r="J10" i="3" s="1"/>
  <c r="L10" i="3" s="1"/>
  <c r="H11" i="3"/>
  <c r="J11" i="3" s="1"/>
  <c r="L11" i="3" s="1"/>
  <c r="H12" i="3"/>
  <c r="J12" i="3" s="1"/>
  <c r="L12" i="3" s="1"/>
  <c r="H13" i="3"/>
  <c r="J13" i="3" s="1"/>
  <c r="L13" i="3" s="1"/>
  <c r="H14" i="3"/>
  <c r="J14" i="3" s="1"/>
  <c r="L14" i="3" s="1"/>
  <c r="H15" i="3"/>
  <c r="J15" i="3" s="1"/>
  <c r="L15" i="3" s="1"/>
  <c r="H16" i="3"/>
  <c r="J16" i="3" s="1"/>
  <c r="L16" i="3" s="1"/>
  <c r="H17" i="3"/>
  <c r="J17" i="3" s="1"/>
  <c r="L17" i="3" s="1"/>
  <c r="H18" i="3"/>
  <c r="J18" i="3" s="1"/>
  <c r="L18" i="3" s="1"/>
  <c r="H19" i="3"/>
  <c r="J19" i="3" s="1"/>
  <c r="L19" i="3" s="1"/>
  <c r="H20" i="3"/>
  <c r="J20" i="3" s="1"/>
  <c r="L20" i="3" s="1"/>
  <c r="H21" i="3"/>
  <c r="J21" i="3" s="1"/>
  <c r="L21" i="3" s="1"/>
  <c r="H22" i="3"/>
  <c r="J22" i="3" s="1"/>
  <c r="L22" i="3" s="1"/>
  <c r="H23" i="3"/>
  <c r="J23" i="3" s="1"/>
  <c r="L23" i="3" s="1"/>
  <c r="H24" i="3"/>
  <c r="J24" i="3" s="1"/>
  <c r="L24" i="3" s="1"/>
  <c r="H25" i="3"/>
  <c r="J25" i="3" s="1"/>
  <c r="L25" i="3" s="1"/>
  <c r="H27" i="3"/>
  <c r="J27" i="3" s="1"/>
  <c r="L27" i="3" s="1"/>
  <c r="H28" i="3"/>
  <c r="J28" i="3" s="1"/>
  <c r="L28" i="3" s="1"/>
  <c r="H29" i="3"/>
  <c r="J29" i="3" s="1"/>
  <c r="L29" i="3" s="1"/>
  <c r="H30" i="3"/>
  <c r="J30" i="3" s="1"/>
  <c r="L30" i="3" s="1"/>
  <c r="H31" i="3"/>
  <c r="J31" i="3" s="1"/>
  <c r="L31" i="3" s="1"/>
  <c r="H32" i="3"/>
  <c r="J32" i="3" s="1"/>
  <c r="L32" i="3" s="1"/>
  <c r="H33" i="3"/>
  <c r="J33" i="3" s="1"/>
  <c r="L33" i="3" s="1"/>
  <c r="H34" i="3"/>
  <c r="J34" i="3" s="1"/>
  <c r="L34" i="3" s="1"/>
  <c r="H35" i="3"/>
  <c r="J35" i="3" s="1"/>
  <c r="L35" i="3" s="1"/>
  <c r="H36" i="3"/>
  <c r="J36" i="3" s="1"/>
  <c r="L36" i="3" s="1"/>
  <c r="H37" i="3"/>
  <c r="J37" i="3" s="1"/>
  <c r="L37" i="3" s="1"/>
  <c r="H38" i="3"/>
  <c r="J38" i="3" s="1"/>
  <c r="L38" i="3" s="1"/>
  <c r="H39" i="3"/>
  <c r="J39" i="3" s="1"/>
  <c r="L39" i="3" s="1"/>
  <c r="H40" i="3"/>
  <c r="J40" i="3" s="1"/>
  <c r="L40" i="3" s="1"/>
  <c r="H41" i="3"/>
  <c r="J41" i="3" s="1"/>
  <c r="L41" i="3" s="1"/>
  <c r="H42" i="3"/>
  <c r="J42" i="3" s="1"/>
  <c r="L42" i="3" s="1"/>
  <c r="H43" i="3"/>
  <c r="J43" i="3" s="1"/>
  <c r="L43" i="3" s="1"/>
  <c r="H44" i="3"/>
  <c r="J44" i="3" s="1"/>
  <c r="L44" i="3" s="1"/>
  <c r="H45" i="3"/>
  <c r="J45" i="3" s="1"/>
  <c r="L45" i="3" s="1"/>
  <c r="H46" i="3"/>
  <c r="J46" i="3" s="1"/>
  <c r="L46" i="3" s="1"/>
  <c r="H47" i="3"/>
  <c r="J47" i="3" s="1"/>
  <c r="L47" i="3" s="1"/>
  <c r="H48" i="3"/>
  <c r="J48" i="3" s="1"/>
  <c r="L48" i="3" s="1"/>
  <c r="H49" i="3"/>
  <c r="J49" i="3" s="1"/>
  <c r="L49" i="3" s="1"/>
  <c r="H50" i="3"/>
  <c r="J50" i="3" s="1"/>
  <c r="L50" i="3" s="1"/>
  <c r="H52" i="3"/>
  <c r="J52" i="3" s="1"/>
  <c r="L52" i="3" s="1"/>
  <c r="H53" i="3"/>
  <c r="J53" i="3" s="1"/>
  <c r="L53" i="3" s="1"/>
  <c r="H54" i="3"/>
  <c r="J54" i="3" s="1"/>
  <c r="L54" i="3" s="1"/>
  <c r="H55" i="3"/>
  <c r="J55" i="3" s="1"/>
  <c r="L55" i="3" s="1"/>
  <c r="H56" i="3"/>
  <c r="J56" i="3" s="1"/>
  <c r="L56" i="3" s="1"/>
  <c r="H57" i="3"/>
  <c r="J57" i="3" s="1"/>
  <c r="L57" i="3" s="1"/>
  <c r="H58" i="3"/>
  <c r="J58" i="3" s="1"/>
  <c r="L58" i="3" s="1"/>
  <c r="H59" i="3"/>
  <c r="J59" i="3" s="1"/>
  <c r="L59" i="3" s="1"/>
  <c r="H60" i="3"/>
  <c r="J60" i="3" s="1"/>
  <c r="L60" i="3" s="1"/>
  <c r="H61" i="3"/>
  <c r="J61" i="3" s="1"/>
  <c r="L61" i="3" s="1"/>
  <c r="H62" i="3"/>
  <c r="J62" i="3" s="1"/>
  <c r="L62" i="3" s="1"/>
  <c r="H63" i="3"/>
  <c r="J63" i="3" s="1"/>
  <c r="L63" i="3" s="1"/>
  <c r="H64" i="3"/>
  <c r="J64" i="3" s="1"/>
  <c r="L64" i="3" s="1"/>
  <c r="H65" i="3"/>
  <c r="J65" i="3" s="1"/>
  <c r="L65" i="3" s="1"/>
  <c r="H66" i="3"/>
  <c r="J66" i="3" s="1"/>
  <c r="L66" i="3" s="1"/>
  <c r="H67" i="3"/>
  <c r="J67" i="3" s="1"/>
  <c r="L67" i="3" s="1"/>
  <c r="H68" i="3"/>
  <c r="J68" i="3" s="1"/>
  <c r="L68" i="3" s="1"/>
  <c r="H69" i="3"/>
  <c r="J69" i="3" s="1"/>
  <c r="L69" i="3" s="1"/>
  <c r="H70" i="3"/>
  <c r="J70" i="3" s="1"/>
  <c r="L70" i="3" s="1"/>
  <c r="H71" i="3"/>
  <c r="J71" i="3" s="1"/>
  <c r="L71" i="3" s="1"/>
  <c r="H72" i="3"/>
  <c r="J72" i="3" s="1"/>
  <c r="L72" i="3" s="1"/>
  <c r="H73" i="3"/>
  <c r="J73" i="3" s="1"/>
  <c r="L73" i="3" s="1"/>
  <c r="H74" i="3"/>
  <c r="J74" i="3" s="1"/>
  <c r="L74" i="3" s="1"/>
  <c r="H75" i="3"/>
  <c r="J75" i="3" s="1"/>
  <c r="L75" i="3" s="1"/>
  <c r="H76" i="3"/>
  <c r="J76" i="3" s="1"/>
  <c r="L76" i="3" s="1"/>
  <c r="H77" i="3"/>
  <c r="J77" i="3" s="1"/>
  <c r="L77" i="3" s="1"/>
  <c r="H78" i="3"/>
  <c r="J78" i="3" s="1"/>
  <c r="L78" i="3" s="1"/>
  <c r="H80" i="3"/>
  <c r="J80" i="3" s="1"/>
  <c r="L80" i="3" s="1"/>
  <c r="H81" i="3"/>
  <c r="J81" i="3" s="1"/>
  <c r="L81" i="3" s="1"/>
  <c r="H82" i="3"/>
  <c r="J82" i="3" s="1"/>
  <c r="L82" i="3" s="1"/>
  <c r="H83" i="3"/>
  <c r="J83" i="3" s="1"/>
  <c r="L83" i="3" s="1"/>
  <c r="H84" i="3"/>
  <c r="J84" i="3" s="1"/>
  <c r="L84" i="3" s="1"/>
  <c r="H85" i="3"/>
  <c r="J85" i="3" s="1"/>
  <c r="L85" i="3" s="1"/>
  <c r="H86" i="3"/>
  <c r="J86" i="3" s="1"/>
  <c r="L86" i="3" s="1"/>
  <c r="H87" i="3"/>
  <c r="J87" i="3" s="1"/>
  <c r="L87" i="3" s="1"/>
  <c r="H88" i="3"/>
  <c r="J88" i="3" s="1"/>
  <c r="L88" i="3" s="1"/>
  <c r="H89" i="3"/>
  <c r="J89" i="3" s="1"/>
  <c r="L89" i="3" s="1"/>
  <c r="H90" i="3"/>
  <c r="J90" i="3" s="1"/>
  <c r="L90" i="3" s="1"/>
  <c r="H91" i="3"/>
  <c r="J91" i="3" s="1"/>
  <c r="L91" i="3" s="1"/>
  <c r="H92" i="3"/>
  <c r="J92" i="3" s="1"/>
  <c r="L92" i="3" s="1"/>
  <c r="H93" i="3"/>
  <c r="J93" i="3" s="1"/>
  <c r="L93" i="3" s="1"/>
  <c r="H94" i="3"/>
  <c r="J94" i="3" s="1"/>
  <c r="L94" i="3" s="1"/>
  <c r="H95" i="3"/>
  <c r="J95" i="3" s="1"/>
  <c r="L95" i="3" s="1"/>
  <c r="H96" i="3"/>
  <c r="J96" i="3" s="1"/>
  <c r="L96" i="3" s="1"/>
  <c r="H97" i="3"/>
  <c r="J97" i="3" s="1"/>
  <c r="L97" i="3" s="1"/>
  <c r="H98" i="3"/>
  <c r="J98" i="3" s="1"/>
  <c r="L98" i="3" s="1"/>
  <c r="H99" i="3"/>
  <c r="J99" i="3" s="1"/>
  <c r="L99" i="3" s="1"/>
  <c r="H100" i="3"/>
  <c r="J100" i="3" s="1"/>
  <c r="L100" i="3" s="1"/>
  <c r="H101" i="3"/>
  <c r="J101" i="3" s="1"/>
  <c r="L101" i="3" s="1"/>
  <c r="H102" i="3"/>
  <c r="J102" i="3" s="1"/>
  <c r="L102" i="3" s="1"/>
  <c r="H103" i="3"/>
  <c r="J103" i="3" s="1"/>
  <c r="L103" i="3" s="1"/>
  <c r="H104" i="3"/>
  <c r="J104" i="3" s="1"/>
  <c r="L104" i="3" s="1"/>
  <c r="H105" i="3"/>
  <c r="J105" i="3" s="1"/>
  <c r="L105" i="3" s="1"/>
  <c r="H106" i="3"/>
  <c r="J106" i="3" s="1"/>
  <c r="L106" i="3" s="1"/>
  <c r="H107" i="3"/>
  <c r="J107" i="3" s="1"/>
  <c r="L107" i="3" s="1"/>
  <c r="H108" i="3"/>
  <c r="J108" i="3" s="1"/>
  <c r="L108" i="3" s="1"/>
  <c r="H109" i="3"/>
  <c r="J109" i="3" s="1"/>
  <c r="L109" i="3" s="1"/>
  <c r="H110" i="3"/>
  <c r="J110" i="3" s="1"/>
  <c r="L110" i="3" s="1"/>
  <c r="H111" i="3"/>
  <c r="J111" i="3" s="1"/>
  <c r="L111" i="3" s="1"/>
  <c r="H112" i="3"/>
  <c r="J112" i="3" s="1"/>
  <c r="L112" i="3" s="1"/>
  <c r="H113" i="3"/>
  <c r="J113" i="3" s="1"/>
  <c r="L113" i="3" s="1"/>
  <c r="H114" i="3"/>
  <c r="J114" i="3" s="1"/>
  <c r="L114" i="3" s="1"/>
  <c r="H115" i="3"/>
  <c r="J115" i="3" s="1"/>
  <c r="L115" i="3" s="1"/>
  <c r="H116" i="3"/>
  <c r="J116" i="3" s="1"/>
  <c r="L116" i="3" s="1"/>
  <c r="H117" i="3"/>
  <c r="J117" i="3" s="1"/>
  <c r="L117" i="3" s="1"/>
  <c r="H118" i="3"/>
  <c r="J118" i="3" s="1"/>
  <c r="L118" i="3" s="1"/>
  <c r="H119" i="3"/>
  <c r="J119" i="3" s="1"/>
  <c r="L119" i="3" s="1"/>
  <c r="H120" i="3"/>
  <c r="J120" i="3" s="1"/>
  <c r="L120" i="3" s="1"/>
  <c r="H121" i="3"/>
  <c r="J121" i="3" s="1"/>
  <c r="L121" i="3" s="1"/>
  <c r="H122" i="3"/>
  <c r="J122" i="3" s="1"/>
  <c r="L122" i="3" s="1"/>
  <c r="H123" i="3"/>
  <c r="J123" i="3" s="1"/>
  <c r="L123" i="3" s="1"/>
  <c r="H124" i="3"/>
  <c r="J124" i="3" s="1"/>
  <c r="L124" i="3" s="1"/>
  <c r="H125" i="3"/>
  <c r="J125" i="3" s="1"/>
  <c r="L125" i="3" s="1"/>
  <c r="H126" i="3"/>
  <c r="J126" i="3" s="1"/>
  <c r="L126" i="3" s="1"/>
  <c r="H127" i="3"/>
  <c r="J127" i="3" s="1"/>
  <c r="L127" i="3" s="1"/>
  <c r="H128" i="3"/>
  <c r="J128" i="3" s="1"/>
  <c r="L128" i="3" s="1"/>
  <c r="H129" i="3"/>
  <c r="J129" i="3" s="1"/>
  <c r="L129" i="3" s="1"/>
  <c r="H130" i="3"/>
  <c r="J130" i="3" s="1"/>
  <c r="L130" i="3" s="1"/>
  <c r="H131" i="3"/>
  <c r="J131" i="3" s="1"/>
  <c r="L131" i="3" s="1"/>
  <c r="H132" i="3"/>
  <c r="J132" i="3" s="1"/>
  <c r="L132" i="3" s="1"/>
  <c r="H133" i="3"/>
  <c r="J133" i="3" s="1"/>
  <c r="L133" i="3" s="1"/>
  <c r="H134" i="3"/>
  <c r="J134" i="3" s="1"/>
  <c r="L134" i="3" s="1"/>
  <c r="H135" i="3"/>
  <c r="J135" i="3" s="1"/>
  <c r="L135" i="3" s="1"/>
  <c r="H136" i="3"/>
  <c r="J136" i="3" s="1"/>
  <c r="L136" i="3" s="1"/>
  <c r="H138" i="3"/>
  <c r="J138" i="3" s="1"/>
  <c r="L138" i="3" s="1"/>
  <c r="H139" i="3"/>
  <c r="J139" i="3" s="1"/>
  <c r="L139" i="3" s="1"/>
  <c r="H140" i="3"/>
  <c r="J140" i="3" s="1"/>
  <c r="L140" i="3" s="1"/>
  <c r="H142" i="3"/>
  <c r="J142" i="3" s="1"/>
  <c r="L142" i="3" s="1"/>
  <c r="H143" i="3"/>
  <c r="J143" i="3" s="1"/>
  <c r="L143" i="3" s="1"/>
  <c r="H144" i="3"/>
  <c r="J144" i="3" s="1"/>
  <c r="L144" i="3" s="1"/>
  <c r="H145" i="3"/>
  <c r="J145" i="3" s="1"/>
  <c r="L145" i="3" s="1"/>
  <c r="H146" i="3"/>
  <c r="J146" i="3" s="1"/>
  <c r="L146" i="3" s="1"/>
  <c r="H147" i="3"/>
  <c r="J147" i="3" s="1"/>
  <c r="L147" i="3" s="1"/>
  <c r="H148" i="3"/>
  <c r="J148" i="3" s="1"/>
  <c r="L148" i="3" s="1"/>
  <c r="H149" i="3"/>
  <c r="J149" i="3" s="1"/>
  <c r="L149" i="3" s="1"/>
  <c r="H150" i="3"/>
  <c r="J150" i="3" s="1"/>
  <c r="L150" i="3" s="1"/>
  <c r="H151" i="3"/>
  <c r="J151" i="3" s="1"/>
  <c r="L151" i="3" s="1"/>
  <c r="H152" i="3"/>
  <c r="J152" i="3" s="1"/>
  <c r="L152" i="3" s="1"/>
  <c r="H153" i="3"/>
  <c r="J153" i="3" s="1"/>
  <c r="L153" i="3" s="1"/>
  <c r="H154" i="3"/>
  <c r="J154" i="3" s="1"/>
  <c r="L154" i="3" s="1"/>
  <c r="H155" i="3"/>
  <c r="J155" i="3" s="1"/>
  <c r="L155" i="3" s="1"/>
  <c r="H156" i="3"/>
  <c r="J156" i="3" s="1"/>
  <c r="L156" i="3" s="1"/>
  <c r="H157" i="3"/>
  <c r="J157" i="3" s="1"/>
  <c r="L157" i="3" s="1"/>
  <c r="H158" i="3"/>
  <c r="J158" i="3" s="1"/>
  <c r="L158" i="3" s="1"/>
  <c r="H159" i="3"/>
  <c r="J159" i="3" s="1"/>
  <c r="L159" i="3" s="1"/>
  <c r="H160" i="3"/>
  <c r="J160" i="3" s="1"/>
  <c r="L160" i="3" s="1"/>
  <c r="H161" i="3"/>
  <c r="J161" i="3" s="1"/>
  <c r="L161" i="3" s="1"/>
  <c r="H162" i="3"/>
  <c r="J162" i="3" s="1"/>
  <c r="L162" i="3" s="1"/>
  <c r="H163" i="3"/>
  <c r="J163" i="3" s="1"/>
  <c r="L163" i="3" s="1"/>
  <c r="H164" i="3"/>
  <c r="J164" i="3" s="1"/>
  <c r="L164" i="3" s="1"/>
  <c r="H165" i="3"/>
  <c r="J165" i="3" s="1"/>
  <c r="L165" i="3" s="1"/>
  <c r="H166" i="3"/>
  <c r="J166" i="3" s="1"/>
  <c r="L166" i="3" s="1"/>
  <c r="H167" i="3"/>
  <c r="J167" i="3" s="1"/>
  <c r="L167" i="3" s="1"/>
  <c r="H168" i="3"/>
  <c r="J168" i="3" s="1"/>
  <c r="L168" i="3" s="1"/>
  <c r="H169" i="3"/>
  <c r="J169" i="3" s="1"/>
  <c r="L169" i="3" s="1"/>
  <c r="H170" i="3"/>
  <c r="J170" i="3" s="1"/>
  <c r="L170" i="3" s="1"/>
  <c r="H171" i="3"/>
  <c r="J171" i="3" s="1"/>
  <c r="L171" i="3" s="1"/>
  <c r="H172" i="3"/>
  <c r="J172" i="3" s="1"/>
  <c r="L172" i="3" s="1"/>
  <c r="H173" i="3"/>
  <c r="J173" i="3" s="1"/>
  <c r="L173" i="3" s="1"/>
  <c r="H174" i="3"/>
  <c r="J174" i="3" s="1"/>
  <c r="L174" i="3" s="1"/>
  <c r="H175" i="3"/>
  <c r="J175" i="3" s="1"/>
  <c r="L175" i="3" s="1"/>
  <c r="H176" i="3"/>
  <c r="J176" i="3" s="1"/>
  <c r="L176" i="3" s="1"/>
  <c r="H177" i="3"/>
  <c r="J177" i="3" s="1"/>
  <c r="L177" i="3" s="1"/>
  <c r="H178" i="3"/>
  <c r="J178" i="3" s="1"/>
  <c r="L178" i="3" s="1"/>
  <c r="H179" i="3"/>
  <c r="J179" i="3" s="1"/>
  <c r="L179" i="3" s="1"/>
  <c r="H180" i="3"/>
  <c r="J180" i="3" s="1"/>
  <c r="L180" i="3" s="1"/>
  <c r="H181" i="3"/>
  <c r="J181" i="3" s="1"/>
  <c r="L181" i="3" s="1"/>
  <c r="H182" i="3"/>
  <c r="J182" i="3" s="1"/>
  <c r="L182" i="3" s="1"/>
  <c r="H183" i="3"/>
  <c r="J183" i="3" s="1"/>
  <c r="L183" i="3" s="1"/>
  <c r="H184" i="3"/>
  <c r="J184" i="3" s="1"/>
  <c r="L184" i="3" s="1"/>
  <c r="H185" i="3"/>
  <c r="J185" i="3" s="1"/>
  <c r="L185" i="3" s="1"/>
  <c r="H186" i="3"/>
  <c r="J186" i="3" s="1"/>
  <c r="L186" i="3" s="1"/>
  <c r="H187" i="3"/>
  <c r="J187" i="3" s="1"/>
  <c r="L187" i="3" s="1"/>
  <c r="H189" i="3"/>
  <c r="J189" i="3" s="1"/>
  <c r="L189" i="3" s="1"/>
  <c r="H190" i="3"/>
  <c r="J190" i="3" s="1"/>
  <c r="L190" i="3" s="1"/>
  <c r="H191" i="3"/>
  <c r="J191" i="3" s="1"/>
  <c r="L191" i="3" s="1"/>
  <c r="H192" i="3"/>
  <c r="J192" i="3" s="1"/>
  <c r="L192" i="3" s="1"/>
  <c r="H193" i="3"/>
  <c r="J193" i="3" s="1"/>
  <c r="L193" i="3" s="1"/>
  <c r="H194" i="3"/>
  <c r="J194" i="3" s="1"/>
  <c r="L194" i="3" s="1"/>
  <c r="H196" i="3"/>
  <c r="J196" i="3" s="1"/>
  <c r="L196" i="3" s="1"/>
  <c r="H197" i="3"/>
  <c r="J197" i="3" s="1"/>
  <c r="L197" i="3" s="1"/>
  <c r="H198" i="3"/>
  <c r="J198" i="3" s="1"/>
  <c r="L198" i="3" s="1"/>
  <c r="H199" i="3"/>
  <c r="J199" i="3" s="1"/>
  <c r="L199" i="3" s="1"/>
  <c r="H200" i="3"/>
  <c r="J200" i="3" s="1"/>
  <c r="L200" i="3" s="1"/>
  <c r="H201" i="3"/>
  <c r="J201" i="3" s="1"/>
  <c r="L201" i="3" s="1"/>
  <c r="H202" i="3"/>
  <c r="J202" i="3" s="1"/>
  <c r="L202" i="3" s="1"/>
  <c r="H203" i="3"/>
  <c r="J203" i="3" s="1"/>
  <c r="L203" i="3" s="1"/>
  <c r="H204" i="3"/>
  <c r="J204" i="3" s="1"/>
  <c r="L204" i="3" s="1"/>
  <c r="H205" i="3"/>
  <c r="J205" i="3" s="1"/>
  <c r="L205" i="3" s="1"/>
  <c r="H206" i="3"/>
  <c r="J206" i="3" s="1"/>
  <c r="L206" i="3" s="1"/>
  <c r="H207" i="3"/>
  <c r="J207" i="3" s="1"/>
  <c r="L207" i="3" s="1"/>
  <c r="H208" i="3"/>
  <c r="J208" i="3" s="1"/>
  <c r="L208" i="3" s="1"/>
  <c r="H209" i="3"/>
  <c r="J209" i="3" s="1"/>
  <c r="L209" i="3" s="1"/>
  <c r="H210" i="3"/>
  <c r="J210" i="3" s="1"/>
  <c r="L210" i="3" s="1"/>
  <c r="H211" i="3"/>
  <c r="J211" i="3" s="1"/>
  <c r="L211" i="3" s="1"/>
  <c r="H212" i="3"/>
  <c r="J212" i="3" s="1"/>
  <c r="L212" i="3" s="1"/>
  <c r="H213" i="3"/>
  <c r="J213" i="3" s="1"/>
  <c r="L213" i="3" s="1"/>
  <c r="H214" i="3"/>
  <c r="J214" i="3" s="1"/>
  <c r="L214" i="3" s="1"/>
  <c r="H215" i="3"/>
  <c r="J215" i="3" s="1"/>
  <c r="L215" i="3" s="1"/>
  <c r="H216" i="3"/>
  <c r="J216" i="3" s="1"/>
  <c r="L216" i="3" s="1"/>
  <c r="H217" i="3"/>
  <c r="J217" i="3" s="1"/>
  <c r="L217" i="3" s="1"/>
  <c r="H218" i="3"/>
  <c r="J218" i="3" s="1"/>
  <c r="L218" i="3" s="1"/>
  <c r="H219" i="3"/>
  <c r="J219" i="3" s="1"/>
  <c r="L219" i="3" s="1"/>
  <c r="H220" i="3"/>
  <c r="J220" i="3" s="1"/>
  <c r="L220" i="3" s="1"/>
  <c r="H221" i="3"/>
  <c r="J221" i="3" s="1"/>
  <c r="L221" i="3" s="1"/>
  <c r="H222" i="3"/>
  <c r="J222" i="3" s="1"/>
  <c r="L222" i="3" s="1"/>
  <c r="H223" i="3"/>
  <c r="J223" i="3" s="1"/>
  <c r="L223" i="3" s="1"/>
  <c r="H225" i="3"/>
  <c r="J225" i="3" s="1"/>
  <c r="L225" i="3" s="1"/>
  <c r="H226" i="3"/>
  <c r="J226" i="3" s="1"/>
  <c r="L226" i="3" s="1"/>
  <c r="H227" i="3"/>
  <c r="J227" i="3" s="1"/>
  <c r="L227" i="3" s="1"/>
  <c r="H228" i="3"/>
  <c r="J228" i="3" s="1"/>
  <c r="L228" i="3" s="1"/>
  <c r="H229" i="3"/>
  <c r="J229" i="3" s="1"/>
  <c r="L229" i="3" s="1"/>
  <c r="H230" i="3"/>
  <c r="J230" i="3" s="1"/>
  <c r="L230" i="3" s="1"/>
  <c r="H232" i="3"/>
  <c r="J232" i="3" s="1"/>
  <c r="L232" i="3" s="1"/>
  <c r="H233" i="3"/>
  <c r="J233" i="3" s="1"/>
  <c r="L233" i="3" s="1"/>
  <c r="H234" i="3"/>
  <c r="J234" i="3" s="1"/>
  <c r="L234" i="3" s="1"/>
  <c r="H235" i="3"/>
  <c r="J235" i="3" s="1"/>
  <c r="L235" i="3" s="1"/>
  <c r="H237" i="3"/>
  <c r="J237" i="3" s="1"/>
  <c r="L237" i="3" s="1"/>
  <c r="H238" i="3"/>
  <c r="J238" i="3" s="1"/>
  <c r="L238" i="3" s="1"/>
  <c r="H239" i="3"/>
  <c r="J239" i="3" s="1"/>
  <c r="L239" i="3" s="1"/>
  <c r="H240" i="3"/>
  <c r="J240" i="3" s="1"/>
  <c r="L240" i="3" s="1"/>
  <c r="H241" i="3"/>
  <c r="J241" i="3" s="1"/>
  <c r="L241" i="3" s="1"/>
  <c r="H242" i="3"/>
  <c r="J242" i="3" s="1"/>
  <c r="L242" i="3" s="1"/>
  <c r="H243" i="3"/>
  <c r="J243" i="3" s="1"/>
  <c r="L243" i="3" s="1"/>
  <c r="H244" i="3"/>
  <c r="J244" i="3" s="1"/>
  <c r="L244" i="3" s="1"/>
  <c r="H245" i="3"/>
  <c r="J245" i="3" s="1"/>
  <c r="L245" i="3" s="1"/>
  <c r="H248" i="3"/>
  <c r="J248" i="3" s="1"/>
  <c r="L248" i="3" s="1"/>
  <c r="H249" i="3"/>
  <c r="J249" i="3" s="1"/>
  <c r="L249" i="3" s="1"/>
  <c r="H250" i="3"/>
  <c r="J250" i="3" s="1"/>
  <c r="L250" i="3" s="1"/>
  <c r="H251" i="3"/>
  <c r="J251" i="3" s="1"/>
  <c r="L251" i="3" s="1"/>
  <c r="H252" i="3"/>
  <c r="J252" i="3" s="1"/>
  <c r="L252" i="3" s="1"/>
  <c r="H253" i="3"/>
  <c r="J253" i="3" s="1"/>
  <c r="L253" i="3" s="1"/>
  <c r="H254" i="3"/>
  <c r="J254" i="3" s="1"/>
  <c r="L254" i="3" s="1"/>
  <c r="H255" i="3"/>
  <c r="J255" i="3" s="1"/>
  <c r="L255" i="3" s="1"/>
  <c r="H256" i="3"/>
  <c r="J256" i="3" s="1"/>
  <c r="L256" i="3" s="1"/>
  <c r="H257" i="3"/>
  <c r="J257" i="3" s="1"/>
  <c r="L257" i="3" s="1"/>
  <c r="H258" i="3"/>
  <c r="J258" i="3" s="1"/>
  <c r="L258" i="3" s="1"/>
  <c r="H259" i="3"/>
  <c r="J259" i="3" s="1"/>
  <c r="L259" i="3" s="1"/>
  <c r="H260" i="3"/>
  <c r="J260" i="3" s="1"/>
  <c r="L260" i="3" s="1"/>
  <c r="H261" i="3"/>
  <c r="J261" i="3" s="1"/>
  <c r="L261" i="3" s="1"/>
  <c r="H262" i="3"/>
  <c r="J262" i="3" s="1"/>
  <c r="L262" i="3" s="1"/>
  <c r="H263" i="3"/>
  <c r="J263" i="3" s="1"/>
  <c r="L263" i="3" s="1"/>
  <c r="H264" i="3"/>
  <c r="J264" i="3" s="1"/>
  <c r="L264" i="3" s="1"/>
  <c r="H266" i="3"/>
  <c r="J266" i="3" s="1"/>
  <c r="L266" i="3" s="1"/>
  <c r="H267" i="3"/>
  <c r="J267" i="3" s="1"/>
  <c r="L267" i="3" s="1"/>
  <c r="H268" i="3"/>
  <c r="J268" i="3" s="1"/>
  <c r="L268" i="3" s="1"/>
  <c r="H269" i="3"/>
  <c r="J269" i="3" s="1"/>
  <c r="L269" i="3" s="1"/>
  <c r="H270" i="3"/>
  <c r="J270" i="3" s="1"/>
  <c r="L270" i="3" s="1"/>
  <c r="H271" i="3"/>
  <c r="J271" i="3" s="1"/>
  <c r="L271" i="3" s="1"/>
  <c r="H272" i="3"/>
  <c r="J272" i="3" s="1"/>
  <c r="L272" i="3" s="1"/>
  <c r="H273" i="3"/>
  <c r="J273" i="3" s="1"/>
  <c r="L273" i="3" s="1"/>
  <c r="H274" i="3"/>
  <c r="J274" i="3" s="1"/>
  <c r="L274" i="3" s="1"/>
  <c r="H275" i="3"/>
  <c r="J275" i="3" s="1"/>
  <c r="L275" i="3" s="1"/>
  <c r="H276" i="3"/>
  <c r="J276" i="3" s="1"/>
  <c r="L276" i="3" s="1"/>
  <c r="H277" i="3"/>
  <c r="J277" i="3" s="1"/>
  <c r="L277" i="3" s="1"/>
  <c r="H278" i="3"/>
  <c r="J278" i="3" s="1"/>
  <c r="L278" i="3" s="1"/>
  <c r="H279" i="3"/>
  <c r="J279" i="3" s="1"/>
  <c r="L279" i="3" s="1"/>
  <c r="H280" i="3"/>
  <c r="J280" i="3" s="1"/>
  <c r="L280" i="3" s="1"/>
  <c r="H281" i="3"/>
  <c r="J281" i="3" s="1"/>
  <c r="L281" i="3" s="1"/>
  <c r="H282" i="3"/>
  <c r="J282" i="3" s="1"/>
  <c r="L282" i="3" s="1"/>
  <c r="H283" i="3"/>
  <c r="J283" i="3" s="1"/>
  <c r="L283" i="3" s="1"/>
  <c r="H284" i="3"/>
  <c r="J284" i="3" s="1"/>
  <c r="L284" i="3" s="1"/>
  <c r="H285" i="3"/>
  <c r="J285" i="3" s="1"/>
  <c r="L285" i="3" s="1"/>
  <c r="H286" i="3"/>
  <c r="J286" i="3" s="1"/>
  <c r="L286" i="3" s="1"/>
  <c r="H287" i="3"/>
  <c r="J287" i="3" s="1"/>
  <c r="L287" i="3" s="1"/>
  <c r="H288" i="3"/>
  <c r="J288" i="3" s="1"/>
  <c r="L288" i="3" s="1"/>
  <c r="H289" i="3"/>
  <c r="J289" i="3" s="1"/>
  <c r="L289" i="3" s="1"/>
  <c r="H290" i="3"/>
  <c r="J290" i="3" s="1"/>
  <c r="L290" i="3" s="1"/>
  <c r="H291" i="3"/>
  <c r="J291" i="3" s="1"/>
  <c r="L291" i="3" s="1"/>
  <c r="H292" i="3"/>
  <c r="J292" i="3" s="1"/>
  <c r="L292" i="3" s="1"/>
  <c r="H293" i="3"/>
  <c r="J293" i="3" s="1"/>
  <c r="L293" i="3" s="1"/>
  <c r="H294" i="3"/>
  <c r="J294" i="3" s="1"/>
  <c r="L294" i="3" s="1"/>
  <c r="H295" i="3"/>
  <c r="J295" i="3" s="1"/>
  <c r="L295" i="3" s="1"/>
  <c r="H296" i="3"/>
  <c r="J296" i="3" s="1"/>
  <c r="L296" i="3" s="1"/>
  <c r="H297" i="3"/>
  <c r="J297" i="3" s="1"/>
  <c r="L297" i="3" s="1"/>
  <c r="H298" i="3"/>
  <c r="J298" i="3" s="1"/>
  <c r="L298" i="3" s="1"/>
  <c r="H299" i="3"/>
  <c r="J299" i="3" s="1"/>
  <c r="L299" i="3" s="1"/>
  <c r="H26" i="3"/>
  <c r="J26" i="3" s="1"/>
  <c r="L26" i="3" s="1"/>
  <c r="H188" i="3"/>
  <c r="J188" i="3" s="1"/>
  <c r="L188" i="3" s="1"/>
  <c r="H300" i="3"/>
  <c r="J300" i="3" s="1"/>
  <c r="L300" i="3" s="1"/>
  <c r="H301" i="3"/>
  <c r="J301" i="3" s="1"/>
  <c r="L301" i="3" s="1"/>
  <c r="H3" i="3"/>
  <c r="J3" i="3" s="1"/>
  <c r="L3" i="3" s="1"/>
  <c r="I278" i="3"/>
  <c r="K278" i="3" s="1"/>
  <c r="M278" i="3" s="1"/>
  <c r="L310" i="3" l="1"/>
  <c r="J310" i="3"/>
  <c r="H310" i="3"/>
  <c r="N310" i="3"/>
  <c r="I83" i="3" l="1"/>
  <c r="K83" i="3" s="1"/>
  <c r="M83" i="3" s="1"/>
  <c r="I77" i="3"/>
  <c r="K77" i="3" s="1"/>
  <c r="M77" i="3" s="1"/>
  <c r="I64" i="3"/>
  <c r="K64" i="3" s="1"/>
  <c r="M64" i="3" s="1"/>
  <c r="I63" i="3"/>
  <c r="K63" i="3" s="1"/>
  <c r="M63" i="3" s="1"/>
  <c r="I61" i="3"/>
  <c r="K61" i="3" s="1"/>
  <c r="M61" i="3" s="1"/>
  <c r="I56" i="3"/>
  <c r="K56" i="3" s="1"/>
  <c r="M56" i="3" s="1"/>
  <c r="I57" i="3"/>
  <c r="K57" i="3" s="1"/>
  <c r="M57" i="3" s="1"/>
  <c r="I52" i="3"/>
  <c r="K52" i="3" s="1"/>
  <c r="M52" i="3" s="1"/>
  <c r="I48" i="3"/>
  <c r="K48" i="3" s="1"/>
  <c r="M48" i="3" s="1"/>
  <c r="I46" i="3"/>
  <c r="K46" i="3" s="1"/>
  <c r="M46" i="3" s="1"/>
  <c r="I45" i="3"/>
  <c r="K45" i="3" s="1"/>
  <c r="M45" i="3" s="1"/>
  <c r="I41" i="3"/>
  <c r="K41" i="3" s="1"/>
  <c r="M41" i="3" s="1"/>
  <c r="I38" i="3"/>
  <c r="K38" i="3" s="1"/>
  <c r="M38" i="3" s="1"/>
  <c r="I35" i="3"/>
  <c r="K35" i="3" s="1"/>
  <c r="M35" i="3" s="1"/>
  <c r="I34" i="3"/>
  <c r="K34" i="3" s="1"/>
  <c r="M34" i="3" s="1"/>
  <c r="I33" i="3"/>
  <c r="K33" i="3" s="1"/>
  <c r="M33" i="3" s="1"/>
  <c r="I30" i="3"/>
  <c r="K30" i="3" s="1"/>
  <c r="M30" i="3" s="1"/>
  <c r="I29" i="3"/>
  <c r="K29" i="3" s="1"/>
  <c r="M29" i="3" s="1"/>
  <c r="I22" i="3"/>
  <c r="K22" i="3" s="1"/>
  <c r="M22" i="3" s="1"/>
  <c r="I21" i="3"/>
  <c r="K21" i="3" s="1"/>
  <c r="M21" i="3" s="1"/>
  <c r="I14" i="3"/>
  <c r="K14" i="3" s="1"/>
  <c r="M14" i="3" s="1"/>
  <c r="I10" i="3"/>
  <c r="K10" i="3" s="1"/>
  <c r="M10" i="3" s="1"/>
  <c r="I5" i="3"/>
  <c r="K5" i="3" s="1"/>
  <c r="M5" i="3" s="1"/>
  <c r="M310" i="3" l="1"/>
  <c r="N312" i="3" s="1"/>
  <c r="K310" i="3"/>
  <c r="I3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Petra Cornelisse</author>
  </authors>
  <commentList>
    <comment ref="I141" authorId="0" shapeId="0" xr:uid="{2F5ACD95-30FB-4561-B99C-E0D25DE5B54C}">
      <text>
        <r>
          <rPr>
            <sz val="9"/>
            <color indexed="81"/>
            <rFont val="Tahoma"/>
            <family val="2"/>
          </rPr>
          <t>alleen verkeerscentrale</t>
        </r>
      </text>
    </comment>
    <comment ref="F188" authorId="0" shapeId="0" xr:uid="{00000000-0006-0000-0000-000002000000}">
      <text>
        <r>
          <rPr>
            <sz val="9"/>
            <color indexed="81"/>
            <rFont val="Tahoma"/>
            <family val="2"/>
          </rPr>
          <t>peildatum 01-11-18
rapportdatum 30-01-19</t>
        </r>
      </text>
    </comment>
    <comment ref="F246" authorId="0" shapeId="0" xr:uid="{172046B3-C1F2-4C99-867D-F2B817283605}">
      <text>
        <r>
          <rPr>
            <sz val="9"/>
            <color indexed="81"/>
            <rFont val="Tahoma"/>
            <family val="2"/>
          </rPr>
          <t xml:space="preserve">inclusief BTW en fundering
</t>
        </r>
      </text>
    </comment>
    <comment ref="B304" authorId="0" shapeId="0" xr:uid="{DE35914D-7409-43EB-9F60-9BC3EF357C82}">
      <text>
        <r>
          <rPr>
            <sz val="9"/>
            <color indexed="81"/>
            <rFont val="Tahoma"/>
            <family val="2"/>
          </rPr>
          <t>vanweg project Telderskade aangekocht.
Wordt uiteindelijk gesloopt</t>
        </r>
      </text>
    </comment>
    <comment ref="G306" authorId="0" shapeId="0" xr:uid="{5EF5247E-B8F0-4D80-A84B-39AA53ED2915}">
      <text>
        <r>
          <rPr>
            <sz val="9"/>
            <color indexed="81"/>
            <rFont val="Tahoma"/>
            <family val="2"/>
          </rPr>
          <t xml:space="preserve">per mail 30-01-19 aangemeld in bijlage staat waarde 2 milj. Per 10-09-2009 het bijgevoegde taxatierapport staat een marktwaarde in per 2016!
</t>
        </r>
      </text>
    </comment>
  </commentList>
</comments>
</file>

<file path=xl/sharedStrings.xml><?xml version="1.0" encoding="utf-8"?>
<sst xmlns="http://schemas.openxmlformats.org/spreadsheetml/2006/main" count="1930" uniqueCount="1014">
  <si>
    <t>Opstal</t>
  </si>
  <si>
    <t>Leiden</t>
  </si>
  <si>
    <t>Blauwpoortsbrug 1</t>
  </si>
  <si>
    <t>Geregracht 50</t>
  </si>
  <si>
    <t>Havenplein 3</t>
  </si>
  <si>
    <t>Jan van Houtkade 50</t>
  </si>
  <si>
    <t>Kamerlingh Onnesplein 5</t>
  </si>
  <si>
    <t>Noordeinde 2b</t>
  </si>
  <si>
    <t>Roodenburgerstraat 1a</t>
  </si>
  <si>
    <t>Willem Barentszstraat 12-24</t>
  </si>
  <si>
    <t>Haagweg 6</t>
  </si>
  <si>
    <t>Haagweg 8</t>
  </si>
  <si>
    <t>Boisotkade 2b</t>
  </si>
  <si>
    <t>woz</t>
  </si>
  <si>
    <t>Gooimeerlaan 25</t>
  </si>
  <si>
    <t>Goederen</t>
  </si>
  <si>
    <t>Caecilliastraat 18/Oude Vest 33e</t>
  </si>
  <si>
    <t>Drie Octoberstraat 27</t>
  </si>
  <si>
    <t>Driftstraat 49</t>
  </si>
  <si>
    <t>Hooglandsekerkgracht 20a</t>
  </si>
  <si>
    <t>Joh. Wagenaarlaan 14</t>
  </si>
  <si>
    <t>Louis Hardenbergsingel 2</t>
  </si>
  <si>
    <t>Meerhof 33</t>
  </si>
  <si>
    <t>Middelstegracht 85</t>
  </si>
  <si>
    <t>Petronella Moenspad 36-42</t>
  </si>
  <si>
    <t>Plantsoen 99 A t/m E</t>
  </si>
  <si>
    <t>Rapenburg 22</t>
  </si>
  <si>
    <t>Tamboerpad 2</t>
  </si>
  <si>
    <t>Ten Katestraat 10</t>
  </si>
  <si>
    <t>Topaaslaan 19</t>
  </si>
  <si>
    <t xml:space="preserve">Zaanstraat 126 </t>
  </si>
  <si>
    <t>Slachthuislaan 25</t>
  </si>
  <si>
    <t xml:space="preserve">Bachstraat 101 </t>
  </si>
  <si>
    <t>Blauwe Vogelweg 1</t>
  </si>
  <si>
    <t>Boshuizerkade 119</t>
  </si>
  <si>
    <t>Broekplein 1 (1-3)</t>
  </si>
  <si>
    <t>Broekplein 5</t>
  </si>
  <si>
    <t>Burggravenlaan 2</t>
  </si>
  <si>
    <t>Cesar Franckstraat 5</t>
  </si>
  <si>
    <t>Corantijnstraat 2b</t>
  </si>
  <si>
    <t>Damlaan 1 en 1a</t>
  </si>
  <si>
    <t>Kagerstraat 1</t>
  </si>
  <si>
    <t>Marienpoelstraat 4-6</t>
  </si>
  <si>
    <t>Noachstraat 2</t>
  </si>
  <si>
    <t>Opaalstraat 300</t>
  </si>
  <si>
    <t>Oppenheimstraat 8</t>
  </si>
  <si>
    <t>Robijnstraat 100</t>
  </si>
  <si>
    <t>Broekplein 9-11</t>
  </si>
  <si>
    <t>Groenesteeg 107</t>
  </si>
  <si>
    <t>Pieterskerkgracht 7</t>
  </si>
  <si>
    <t>Zweilandlaan 4</t>
  </si>
  <si>
    <t>Le Pooleweg 6</t>
  </si>
  <si>
    <t>Park Cronensteyn</t>
  </si>
  <si>
    <t>Le Pooleweg 11</t>
  </si>
  <si>
    <t>Nachtegaallaan 41-43</t>
  </si>
  <si>
    <t>Einsteinweg 4</t>
  </si>
  <si>
    <t>Haarlemmerweg 71</t>
  </si>
  <si>
    <t>Lammermarkt 17-17a</t>
  </si>
  <si>
    <t>Lammermarkt 19-19a</t>
  </si>
  <si>
    <t>Lammermarkt 37-37a</t>
  </si>
  <si>
    <t>Ir. Driessenstraat 94at /m 94H</t>
  </si>
  <si>
    <t>Darwinweg 1</t>
  </si>
  <si>
    <t>Trien Semlerstraat 1</t>
  </si>
  <si>
    <t>Trien Semlerstraat 2</t>
  </si>
  <si>
    <t>Trien Semlerstraat 3</t>
  </si>
  <si>
    <t>Trien Semlerstraat 4</t>
  </si>
  <si>
    <t>Trien Semlerstraat 5</t>
  </si>
  <si>
    <t>Trien Semlerstraat 6</t>
  </si>
  <si>
    <t>Trien Semlerstraat 8</t>
  </si>
  <si>
    <t>Trien Semlerstraat 10</t>
  </si>
  <si>
    <t>Trien Semlerstraat 11</t>
  </si>
  <si>
    <t>Trien Semlerstraat 12</t>
  </si>
  <si>
    <t>Trien Semlerstraat 13</t>
  </si>
  <si>
    <t>Trien Semlerstraat 14</t>
  </si>
  <si>
    <t>Middelstegracht 50</t>
  </si>
  <si>
    <t>Admiraal Banckertweg 15</t>
  </si>
  <si>
    <t>Groene Maredijk 94 t/m 100</t>
  </si>
  <si>
    <t>Groenesteeg 126</t>
  </si>
  <si>
    <t>Houtlaan 104</t>
  </si>
  <si>
    <t>Kenauweg 3</t>
  </si>
  <si>
    <t>Maresingel gemaal</t>
  </si>
  <si>
    <t>Stevensbrug en gemaal</t>
  </si>
  <si>
    <t>Blauwpoortsbrug</t>
  </si>
  <si>
    <t>Rembrandtbrug</t>
  </si>
  <si>
    <t>Haagweg 4</t>
  </si>
  <si>
    <t>Nieuwstraat 8a</t>
  </si>
  <si>
    <t>Topaaslaan 23</t>
  </si>
  <si>
    <t>Vlietweg 68z</t>
  </si>
  <si>
    <t>opstal</t>
  </si>
  <si>
    <t>Topaaslaan 21</t>
  </si>
  <si>
    <t>Kortenaerstraat 61b</t>
  </si>
  <si>
    <t>Milanenhorst 193</t>
  </si>
  <si>
    <t>Middelstegracht 123</t>
  </si>
  <si>
    <t xml:space="preserve">Opstal/inventaris </t>
  </si>
  <si>
    <t xml:space="preserve">inventaris </t>
  </si>
  <si>
    <t xml:space="preserve">Opstal/inventaris/goederen </t>
  </si>
  <si>
    <t>Middelstegracht 143</t>
  </si>
  <si>
    <t xml:space="preserve"> woz 2012</t>
  </si>
  <si>
    <t>Woonplaats</t>
  </si>
  <si>
    <t>2312 BZ</t>
  </si>
  <si>
    <t>2311 EC</t>
  </si>
  <si>
    <t>1.50.14.37443</t>
  </si>
  <si>
    <t>1.50.15.40439</t>
  </si>
  <si>
    <t>Adriaan Pauwstraat  1</t>
  </si>
  <si>
    <t>1.50.14.37783</t>
  </si>
  <si>
    <t>1.50.14.37944</t>
  </si>
  <si>
    <t>2315 SR</t>
  </si>
  <si>
    <t>2334 CG</t>
  </si>
  <si>
    <t>Antonie Duycklaan 14</t>
  </si>
  <si>
    <t>2331 AL</t>
  </si>
  <si>
    <t>2331 DV</t>
  </si>
  <si>
    <t>1.50.14.37812</t>
  </si>
  <si>
    <t>1.50.14.37888</t>
  </si>
  <si>
    <t>Antonie Duyklaan 9a</t>
  </si>
  <si>
    <t>Antonie Duyklaan 9</t>
  </si>
  <si>
    <t>1.50.14.37459</t>
  </si>
  <si>
    <t>1.50.14.37832</t>
  </si>
  <si>
    <t>1.50.14.37833</t>
  </si>
  <si>
    <t>1.50.14.37834</t>
  </si>
  <si>
    <t>1.50.14.37887</t>
  </si>
  <si>
    <t>2334 CD</t>
  </si>
  <si>
    <t>2334 CE</t>
  </si>
  <si>
    <t>Apothekersdijk 33a</t>
  </si>
  <si>
    <t>1.50.14.37889</t>
  </si>
  <si>
    <t>1.50.14.37460</t>
  </si>
  <si>
    <t>1.50.14.37476</t>
  </si>
  <si>
    <t>2324 BZ</t>
  </si>
  <si>
    <t>2312 DD</t>
  </si>
  <si>
    <t>2315 VA</t>
  </si>
  <si>
    <t>1.50.14.37462</t>
  </si>
  <si>
    <t>2324 GA</t>
  </si>
  <si>
    <t>Bizetpad 1</t>
  </si>
  <si>
    <t>2324 JP</t>
  </si>
  <si>
    <t>1.50.14.37784</t>
  </si>
  <si>
    <t>1.50.14.37892</t>
  </si>
  <si>
    <t>1.50.14.37893</t>
  </si>
  <si>
    <t>2333 VK</t>
  </si>
  <si>
    <t>Bloemfonteinstraat 2</t>
  </si>
  <si>
    <t>2312 GA</t>
  </si>
  <si>
    <t>2312 ZD</t>
  </si>
  <si>
    <t>2334 EM</t>
  </si>
  <si>
    <t>2334 EZ</t>
  </si>
  <si>
    <t>1.50.14.37785</t>
  </si>
  <si>
    <t>1.50.14.37467</t>
  </si>
  <si>
    <t>1.50.14.37468</t>
  </si>
  <si>
    <t>1.50.14.37894</t>
  </si>
  <si>
    <t>2311 PZ</t>
  </si>
  <si>
    <t>2321 TV</t>
  </si>
  <si>
    <t>2321 TZ</t>
  </si>
  <si>
    <t>1.50.14.37474</t>
  </si>
  <si>
    <t>1.50.14.37838</t>
  </si>
  <si>
    <t>1.50.14.37896</t>
  </si>
  <si>
    <t>1.50.14.37841</t>
  </si>
  <si>
    <t>2321 SG</t>
  </si>
  <si>
    <t>2311 CS</t>
  </si>
  <si>
    <t>Broekplein 2</t>
  </si>
  <si>
    <t>2318 TJ</t>
  </si>
  <si>
    <t>1.50.14.37845</t>
  </si>
  <si>
    <t>1.50.14.37486</t>
  </si>
  <si>
    <t>2313 HV</t>
  </si>
  <si>
    <t>1.50.14.37899</t>
  </si>
  <si>
    <t>Molen De Valk</t>
  </si>
  <si>
    <t>Leidse Houtschool</t>
  </si>
  <si>
    <t>OBS De Stevenshof</t>
  </si>
  <si>
    <t>Kinderopvang</t>
  </si>
  <si>
    <t>Visser 't Hooft Lyceum</t>
  </si>
  <si>
    <t>Vlietlandcollege</t>
  </si>
  <si>
    <t>Het Leids Volkshuis</t>
  </si>
  <si>
    <t>Gymzaal</t>
  </si>
  <si>
    <t>De Parelvissers</t>
  </si>
  <si>
    <t>School De Thermiek</t>
  </si>
  <si>
    <t>Parkeergarage Morspoort</t>
  </si>
  <si>
    <t>De Wissel</t>
  </si>
  <si>
    <t>Bonaventura College</t>
  </si>
  <si>
    <t>GOL Sport, clubgebouw en kleedkamers en Jeugd- en Jongerenwerk</t>
  </si>
  <si>
    <t>Basisschool De Sleutelbloem</t>
  </si>
  <si>
    <t>Vijfmeibad</t>
  </si>
  <si>
    <t>PCBS Het Kompas Leiden</t>
  </si>
  <si>
    <t>Basisschool De Tweemaster</t>
  </si>
  <si>
    <t>Sporthal</t>
  </si>
  <si>
    <t>OBS De Meerpaal</t>
  </si>
  <si>
    <t>1.50.14.37489</t>
  </si>
  <si>
    <t>1.50.14.37824</t>
  </si>
  <si>
    <t>1.50.14.37490</t>
  </si>
  <si>
    <t>1.50.14.37492</t>
  </si>
  <si>
    <t>2312 XB</t>
  </si>
  <si>
    <t>2331 PG</t>
  </si>
  <si>
    <t>2324 JM</t>
  </si>
  <si>
    <t>2324 JN</t>
  </si>
  <si>
    <t>Speciaal onderwijs</t>
  </si>
  <si>
    <t>SWV De Delta</t>
  </si>
  <si>
    <t>Lagere School De Morskring</t>
  </si>
  <si>
    <t>Stal Stier Herman</t>
  </si>
  <si>
    <t>2315 VR</t>
  </si>
  <si>
    <t>2321 AR</t>
  </si>
  <si>
    <t>2332 XG</t>
  </si>
  <si>
    <t>2333 CR</t>
  </si>
  <si>
    <t>1.50.14.37495</t>
  </si>
  <si>
    <t>1.50.14.37816</t>
  </si>
  <si>
    <t>1.50.14.37948</t>
  </si>
  <si>
    <t>1.50.14.37500</t>
  </si>
  <si>
    <t>1.50.14.37901</t>
  </si>
  <si>
    <t>1.50.14.37501</t>
  </si>
  <si>
    <t>Da Costastraat 104</t>
  </si>
  <si>
    <t>Cesar Franckstraat 40</t>
  </si>
  <si>
    <t>Complex Drie Octoberstraat 27/Duivenbodestraat 11</t>
  </si>
  <si>
    <t>2321 AA</t>
  </si>
  <si>
    <t>2313 ZM</t>
  </si>
  <si>
    <t>1.50.14.37505</t>
  </si>
  <si>
    <t>Buurthuis De Kooi</t>
  </si>
  <si>
    <t>2315 CD</t>
  </si>
  <si>
    <t>2333 CC</t>
  </si>
  <si>
    <t>1.50.14.37506</t>
  </si>
  <si>
    <t>1.50.14.37514</t>
  </si>
  <si>
    <t>1.50.14.37517</t>
  </si>
  <si>
    <t>Fruinlaan 15</t>
  </si>
  <si>
    <t xml:space="preserve">2313 EP </t>
  </si>
  <si>
    <t>1.50.14.37904</t>
  </si>
  <si>
    <t>SGL Athena</t>
  </si>
  <si>
    <t>Complex Gabriël Metzustraat 4/4A/4B</t>
  </si>
  <si>
    <t>Brandweerkazerne</t>
  </si>
  <si>
    <t>1.50.14.37522</t>
  </si>
  <si>
    <t>1.50.14.37821</t>
  </si>
  <si>
    <t>1.50.14.37815</t>
  </si>
  <si>
    <t>1.50.14.37523</t>
  </si>
  <si>
    <t>2316 AJ</t>
  </si>
  <si>
    <t>2311 VX</t>
  </si>
  <si>
    <t>2311 BP</t>
  </si>
  <si>
    <t>2317 JZ</t>
  </si>
  <si>
    <t>1.50.14.37791</t>
  </si>
  <si>
    <t>1.50.14.37794</t>
  </si>
  <si>
    <t>1.50.14.37525</t>
  </si>
  <si>
    <t>1.50.14.37847</t>
  </si>
  <si>
    <t>2316 JZ</t>
  </si>
  <si>
    <t>2334 CT</t>
  </si>
  <si>
    <t>2312 SR</t>
  </si>
  <si>
    <t>2312 SP</t>
  </si>
  <si>
    <t>Deelobject Groenesteeg 126/126A</t>
  </si>
  <si>
    <t>Sportschool</t>
  </si>
  <si>
    <t>Haagweg 79</t>
  </si>
  <si>
    <t>1.50.14.37848</t>
  </si>
  <si>
    <t>1.50.14.37527</t>
  </si>
  <si>
    <t>1.50.14.37528</t>
  </si>
  <si>
    <t>1.50.14.37529</t>
  </si>
  <si>
    <t>1.50.14.37949</t>
  </si>
  <si>
    <t xml:space="preserve">2332 KG </t>
  </si>
  <si>
    <t>2311 AA</t>
  </si>
  <si>
    <t>Voetbalvereniging DoCoS</t>
  </si>
  <si>
    <t>Ambachtschool</t>
  </si>
  <si>
    <t>Theaterruimte met lokalen</t>
  </si>
  <si>
    <t>Kantoorruimte SSL</t>
  </si>
  <si>
    <t>Houtzaagmolen d'Heesterboom</t>
  </si>
  <si>
    <t>Omschrijving</t>
  </si>
  <si>
    <t>Adres</t>
  </si>
  <si>
    <t>Postcode</t>
  </si>
  <si>
    <t>Taxatie
gebouwen</t>
  </si>
  <si>
    <t>Antoinette Kleynstraat 12</t>
  </si>
  <si>
    <t>2334 CC</t>
  </si>
  <si>
    <t xml:space="preserve">1.50.14.37835
</t>
  </si>
  <si>
    <t>1.50.14.37836</t>
  </si>
  <si>
    <t>2313 GX</t>
  </si>
  <si>
    <t>1.50.14.37885</t>
  </si>
  <si>
    <t>2331 BW</t>
  </si>
  <si>
    <t>2315 WC</t>
  </si>
  <si>
    <t>Gabriël Metzustraat 4</t>
  </si>
  <si>
    <t>2312 DM</t>
  </si>
  <si>
    <t>2316 AG</t>
  </si>
  <si>
    <t>Haven 100/100A/100T</t>
  </si>
  <si>
    <t>2312 ML</t>
  </si>
  <si>
    <t>2312 GZ</t>
  </si>
  <si>
    <t>2312 L?</t>
  </si>
  <si>
    <t xml:space="preserve">1.50.14.37532
</t>
  </si>
  <si>
    <t>1.50.14.37533</t>
  </si>
  <si>
    <t>1.50.14.37534</t>
  </si>
  <si>
    <t>1.50.14.37797</t>
  </si>
  <si>
    <t>1.50.14.37823</t>
  </si>
  <si>
    <t>1.50.14.37854</t>
  </si>
  <si>
    <t>Hoge Morsweg 203</t>
  </si>
  <si>
    <t>2332 RX</t>
  </si>
  <si>
    <t>1.50.14.37851</t>
  </si>
  <si>
    <t>2312 HS</t>
  </si>
  <si>
    <t>Hooglandsekerkgracht 49/49a</t>
  </si>
  <si>
    <t>Houtlaan 100 (+102)</t>
  </si>
  <si>
    <t>2334 CL</t>
  </si>
  <si>
    <t>2312 PZ</t>
  </si>
  <si>
    <t>1.50.14.37539</t>
  </si>
  <si>
    <t>1.50.14.37540</t>
  </si>
  <si>
    <t>1.50.14.37541</t>
  </si>
  <si>
    <t>1.50.14.37798</t>
  </si>
  <si>
    <t>1.50.14.37905</t>
  </si>
  <si>
    <t>1.50.14.37906</t>
  </si>
  <si>
    <t xml:space="preserve">2312 KZ </t>
  </si>
  <si>
    <t xml:space="preserve">1.50.14.37544
</t>
  </si>
  <si>
    <t>1.50.14.37546</t>
  </si>
  <si>
    <t>1.50.14.37857</t>
  </si>
  <si>
    <t>2311 PE</t>
  </si>
  <si>
    <t>2324 XD</t>
  </si>
  <si>
    <t>2316 EP</t>
  </si>
  <si>
    <t>2334 CP</t>
  </si>
  <si>
    <t>2313 VL</t>
  </si>
  <si>
    <t>2313 DW</t>
  </si>
  <si>
    <t>1.50.14.37547</t>
  </si>
  <si>
    <t>1.50.14.37856</t>
  </si>
  <si>
    <t>1.50.14.37548</t>
  </si>
  <si>
    <t>1.50.14.37799</t>
  </si>
  <si>
    <t xml:space="preserve">2331 BA </t>
  </si>
  <si>
    <t xml:space="preserve">2324 ER </t>
  </si>
  <si>
    <t>2321 SK</t>
  </si>
  <si>
    <t>1.50.14.37907</t>
  </si>
  <si>
    <t>2315 TL</t>
  </si>
  <si>
    <t xml:space="preserve">2332 XC </t>
  </si>
  <si>
    <t>2315 JJ</t>
  </si>
  <si>
    <t>1.50.14.37550</t>
  </si>
  <si>
    <t>1.50.14.37828</t>
  </si>
  <si>
    <t>2312 CK</t>
  </si>
  <si>
    <t>2312 CL</t>
  </si>
  <si>
    <t>1.50.14.37801</t>
  </si>
  <si>
    <t>1.50.14.37552</t>
  </si>
  <si>
    <t>1.50.14.37555</t>
  </si>
  <si>
    <t>1.50.14.37554</t>
  </si>
  <si>
    <t>2312 CM</t>
  </si>
  <si>
    <t>1.50.14.37559</t>
  </si>
  <si>
    <t>1.50.14.37804</t>
  </si>
  <si>
    <t>2312 NW</t>
  </si>
  <si>
    <t>2312 NH</t>
  </si>
  <si>
    <t>2314 XT</t>
  </si>
  <si>
    <t>1.50.14.37564</t>
  </si>
  <si>
    <t>1.50.14.37598</t>
  </si>
  <si>
    <t>1.50.14.37566</t>
  </si>
  <si>
    <t>2331 BR</t>
  </si>
  <si>
    <t>2332 RN</t>
  </si>
  <si>
    <t>2316 HA</t>
  </si>
  <si>
    <t>1.50.14.37570</t>
  </si>
  <si>
    <t>1.50.14.37571</t>
  </si>
  <si>
    <t>1.50.14.37950</t>
  </si>
  <si>
    <t xml:space="preserve">2312 CS </t>
  </si>
  <si>
    <t xml:space="preserve">2321 TH </t>
  </si>
  <si>
    <t>2317 XW</t>
  </si>
  <si>
    <t>2312 TV</t>
  </si>
  <si>
    <t>1.50.14.37577</t>
  </si>
  <si>
    <t>1.50.14.37580</t>
  </si>
  <si>
    <t>1.50.14.37859</t>
  </si>
  <si>
    <t>1.50.14.37583</t>
  </si>
  <si>
    <t>1.50.14.37584</t>
  </si>
  <si>
    <t>2312 TX</t>
  </si>
  <si>
    <t>2312 TT</t>
  </si>
  <si>
    <t>2317 CL</t>
  </si>
  <si>
    <t>2311 RA</t>
  </si>
  <si>
    <t>2321 CC</t>
  </si>
  <si>
    <t>2312 BN</t>
  </si>
  <si>
    <t>2312 AA</t>
  </si>
  <si>
    <t>1.50.14.37581</t>
  </si>
  <si>
    <t>1.50.14.37582</t>
  </si>
  <si>
    <t>1.50.14.37585</t>
  </si>
  <si>
    <t>1.50.14.37909</t>
  </si>
  <si>
    <t>1.50.14.37860</t>
  </si>
  <si>
    <t>1.50.14.37587</t>
  </si>
  <si>
    <t>1.50.14.37588</t>
  </si>
  <si>
    <t>2333 XH</t>
  </si>
  <si>
    <t>2315 ES</t>
  </si>
  <si>
    <t>1.50.14.37593</t>
  </si>
  <si>
    <t>1.50.14.37910</t>
  </si>
  <si>
    <t>2312 KB</t>
  </si>
  <si>
    <t>1.50.14.37595</t>
  </si>
  <si>
    <t>2324 LT</t>
  </si>
  <si>
    <t>2311 CD</t>
  </si>
  <si>
    <t>1.50.14.37596</t>
  </si>
  <si>
    <t>1.50.14.37597</t>
  </si>
  <si>
    <t>2324 VN</t>
  </si>
  <si>
    <t>2314 BN</t>
  </si>
  <si>
    <t>1.50.14.37599</t>
  </si>
  <si>
    <t>1.50.14.37912</t>
  </si>
  <si>
    <t>1.50.14.37601</t>
  </si>
  <si>
    <t>1.50.14.37862</t>
  </si>
  <si>
    <t>1.50.14.37858</t>
  </si>
  <si>
    <t>1.50.14.37863</t>
  </si>
  <si>
    <t>2332 TH</t>
  </si>
  <si>
    <t>1.50.14.37605</t>
  </si>
  <si>
    <t>1.50.14.37607</t>
  </si>
  <si>
    <t>2313 JE</t>
  </si>
  <si>
    <t>1.50.14.37609</t>
  </si>
  <si>
    <t>1.50.14.37611</t>
  </si>
  <si>
    <t>2312 XS</t>
  </si>
  <si>
    <t>2332 AX</t>
  </si>
  <si>
    <t>2315 VK</t>
  </si>
  <si>
    <t>1.50.14.37613</t>
  </si>
  <si>
    <t>1.50.14.37618</t>
  </si>
  <si>
    <t>1.50.14.37619</t>
  </si>
  <si>
    <t>1.50.14.37913</t>
  </si>
  <si>
    <t>2312 BM</t>
  </si>
  <si>
    <t>2317 RH</t>
  </si>
  <si>
    <t>2331 GX</t>
  </si>
  <si>
    <t>2315 AP</t>
  </si>
  <si>
    <t>1.50.14.37622</t>
  </si>
  <si>
    <t>1.50.14.37817</t>
  </si>
  <si>
    <t>1.50.14.37623</t>
  </si>
  <si>
    <t>1.50.14.37866</t>
  </si>
  <si>
    <t>2311 SZ</t>
  </si>
  <si>
    <t xml:space="preserve">2311 SZ </t>
  </si>
  <si>
    <t>2311 SR</t>
  </si>
  <si>
    <t>2311 KL</t>
  </si>
  <si>
    <t>2322 LB</t>
  </si>
  <si>
    <t>1.50.14.37867</t>
  </si>
  <si>
    <t>1.50.14.37624</t>
  </si>
  <si>
    <t>1.50.14.37625</t>
  </si>
  <si>
    <t>1.50.14.37626</t>
  </si>
  <si>
    <t>1.50.14.37806</t>
  </si>
  <si>
    <t>2311 GM</t>
  </si>
  <si>
    <t>2311 EW</t>
  </si>
  <si>
    <t>2317 VX</t>
  </si>
  <si>
    <t>2317 CK</t>
  </si>
  <si>
    <t>1.50.14.37914</t>
  </si>
  <si>
    <t>1.50.14.37627</t>
  </si>
  <si>
    <t>1.50.14.37915</t>
  </si>
  <si>
    <t xml:space="preserve">2332 XR </t>
  </si>
  <si>
    <t>2332 KV</t>
  </si>
  <si>
    <t>1.50.14.37958</t>
  </si>
  <si>
    <t>2312 HH</t>
  </si>
  <si>
    <t>2317 SJ</t>
  </si>
  <si>
    <t>1.50.14.37637</t>
  </si>
  <si>
    <t>1.50.14.37639</t>
  </si>
  <si>
    <t>2332 JA</t>
  </si>
  <si>
    <t>2312 XA</t>
  </si>
  <si>
    <t>1.50.14.37868</t>
  </si>
  <si>
    <t>1.50.14.37917</t>
  </si>
  <si>
    <t>2316 DE</t>
  </si>
  <si>
    <t xml:space="preserve">2316 DE </t>
  </si>
  <si>
    <t>1.50.14.37645</t>
  </si>
  <si>
    <t>1.50.14.37646</t>
  </si>
  <si>
    <t>2332 JP</t>
  </si>
  <si>
    <t>1.50.14.37869</t>
  </si>
  <si>
    <t>1.50.14.37871</t>
  </si>
  <si>
    <t>1.50.14.37873</t>
  </si>
  <si>
    <t>1.50.14.37874</t>
  </si>
  <si>
    <t>1.50.14.37872</t>
  </si>
  <si>
    <t xml:space="preserve">2313 AB </t>
  </si>
  <si>
    <t>1.50.14.37918</t>
  </si>
  <si>
    <t>2332 VW</t>
  </si>
  <si>
    <t>2324 BG</t>
  </si>
  <si>
    <t>2315 BD</t>
  </si>
  <si>
    <t>1.50.14.37919</t>
  </si>
  <si>
    <t>1.50.14.37920</t>
  </si>
  <si>
    <t>1.50.14.37921</t>
  </si>
  <si>
    <t>1.50.14.37923</t>
  </si>
  <si>
    <t>1.50.14.37814</t>
  </si>
  <si>
    <t>2316 ZW</t>
  </si>
  <si>
    <t>2321 TE</t>
  </si>
  <si>
    <t>2321 AW</t>
  </si>
  <si>
    <t>1.50.14.37657</t>
  </si>
  <si>
    <t>1.50.14.37926</t>
  </si>
  <si>
    <t>1.50.14.37660</t>
  </si>
  <si>
    <t>2332 JC</t>
  </si>
  <si>
    <t>2331 CP</t>
  </si>
  <si>
    <t>2332 CP</t>
  </si>
  <si>
    <t>2333 CP</t>
  </si>
  <si>
    <t>2335 CP</t>
  </si>
  <si>
    <t>2336 CP</t>
  </si>
  <si>
    <t>2337 CP</t>
  </si>
  <si>
    <t>2338 CP</t>
  </si>
  <si>
    <t>2339 CP</t>
  </si>
  <si>
    <t>2340 CP</t>
  </si>
  <si>
    <t>2341 CP</t>
  </si>
  <si>
    <t>2342 CP</t>
  </si>
  <si>
    <t>Trix Terwindtstraat 2-6</t>
  </si>
  <si>
    <t>2331 GW</t>
  </si>
  <si>
    <t>1.50.14.37663</t>
  </si>
  <si>
    <t>2312 LX</t>
  </si>
  <si>
    <t>2313 KZ</t>
  </si>
  <si>
    <t>2317 AN</t>
  </si>
  <si>
    <t>1.50.14.37665</t>
  </si>
  <si>
    <t>1.50.14.37681</t>
  </si>
  <si>
    <t>1.50.14.37667</t>
  </si>
  <si>
    <t>1.50.14.37672</t>
  </si>
  <si>
    <t>2313 GG</t>
  </si>
  <si>
    <t>1.50.14.37933</t>
  </si>
  <si>
    <t xml:space="preserve">1.50.14.37934
</t>
  </si>
  <si>
    <t>1.50.14.37877/ ook 879</t>
  </si>
  <si>
    <t>2334 DE</t>
  </si>
  <si>
    <t>2321 BS</t>
  </si>
  <si>
    <t>2311 RE</t>
  </si>
  <si>
    <t>1.50.14.37939</t>
  </si>
  <si>
    <t>1.50.14.37938</t>
  </si>
  <si>
    <t xml:space="preserve">2323 LE </t>
  </si>
  <si>
    <t>2312 PG</t>
  </si>
  <si>
    <t>2332 AA</t>
  </si>
  <si>
    <t>1.50.14.37679</t>
  </si>
  <si>
    <t>2324 AB</t>
  </si>
  <si>
    <t>2324 NE</t>
  </si>
  <si>
    <t>Voorschoterweg 6E</t>
  </si>
  <si>
    <t>1.50.14.37880</t>
  </si>
  <si>
    <t>1.50.14.37875</t>
  </si>
  <si>
    <t xml:space="preserve">1.50.14.37881
</t>
  </si>
  <si>
    <t>1.50.14.37876</t>
  </si>
  <si>
    <t>1.50.14.37882</t>
  </si>
  <si>
    <t>2333 AL</t>
  </si>
  <si>
    <t>2315 TX</t>
  </si>
  <si>
    <t>2314 ZA</t>
  </si>
  <si>
    <t>2314 XH</t>
  </si>
  <si>
    <t>2315 KB</t>
  </si>
  <si>
    <t>2315 KH</t>
  </si>
  <si>
    <t>2331 PD</t>
  </si>
  <si>
    <t xml:space="preserve">2334 GS </t>
  </si>
  <si>
    <t>1.50.14.37943</t>
  </si>
  <si>
    <t>1.50.14.37781</t>
  </si>
  <si>
    <t>1.50.14.37884</t>
  </si>
  <si>
    <t>1.50.14.37782</t>
  </si>
  <si>
    <t>1.50.14.37808</t>
  </si>
  <si>
    <t>1.50.14.37810</t>
  </si>
  <si>
    <t>1.50.14.37818</t>
  </si>
  <si>
    <t>1.50.14.37957</t>
  </si>
  <si>
    <t>1.50.14.37886</t>
  </si>
  <si>
    <t>2315 VC</t>
  </si>
  <si>
    <t xml:space="preserve">6021 SB </t>
  </si>
  <si>
    <t xml:space="preserve">Budel </t>
  </si>
  <si>
    <t>2321 JS</t>
  </si>
  <si>
    <t>Christine Baderpad 1, 1b en 1c</t>
  </si>
  <si>
    <t>2331 PR</t>
  </si>
  <si>
    <t>Churchillbrug</t>
  </si>
  <si>
    <t>2324 JB</t>
  </si>
  <si>
    <t>2315 RZ</t>
  </si>
  <si>
    <t>Inventaris</t>
  </si>
  <si>
    <t>inventaris</t>
  </si>
  <si>
    <t>7855 PE</t>
  </si>
  <si>
    <t xml:space="preserve">Meppen </t>
  </si>
  <si>
    <t>Oppenheimstraat 4</t>
  </si>
  <si>
    <t xml:space="preserve">2313 JE </t>
  </si>
  <si>
    <t>Oppenheimstraat 4a</t>
  </si>
  <si>
    <t xml:space="preserve">2332 AX </t>
  </si>
  <si>
    <t>Montbron (F)</t>
  </si>
  <si>
    <t>Lammermarkt 18 en 20p</t>
  </si>
  <si>
    <t>2312 CW</t>
  </si>
  <si>
    <t xml:space="preserve">Admiraal Banckertweg 19 
(voor en achter) </t>
  </si>
  <si>
    <t>Dinant/ Anse-
remme (B)</t>
  </si>
  <si>
    <t>Marienpoelstraat 1a</t>
  </si>
  <si>
    <t>2321 BM</t>
  </si>
  <si>
    <t>Bonaventura college</t>
  </si>
  <si>
    <t xml:space="preserve">Zuster Meijboomstraat 2, 4 en 6 </t>
  </si>
  <si>
    <t>Groene Maredijk 1</t>
  </si>
  <si>
    <t>Maredijkmolen</t>
  </si>
  <si>
    <t>Boshuizerkade 96 (F)</t>
  </si>
  <si>
    <t>Boshuizerlaan 3</t>
  </si>
  <si>
    <t xml:space="preserve">Sportaccommodaties </t>
  </si>
  <si>
    <t>1.50.14.37842</t>
  </si>
  <si>
    <t>2334 BZ</t>
  </si>
  <si>
    <t>Beleid Maatschappelijke ontwikkeling</t>
  </si>
  <si>
    <t>Regenboogpad 7</t>
  </si>
  <si>
    <t>2321 JV</t>
  </si>
  <si>
    <t>Kanaalpark 144</t>
  </si>
  <si>
    <t>opstal + inventaris</t>
  </si>
  <si>
    <t>Boshuizerkade 62H</t>
  </si>
  <si>
    <t>2321 TX</t>
  </si>
  <si>
    <t>1.50.14.37837</t>
  </si>
  <si>
    <t xml:space="preserve">Ondersteuning Beheer </t>
  </si>
  <si>
    <t>De Rodenburger Molen</t>
  </si>
  <si>
    <t>Oude Vest 43</t>
  </si>
  <si>
    <t>Lakenhal</t>
  </si>
  <si>
    <t>K&amp;O</t>
  </si>
  <si>
    <t>Gerecht</t>
  </si>
  <si>
    <t>Watermolen</t>
  </si>
  <si>
    <t>Oppenheimstraat 6</t>
  </si>
  <si>
    <t>Oppenheimstraat 4B</t>
  </si>
  <si>
    <t>psz Ollekebolleke en basisbende</t>
  </si>
  <si>
    <t>Oppenheimstraat 2</t>
  </si>
  <si>
    <t>Oegstgeesterweg 4d</t>
  </si>
  <si>
    <t>Oegstgeesterweg 4a</t>
  </si>
  <si>
    <t xml:space="preserve">Gymzaal en opslag Kikkerpolder </t>
  </si>
  <si>
    <t xml:space="preserve">Octavialaan 61 </t>
  </si>
  <si>
    <t>Brede School Arcade</t>
  </si>
  <si>
    <t>Oegstgeesterweg 2</t>
  </si>
  <si>
    <t>Kikkerpolder Lugdunum kleedkamers</t>
  </si>
  <si>
    <t>Oegstgeesterweg 21/23</t>
  </si>
  <si>
    <t>Kikkermolen</t>
  </si>
  <si>
    <t>Oegstgeesterweg 2B</t>
  </si>
  <si>
    <t>Biento (honkbal)</t>
  </si>
  <si>
    <t>Oegstgeesterweg 4</t>
  </si>
  <si>
    <t>Leidse Schouwburg</t>
  </si>
  <si>
    <t>P.C. Hooftlaan 13</t>
  </si>
  <si>
    <t xml:space="preserve">2 gymzalen in gezondheidscentrum </t>
  </si>
  <si>
    <t xml:space="preserve">ELS </t>
  </si>
  <si>
    <t>Paramaribostraat 66</t>
  </si>
  <si>
    <t>Park de Put 11</t>
  </si>
  <si>
    <t>Molen "De Put"</t>
  </si>
  <si>
    <t>Parkzicht 100</t>
  </si>
  <si>
    <t>Pieterskerkgracht 9</t>
  </si>
  <si>
    <t>Pieterskerkhof 6</t>
  </si>
  <si>
    <t>Kunstcentrum ARS</t>
  </si>
  <si>
    <t>Rijnzichtstraat ong 9</t>
  </si>
  <si>
    <t xml:space="preserve">Rosmolen 4 </t>
  </si>
  <si>
    <t>Polderpad 1-</t>
  </si>
  <si>
    <t xml:space="preserve">Rapenburg 129-131 </t>
  </si>
  <si>
    <t>Regenboogpad 5-9</t>
  </si>
  <si>
    <t xml:space="preserve">Obrechtstraat 4 </t>
  </si>
  <si>
    <t>De Weerklank 2</t>
  </si>
  <si>
    <t>Slachthuislaan 31</t>
  </si>
  <si>
    <t>Aalmarkt 21</t>
  </si>
  <si>
    <t>Apollolaan 262</t>
  </si>
  <si>
    <t xml:space="preserve">Bergbosweg 24 </t>
  </si>
  <si>
    <t xml:space="preserve">PV huisje Budel </t>
  </si>
  <si>
    <t xml:space="preserve">Beuningenlaan van to 1 </t>
  </si>
  <si>
    <t>Beuningenlaan van to 15</t>
  </si>
  <si>
    <t>Leidse Redingsbrigade</t>
  </si>
  <si>
    <t>Boerhaavelaan 298</t>
  </si>
  <si>
    <t xml:space="preserve">Boerhaavelaan 345 </t>
  </si>
  <si>
    <t xml:space="preserve">Boshuizerlaan 1 </t>
  </si>
  <si>
    <t xml:space="preserve">Broekplein 5-7 </t>
  </si>
  <si>
    <t>Olga Complex</t>
  </si>
  <si>
    <t xml:space="preserve">Gooimeerlaan 3 en 3a </t>
  </si>
  <si>
    <t>Stadsmolen en woning</t>
  </si>
  <si>
    <t xml:space="preserve">Joop Vervoornpad 6 </t>
  </si>
  <si>
    <t>(3 x kunstgrasvelden)</t>
  </si>
  <si>
    <t xml:space="preserve">Kagerstraat 7 </t>
  </si>
  <si>
    <t>Da Vinci incl. uitbreiding</t>
  </si>
  <si>
    <t xml:space="preserve">Kanaalweg 60 </t>
  </si>
  <si>
    <t xml:space="preserve">Kanaalweg 80 </t>
  </si>
  <si>
    <t xml:space="preserve">Kennedylaan 1 </t>
  </si>
  <si>
    <t>Sleutelbloem</t>
  </si>
  <si>
    <t>Biento, clubgebouw en dugouts</t>
  </si>
  <si>
    <t xml:space="preserve">Kiljanpad 2 </t>
  </si>
  <si>
    <t xml:space="preserve">Langegracht 72-74 </t>
  </si>
  <si>
    <t xml:space="preserve">Langegracht 57-67E </t>
  </si>
  <si>
    <t xml:space="preserve">Lammenschansweg 4 </t>
  </si>
  <si>
    <t>Lammenschansweg 2</t>
  </si>
  <si>
    <t xml:space="preserve">Lage Rijndijk 1 </t>
  </si>
  <si>
    <t>Zijlpoortsbrug</t>
  </si>
  <si>
    <t xml:space="preserve">Houtlaan 60 </t>
  </si>
  <si>
    <t xml:space="preserve">Woutertje Pieterse </t>
  </si>
  <si>
    <t xml:space="preserve">Houtmarkt 36 </t>
  </si>
  <si>
    <t>Parkschool</t>
  </si>
  <si>
    <t xml:space="preserve">Hoge Morsweg 201 </t>
  </si>
  <si>
    <t xml:space="preserve">Herengracht </t>
  </si>
  <si>
    <t>Scheluwbrug</t>
  </si>
  <si>
    <t xml:space="preserve">Havenplein 5 </t>
  </si>
  <si>
    <t>Grote Havenbrug</t>
  </si>
  <si>
    <t>Galgewater</t>
  </si>
  <si>
    <t xml:space="preserve">Damlaan 22 </t>
  </si>
  <si>
    <t>Pacelli</t>
  </si>
  <si>
    <t xml:space="preserve">Cesar Franckstraat 9 </t>
  </si>
  <si>
    <t>Leo Kannerschool</t>
  </si>
  <si>
    <t>Stadsgehoorzaal</t>
  </si>
  <si>
    <t xml:space="preserve">Breestraat 60/ 
Aalmarkt 5a-6,6a,7 en 7a en 9 </t>
  </si>
  <si>
    <t xml:space="preserve">Broekplein 4 t/m 12 </t>
  </si>
  <si>
    <t>2e Binnenvestgracht</t>
  </si>
  <si>
    <t xml:space="preserve">Admiraal Helfrichweg 16 </t>
  </si>
  <si>
    <t>Brugwachtershuis Zijlhaven</t>
  </si>
  <si>
    <t>Brede School</t>
  </si>
  <si>
    <t xml:space="preserve">Bonaireplein 6 / Arubapad 4, 6 en 52, 
Bonaireplein 4, 5, 6, 7, 8, 30, 31A, 32 en 33A, 
Timorstraat 1 </t>
  </si>
  <si>
    <t>Marebrug</t>
  </si>
  <si>
    <t xml:space="preserve">Maansteenpad 2 </t>
  </si>
  <si>
    <t>Kinderdagverblijf</t>
  </si>
  <si>
    <t xml:space="preserve">Maresingel 19 </t>
  </si>
  <si>
    <t xml:space="preserve">Mareland </t>
  </si>
  <si>
    <t xml:space="preserve">Marktsteeg 1 </t>
  </si>
  <si>
    <t>Scheltemacomplex</t>
  </si>
  <si>
    <t xml:space="preserve">Middelstegracht 87a/89z  </t>
  </si>
  <si>
    <t xml:space="preserve">Merendonk 173 </t>
  </si>
  <si>
    <t xml:space="preserve">Molensteeg 11 </t>
  </si>
  <si>
    <t>Montgomerystraat 50 en 51</t>
  </si>
  <si>
    <t>Morspoort</t>
  </si>
  <si>
    <t xml:space="preserve">Nieuwe Marnixstraat 90 </t>
  </si>
  <si>
    <t xml:space="preserve">Sted Gymnasium Socrates </t>
  </si>
  <si>
    <t xml:space="preserve">Noordveldweg 5 </t>
  </si>
  <si>
    <t>PV huisje Meppen (vh Zweeloo)</t>
  </si>
  <si>
    <t xml:space="preserve">Obrechtstraat 2 </t>
  </si>
  <si>
    <t>De Weerklank</t>
  </si>
  <si>
    <t xml:space="preserve">Octavialaan 59 </t>
  </si>
  <si>
    <t xml:space="preserve">Gebouw </t>
  </si>
  <si>
    <t>Pieter Bothstraat 27</t>
  </si>
  <si>
    <t xml:space="preserve">Rue des Tulepes 100 </t>
  </si>
  <si>
    <t>Village des vacances le Chat PV huisje Le Chat</t>
  </si>
  <si>
    <t xml:space="preserve">Rue du Parc de la Tasseniere 199  </t>
  </si>
  <si>
    <t>PV huisje Dinant</t>
  </si>
  <si>
    <t xml:space="preserve">Saffierstraat 3a to 22 </t>
  </si>
  <si>
    <t>Crescendo kleedkamers</t>
  </si>
  <si>
    <t xml:space="preserve">Schaduwpad 1 </t>
  </si>
  <si>
    <t>Zijlwijkschool</t>
  </si>
  <si>
    <t xml:space="preserve">Sint Ursulasteeg 28 </t>
  </si>
  <si>
    <t xml:space="preserve">Lucas van Leydenschool </t>
  </si>
  <si>
    <t>School en Gezondheidscentrum</t>
  </si>
  <si>
    <t xml:space="preserve">Smaragdlaan 101 </t>
  </si>
  <si>
    <t>DIOK (kleedkamers)</t>
  </si>
  <si>
    <t>Rijnland (kleedkamers)</t>
  </si>
  <si>
    <t>Smaragdlaan 97a</t>
  </si>
  <si>
    <t xml:space="preserve">Smaragdlaan 99 </t>
  </si>
  <si>
    <t>Sportbedrijf kantoor</t>
  </si>
  <si>
    <t xml:space="preserve">Smaragdlaan 99a </t>
  </si>
  <si>
    <t>CBR gebouw</t>
  </si>
  <si>
    <t>Nieuwstraat 4, 4a</t>
  </si>
  <si>
    <t>bibliotheek en woningen</t>
  </si>
  <si>
    <t>Stadhouderslaan 1b</t>
  </si>
  <si>
    <t>Er Riseleh School</t>
  </si>
  <si>
    <t xml:space="preserve">Storm Buysingstraat 18 A </t>
  </si>
  <si>
    <t xml:space="preserve">Strausspad 3 </t>
  </si>
  <si>
    <t>Apollo</t>
  </si>
  <si>
    <t>Marecollege</t>
  </si>
  <si>
    <t xml:space="preserve">Sumatrastraat 201 </t>
  </si>
  <si>
    <t>Da Vinci</t>
  </si>
  <si>
    <t xml:space="preserve">Sumatrastraat/Admiraalsweg </t>
  </si>
  <si>
    <t>Sumatrabrug</t>
  </si>
  <si>
    <t xml:space="preserve">Telderskade 46-48 </t>
  </si>
  <si>
    <t>Teldersschool</t>
  </si>
  <si>
    <t xml:space="preserve">Tweelingstraat 2,4,8  </t>
  </si>
  <si>
    <t>Tweelinghuis</t>
  </si>
  <si>
    <t xml:space="preserve">Utrechtse Jaagpad to 39  </t>
  </si>
  <si>
    <t>Admiraalsbrug</t>
  </si>
  <si>
    <t xml:space="preserve">Valkenpad 38 </t>
  </si>
  <si>
    <t xml:space="preserve">Van Vollenhovenkade 15 </t>
  </si>
  <si>
    <t>Kleine Urt</t>
  </si>
  <si>
    <t xml:space="preserve">Van Vollenhovenkade 17-19  </t>
  </si>
  <si>
    <t>Lorentzschool</t>
  </si>
  <si>
    <t xml:space="preserve">Van Vollenhovenkade 20 </t>
  </si>
  <si>
    <t>Roomburg (hockey)</t>
  </si>
  <si>
    <t>Alrijne parkeergarage met speedgate</t>
  </si>
  <si>
    <t xml:space="preserve">Vennemeerstraat 1  </t>
  </si>
  <si>
    <t xml:space="preserve">Vennemeerstraat 5 </t>
  </si>
  <si>
    <t>Driestar eerste inrichting meubilair</t>
  </si>
  <si>
    <t xml:space="preserve">Vijf Meilaan 137 </t>
  </si>
  <si>
    <t xml:space="preserve">Vliet 20 </t>
  </si>
  <si>
    <t>Lucas van Leyden (Hoofdgebouw)</t>
  </si>
  <si>
    <t xml:space="preserve">Volmolengracht 13 </t>
  </si>
  <si>
    <t xml:space="preserve">Vondellaan 35, 35 A, 35 B en 
PC Hooftlaan 13  </t>
  </si>
  <si>
    <t>Voorschoterweg 6 F</t>
  </si>
  <si>
    <t xml:space="preserve">Voorschoterweg 6, 6a,6d  </t>
  </si>
  <si>
    <t>Jeugddorp</t>
  </si>
  <si>
    <t>Voorschoterweg 10 + 8e</t>
  </si>
  <si>
    <t xml:space="preserve">Voorschoterweg 8, 8a, 8b, 8c en 6g </t>
  </si>
  <si>
    <t xml:space="preserve">Voorschoterweg </t>
  </si>
  <si>
    <t xml:space="preserve">MC Pegasus </t>
  </si>
  <si>
    <t xml:space="preserve">Wassenaarseweg 499 </t>
  </si>
  <si>
    <t>De Brug school</t>
  </si>
  <si>
    <t>Plantsoen Voliere</t>
  </si>
  <si>
    <t>Antonie Duycklaan 10H</t>
  </si>
  <si>
    <t>Lage Morsweg 14A/ 
Damlaan 2a</t>
  </si>
  <si>
    <t xml:space="preserve">Evertsenstraat 129-179 en 
Rijnkade 20 </t>
  </si>
  <si>
    <t>Betaplein 26</t>
  </si>
  <si>
    <t xml:space="preserve">Leiden </t>
  </si>
  <si>
    <t>2 gymzalen</t>
  </si>
  <si>
    <t>Zoeterwoudsesingel 50 
(kleedkamers + 2 kunstgras)</t>
  </si>
  <si>
    <t xml:space="preserve">1.50.14.37543
</t>
  </si>
  <si>
    <t xml:space="preserve">1.50.14.37658
</t>
  </si>
  <si>
    <t>Antoinette Kleynstraat 2-10</t>
  </si>
  <si>
    <t>Agaatlaan Ong.</t>
  </si>
  <si>
    <t>Clubgebouw + bijgebouw</t>
  </si>
  <si>
    <t>Atletiek (kleedkamers + tribune)</t>
  </si>
  <si>
    <t>Leidse Hout atletiekbaan</t>
  </si>
  <si>
    <t>Dobbedreef 1a</t>
  </si>
  <si>
    <t>Jongerenvoorziening</t>
  </si>
  <si>
    <t>Dorus Rijkerweg 13</t>
  </si>
  <si>
    <t>180 stemhokjes/120 bussen</t>
  </si>
  <si>
    <t>Haagse Schouwweg 5</t>
  </si>
  <si>
    <t>Joop Vervoornpad 7</t>
  </si>
  <si>
    <t>Morspad 4-62 (vh Morsweg 1)</t>
  </si>
  <si>
    <t xml:space="preserve">Morsstraat 64/66 </t>
  </si>
  <si>
    <t>Leonardo College</t>
  </si>
  <si>
    <t>Hazewindsteeg 4 (vh Oude Vest 45)</t>
  </si>
  <si>
    <t>P.C. Hooftlaan 12</t>
  </si>
  <si>
    <t>Sumatrastraat 120</t>
  </si>
  <si>
    <t>Valkenpad 1-3-5-7</t>
  </si>
  <si>
    <t xml:space="preserve">Vennemeerstraat 3   </t>
  </si>
  <si>
    <t>Vliet 20 b</t>
  </si>
  <si>
    <t>Lucas van Leyden (Bijgebouw)</t>
  </si>
  <si>
    <t>Zijlsingel 1</t>
  </si>
  <si>
    <t>Schrijversbrug</t>
  </si>
  <si>
    <t>Zijlsingel 97</t>
  </si>
  <si>
    <t>Singelbrug</t>
  </si>
  <si>
    <t>Peuterspeelzaal en gymzaal</t>
  </si>
  <si>
    <t xml:space="preserve">Antoinette Kleynstraat 10 en 12 </t>
  </si>
  <si>
    <t>School en gymzaal</t>
  </si>
  <si>
    <t xml:space="preserve">Antonie Duycklaan 10H </t>
  </si>
  <si>
    <t>Boshuizerlaan 5</t>
  </si>
  <si>
    <t xml:space="preserve">Caeciliastraat 13 / Sint Ursulasteeg 28 </t>
  </si>
  <si>
    <t>Dudokpad 1</t>
  </si>
  <si>
    <t>2321 CW</t>
  </si>
  <si>
    <t>Eksterpad 2</t>
  </si>
  <si>
    <t>2317 KN</t>
  </si>
  <si>
    <t>Eksterpad 4</t>
  </si>
  <si>
    <t>Nieuwbouw gymzaal</t>
  </si>
  <si>
    <t>Hoflaan 78</t>
  </si>
  <si>
    <t>2321 TA</t>
  </si>
  <si>
    <t>2334CW</t>
  </si>
  <si>
    <t>Rooseveltstraat 4</t>
  </si>
  <si>
    <t>Sperwerhorst 116 (vh Eksterpad 6)</t>
  </si>
  <si>
    <t>2317 CP</t>
  </si>
  <si>
    <t>Stationsplein 11</t>
  </si>
  <si>
    <t>2312 AJ</t>
  </si>
  <si>
    <t>Stationsweg 34</t>
  </si>
  <si>
    <t>2312 AV</t>
  </si>
  <si>
    <t>Valkenpad 5</t>
  </si>
  <si>
    <t xml:space="preserve">Van Vollenhovekade </t>
  </si>
  <si>
    <t>Nieuwbouw basisscholen Sleutelbloem en Telders en een gymnastieklokaal</t>
  </si>
  <si>
    <t>Leidse Hout Tennis</t>
  </si>
  <si>
    <t>Gemeente Archief</t>
  </si>
  <si>
    <t>Boisotkade 2a</t>
  </si>
  <si>
    <t>Distelvink Schooltuinen</t>
  </si>
  <si>
    <t>Catharina Schraderpad Ong. Stevenshof (park) 
nabij Zuster Meiboomstraat 101</t>
  </si>
  <si>
    <t>Dansschool + app.</t>
  </si>
  <si>
    <t>Trigon (clubgebouw en Kleedkamers)</t>
  </si>
  <si>
    <t xml:space="preserve">Cronesteinkade 19 
Zoeterwoudsesingel </t>
  </si>
  <si>
    <t>Waltoren</t>
  </si>
  <si>
    <t>Pernixz</t>
  </si>
  <si>
    <t>parkeergarage en beheerderskantoor</t>
  </si>
  <si>
    <t>Lange Mare</t>
  </si>
  <si>
    <t>Harteveldcomplex</t>
  </si>
  <si>
    <t xml:space="preserve">Papegaaisbolwerk kantoor </t>
  </si>
  <si>
    <t>Langegracht 70, 70a, 70a achter,70c, 70d/ Papegaaisbolwerk 18-20</t>
  </si>
  <si>
    <t>Lucas v Leyden gymzaal op binnenplaats</t>
  </si>
  <si>
    <t>KZ Leiden en Danaiden (kleedkamers)</t>
  </si>
  <si>
    <t>Bedrijfsruimte</t>
  </si>
  <si>
    <t xml:space="preserve">UVS kleedkamers en kunstgrasvelden  </t>
  </si>
  <si>
    <t xml:space="preserve">Gymzaal Kikkerpolder straatzijde </t>
  </si>
  <si>
    <t>St. Josephschool</t>
  </si>
  <si>
    <t>Roodenburg</t>
  </si>
  <si>
    <t>Haanstraschool</t>
  </si>
  <si>
    <t>De Tweemaster</t>
  </si>
  <si>
    <t>Brugwachtershuisje Rijnzichtbrug</t>
  </si>
  <si>
    <t xml:space="preserve">De Sleutelbloem </t>
  </si>
  <si>
    <t>Tafeltennishal</t>
  </si>
  <si>
    <t>Zwembad de Vliet</t>
  </si>
  <si>
    <t>Materiaal sportzaal + 4 gymzalen</t>
  </si>
  <si>
    <t>Buurthuis op eigen wieken en basisschool Merenwijk</t>
  </si>
  <si>
    <t>Clubgebouw en kleedkamers</t>
  </si>
  <si>
    <t>Wielersvereniging Swift (11 kleedkamers)</t>
  </si>
  <si>
    <t>Noodlokalen</t>
  </si>
  <si>
    <t>Lucas van Leydenschool uitbreiding school met gymzaal</t>
  </si>
  <si>
    <t>Brandweerkazerne Zuid</t>
  </si>
  <si>
    <t>Verenigingsgebouw + kleedkamer</t>
  </si>
  <si>
    <t>Opstal/goederen</t>
  </si>
  <si>
    <t xml:space="preserve">Inventaris </t>
  </si>
  <si>
    <t>Praktijkschool</t>
  </si>
  <si>
    <t xml:space="preserve">Kinderdag + school </t>
  </si>
  <si>
    <t xml:space="preserve">Meerpaal </t>
  </si>
  <si>
    <t>Tafeltennis Docos</t>
  </si>
  <si>
    <t xml:space="preserve">Tennis Roomburg (clubgebouw) +(kleedkamers en terreinvoorziening) </t>
  </si>
  <si>
    <t>Gemaal</t>
  </si>
  <si>
    <t>Tennis Merenwijk</t>
  </si>
  <si>
    <t xml:space="preserve">Mosterdcomplex </t>
  </si>
  <si>
    <t xml:space="preserve">Gebouw 1-4 (+kas) </t>
  </si>
  <si>
    <t xml:space="preserve">Kinderboerderij </t>
  </si>
  <si>
    <t>Kinderdagverblijf B4kids</t>
  </si>
  <si>
    <t>Dependance Basisbende</t>
  </si>
  <si>
    <t>Bibliotheek</t>
  </si>
  <si>
    <t>2313 EK</t>
  </si>
  <si>
    <t>2334 CX</t>
  </si>
  <si>
    <t>Zoeterwoudsesingel ong.</t>
  </si>
  <si>
    <t>Sportaccommodaties (+ 2 kunstgrasvelden)</t>
  </si>
  <si>
    <t>Donizettilaan 1a</t>
  </si>
  <si>
    <t>2324 BE</t>
  </si>
  <si>
    <t>Rhijnvreugd 1</t>
  </si>
  <si>
    <t>2314 BC</t>
  </si>
  <si>
    <t>Rhijnvreugd 2</t>
  </si>
  <si>
    <t>Rhijnvreugd 3</t>
  </si>
  <si>
    <t>Rhijnvreugd 4</t>
  </si>
  <si>
    <t>Rhijnvreugd 5</t>
  </si>
  <si>
    <t>Rhijnvreugd 6</t>
  </si>
  <si>
    <t>Rijnsburgerweg 1</t>
  </si>
  <si>
    <t>2334 BA</t>
  </si>
  <si>
    <t>Oude Singel 30-32
Lammermarkt 31</t>
  </si>
  <si>
    <t>2312 RA
2312 RL</t>
  </si>
  <si>
    <t>Leiden
Leiden</t>
  </si>
  <si>
    <t>T135625RAP18Q4
Cushman &amp; Wakefield</t>
  </si>
  <si>
    <t>Lammenschansweg 128</t>
  </si>
  <si>
    <t>2321 HX</t>
  </si>
  <si>
    <t>Papegaaisbolwerk 20</t>
  </si>
  <si>
    <t>2312 LW</t>
  </si>
  <si>
    <t>Papegaaisbolwerk 18</t>
  </si>
  <si>
    <t>Papegaaisbolwerk 23</t>
  </si>
  <si>
    <t>Langegracht 70 c/d</t>
  </si>
  <si>
    <t>2312 NV</t>
  </si>
  <si>
    <t>Stationsplein 8a</t>
  </si>
  <si>
    <t>Allonge ondergrondse fietsenstaling</t>
  </si>
  <si>
    <t>Leegstaand</t>
  </si>
  <si>
    <t>Bierbrouwerij / steenhouwer</t>
  </si>
  <si>
    <t>Interne aannemerij Woningcorporatie en Leegstand</t>
  </si>
  <si>
    <t>Stadskantoor Gemeente Leiden</t>
  </si>
  <si>
    <t>Bargelaan 190</t>
  </si>
  <si>
    <t>2333 CW</t>
  </si>
  <si>
    <t>Parkeergarage Garenmarkt</t>
  </si>
  <si>
    <t>Korevaarstraat 15-15a</t>
  </si>
  <si>
    <t>2311 JT</t>
  </si>
  <si>
    <t>parkeemanagementsystemen Garenmarkt</t>
  </si>
  <si>
    <t>Korevaarstraat 14 of 15</t>
  </si>
  <si>
    <t>Kikkerpolder 2b</t>
  </si>
  <si>
    <t>Willem v.d. Madeweg 1</t>
  </si>
  <si>
    <t>Beroepscollege Leystede</t>
  </si>
  <si>
    <t>excl.BTW</t>
  </si>
  <si>
    <t>Van Swietenstraat 2/
Boerhaavelaan 44/
Mariënpoelstraat 47</t>
  </si>
  <si>
    <t>2334 EA
2334 ER
2334 CX</t>
  </si>
  <si>
    <t>Gebouwen
per 31-12-2020</t>
  </si>
  <si>
    <t>indexcijfer 150,8</t>
  </si>
  <si>
    <t>Scholengroep Leonardo da Vinci</t>
  </si>
  <si>
    <t xml:space="preserve">Telderskade 48 </t>
  </si>
  <si>
    <t>2313 EP</t>
  </si>
  <si>
    <t>Athena (Stedelijk Gymnasium) (nieuwbouw)</t>
  </si>
  <si>
    <t>Leonardo College (nieuwbouw)
(Stichting Openbaar Primair en Speciaal Onderwijs Leiden)</t>
  </si>
  <si>
    <t>Gebouwen
per 31-12-2021</t>
  </si>
  <si>
    <t>indexcijfer 158,3</t>
  </si>
  <si>
    <t>Restaurantpand tegen spoor 1???? KLOPT NIET dat is Stationspl 13</t>
  </si>
  <si>
    <t>Stationsplein 11 is Horeca straks kapper opzich zelf staand gebouwtje</t>
  </si>
  <si>
    <t xml:space="preserve">Zonnepanelen </t>
  </si>
  <si>
    <t>Scope keuring / NEN</t>
  </si>
  <si>
    <t>BMI aanwezig</t>
  </si>
  <si>
    <t xml:space="preserve">Scope </t>
  </si>
  <si>
    <t>Asbest aanwezig</t>
  </si>
  <si>
    <t>Leegstand</t>
  </si>
  <si>
    <t>Gesloopt</t>
  </si>
  <si>
    <t>Verkocht</t>
  </si>
  <si>
    <t>Aanhuur</t>
  </si>
  <si>
    <t>aanwezig Ja/Nee</t>
  </si>
  <si>
    <t>zonnepanelen</t>
  </si>
  <si>
    <t>Ja/Nee</t>
  </si>
  <si>
    <t>Electrische installatie</t>
  </si>
  <si>
    <t>ja</t>
  </si>
  <si>
    <t>aanhuur</t>
  </si>
  <si>
    <t>nee</t>
  </si>
  <si>
    <t>leegstandsbeheer</t>
  </si>
  <si>
    <t>ntb</t>
  </si>
  <si>
    <t>?</t>
  </si>
  <si>
    <t>VvE</t>
  </si>
  <si>
    <t>Troostwijk d.d. 261021, rapportnr 284613-01-0</t>
  </si>
  <si>
    <t>Troostwijk d.d. 041121, rapportnr 284612-01-0</t>
  </si>
  <si>
    <t>Kappakade 95</t>
  </si>
  <si>
    <t>Woning (sluiting ivm opiumwet)</t>
  </si>
  <si>
    <t>2321 KP</t>
  </si>
  <si>
    <t>n.o.t.g.</t>
  </si>
  <si>
    <t>nieuw zie mail 250422</t>
  </si>
  <si>
    <t>Schipholweg 68</t>
  </si>
  <si>
    <t>2316 XE</t>
  </si>
  <si>
    <t>Telderskade 42</t>
  </si>
  <si>
    <t>Sauna Thermen 5 mei</t>
  </si>
  <si>
    <t>nieuw per 140722 zie mail 150822</t>
  </si>
  <si>
    <t>Stationsplein 107</t>
  </si>
  <si>
    <t>2313 DM</t>
  </si>
  <si>
    <t xml:space="preserve">Lammenschansweg 6 </t>
  </si>
  <si>
    <t>Gebouwen
per 31-12-2022</t>
  </si>
  <si>
    <t>Inventaris
per 31-12-2022</t>
  </si>
  <si>
    <t>nieuw per 010123 zie mail 060223 in mail 160223</t>
  </si>
  <si>
    <t>aanpassing vs per 010123 zie mail 060223 in mail 160223</t>
  </si>
  <si>
    <t>nieuw zie mail 270522, waarde ontv. In mail 160223</t>
  </si>
  <si>
    <t>Opvang locatie Oekraïners</t>
  </si>
  <si>
    <t>Scholencomplex Broekplein</t>
  </si>
  <si>
    <t>Broekplein 1-5</t>
  </si>
  <si>
    <t>nieuw per 100223 zie mail 090223</t>
  </si>
  <si>
    <t>Komen er regels hiervan te vervallen i.v.m. regel hieronder?</t>
  </si>
  <si>
    <t>Schubertlaan 131</t>
  </si>
  <si>
    <t>2324 CT</t>
  </si>
  <si>
    <t>afvoeren inventaris zie mail 100323 (gaat naar Tweelinghuis)</t>
  </si>
  <si>
    <t>verhoging vs inventaris komt van Langegracht 72</t>
  </si>
  <si>
    <t>Praktijkcollege Het Metrum (inclusief zonnepanelen)</t>
  </si>
  <si>
    <t>nieuw per 200623 zie mail 250523 + mail 030723</t>
  </si>
  <si>
    <t>Combibad en IJshal De Vliet</t>
  </si>
  <si>
    <t>Marie Diebenplaats 98-110</t>
  </si>
  <si>
    <t>2324 NG</t>
  </si>
  <si>
    <t>Sportcomplex 1574</t>
  </si>
  <si>
    <t>Telderskade 399</t>
  </si>
  <si>
    <t>2321 TR</t>
  </si>
  <si>
    <t>pro rata per 040823</t>
  </si>
  <si>
    <t>pro rata per 300823</t>
  </si>
  <si>
    <t>indexcijfer 119,7</t>
  </si>
  <si>
    <t>indexcijfer 115,1</t>
  </si>
  <si>
    <t>indexcijfer G 125,1/I 122,5</t>
  </si>
  <si>
    <t>volgt nog info wat er moet worden afgevoerd (170723 mail door Siebe aan Ton van Kuijt) 210723 voorlopig nog blijven</t>
  </si>
  <si>
    <t>aanpassing vs inv. Zie mail 210823</t>
  </si>
  <si>
    <t>verhoging vs gebouwen per 040523 ivm zonnepanelen zie mail 120923</t>
  </si>
  <si>
    <t>nieuw inventaris per 290923 zie mail 290923</t>
  </si>
  <si>
    <t>Lange Mare 43</t>
  </si>
  <si>
    <t>Huurdersbelang (keukens, inbouw box ruimten en inventaris) voorheen Best Western)</t>
  </si>
  <si>
    <t>2332 GP</t>
  </si>
  <si>
    <t>aanpassing omschr. Zie mail 011123, wacht op info wel of niet afvoeren inventaris//mail 131123 inventaris afvoeren</t>
  </si>
  <si>
    <t>Gebouwen
per 31-12-2023</t>
  </si>
  <si>
    <t>Inventaris
per 31-12-2023</t>
  </si>
  <si>
    <t>indexcijfer 125,2</t>
  </si>
  <si>
    <t>indexcijfer 123,3</t>
  </si>
  <si>
    <t>Stadsbouwhuis (anti-kraakbewoning door studenten en kleinde zelfstandigen, op termijn gesloopt)</t>
  </si>
  <si>
    <t>Zwembad De Zijl en sporthal (inclusief zonnepanelen)</t>
  </si>
  <si>
    <t>Sporthal ten behoeve van opvang vluchtelingen</t>
  </si>
  <si>
    <t>Bouwaard</t>
  </si>
  <si>
    <t>Dakisolatie</t>
  </si>
  <si>
    <t>Muurisolatie</t>
  </si>
  <si>
    <t>steen, gevelplaat, hout, kunststof</t>
  </si>
  <si>
    <t>sandwhichpaneel, polycarbonaat, beton</t>
  </si>
  <si>
    <t>hout, sandwhichpaneel, beton</t>
  </si>
  <si>
    <t>pur/pir</t>
  </si>
  <si>
    <t>pir/pir</t>
  </si>
  <si>
    <t>steenwol, pur</t>
  </si>
  <si>
    <t>steenwol, pir</t>
  </si>
  <si>
    <t>naisoleer korrels, spouwisolatie glas- of steenwol.</t>
  </si>
  <si>
    <t>steen</t>
  </si>
  <si>
    <t>min. Steenwol</t>
  </si>
  <si>
    <t>Beton</t>
  </si>
  <si>
    <t>glas PIR</t>
  </si>
  <si>
    <t>min. steenwol</t>
  </si>
  <si>
    <t>beton/plaat</t>
  </si>
  <si>
    <t>PIR</t>
  </si>
  <si>
    <t>STEEN</t>
  </si>
  <si>
    <t>Min.steenwol</t>
  </si>
  <si>
    <t>beton,gevelplaat,staal,hout</t>
  </si>
  <si>
    <t>bitumineuze dakbedekking met 50 mm isolatie (later aan-gebracht)</t>
  </si>
  <si>
    <t>HSB met aluminium beplating</t>
  </si>
  <si>
    <t>Grijze EPS afschot met een gemiddelde dikte van 21,5 cm mechanisch bevestigd</t>
  </si>
  <si>
    <t xml:space="preserve">PUR/PIRschuim platen (pentaan geblazen); verzinkt stalen bevestiging </t>
  </si>
  <si>
    <t xml:space="preserve"> schoonmetselwerk met een ongeïsoleerde spouw van 50 mm 
 Prefabbeton elementen / banden in de gevels met bouwjaar 1963 welke ongeïsoleerd zijn en worden beschouwd met een ongeïsoleerde spouw min. 10 mm. 
 Gesloten geveldelen in houten kozijnen voorzien van 40 mm isolatie
</t>
  </si>
  <si>
    <t>Ambitie na renovatie 2026: De gevels / gesloten geveldelen worden volledig vernieuwd. Alle gesloten geveldelen worden uitgevoerd met een isolatiewaarde Rc ≥ 4,7. Onder gesloten geveldelen vallen ook de geveldelen in kozijnen welke aan de binnenzijde zijn voorzien van een borstwering (dus welke aan de buitenzijde zichtbaar in een kozijn zijn opgenomen en aan de binnenzijde niet zichtbaar in het kozijn opgenomen).</t>
  </si>
  <si>
    <t>Steen en gevelplaat/ stucwerk</t>
  </si>
  <si>
    <t xml:space="preserve">Pur, glaswol, </t>
  </si>
  <si>
    <t>niet bekend</t>
  </si>
  <si>
    <r>
      <t xml:space="preserve">Oudbouw 1920 </t>
    </r>
    <r>
      <rPr>
        <sz val="10"/>
        <rFont val="Arial"/>
        <family val="2"/>
      </rPr>
      <t xml:space="preserve">&gt; casco: beton, metselwerk, hout. Dak: houten balken beschot, dakpannen en bitumen   </t>
    </r>
    <r>
      <rPr>
        <b/>
        <sz val="10"/>
        <rFont val="Arial"/>
        <family val="2"/>
      </rPr>
      <t>Nieuwbouw: (1999)&gt;</t>
    </r>
    <r>
      <rPr>
        <sz val="10"/>
        <rFont val="Arial"/>
        <family val="2"/>
      </rPr>
      <t xml:space="preserve"> casco: beton,staal, metselwerk.Dak kanaalpl met  bitumen.</t>
    </r>
  </si>
  <si>
    <r>
      <t>Oudbouw&gt;</t>
    </r>
    <r>
      <rPr>
        <sz val="10"/>
        <rFont val="Arial"/>
        <family val="2"/>
      </rPr>
      <t xml:space="preserve"> geen iso. Alleen mineral wol op plafonds. </t>
    </r>
    <r>
      <rPr>
        <b/>
        <sz val="10"/>
        <rFont val="Arial"/>
        <family val="2"/>
      </rPr>
      <t>Nieuwbouw&gt;</t>
    </r>
    <r>
      <rPr>
        <sz val="10"/>
        <rFont val="Arial"/>
        <family val="2"/>
      </rPr>
      <t xml:space="preserve"> PIR/EPS </t>
    </r>
  </si>
  <si>
    <t>Oudb&gt; geen iso Nieuwb &gt; min wol</t>
  </si>
  <si>
    <t xml:space="preserve">casco: beton staal en metselw , dak: bitumen </t>
  </si>
  <si>
    <t>min wol</t>
  </si>
  <si>
    <r>
      <rPr>
        <b/>
        <sz val="10"/>
        <rFont val="Arial"/>
        <family val="2"/>
      </rPr>
      <t>Oudbouw</t>
    </r>
    <r>
      <rPr>
        <sz val="10"/>
        <rFont val="Arial"/>
        <family val="2"/>
      </rPr>
      <t xml:space="preserve"> casco (1930) &gt;: beton,steen metselw, hout Dak: houten balken beschot, dakpannen. </t>
    </r>
    <r>
      <rPr>
        <b/>
        <sz val="10"/>
        <rFont val="Arial"/>
        <family val="2"/>
      </rPr>
      <t>Bouw 1953</t>
    </r>
    <r>
      <rPr>
        <sz val="10"/>
        <rFont val="Arial"/>
        <family val="2"/>
      </rPr>
      <t xml:space="preserve">: casco &gt;beton metselwerk ,hout bitumen    </t>
    </r>
    <r>
      <rPr>
        <b/>
        <sz val="10"/>
        <rFont val="Arial"/>
        <family val="2"/>
      </rPr>
      <t xml:space="preserve"> Bouw 1998: </t>
    </r>
    <r>
      <rPr>
        <sz val="10"/>
        <rFont val="Arial"/>
        <family val="2"/>
      </rPr>
      <t xml:space="preserve"> beton staal dak: bitumen  </t>
    </r>
  </si>
  <si>
    <t xml:space="preserve"> Oudbouw 1930 : geen iso                                                Bouw 1953:  PUR     nieuwbouw 2000: PIR</t>
  </si>
  <si>
    <r>
      <rPr>
        <b/>
        <sz val="10"/>
        <rFont val="Arial"/>
        <family val="2"/>
      </rPr>
      <t>Oudbouw</t>
    </r>
    <r>
      <rPr>
        <sz val="10"/>
        <rFont val="Arial"/>
        <family val="2"/>
      </rPr>
      <t xml:space="preserve"> casco (1920) &gt;: beton,steen metselw, hout Dak: houten balken beschot, dakpannen. </t>
    </r>
    <r>
      <rPr>
        <b/>
        <sz val="10"/>
        <rFont val="Arial"/>
        <family val="2"/>
      </rPr>
      <t>Bouw 1970</t>
    </r>
    <r>
      <rPr>
        <sz val="10"/>
        <rFont val="Arial"/>
        <family val="2"/>
      </rPr>
      <t xml:space="preserve">: casco &gt;beton metselwerk , bitumen    </t>
    </r>
    <r>
      <rPr>
        <b/>
        <sz val="10"/>
        <rFont val="Arial"/>
        <family val="2"/>
      </rPr>
      <t xml:space="preserve"> Bouw 2000: </t>
    </r>
    <r>
      <rPr>
        <sz val="10"/>
        <rFont val="Arial"/>
        <family val="2"/>
      </rPr>
      <t xml:space="preserve"> beton staal dak: bitumen  </t>
    </r>
  </si>
  <si>
    <t xml:space="preserve"> Oudbouw 1920 : geen iso                                                Bouw 1970:  geen idee                             nieuwbouw 2000: geen idee</t>
  </si>
  <si>
    <t xml:space="preserve">Oudb&gt; geen iso Nieuwb &gt; geen idee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</si>
</sst>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0.00_);_(* \(#,##0.00\);_(* &quot;-&quot;??_);_(@_)"/>
    <numFmt numFmtId="165" formatCode="_([$€-2]\ * #,##0.00_);_([$€-2]\ * \(#,##0.00\);_([$€-2]\ * &quot;-&quot;??_);_(@_)"/>
    <numFmt numFmtId="166" formatCode="_ [$€-2]\ * #,##0.00_ ;_ [$€-2]\ * \-#,##0.00_ ;_ [$€-2]\ * &quot;-&quot;??_ ;_ @_ "/>
    <numFmt numFmtId="167" formatCode="_(&quot;€&quot;\ * #,##0.00_);_(&quot;€&quot;\ * \(#,##0.00\);_(&quot;€&quot;\ * &quot;-&quot;??_);_(@_)"/>
  </numFmts>
  <fonts count="19"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name val="Arial"/>
      <family val="2"/>
    </font>
    <font>
      <sz val="10"/>
      <name val="Arial"/>
      <family val="2"/>
    </font>
    <font>
      <b/>
      <i/>
      <sz val="10"/>
      <color indexed="8"/>
      <name val="Arial"/>
      <family val="2"/>
    </font>
    <font>
      <sz val="10"/>
      <color indexed="8"/>
      <name val="Arial"/>
      <family val="2"/>
    </font>
    <font>
      <b/>
      <sz val="10"/>
      <name val="Arial"/>
      <family val="2"/>
    </font>
    <font>
      <sz val="8"/>
      <name val="Arial"/>
      <family val="2"/>
    </font>
    <font>
      <sz val="10"/>
      <color rgb="FF006100"/>
      <name val="Arial"/>
      <family val="2"/>
    </font>
    <font>
      <sz val="10"/>
      <color theme="1"/>
      <name val="Arial"/>
      <family val="2"/>
    </font>
    <font>
      <sz val="10"/>
      <color rgb="FFFF0000"/>
      <name val="Arial"/>
      <family val="2"/>
    </font>
    <font>
      <i/>
      <sz val="10"/>
      <color indexed="8"/>
      <name val="Arial"/>
      <family val="2"/>
    </font>
    <font>
      <b/>
      <sz val="10"/>
      <color rgb="FFFF0000"/>
      <name val="Arial"/>
      <family val="2"/>
    </font>
    <font>
      <b/>
      <i/>
      <sz val="10"/>
      <name val="Arial"/>
      <family val="2"/>
    </font>
    <font>
      <sz val="9"/>
      <color indexed="81"/>
      <name val="Tahoma"/>
      <family val="2"/>
    </font>
    <font>
      <b/>
      <sz val="10"/>
      <color theme="1"/>
      <name val="Arial"/>
      <family val="2"/>
    </font>
  </fonts>
  <fills count="8">
    <fill>
      <patternFill patternType="none"/>
    </fill>
    <fill>
      <patternFill patternType="gray125"/>
    </fill>
    <fill>
      <patternFill patternType="solid">
        <fgColor indexed="22"/>
        <bgColor indexed="64"/>
      </patternFill>
    </fill>
    <fill>
      <patternFill patternType="solid">
        <fgColor rgb="FFC6EFCE"/>
      </patternFill>
    </fill>
    <fill>
      <patternFill patternType="solid">
        <fgColor rgb="FFFFFF00"/>
        <bgColor indexed="64"/>
      </patternFill>
    </fill>
    <fill>
      <patternFill patternType="solid">
        <fgColor theme="0" tint="-0.249977111117893"/>
        <bgColor indexed="64"/>
      </patternFill>
    </fill>
    <fill>
      <patternFill patternType="solid">
        <fgColor rgb="FFFF0000"/>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6">
    <xf numFmtId="0" fontId="0" fillId="0" borderId="0"/>
    <xf numFmtId="44" fontId="4" fillId="0" borderId="0" applyFont="0" applyFill="0" applyBorder="0" applyAlignment="0" applyProtection="0"/>
    <xf numFmtId="0" fontId="11" fillId="3" borderId="0" applyNumberFormat="0" applyBorder="0" applyAlignment="0" applyProtection="0"/>
    <xf numFmtId="164" fontId="5" fillId="0" borderId="0" applyFont="0" applyFill="0" applyBorder="0" applyAlignment="0" applyProtection="0"/>
    <xf numFmtId="0" fontId="12" fillId="0" borderId="0"/>
    <xf numFmtId="0" fontId="5" fillId="0" borderId="0"/>
    <xf numFmtId="44" fontId="4"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44" fontId="4" fillId="0" borderId="0" applyFont="0" applyFill="0" applyBorder="0" applyAlignment="0" applyProtection="0"/>
    <xf numFmtId="43" fontId="5" fillId="0" borderId="0" applyFont="0" applyFill="0" applyBorder="0" applyAlignment="0" applyProtection="0"/>
    <xf numFmtId="44" fontId="4" fillId="0" borderId="0" applyFont="0" applyFill="0" applyBorder="0" applyAlignment="0" applyProtection="0"/>
    <xf numFmtId="0" fontId="3" fillId="0" borderId="0"/>
    <xf numFmtId="0" fontId="2" fillId="0" borderId="0"/>
    <xf numFmtId="0" fontId="1" fillId="0" borderId="0"/>
  </cellStyleXfs>
  <cellXfs count="130">
    <xf numFmtId="0" fontId="0" fillId="0" borderId="0" xfId="0"/>
    <xf numFmtId="0" fontId="8" fillId="0" borderId="0" xfId="0" applyFont="1"/>
    <xf numFmtId="0" fontId="8" fillId="0" borderId="0" xfId="0" applyFont="1" applyAlignment="1">
      <alignment wrapText="1"/>
    </xf>
    <xf numFmtId="166" fontId="8" fillId="0" borderId="0" xfId="0" applyNumberFormat="1" applyFont="1"/>
    <xf numFmtId="0" fontId="8" fillId="0" borderId="0" xfId="5" applyFont="1" applyAlignment="1" applyProtection="1">
      <alignment vertical="top" wrapText="1"/>
      <protection locked="0"/>
    </xf>
    <xf numFmtId="165" fontId="8" fillId="0" borderId="0" xfId="5" applyNumberFormat="1" applyFont="1" applyAlignment="1">
      <alignment vertical="top"/>
    </xf>
    <xf numFmtId="0" fontId="6" fillId="0" borderId="0" xfId="5" applyFont="1"/>
    <xf numFmtId="165" fontId="7" fillId="0" borderId="0" xfId="5" applyNumberFormat="1" applyFont="1" applyAlignment="1">
      <alignment horizontal="left" vertical="top"/>
    </xf>
    <xf numFmtId="0" fontId="6" fillId="0" borderId="0" xfId="5" applyFont="1" applyAlignment="1">
      <alignment wrapText="1"/>
    </xf>
    <xf numFmtId="166" fontId="9" fillId="0" borderId="2" xfId="5" applyNumberFormat="1" applyFont="1" applyBorder="1"/>
    <xf numFmtId="0" fontId="4" fillId="0" borderId="0" xfId="0" applyFont="1"/>
    <xf numFmtId="165" fontId="4" fillId="0" borderId="0" xfId="5" applyNumberFormat="1" applyFont="1" applyAlignment="1">
      <alignment vertical="top"/>
    </xf>
    <xf numFmtId="0" fontId="5" fillId="0" borderId="1" xfId="5" applyBorder="1" applyAlignment="1">
      <alignment horizontal="left"/>
    </xf>
    <xf numFmtId="0" fontId="5" fillId="0" borderId="1" xfId="5" applyBorder="1" applyAlignment="1">
      <alignment horizontal="left" vertical="top"/>
    </xf>
    <xf numFmtId="0" fontId="5" fillId="0" borderId="1" xfId="5" applyBorder="1" applyAlignment="1">
      <alignment vertical="top"/>
    </xf>
    <xf numFmtId="0" fontId="5" fillId="0" borderId="1" xfId="0" applyFont="1" applyBorder="1" applyAlignment="1">
      <alignment horizontal="left" vertical="top" wrapText="1"/>
    </xf>
    <xf numFmtId="165" fontId="5" fillId="0" borderId="1" xfId="5" applyNumberFormat="1" applyBorder="1" applyAlignment="1" applyProtection="1">
      <alignment vertical="top"/>
      <protection locked="0"/>
    </xf>
    <xf numFmtId="2" fontId="7" fillId="2" borderId="0" xfId="5" applyNumberFormat="1" applyFont="1" applyFill="1" applyAlignment="1" applyProtection="1">
      <alignment vertical="top" wrapText="1"/>
      <protection locked="0"/>
    </xf>
    <xf numFmtId="2" fontId="8" fillId="0" borderId="0" xfId="5" applyNumberFormat="1" applyFont="1" applyAlignment="1" applyProtection="1">
      <alignment vertical="top" wrapText="1"/>
      <protection locked="0"/>
    </xf>
    <xf numFmtId="165" fontId="7" fillId="0" borderId="0" xfId="5" applyNumberFormat="1" applyFont="1" applyAlignment="1">
      <alignment vertical="top"/>
    </xf>
    <xf numFmtId="2" fontId="7" fillId="0" borderId="0" xfId="5" applyNumberFormat="1" applyFont="1" applyAlignment="1" applyProtection="1">
      <alignment horizontal="left" vertical="top"/>
      <protection locked="0"/>
    </xf>
    <xf numFmtId="0" fontId="7" fillId="0" borderId="0" xfId="5" applyFont="1" applyAlignment="1" applyProtection="1">
      <alignment horizontal="left" vertical="top"/>
      <protection locked="0"/>
    </xf>
    <xf numFmtId="165" fontId="14" fillId="0" borderId="0" xfId="5" applyNumberFormat="1" applyFont="1" applyAlignment="1">
      <alignment vertical="top"/>
    </xf>
    <xf numFmtId="166" fontId="5" fillId="0" borderId="0" xfId="5" applyNumberFormat="1"/>
    <xf numFmtId="165" fontId="5" fillId="0" borderId="0" xfId="5" applyNumberFormat="1"/>
    <xf numFmtId="2" fontId="7" fillId="2" borderId="3" xfId="5" applyNumberFormat="1" applyFont="1" applyFill="1" applyBorder="1" applyAlignment="1" applyProtection="1">
      <alignment vertical="top" wrapText="1"/>
      <protection locked="0"/>
    </xf>
    <xf numFmtId="2" fontId="7" fillId="2" borderId="4" xfId="5" applyNumberFormat="1" applyFont="1" applyFill="1" applyBorder="1" applyAlignment="1" applyProtection="1">
      <alignment vertical="top" wrapText="1"/>
      <protection locked="0"/>
    </xf>
    <xf numFmtId="2" fontId="7" fillId="2" borderId="4" xfId="5" applyNumberFormat="1" applyFont="1" applyFill="1" applyBorder="1" applyAlignment="1">
      <alignment vertical="top" wrapText="1"/>
    </xf>
    <xf numFmtId="2" fontId="7" fillId="2" borderId="5" xfId="5" applyNumberFormat="1" applyFont="1" applyFill="1" applyBorder="1" applyAlignment="1">
      <alignment vertical="top" wrapText="1"/>
    </xf>
    <xf numFmtId="0" fontId="5" fillId="0" borderId="0" xfId="0" applyFont="1"/>
    <xf numFmtId="0" fontId="5" fillId="0" borderId="1" xfId="5" applyBorder="1" applyAlignment="1">
      <alignment horizontal="left" wrapText="1"/>
    </xf>
    <xf numFmtId="2" fontId="5" fillId="0" borderId="1" xfId="5" applyNumberFormat="1" applyBorder="1" applyAlignment="1" applyProtection="1">
      <alignment horizontal="left" vertical="top" wrapText="1"/>
      <protection locked="0"/>
    </xf>
    <xf numFmtId="0" fontId="5" fillId="0" borderId="1" xfId="5" applyBorder="1" applyAlignment="1" applyProtection="1">
      <alignment horizontal="left" vertical="top" wrapText="1"/>
      <protection locked="0"/>
    </xf>
    <xf numFmtId="0" fontId="5" fillId="0" borderId="1" xfId="5" applyBorder="1" applyAlignment="1" applyProtection="1">
      <alignment horizontal="left" vertical="top"/>
      <protection locked="0"/>
    </xf>
    <xf numFmtId="2" fontId="5" fillId="0" borderId="1" xfId="5" applyNumberFormat="1" applyBorder="1" applyAlignment="1" applyProtection="1">
      <alignment horizontal="left" vertical="top"/>
      <protection locked="0"/>
    </xf>
    <xf numFmtId="0" fontId="5" fillId="0" borderId="1" xfId="5" applyBorder="1" applyAlignment="1" applyProtection="1">
      <alignment vertical="top"/>
      <protection locked="0"/>
    </xf>
    <xf numFmtId="0" fontId="5" fillId="0" borderId="1" xfId="0" applyFont="1" applyBorder="1" applyAlignment="1">
      <alignment horizontal="left" vertical="top"/>
    </xf>
    <xf numFmtId="0" fontId="9" fillId="0" borderId="0" xfId="0" applyFont="1"/>
    <xf numFmtId="0" fontId="5" fillId="0" borderId="1" xfId="5" applyBorder="1" applyAlignment="1" applyProtection="1">
      <alignment vertical="top" wrapText="1"/>
      <protection locked="0"/>
    </xf>
    <xf numFmtId="2" fontId="5" fillId="0" borderId="1" xfId="5" applyNumberFormat="1" applyBorder="1" applyAlignment="1" applyProtection="1">
      <alignment vertical="top" wrapText="1"/>
      <protection locked="0"/>
    </xf>
    <xf numFmtId="0" fontId="5" fillId="0" borderId="1" xfId="2" applyFont="1" applyFill="1" applyBorder="1" applyAlignment="1" applyProtection="1">
      <alignment vertical="top" wrapText="1"/>
      <protection locked="0"/>
    </xf>
    <xf numFmtId="2" fontId="5" fillId="0" borderId="1" xfId="5" quotePrefix="1" applyNumberFormat="1" applyBorder="1" applyAlignment="1" applyProtection="1">
      <alignment horizontal="left" vertical="top" wrapText="1"/>
      <protection locked="0"/>
    </xf>
    <xf numFmtId="0" fontId="5" fillId="0" borderId="1" xfId="9" applyBorder="1" applyAlignment="1">
      <alignment vertical="top"/>
    </xf>
    <xf numFmtId="0" fontId="5" fillId="0" borderId="1" xfId="5" applyBorder="1"/>
    <xf numFmtId="0" fontId="5" fillId="0" borderId="1" xfId="9" applyBorder="1"/>
    <xf numFmtId="0" fontId="7" fillId="0" borderId="0" xfId="5" applyFont="1" applyAlignment="1" applyProtection="1">
      <alignment vertical="top" wrapText="1"/>
      <protection locked="0"/>
    </xf>
    <xf numFmtId="0" fontId="15" fillId="0" borderId="0" xfId="0" applyFont="1"/>
    <xf numFmtId="0" fontId="9" fillId="0" borderId="0" xfId="0" applyFont="1" applyAlignment="1">
      <alignment horizontal="left" vertical="top"/>
    </xf>
    <xf numFmtId="0" fontId="9" fillId="0" borderId="0" xfId="0" applyFont="1" applyAlignment="1">
      <alignment vertical="top"/>
    </xf>
    <xf numFmtId="0" fontId="16" fillId="0" borderId="0" xfId="0" applyFont="1"/>
    <xf numFmtId="0" fontId="5" fillId="0" borderId="1" xfId="9" applyBorder="1" applyAlignment="1">
      <alignment horizontal="left" vertical="top"/>
    </xf>
    <xf numFmtId="166" fontId="6" fillId="0" borderId="0" xfId="5" applyNumberFormat="1" applyFont="1"/>
    <xf numFmtId="44" fontId="5" fillId="0" borderId="1" xfId="6" applyFont="1" applyFill="1" applyBorder="1" applyAlignment="1">
      <alignment horizontal="left"/>
    </xf>
    <xf numFmtId="166" fontId="5" fillId="0" borderId="1" xfId="5" applyNumberFormat="1" applyBorder="1" applyAlignment="1" applyProtection="1">
      <alignment horizontal="right" vertical="top"/>
      <protection locked="0"/>
    </xf>
    <xf numFmtId="0" fontId="5" fillId="0" borderId="1" xfId="2" applyFont="1" applyFill="1" applyBorder="1" applyAlignment="1" applyProtection="1">
      <alignment vertical="top"/>
      <protection locked="0"/>
    </xf>
    <xf numFmtId="0" fontId="13" fillId="0" borderId="0" xfId="0" applyFont="1"/>
    <xf numFmtId="0" fontId="13" fillId="0" borderId="1" xfId="0" applyFont="1" applyBorder="1"/>
    <xf numFmtId="14" fontId="13" fillId="0" borderId="0" xfId="0" applyNumberFormat="1" applyFont="1" applyAlignment="1">
      <alignment horizontal="left" vertical="top"/>
    </xf>
    <xf numFmtId="165" fontId="5" fillId="0" borderId="1" xfId="5" applyNumberFormat="1" applyBorder="1" applyAlignment="1" applyProtection="1">
      <alignment horizontal="left" vertical="top"/>
      <protection locked="0"/>
    </xf>
    <xf numFmtId="0" fontId="5" fillId="0" borderId="1" xfId="0" applyFont="1" applyBorder="1"/>
    <xf numFmtId="0" fontId="5" fillId="0" borderId="1" xfId="0" applyFont="1" applyBorder="1" applyAlignment="1">
      <alignment wrapText="1"/>
    </xf>
    <xf numFmtId="0" fontId="5" fillId="0" borderId="1" xfId="5" applyBorder="1" applyAlignment="1">
      <alignment wrapText="1"/>
    </xf>
    <xf numFmtId="44" fontId="5" fillId="0" borderId="1" xfId="6" applyFont="1" applyFill="1" applyBorder="1"/>
    <xf numFmtId="2" fontId="5" fillId="0" borderId="1" xfId="5" applyNumberFormat="1" applyBorder="1" applyAlignment="1" applyProtection="1">
      <alignment vertical="top"/>
      <protection locked="0"/>
    </xf>
    <xf numFmtId="2" fontId="5" fillId="0" borderId="1" xfId="5" quotePrefix="1" applyNumberFormat="1" applyBorder="1" applyAlignment="1" applyProtection="1">
      <alignment vertical="top" wrapText="1"/>
      <protection locked="0"/>
    </xf>
    <xf numFmtId="0" fontId="5" fillId="0" borderId="1" xfId="2" applyFont="1" applyFill="1" applyBorder="1" applyAlignment="1" applyProtection="1">
      <alignment wrapText="1"/>
      <protection locked="0"/>
    </xf>
    <xf numFmtId="0" fontId="13" fillId="0" borderId="0" xfId="0" applyFont="1" applyAlignment="1">
      <alignment vertical="top" wrapText="1"/>
    </xf>
    <xf numFmtId="44" fontId="5" fillId="0" borderId="1" xfId="6" applyFont="1" applyBorder="1"/>
    <xf numFmtId="0" fontId="5" fillId="0" borderId="1" xfId="0" applyFont="1" applyBorder="1" applyAlignment="1">
      <alignment vertical="top"/>
    </xf>
    <xf numFmtId="0" fontId="0" fillId="0" borderId="1" xfId="5" applyFont="1" applyBorder="1" applyAlignment="1" applyProtection="1">
      <alignment horizontal="left" vertical="top" wrapText="1"/>
      <protection locked="0"/>
    </xf>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vertical="top"/>
    </xf>
    <xf numFmtId="0" fontId="5" fillId="4" borderId="1" xfId="0" applyFont="1" applyFill="1" applyBorder="1"/>
    <xf numFmtId="0" fontId="13" fillId="4" borderId="1" xfId="0" applyFont="1" applyFill="1" applyBorder="1" applyAlignment="1">
      <alignment horizontal="left" vertical="top"/>
    </xf>
    <xf numFmtId="0" fontId="5" fillId="4" borderId="1" xfId="0" applyFont="1" applyFill="1" applyBorder="1" applyAlignment="1">
      <alignment horizontal="left" vertical="top"/>
    </xf>
    <xf numFmtId="0" fontId="18" fillId="5" borderId="0" xfId="0" applyFont="1" applyFill="1" applyAlignment="1">
      <alignment horizontal="center"/>
    </xf>
    <xf numFmtId="0" fontId="0" fillId="5" borderId="0" xfId="0" applyFill="1" applyAlignment="1">
      <alignment horizontal="center"/>
    </xf>
    <xf numFmtId="0" fontId="0" fillId="0" borderId="0" xfId="0" applyAlignment="1">
      <alignment horizontal="center"/>
    </xf>
    <xf numFmtId="0" fontId="0" fillId="4" borderId="0" xfId="0" applyFill="1" applyAlignment="1">
      <alignment horizontal="center"/>
    </xf>
    <xf numFmtId="0" fontId="0" fillId="4" borderId="0" xfId="0" applyFill="1"/>
    <xf numFmtId="2" fontId="7" fillId="2" borderId="0" xfId="5" applyNumberFormat="1" applyFont="1" applyFill="1" applyAlignment="1" applyProtection="1">
      <alignment wrapText="1"/>
      <protection locked="0"/>
    </xf>
    <xf numFmtId="2" fontId="7" fillId="2" borderId="6" xfId="5" applyNumberFormat="1" applyFont="1" applyFill="1" applyBorder="1" applyAlignment="1" applyProtection="1">
      <alignment wrapText="1"/>
      <protection locked="0"/>
    </xf>
    <xf numFmtId="2" fontId="7" fillId="2" borderId="0" xfId="5" applyNumberFormat="1" applyFont="1" applyFill="1" applyAlignment="1">
      <alignment wrapText="1"/>
    </xf>
    <xf numFmtId="2" fontId="7" fillId="2" borderId="7" xfId="5" applyNumberFormat="1" applyFont="1" applyFill="1" applyBorder="1" applyAlignment="1">
      <alignment wrapText="1"/>
    </xf>
    <xf numFmtId="44" fontId="12" fillId="0" borderId="1" xfId="6" applyFont="1" applyBorder="1" applyAlignment="1">
      <alignment vertical="top"/>
    </xf>
    <xf numFmtId="44" fontId="5" fillId="0" borderId="1" xfId="6" applyFont="1" applyFill="1" applyBorder="1" applyAlignment="1">
      <alignment vertical="top"/>
    </xf>
    <xf numFmtId="166" fontId="9" fillId="0" borderId="0" xfId="5" applyNumberFormat="1" applyFont="1"/>
    <xf numFmtId="0" fontId="13" fillId="0" borderId="0" xfId="0" applyFont="1" applyAlignment="1">
      <alignment horizontal="left"/>
    </xf>
    <xf numFmtId="0" fontId="13" fillId="0" borderId="1" xfId="0" applyFont="1" applyBorder="1" applyAlignment="1">
      <alignment wrapText="1"/>
    </xf>
    <xf numFmtId="166" fontId="13" fillId="0" borderId="1" xfId="0" applyNumberFormat="1" applyFont="1" applyBorder="1"/>
    <xf numFmtId="0" fontId="13" fillId="4" borderId="1" xfId="0" applyFont="1" applyFill="1" applyBorder="1"/>
    <xf numFmtId="0" fontId="13" fillId="0" borderId="0" xfId="0" applyFont="1" applyAlignment="1">
      <alignment horizontal="center"/>
    </xf>
    <xf numFmtId="44" fontId="13" fillId="0" borderId="1" xfId="6" applyFont="1" applyBorder="1"/>
    <xf numFmtId="165" fontId="13" fillId="0" borderId="1" xfId="5" applyNumberFormat="1" applyFont="1" applyBorder="1" applyAlignment="1" applyProtection="1">
      <alignment vertical="top"/>
      <protection locked="0"/>
    </xf>
    <xf numFmtId="0" fontId="5" fillId="0" borderId="0" xfId="0" applyFont="1" applyAlignment="1">
      <alignment horizontal="center"/>
    </xf>
    <xf numFmtId="44" fontId="5" fillId="0" borderId="1" xfId="0" applyNumberFormat="1" applyFont="1" applyBorder="1"/>
    <xf numFmtId="44" fontId="13" fillId="0" borderId="1" xfId="0" applyNumberFormat="1" applyFont="1" applyBorder="1"/>
    <xf numFmtId="0" fontId="5" fillId="0" borderId="0" xfId="0" applyFont="1" applyAlignment="1">
      <alignment horizontal="left"/>
    </xf>
    <xf numFmtId="0" fontId="5" fillId="0" borderId="1" xfId="0" applyFont="1" applyBorder="1" applyAlignment="1">
      <alignment vertical="top" wrapText="1"/>
    </xf>
    <xf numFmtId="44" fontId="5" fillId="0" borderId="1" xfId="6" applyFont="1" applyBorder="1" applyAlignment="1">
      <alignment vertical="top"/>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center" vertical="top"/>
    </xf>
    <xf numFmtId="0" fontId="5" fillId="4" borderId="0" xfId="0" applyFont="1" applyFill="1" applyAlignment="1">
      <alignment horizontal="center"/>
    </xf>
    <xf numFmtId="0" fontId="5" fillId="4" borderId="0" xfId="0" applyFont="1" applyFill="1"/>
    <xf numFmtId="0" fontId="5" fillId="6" borderId="1" xfId="5" applyFill="1" applyBorder="1" applyAlignment="1" applyProtection="1">
      <alignment horizontal="left" vertical="top" wrapText="1"/>
      <protection locked="0"/>
    </xf>
    <xf numFmtId="0" fontId="5" fillId="6" borderId="1" xfId="5" applyFill="1" applyBorder="1" applyAlignment="1" applyProtection="1">
      <alignment vertical="top" wrapText="1"/>
      <protection locked="0"/>
    </xf>
    <xf numFmtId="165" fontId="5" fillId="6" borderId="1" xfId="5" applyNumberFormat="1" applyFill="1" applyBorder="1" applyAlignment="1" applyProtection="1">
      <alignment vertical="top"/>
      <protection locked="0"/>
    </xf>
    <xf numFmtId="0" fontId="5" fillId="6" borderId="1" xfId="5" applyFill="1" applyBorder="1" applyAlignment="1" applyProtection="1">
      <alignment horizontal="left" vertical="top"/>
      <protection locked="0"/>
    </xf>
    <xf numFmtId="14" fontId="13" fillId="0" borderId="0" xfId="5" applyNumberFormat="1" applyFont="1" applyAlignment="1" applyProtection="1">
      <alignment horizontal="left" vertical="top"/>
      <protection locked="0"/>
    </xf>
    <xf numFmtId="14" fontId="13" fillId="0" borderId="0" xfId="5" applyNumberFormat="1" applyFont="1" applyAlignment="1" applyProtection="1">
      <alignment horizontal="left" vertical="top" wrapText="1"/>
      <protection locked="0"/>
    </xf>
    <xf numFmtId="14" fontId="9" fillId="0" borderId="0" xfId="0" applyNumberFormat="1" applyFont="1"/>
    <xf numFmtId="0" fontId="13" fillId="0" borderId="0" xfId="0" applyFont="1" applyAlignment="1">
      <alignment vertical="top"/>
    </xf>
    <xf numFmtId="2" fontId="7" fillId="5" borderId="7" xfId="5" applyNumberFormat="1" applyFont="1" applyFill="1" applyBorder="1" applyAlignment="1">
      <alignment wrapText="1"/>
    </xf>
    <xf numFmtId="2" fontId="7" fillId="5" borderId="0" xfId="5" applyNumberFormat="1" applyFont="1" applyFill="1" applyAlignment="1">
      <alignment horizontal="center" vertical="top" wrapText="1"/>
    </xf>
    <xf numFmtId="2" fontId="7" fillId="5" borderId="0" xfId="5" applyNumberFormat="1" applyFont="1" applyFill="1" applyAlignment="1">
      <alignment horizontal="center" vertical="top"/>
    </xf>
    <xf numFmtId="0" fontId="0" fillId="5" borderId="0" xfId="0" applyFill="1"/>
    <xf numFmtId="0" fontId="9" fillId="7" borderId="0" xfId="0" applyFont="1" applyFill="1"/>
    <xf numFmtId="166" fontId="4" fillId="0" borderId="0" xfId="0" applyNumberFormat="1" applyFont="1"/>
    <xf numFmtId="0" fontId="9" fillId="4" borderId="0" xfId="0" applyFont="1" applyFill="1" applyAlignment="1">
      <alignment vertical="top"/>
    </xf>
    <xf numFmtId="0" fontId="13" fillId="0" borderId="1" xfId="13" applyFont="1" applyBorder="1" applyAlignment="1">
      <alignment vertical="top"/>
    </xf>
    <xf numFmtId="0" fontId="13" fillId="0" borderId="1" xfId="13" applyFont="1" applyBorder="1" applyAlignment="1">
      <alignment vertical="top" wrapText="1"/>
    </xf>
    <xf numFmtId="0" fontId="9" fillId="0" borderId="0" xfId="14" applyFont="1"/>
    <xf numFmtId="0" fontId="5" fillId="0" borderId="0" xfId="15" applyFont="1" applyAlignment="1">
      <alignment vertical="top" wrapText="1"/>
    </xf>
    <xf numFmtId="0" fontId="9" fillId="0" borderId="0" xfId="15" applyFont="1" applyAlignment="1">
      <alignment vertical="top" wrapText="1"/>
    </xf>
    <xf numFmtId="0" fontId="5" fillId="0" borderId="0" xfId="15" applyFont="1" applyAlignment="1">
      <alignment horizontal="center" vertical="center" wrapText="1"/>
    </xf>
    <xf numFmtId="0" fontId="5" fillId="0" borderId="0" xfId="15" applyFont="1" applyAlignment="1">
      <alignment wrapText="1"/>
    </xf>
    <xf numFmtId="0" fontId="13" fillId="0" borderId="0" xfId="0" applyFont="1" applyAlignment="1">
      <alignment horizontal="center" wrapText="1"/>
    </xf>
    <xf numFmtId="0" fontId="13" fillId="4" borderId="0" xfId="0" applyFont="1" applyFill="1" applyAlignment="1">
      <alignment horizontal="center" vertical="center" wrapText="1"/>
    </xf>
  </cellXfs>
  <cellStyles count="16">
    <cellStyle name="Euro" xfId="1" xr:uid="{00000000-0005-0000-0000-000000000000}"/>
    <cellStyle name="Euro 2" xfId="7" xr:uid="{00000000-0005-0000-0000-000001000000}"/>
    <cellStyle name="Euro 3" xfId="8" xr:uid="{00000000-0005-0000-0000-000002000000}"/>
    <cellStyle name="Euro 4" xfId="10" xr:uid="{9C681D16-D950-451C-8620-03B2EA77E62E}"/>
    <cellStyle name="Goed" xfId="2" builtinId="26"/>
    <cellStyle name="Komma 2" xfId="3" xr:uid="{00000000-0005-0000-0000-000004000000}"/>
    <cellStyle name="Komma 2 2" xfId="11" xr:uid="{627B6C52-97F1-461E-A4BB-751518AABA73}"/>
    <cellStyle name="Standaard" xfId="0" builtinId="0"/>
    <cellStyle name="Standaard 2" xfId="4" xr:uid="{00000000-0005-0000-0000-000006000000}"/>
    <cellStyle name="Standaard 3" xfId="5" xr:uid="{00000000-0005-0000-0000-000007000000}"/>
    <cellStyle name="Standaard 4" xfId="9" xr:uid="{00000000-0005-0000-0000-000008000000}"/>
    <cellStyle name="Standaard 5" xfId="13" xr:uid="{0B180CA4-7E44-40AF-B7B9-38B36DC8EC9F}"/>
    <cellStyle name="Standaard 6" xfId="14" xr:uid="{5BF5AE15-05CF-47F2-B7D7-5489AF969CF5}"/>
    <cellStyle name="Standaard 7" xfId="15" xr:uid="{0AC04D70-9694-411D-B268-AA6F64E96CC7}"/>
    <cellStyle name="Valuta" xfId="6" builtinId="4"/>
    <cellStyle name="Valuta 2" xfId="12" xr:uid="{49C8A80D-3582-4EE9-8B5F-50F51A2110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A313"/>
  <sheetViews>
    <sheetView tabSelected="1" topLeftCell="A77" zoomScaleNormal="100" workbookViewId="0">
      <selection activeCell="O115" sqref="O115"/>
    </sheetView>
  </sheetViews>
  <sheetFormatPr defaultColWidth="20" defaultRowHeight="12.5" x14ac:dyDescent="0.25"/>
  <cols>
    <col min="1" max="1" width="18.7265625" style="1" customWidth="1"/>
    <col min="2" max="2" width="60.54296875" style="1" bestFit="1" customWidth="1"/>
    <col min="3" max="3" width="40" style="1" bestFit="1" customWidth="1"/>
    <col min="4" max="4" width="9.54296875" style="1" customWidth="1"/>
    <col min="5" max="5" width="11.54296875" style="1" customWidth="1"/>
    <col min="6" max="6" width="22.54296875" style="2" bestFit="1" customWidth="1"/>
    <col min="7" max="8" width="24.81640625" style="1" hidden="1" customWidth="1"/>
    <col min="9" max="11" width="23.26953125" style="10" hidden="1" customWidth="1"/>
    <col min="12" max="13" width="23.26953125" style="10" customWidth="1"/>
    <col min="14" max="14" width="23.7265625" style="10" bestFit="1" customWidth="1"/>
    <col min="15" max="15" width="38.453125" style="1" bestFit="1" customWidth="1"/>
    <col min="16" max="16" width="13.453125" style="1" bestFit="1" customWidth="1"/>
    <col min="17" max="17" width="16.26953125" style="1" bestFit="1" customWidth="1"/>
    <col min="18" max="18" width="16.453125" style="78" bestFit="1" customWidth="1"/>
    <col min="19" max="19" width="14.1796875" style="78" bestFit="1" customWidth="1"/>
    <col min="20" max="20" width="9.81640625" style="78" bestFit="1" customWidth="1"/>
    <col min="21" max="21" width="19.54296875" style="78" bestFit="1" customWidth="1"/>
    <col min="22" max="22" width="9.453125" style="78" bestFit="1" customWidth="1"/>
    <col min="23" max="23" width="11.453125" style="78" customWidth="1"/>
    <col min="24" max="26" width="11.453125" customWidth="1"/>
    <col min="27" max="16384" width="20" style="1"/>
  </cols>
  <sheetData>
    <row r="1" spans="1:26" ht="26" x14ac:dyDescent="0.3">
      <c r="A1" s="17" t="s">
        <v>252</v>
      </c>
      <c r="B1" s="25" t="s">
        <v>252</v>
      </c>
      <c r="C1" s="26" t="s">
        <v>253</v>
      </c>
      <c r="D1" s="26" t="s">
        <v>254</v>
      </c>
      <c r="E1" s="26" t="s">
        <v>98</v>
      </c>
      <c r="F1" s="26" t="s">
        <v>255</v>
      </c>
      <c r="G1" s="27" t="s">
        <v>886</v>
      </c>
      <c r="H1" s="27" t="s">
        <v>893</v>
      </c>
      <c r="I1" s="27" t="s">
        <v>520</v>
      </c>
      <c r="J1" s="27" t="s">
        <v>932</v>
      </c>
      <c r="K1" s="27" t="s">
        <v>933</v>
      </c>
      <c r="L1" s="27" t="s">
        <v>967</v>
      </c>
      <c r="M1" s="27" t="s">
        <v>968</v>
      </c>
      <c r="N1" s="28" t="s">
        <v>15</v>
      </c>
      <c r="O1" s="114" t="s">
        <v>974</v>
      </c>
      <c r="P1" s="114" t="s">
        <v>975</v>
      </c>
      <c r="Q1" s="114" t="s">
        <v>976</v>
      </c>
      <c r="R1" s="115" t="s">
        <v>897</v>
      </c>
      <c r="S1" s="115" t="s">
        <v>898</v>
      </c>
      <c r="T1" s="115" t="s">
        <v>899</v>
      </c>
      <c r="U1" s="115" t="s">
        <v>900</v>
      </c>
      <c r="V1" s="115" t="s">
        <v>901</v>
      </c>
      <c r="W1" s="115" t="s">
        <v>902</v>
      </c>
      <c r="X1" s="115" t="s">
        <v>903</v>
      </c>
      <c r="Y1" s="115" t="s">
        <v>904</v>
      </c>
      <c r="Z1" s="115" t="s">
        <v>905</v>
      </c>
    </row>
    <row r="2" spans="1:26" ht="13" x14ac:dyDescent="0.3">
      <c r="A2" s="81"/>
      <c r="B2" s="82"/>
      <c r="C2" s="81"/>
      <c r="D2" s="81"/>
      <c r="E2" s="81"/>
      <c r="F2" s="81"/>
      <c r="G2" s="83" t="s">
        <v>887</v>
      </c>
      <c r="H2" s="83" t="s">
        <v>894</v>
      </c>
      <c r="I2" s="83"/>
      <c r="J2" s="83" t="s">
        <v>956</v>
      </c>
      <c r="K2" s="83" t="s">
        <v>957</v>
      </c>
      <c r="L2" s="83" t="s">
        <v>969</v>
      </c>
      <c r="M2" s="83" t="s">
        <v>970</v>
      </c>
      <c r="N2" s="84"/>
      <c r="O2" s="114"/>
      <c r="P2" s="114"/>
      <c r="Q2" s="114"/>
      <c r="R2" s="116" t="s">
        <v>906</v>
      </c>
      <c r="S2" s="116" t="s">
        <v>907</v>
      </c>
      <c r="T2" s="76" t="s">
        <v>908</v>
      </c>
      <c r="U2" s="76" t="s">
        <v>909</v>
      </c>
      <c r="V2" s="77"/>
      <c r="W2" s="77"/>
      <c r="X2" s="117"/>
      <c r="Y2" s="117"/>
      <c r="Z2" s="117"/>
    </row>
    <row r="3" spans="1:26" s="37" customFormat="1" ht="12.75" hidden="1" customHeight="1" x14ac:dyDescent="0.3">
      <c r="A3" s="39" t="s">
        <v>93</v>
      </c>
      <c r="B3" s="31" t="s">
        <v>597</v>
      </c>
      <c r="C3" s="32" t="s">
        <v>596</v>
      </c>
      <c r="D3" s="32" t="s">
        <v>512</v>
      </c>
      <c r="E3" s="32" t="s">
        <v>513</v>
      </c>
      <c r="F3" s="43"/>
      <c r="G3" s="16">
        <v>65238</v>
      </c>
      <c r="H3" s="16">
        <f>ROUND(G3/150.8*158.3,0)</f>
        <v>68483</v>
      </c>
      <c r="I3" s="16">
        <v>29000</v>
      </c>
      <c r="J3" s="16">
        <f>ROUND(H3/158.3*175.4,0)</f>
        <v>75881</v>
      </c>
      <c r="K3" s="16">
        <f>ROUND(I3/126.4*140.8,0)</f>
        <v>32304</v>
      </c>
      <c r="L3" s="16">
        <f>ROUND(J3/119.7*125.2,0)</f>
        <v>79368</v>
      </c>
      <c r="M3" s="16">
        <f>ROUND(K3/115.1*123.3,0)</f>
        <v>34605</v>
      </c>
      <c r="N3" s="16"/>
      <c r="R3" s="78"/>
      <c r="S3" s="78"/>
      <c r="T3" s="78"/>
      <c r="U3" s="78"/>
      <c r="V3" s="78"/>
      <c r="W3" s="78"/>
      <c r="X3"/>
      <c r="Y3"/>
      <c r="Z3"/>
    </row>
    <row r="4" spans="1:26" s="47" customFormat="1" ht="12.75" hidden="1" customHeight="1" x14ac:dyDescent="0.3">
      <c r="A4" s="39" t="s">
        <v>93</v>
      </c>
      <c r="B4" s="31" t="s">
        <v>670</v>
      </c>
      <c r="C4" s="32" t="s">
        <v>669</v>
      </c>
      <c r="D4" s="32">
        <v>5000</v>
      </c>
      <c r="E4" s="33" t="s">
        <v>532</v>
      </c>
      <c r="F4" s="14"/>
      <c r="G4" s="16">
        <v>193206</v>
      </c>
      <c r="H4" s="16">
        <f t="shared" ref="H4:H67" si="0">ROUND(G4/150.8*158.3,0)</f>
        <v>202815</v>
      </c>
      <c r="I4" s="16">
        <v>36000</v>
      </c>
      <c r="J4" s="16">
        <f t="shared" ref="J4:J68" si="1">ROUND(H4/158.3*175.4,0)</f>
        <v>224724</v>
      </c>
      <c r="K4" s="16">
        <f t="shared" ref="K4:K68" si="2">ROUND(I4/126.4*140.8,0)</f>
        <v>40101</v>
      </c>
      <c r="L4" s="16">
        <f t="shared" ref="L4:L67" si="3">ROUND(J4/119.7*125.2,0)</f>
        <v>235050</v>
      </c>
      <c r="M4" s="16">
        <f t="shared" ref="M4:M67" si="4">ROUND(K4/115.1*123.3,0)</f>
        <v>42958</v>
      </c>
      <c r="N4" s="16"/>
      <c r="O4" s="37"/>
      <c r="P4" s="37"/>
      <c r="Q4" s="37"/>
      <c r="R4" s="78"/>
      <c r="S4" s="78"/>
      <c r="T4" s="78"/>
      <c r="U4" s="78"/>
      <c r="V4" s="78"/>
      <c r="W4" s="78"/>
      <c r="X4"/>
      <c r="Y4"/>
      <c r="Z4"/>
    </row>
    <row r="5" spans="1:26" s="37" customFormat="1" ht="12.75" hidden="1" customHeight="1" x14ac:dyDescent="0.3">
      <c r="A5" s="39" t="s">
        <v>93</v>
      </c>
      <c r="B5" s="12" t="s">
        <v>161</v>
      </c>
      <c r="C5" s="38" t="s">
        <v>641</v>
      </c>
      <c r="D5" s="12" t="s">
        <v>99</v>
      </c>
      <c r="E5" s="38" t="s">
        <v>1</v>
      </c>
      <c r="F5" s="43" t="s">
        <v>101</v>
      </c>
      <c r="G5" s="16">
        <v>3004708</v>
      </c>
      <c r="H5" s="16">
        <f t="shared" si="0"/>
        <v>3154146</v>
      </c>
      <c r="I5" s="16">
        <f>231855+23145</f>
        <v>255000</v>
      </c>
      <c r="J5" s="16">
        <f t="shared" si="1"/>
        <v>3494865</v>
      </c>
      <c r="K5" s="16">
        <f t="shared" si="2"/>
        <v>284051</v>
      </c>
      <c r="L5" s="16">
        <f t="shared" si="3"/>
        <v>3655448</v>
      </c>
      <c r="M5" s="16">
        <f t="shared" si="4"/>
        <v>304287</v>
      </c>
      <c r="N5" s="16"/>
      <c r="R5" s="78"/>
      <c r="S5" s="78"/>
      <c r="T5" s="78"/>
      <c r="U5" s="78"/>
      <c r="V5" s="78"/>
      <c r="W5" s="78"/>
      <c r="X5"/>
      <c r="Y5"/>
      <c r="Z5"/>
    </row>
    <row r="6" spans="1:26" s="37" customFormat="1" ht="13" hidden="1" x14ac:dyDescent="0.3">
      <c r="A6" s="39" t="s">
        <v>93</v>
      </c>
      <c r="B6" s="13" t="s">
        <v>775</v>
      </c>
      <c r="C6" s="32" t="s">
        <v>594</v>
      </c>
      <c r="D6" s="13" t="s">
        <v>100</v>
      </c>
      <c r="E6" s="32" t="s">
        <v>1</v>
      </c>
      <c r="F6" s="14"/>
      <c r="G6" s="16">
        <v>10110625</v>
      </c>
      <c r="H6" s="16">
        <f t="shared" si="0"/>
        <v>10613474</v>
      </c>
      <c r="I6" s="58">
        <v>24000</v>
      </c>
      <c r="J6" s="16">
        <f t="shared" si="1"/>
        <v>11759971</v>
      </c>
      <c r="K6" s="16">
        <f t="shared" si="2"/>
        <v>26734</v>
      </c>
      <c r="L6" s="16">
        <f t="shared" si="3"/>
        <v>12300321</v>
      </c>
      <c r="M6" s="16">
        <f t="shared" si="4"/>
        <v>28639</v>
      </c>
      <c r="N6" s="58"/>
      <c r="O6" s="47"/>
      <c r="P6" s="47"/>
      <c r="Q6" s="47"/>
      <c r="R6" s="78"/>
      <c r="S6" s="78"/>
      <c r="T6" s="78"/>
      <c r="U6" s="78"/>
      <c r="V6" s="78"/>
      <c r="W6" s="78"/>
      <c r="X6"/>
      <c r="Y6"/>
      <c r="Z6"/>
    </row>
    <row r="7" spans="1:26" s="37" customFormat="1" ht="12.75" hidden="1" customHeight="1" x14ac:dyDescent="0.3">
      <c r="A7" s="39" t="s">
        <v>0</v>
      </c>
      <c r="B7" s="12"/>
      <c r="C7" s="38" t="s">
        <v>75</v>
      </c>
      <c r="D7" s="12" t="s">
        <v>106</v>
      </c>
      <c r="E7" s="38" t="s">
        <v>1</v>
      </c>
      <c r="F7" s="43" t="s">
        <v>104</v>
      </c>
      <c r="G7" s="16">
        <v>8593843</v>
      </c>
      <c r="H7" s="16">
        <f t="shared" si="0"/>
        <v>9021256</v>
      </c>
      <c r="I7" s="16"/>
      <c r="J7" s="16">
        <f t="shared" si="1"/>
        <v>9995757</v>
      </c>
      <c r="K7" s="16">
        <f t="shared" si="2"/>
        <v>0</v>
      </c>
      <c r="L7" s="16">
        <f t="shared" si="3"/>
        <v>10455044</v>
      </c>
      <c r="M7" s="16">
        <f t="shared" si="4"/>
        <v>0</v>
      </c>
      <c r="N7" s="16"/>
      <c r="R7" s="78"/>
      <c r="S7" s="78"/>
      <c r="T7" s="78"/>
      <c r="U7" s="78"/>
      <c r="V7" s="78"/>
      <c r="W7" s="78"/>
      <c r="X7"/>
      <c r="Y7"/>
      <c r="Z7"/>
    </row>
    <row r="8" spans="1:26" s="48" customFormat="1" ht="12.75" hidden="1" customHeight="1" x14ac:dyDescent="0.3">
      <c r="A8" s="39" t="s">
        <v>0</v>
      </c>
      <c r="B8" s="59"/>
      <c r="C8" s="32" t="s">
        <v>531</v>
      </c>
      <c r="D8" s="12" t="s">
        <v>106</v>
      </c>
      <c r="E8" s="32" t="s">
        <v>1</v>
      </c>
      <c r="F8" s="38" t="s">
        <v>13</v>
      </c>
      <c r="G8" s="16">
        <v>706325</v>
      </c>
      <c r="H8" s="16">
        <f t="shared" si="0"/>
        <v>741454</v>
      </c>
      <c r="I8" s="16"/>
      <c r="J8" s="16">
        <f t="shared" si="1"/>
        <v>821548</v>
      </c>
      <c r="K8" s="16">
        <f t="shared" si="2"/>
        <v>0</v>
      </c>
      <c r="L8" s="16">
        <f t="shared" si="3"/>
        <v>859297</v>
      </c>
      <c r="M8" s="16">
        <f t="shared" si="4"/>
        <v>0</v>
      </c>
      <c r="N8" s="16"/>
      <c r="O8" s="37"/>
      <c r="P8" s="37"/>
      <c r="Q8" s="37"/>
      <c r="R8" s="78"/>
      <c r="S8" s="78"/>
      <c r="T8" s="78"/>
      <c r="U8" s="78"/>
      <c r="V8" s="78"/>
      <c r="W8" s="78"/>
      <c r="X8"/>
      <c r="Y8"/>
      <c r="Z8"/>
    </row>
    <row r="9" spans="1:26" s="37" customFormat="1" ht="12.75" hidden="1" customHeight="1" x14ac:dyDescent="0.3">
      <c r="A9" s="39" t="s">
        <v>0</v>
      </c>
      <c r="B9" s="59" t="s">
        <v>643</v>
      </c>
      <c r="C9" s="32" t="s">
        <v>642</v>
      </c>
      <c r="D9" s="32" t="s">
        <v>511</v>
      </c>
      <c r="E9" s="32" t="s">
        <v>1</v>
      </c>
      <c r="F9" s="38" t="s">
        <v>13</v>
      </c>
      <c r="G9" s="16">
        <v>146785</v>
      </c>
      <c r="H9" s="16">
        <f t="shared" si="0"/>
        <v>154085</v>
      </c>
      <c r="I9" s="16"/>
      <c r="J9" s="16">
        <f t="shared" si="1"/>
        <v>170730</v>
      </c>
      <c r="K9" s="16">
        <f t="shared" si="2"/>
        <v>0</v>
      </c>
      <c r="L9" s="16">
        <f t="shared" si="3"/>
        <v>178575</v>
      </c>
      <c r="M9" s="16">
        <f t="shared" si="4"/>
        <v>0</v>
      </c>
      <c r="N9" s="16"/>
      <c r="R9" s="78"/>
      <c r="S9" s="78"/>
      <c r="T9" s="78"/>
      <c r="U9" s="78"/>
      <c r="V9" s="78"/>
      <c r="W9" s="78"/>
      <c r="X9"/>
      <c r="Y9"/>
      <c r="Z9"/>
    </row>
    <row r="10" spans="1:26" s="37" customFormat="1" ht="12.75" hidden="1" customHeight="1" x14ac:dyDescent="0.3">
      <c r="A10" s="39" t="s">
        <v>93</v>
      </c>
      <c r="B10" s="13" t="s">
        <v>162</v>
      </c>
      <c r="C10" s="38" t="s">
        <v>103</v>
      </c>
      <c r="D10" s="13" t="s">
        <v>107</v>
      </c>
      <c r="E10" s="38" t="s">
        <v>1</v>
      </c>
      <c r="F10" s="14" t="s">
        <v>105</v>
      </c>
      <c r="G10" s="16">
        <v>2584426</v>
      </c>
      <c r="H10" s="16">
        <f t="shared" si="0"/>
        <v>2712962</v>
      </c>
      <c r="I10" s="16">
        <f>314371+105629</f>
        <v>420000</v>
      </c>
      <c r="J10" s="16">
        <f t="shared" si="1"/>
        <v>3006024</v>
      </c>
      <c r="K10" s="16">
        <f t="shared" si="2"/>
        <v>467848</v>
      </c>
      <c r="L10" s="16">
        <f t="shared" si="3"/>
        <v>3144145</v>
      </c>
      <c r="M10" s="16">
        <f t="shared" si="4"/>
        <v>501179</v>
      </c>
      <c r="N10" s="16"/>
      <c r="O10" s="48"/>
      <c r="P10" s="48"/>
      <c r="Q10" s="48"/>
      <c r="R10" s="78"/>
      <c r="S10" s="78"/>
      <c r="T10" s="78"/>
      <c r="U10" s="78"/>
      <c r="V10" s="78"/>
      <c r="W10" s="78"/>
      <c r="X10"/>
      <c r="Y10"/>
      <c r="Z10"/>
    </row>
    <row r="11" spans="1:26" s="37" customFormat="1" ht="12.75" hidden="1" customHeight="1" x14ac:dyDescent="0.3">
      <c r="A11" s="39" t="s">
        <v>93</v>
      </c>
      <c r="B11" s="12" t="s">
        <v>81</v>
      </c>
      <c r="C11" s="12" t="s">
        <v>740</v>
      </c>
      <c r="D11" s="12" t="s">
        <v>109</v>
      </c>
      <c r="E11" s="38" t="s">
        <v>1</v>
      </c>
      <c r="F11" s="43" t="s">
        <v>111</v>
      </c>
      <c r="G11" s="16">
        <v>376372</v>
      </c>
      <c r="H11" s="16">
        <f t="shared" si="0"/>
        <v>395091</v>
      </c>
      <c r="I11" s="16">
        <v>309000</v>
      </c>
      <c r="J11" s="16">
        <f t="shared" si="1"/>
        <v>437770</v>
      </c>
      <c r="K11" s="16">
        <f t="shared" si="2"/>
        <v>344203</v>
      </c>
      <c r="L11" s="16">
        <f t="shared" si="3"/>
        <v>457885</v>
      </c>
      <c r="M11" s="16">
        <f t="shared" si="4"/>
        <v>368725</v>
      </c>
      <c r="N11" s="16"/>
      <c r="R11" s="78"/>
      <c r="S11" s="78"/>
      <c r="T11" s="78"/>
      <c r="U11" s="78"/>
      <c r="V11" s="78"/>
      <c r="W11" s="78"/>
      <c r="X11"/>
      <c r="Y11"/>
      <c r="Z11"/>
    </row>
    <row r="12" spans="1:26" s="37" customFormat="1" ht="12.75" hidden="1" customHeight="1" x14ac:dyDescent="0.3">
      <c r="A12" s="39" t="s">
        <v>0</v>
      </c>
      <c r="B12" s="31" t="s">
        <v>764</v>
      </c>
      <c r="C12" s="32" t="s">
        <v>765</v>
      </c>
      <c r="D12" s="50" t="s">
        <v>110</v>
      </c>
      <c r="E12" s="32" t="s">
        <v>1</v>
      </c>
      <c r="F12" s="14"/>
      <c r="G12" s="16">
        <v>1809600</v>
      </c>
      <c r="H12" s="16">
        <f t="shared" si="0"/>
        <v>1899600</v>
      </c>
      <c r="I12" s="16"/>
      <c r="J12" s="16">
        <f t="shared" si="1"/>
        <v>2104800</v>
      </c>
      <c r="K12" s="16">
        <f t="shared" si="2"/>
        <v>0</v>
      </c>
      <c r="L12" s="16">
        <f t="shared" si="3"/>
        <v>2201512</v>
      </c>
      <c r="M12" s="16">
        <f t="shared" si="4"/>
        <v>0</v>
      </c>
      <c r="N12" s="16"/>
      <c r="O12" s="110"/>
      <c r="P12" s="110"/>
      <c r="Q12" s="110"/>
      <c r="R12" s="78"/>
      <c r="S12" s="78"/>
      <c r="T12" s="78"/>
      <c r="U12" s="78"/>
      <c r="V12" s="78"/>
      <c r="W12" s="78"/>
      <c r="X12"/>
      <c r="Y12"/>
      <c r="Z12"/>
    </row>
    <row r="13" spans="1:26" s="37" customFormat="1" ht="13" hidden="1" x14ac:dyDescent="0.3">
      <c r="A13" s="39" t="s">
        <v>94</v>
      </c>
      <c r="B13" s="12" t="s">
        <v>168</v>
      </c>
      <c r="C13" s="38" t="s">
        <v>256</v>
      </c>
      <c r="D13" s="12" t="s">
        <v>110</v>
      </c>
      <c r="E13" s="38" t="s">
        <v>1</v>
      </c>
      <c r="F13" s="43"/>
      <c r="G13" s="16">
        <v>0</v>
      </c>
      <c r="H13" s="16">
        <f t="shared" si="0"/>
        <v>0</v>
      </c>
      <c r="I13" s="52">
        <v>54000</v>
      </c>
      <c r="J13" s="16">
        <f t="shared" si="1"/>
        <v>0</v>
      </c>
      <c r="K13" s="16">
        <f t="shared" si="2"/>
        <v>60152</v>
      </c>
      <c r="L13" s="16">
        <f t="shared" si="3"/>
        <v>0</v>
      </c>
      <c r="M13" s="16">
        <f t="shared" si="4"/>
        <v>64437</v>
      </c>
      <c r="N13" s="16"/>
      <c r="O13" s="29"/>
      <c r="P13" s="29"/>
      <c r="Q13" s="29"/>
      <c r="R13" s="78"/>
      <c r="S13" s="78"/>
      <c r="T13" s="78"/>
      <c r="U13" s="78"/>
      <c r="V13" s="78"/>
      <c r="W13" s="78"/>
      <c r="X13"/>
      <c r="Y13"/>
      <c r="Z13"/>
    </row>
    <row r="14" spans="1:26" s="37" customFormat="1" ht="13" hidden="1" x14ac:dyDescent="0.3">
      <c r="A14" s="39" t="s">
        <v>93</v>
      </c>
      <c r="B14" s="12" t="s">
        <v>163</v>
      </c>
      <c r="C14" s="38" t="s">
        <v>739</v>
      </c>
      <c r="D14" s="12" t="s">
        <v>110</v>
      </c>
      <c r="E14" s="38" t="s">
        <v>1</v>
      </c>
      <c r="F14" s="43" t="s">
        <v>112</v>
      </c>
      <c r="G14" s="16">
        <v>10174609</v>
      </c>
      <c r="H14" s="16">
        <f t="shared" si="0"/>
        <v>10680641</v>
      </c>
      <c r="I14" s="16">
        <f>1659304+550696</f>
        <v>2210000</v>
      </c>
      <c r="J14" s="16">
        <f t="shared" si="1"/>
        <v>11834393</v>
      </c>
      <c r="K14" s="16">
        <f t="shared" si="2"/>
        <v>2461772</v>
      </c>
      <c r="L14" s="16">
        <f t="shared" si="3"/>
        <v>12378162</v>
      </c>
      <c r="M14" s="16">
        <f t="shared" si="4"/>
        <v>2637155</v>
      </c>
      <c r="N14" s="16"/>
      <c r="R14" s="78"/>
      <c r="S14" s="78"/>
      <c r="T14" s="78"/>
      <c r="U14" s="78"/>
      <c r="V14" s="78"/>
      <c r="W14" s="78"/>
      <c r="X14"/>
      <c r="Y14"/>
      <c r="Z14"/>
    </row>
    <row r="15" spans="1:26" s="37" customFormat="1" ht="13" hidden="1" x14ac:dyDescent="0.3">
      <c r="A15" s="39" t="s">
        <v>0</v>
      </c>
      <c r="B15" s="12" t="s">
        <v>165</v>
      </c>
      <c r="C15" s="32" t="s">
        <v>730</v>
      </c>
      <c r="D15" s="12" t="s">
        <v>120</v>
      </c>
      <c r="E15" s="38" t="s">
        <v>1</v>
      </c>
      <c r="F15" s="43" t="s">
        <v>119</v>
      </c>
      <c r="G15" s="16">
        <v>4202828</v>
      </c>
      <c r="H15" s="16">
        <f t="shared" si="0"/>
        <v>4411855</v>
      </c>
      <c r="I15" s="16"/>
      <c r="J15" s="16">
        <f t="shared" si="1"/>
        <v>4888436</v>
      </c>
      <c r="K15" s="16">
        <f t="shared" si="2"/>
        <v>0</v>
      </c>
      <c r="L15" s="16">
        <f t="shared" si="3"/>
        <v>5113051</v>
      </c>
      <c r="M15" s="16">
        <f t="shared" si="4"/>
        <v>0</v>
      </c>
      <c r="N15" s="16"/>
      <c r="R15" s="78"/>
      <c r="S15" s="78"/>
      <c r="T15" s="78"/>
      <c r="U15" s="78"/>
      <c r="V15" s="78"/>
      <c r="W15" s="78"/>
      <c r="X15"/>
      <c r="Y15"/>
      <c r="Z15"/>
    </row>
    <row r="16" spans="1:26" s="37" customFormat="1" ht="12.75" hidden="1" customHeight="1" x14ac:dyDescent="0.3">
      <c r="A16" s="31" t="s">
        <v>0</v>
      </c>
      <c r="B16" s="31" t="s">
        <v>535</v>
      </c>
      <c r="C16" s="32" t="s">
        <v>730</v>
      </c>
      <c r="D16" s="12" t="s">
        <v>120</v>
      </c>
      <c r="E16" s="32" t="s">
        <v>1</v>
      </c>
      <c r="F16" s="43"/>
      <c r="G16" s="16">
        <v>314870</v>
      </c>
      <c r="H16" s="16">
        <f t="shared" si="0"/>
        <v>330530</v>
      </c>
      <c r="I16" s="16">
        <v>0</v>
      </c>
      <c r="J16" s="16">
        <f t="shared" si="1"/>
        <v>366235</v>
      </c>
      <c r="K16" s="16">
        <f t="shared" si="2"/>
        <v>0</v>
      </c>
      <c r="L16" s="16">
        <f t="shared" si="3"/>
        <v>383063</v>
      </c>
      <c r="M16" s="16">
        <f t="shared" si="4"/>
        <v>0</v>
      </c>
      <c r="N16" s="16"/>
      <c r="O16" s="29"/>
      <c r="P16" s="29"/>
      <c r="Q16" s="29"/>
      <c r="R16" s="78"/>
      <c r="S16" s="78"/>
      <c r="T16" s="78"/>
      <c r="U16" s="78"/>
      <c r="V16" s="78"/>
      <c r="W16" s="78"/>
      <c r="X16"/>
      <c r="Y16"/>
      <c r="Z16"/>
    </row>
    <row r="17" spans="1:26" s="37" customFormat="1" ht="12.75" hidden="1" customHeight="1" x14ac:dyDescent="0.3">
      <c r="A17" s="39" t="s">
        <v>93</v>
      </c>
      <c r="B17" s="31" t="s">
        <v>766</v>
      </c>
      <c r="C17" s="32" t="s">
        <v>767</v>
      </c>
      <c r="D17" s="13" t="s">
        <v>120</v>
      </c>
      <c r="E17" s="32" t="s">
        <v>1</v>
      </c>
      <c r="F17" s="14"/>
      <c r="G17" s="16">
        <v>1505587</v>
      </c>
      <c r="H17" s="16">
        <f t="shared" si="0"/>
        <v>1580467</v>
      </c>
      <c r="I17" s="16">
        <v>196346</v>
      </c>
      <c r="J17" s="16">
        <f t="shared" si="1"/>
        <v>1751193</v>
      </c>
      <c r="K17" s="16">
        <f t="shared" si="2"/>
        <v>218715</v>
      </c>
      <c r="L17" s="16">
        <f t="shared" si="3"/>
        <v>1831657</v>
      </c>
      <c r="M17" s="16">
        <f t="shared" si="4"/>
        <v>234297</v>
      </c>
      <c r="N17" s="16"/>
      <c r="O17" s="110"/>
      <c r="P17" s="110"/>
      <c r="Q17" s="110"/>
      <c r="R17" s="78"/>
      <c r="S17" s="78"/>
      <c r="T17" s="78"/>
      <c r="U17" s="78"/>
      <c r="V17" s="78"/>
      <c r="W17" s="78"/>
      <c r="X17"/>
      <c r="Y17"/>
      <c r="Z17"/>
    </row>
    <row r="18" spans="1:26" s="37" customFormat="1" ht="12.75" hidden="1" customHeight="1" x14ac:dyDescent="0.3">
      <c r="A18" s="39" t="s">
        <v>0</v>
      </c>
      <c r="B18" s="12" t="s">
        <v>164</v>
      </c>
      <c r="C18" s="38" t="s">
        <v>108</v>
      </c>
      <c r="D18" s="12" t="s">
        <v>120</v>
      </c>
      <c r="E18" s="38" t="s">
        <v>1</v>
      </c>
      <c r="F18" s="43" t="s">
        <v>115</v>
      </c>
      <c r="G18" s="16">
        <v>1078935</v>
      </c>
      <c r="H18" s="16">
        <f t="shared" si="0"/>
        <v>1132596</v>
      </c>
      <c r="I18" s="16"/>
      <c r="J18" s="16">
        <f t="shared" si="1"/>
        <v>1254942</v>
      </c>
      <c r="K18" s="16">
        <f t="shared" si="2"/>
        <v>0</v>
      </c>
      <c r="L18" s="16">
        <f t="shared" si="3"/>
        <v>1312604</v>
      </c>
      <c r="M18" s="16">
        <f t="shared" si="4"/>
        <v>0</v>
      </c>
      <c r="N18" s="16"/>
      <c r="R18" s="78"/>
      <c r="S18" s="78"/>
      <c r="T18" s="78"/>
      <c r="U18" s="78"/>
      <c r="V18" s="78"/>
      <c r="W18" s="78"/>
      <c r="X18"/>
      <c r="Y18"/>
      <c r="Z18"/>
    </row>
    <row r="19" spans="1:26" s="37" customFormat="1" ht="12.75" hidden="1" customHeight="1" x14ac:dyDescent="0.3">
      <c r="A19" s="39" t="s">
        <v>0</v>
      </c>
      <c r="B19" s="12" t="s">
        <v>742</v>
      </c>
      <c r="C19" s="38" t="s">
        <v>114</v>
      </c>
      <c r="D19" s="12" t="s">
        <v>121</v>
      </c>
      <c r="E19" s="38" t="s">
        <v>1</v>
      </c>
      <c r="F19" s="43" t="s">
        <v>118</v>
      </c>
      <c r="G19" s="16">
        <v>664925</v>
      </c>
      <c r="H19" s="16">
        <f t="shared" si="0"/>
        <v>697995</v>
      </c>
      <c r="I19" s="16"/>
      <c r="J19" s="16">
        <f t="shared" si="1"/>
        <v>773394</v>
      </c>
      <c r="K19" s="16">
        <f t="shared" si="2"/>
        <v>0</v>
      </c>
      <c r="L19" s="16">
        <f t="shared" si="3"/>
        <v>808930</v>
      </c>
      <c r="M19" s="16">
        <f t="shared" si="4"/>
        <v>0</v>
      </c>
      <c r="N19" s="16"/>
      <c r="R19" s="78"/>
      <c r="S19" s="78"/>
      <c r="T19" s="78"/>
      <c r="U19" s="78"/>
      <c r="V19" s="78"/>
      <c r="W19" s="78"/>
      <c r="X19"/>
      <c r="Y19"/>
      <c r="Z19"/>
    </row>
    <row r="20" spans="1:26" s="37" customFormat="1" ht="13" hidden="1" x14ac:dyDescent="0.3">
      <c r="A20" s="39" t="s">
        <v>0</v>
      </c>
      <c r="B20" s="12" t="s">
        <v>741</v>
      </c>
      <c r="C20" s="38" t="s">
        <v>114</v>
      </c>
      <c r="D20" s="12" t="s">
        <v>121</v>
      </c>
      <c r="E20" s="38" t="s">
        <v>1</v>
      </c>
      <c r="F20" s="43" t="s">
        <v>117</v>
      </c>
      <c r="G20" s="16">
        <v>796655</v>
      </c>
      <c r="H20" s="16">
        <f t="shared" si="0"/>
        <v>836276</v>
      </c>
      <c r="I20" s="16"/>
      <c r="J20" s="16">
        <f t="shared" si="1"/>
        <v>926613</v>
      </c>
      <c r="K20" s="16">
        <f t="shared" si="2"/>
        <v>0</v>
      </c>
      <c r="L20" s="16">
        <f t="shared" si="3"/>
        <v>969189</v>
      </c>
      <c r="M20" s="16">
        <f t="shared" si="4"/>
        <v>0</v>
      </c>
      <c r="N20" s="16"/>
      <c r="R20" s="78"/>
      <c r="S20" s="78"/>
      <c r="T20" s="78"/>
      <c r="U20" s="78"/>
      <c r="V20" s="78"/>
      <c r="W20" s="78"/>
      <c r="X20"/>
      <c r="Y20"/>
      <c r="Z20"/>
    </row>
    <row r="21" spans="1:26" s="37" customFormat="1" ht="12.75" hidden="1" customHeight="1" x14ac:dyDescent="0.3">
      <c r="A21" s="39" t="s">
        <v>93</v>
      </c>
      <c r="B21" s="12" t="s">
        <v>743</v>
      </c>
      <c r="C21" s="38" t="s">
        <v>113</v>
      </c>
      <c r="D21" s="12" t="s">
        <v>121</v>
      </c>
      <c r="E21" s="38" t="s">
        <v>1</v>
      </c>
      <c r="F21" s="43" t="s">
        <v>116</v>
      </c>
      <c r="G21" s="16">
        <v>972297</v>
      </c>
      <c r="H21" s="16">
        <f t="shared" si="0"/>
        <v>1020654</v>
      </c>
      <c r="I21" s="16">
        <f>156145+13855</f>
        <v>170000</v>
      </c>
      <c r="J21" s="16">
        <f t="shared" si="1"/>
        <v>1130908</v>
      </c>
      <c r="K21" s="16">
        <f t="shared" si="2"/>
        <v>189367</v>
      </c>
      <c r="L21" s="16">
        <f t="shared" si="3"/>
        <v>1182871</v>
      </c>
      <c r="M21" s="16">
        <f t="shared" si="4"/>
        <v>202858</v>
      </c>
      <c r="N21" s="16"/>
      <c r="R21" s="78"/>
      <c r="S21" s="78"/>
      <c r="T21" s="78"/>
      <c r="U21" s="78"/>
      <c r="V21" s="78"/>
      <c r="W21" s="78"/>
      <c r="X21"/>
      <c r="Y21"/>
      <c r="Z21"/>
    </row>
    <row r="22" spans="1:26" s="37" customFormat="1" ht="13" x14ac:dyDescent="0.3">
      <c r="A22" s="39" t="s">
        <v>93</v>
      </c>
      <c r="B22" s="12" t="s">
        <v>166</v>
      </c>
      <c r="C22" s="38" t="s">
        <v>595</v>
      </c>
      <c r="D22" s="12" t="s">
        <v>126</v>
      </c>
      <c r="E22" s="38" t="s">
        <v>1</v>
      </c>
      <c r="F22" s="43" t="s">
        <v>123</v>
      </c>
      <c r="G22" s="16">
        <v>17313144</v>
      </c>
      <c r="H22" s="16">
        <f t="shared" si="0"/>
        <v>18174209</v>
      </c>
      <c r="I22" s="16">
        <f>1850853+499147</f>
        <v>2350000</v>
      </c>
      <c r="J22" s="16">
        <f t="shared" si="1"/>
        <v>20137437</v>
      </c>
      <c r="K22" s="16">
        <f t="shared" si="2"/>
        <v>2617722</v>
      </c>
      <c r="L22" s="16">
        <f t="shared" si="3"/>
        <v>21062716</v>
      </c>
      <c r="M22" s="16">
        <f t="shared" si="4"/>
        <v>2804215</v>
      </c>
      <c r="N22" s="16"/>
      <c r="R22" s="78"/>
      <c r="S22" s="78"/>
      <c r="T22" s="78"/>
      <c r="U22" s="78"/>
      <c r="V22" s="78"/>
      <c r="W22" s="78"/>
      <c r="X22"/>
      <c r="Y22"/>
      <c r="Z22"/>
    </row>
    <row r="23" spans="1:26" s="37" customFormat="1" ht="12.75" hidden="1" customHeight="1" x14ac:dyDescent="0.3">
      <c r="A23" s="39" t="s">
        <v>0</v>
      </c>
      <c r="B23" s="12" t="s">
        <v>167</v>
      </c>
      <c r="C23" s="38" t="s">
        <v>122</v>
      </c>
      <c r="D23" s="12" t="s">
        <v>127</v>
      </c>
      <c r="E23" s="38" t="s">
        <v>1</v>
      </c>
      <c r="F23" s="43" t="s">
        <v>124</v>
      </c>
      <c r="G23" s="16">
        <v>7056989</v>
      </c>
      <c r="H23" s="16">
        <f t="shared" si="0"/>
        <v>7407967</v>
      </c>
      <c r="I23" s="16"/>
      <c r="J23" s="16">
        <f t="shared" si="1"/>
        <v>8208196</v>
      </c>
      <c r="K23" s="16">
        <f t="shared" si="2"/>
        <v>0</v>
      </c>
      <c r="L23" s="16">
        <f t="shared" si="3"/>
        <v>8585348</v>
      </c>
      <c r="M23" s="16">
        <f t="shared" si="4"/>
        <v>0</v>
      </c>
      <c r="N23" s="16"/>
      <c r="O23" s="48" t="s">
        <v>985</v>
      </c>
      <c r="P23" s="120" t="s">
        <v>986</v>
      </c>
      <c r="Q23" s="120" t="s">
        <v>986</v>
      </c>
      <c r="R23" s="78"/>
      <c r="S23" s="78"/>
      <c r="T23" s="78"/>
      <c r="U23" s="78"/>
      <c r="V23" s="78"/>
      <c r="W23" s="78"/>
      <c r="X23"/>
      <c r="Y23"/>
      <c r="Z23"/>
    </row>
    <row r="24" spans="1:26" s="37" customFormat="1" ht="12.75" hidden="1" customHeight="1" x14ac:dyDescent="0.3">
      <c r="A24" s="39" t="s">
        <v>93</v>
      </c>
      <c r="B24" s="12" t="s">
        <v>168</v>
      </c>
      <c r="C24" s="38" t="s">
        <v>32</v>
      </c>
      <c r="D24" s="12" t="s">
        <v>130</v>
      </c>
      <c r="E24" s="38" t="s">
        <v>1</v>
      </c>
      <c r="F24" s="43" t="s">
        <v>129</v>
      </c>
      <c r="G24" s="16">
        <v>1179302</v>
      </c>
      <c r="H24" s="16">
        <f t="shared" si="0"/>
        <v>1237954</v>
      </c>
      <c r="I24" s="16">
        <v>54000</v>
      </c>
      <c r="J24" s="16">
        <f t="shared" si="1"/>
        <v>1371681</v>
      </c>
      <c r="K24" s="16">
        <f t="shared" si="2"/>
        <v>60152</v>
      </c>
      <c r="L24" s="16">
        <f t="shared" si="3"/>
        <v>1434707</v>
      </c>
      <c r="M24" s="16">
        <f t="shared" si="4"/>
        <v>64437</v>
      </c>
      <c r="N24" s="16"/>
      <c r="R24" s="78"/>
      <c r="S24" s="78"/>
      <c r="T24" s="78"/>
      <c r="U24" s="78"/>
      <c r="V24" s="78"/>
      <c r="W24" s="78"/>
      <c r="X24"/>
      <c r="Y24"/>
      <c r="Z24"/>
    </row>
    <row r="25" spans="1:26" s="55" customFormat="1" ht="12.5" hidden="1" customHeight="1" x14ac:dyDescent="0.3">
      <c r="A25" s="59" t="s">
        <v>521</v>
      </c>
      <c r="B25" s="59" t="s">
        <v>872</v>
      </c>
      <c r="C25" s="59" t="s">
        <v>873</v>
      </c>
      <c r="D25" s="59" t="s">
        <v>874</v>
      </c>
      <c r="E25" s="59" t="s">
        <v>1</v>
      </c>
      <c r="F25" s="60"/>
      <c r="G25" s="16">
        <v>0</v>
      </c>
      <c r="H25" s="16">
        <f t="shared" si="0"/>
        <v>0</v>
      </c>
      <c r="I25" s="16">
        <v>12000000</v>
      </c>
      <c r="J25" s="16">
        <f t="shared" si="1"/>
        <v>0</v>
      </c>
      <c r="K25" s="16">
        <f t="shared" si="2"/>
        <v>13367089</v>
      </c>
      <c r="L25" s="16">
        <f t="shared" si="3"/>
        <v>0</v>
      </c>
      <c r="M25" s="16">
        <f t="shared" si="4"/>
        <v>14319392</v>
      </c>
      <c r="N25" s="59"/>
      <c r="O25" s="37"/>
      <c r="P25" s="37"/>
      <c r="Q25" s="37"/>
      <c r="R25" s="79"/>
      <c r="S25" s="79"/>
      <c r="T25" s="79"/>
      <c r="U25" s="79" t="s">
        <v>910</v>
      </c>
      <c r="V25" s="79"/>
      <c r="W25" s="79"/>
      <c r="X25" s="80"/>
      <c r="Y25" s="80"/>
      <c r="Z25" s="80" t="s">
        <v>911</v>
      </c>
    </row>
    <row r="26" spans="1:26" s="29" customFormat="1" ht="12.5" hidden="1" customHeight="1" x14ac:dyDescent="0.3">
      <c r="A26" s="39" t="s">
        <v>521</v>
      </c>
      <c r="B26" s="32" t="s">
        <v>735</v>
      </c>
      <c r="C26" s="33" t="s">
        <v>733</v>
      </c>
      <c r="D26" s="32" t="s">
        <v>514</v>
      </c>
      <c r="E26" s="32" t="s">
        <v>734</v>
      </c>
      <c r="F26" s="14"/>
      <c r="G26" s="16">
        <v>0</v>
      </c>
      <c r="H26" s="16">
        <f>ROUND(G26/150.8*158.3,0)</f>
        <v>0</v>
      </c>
      <c r="I26" s="16">
        <v>125000</v>
      </c>
      <c r="J26" s="16">
        <f t="shared" si="1"/>
        <v>0</v>
      </c>
      <c r="K26" s="16">
        <f t="shared" si="2"/>
        <v>139241</v>
      </c>
      <c r="L26" s="16">
        <f t="shared" si="3"/>
        <v>0</v>
      </c>
      <c r="M26" s="16">
        <f t="shared" si="4"/>
        <v>149161</v>
      </c>
      <c r="N26" s="16"/>
      <c r="O26" s="37"/>
      <c r="P26" s="37"/>
      <c r="Q26" s="37"/>
      <c r="R26" s="78"/>
      <c r="S26" s="78"/>
      <c r="T26" s="78"/>
      <c r="U26" s="78"/>
      <c r="V26" s="78"/>
      <c r="W26" s="78"/>
      <c r="X26"/>
      <c r="Y26"/>
      <c r="Z26"/>
    </row>
    <row r="27" spans="1:26" s="37" customFormat="1" ht="13" hidden="1" customHeight="1" x14ac:dyDescent="0.3">
      <c r="A27" s="39" t="s">
        <v>0</v>
      </c>
      <c r="B27" s="12" t="s">
        <v>789</v>
      </c>
      <c r="C27" s="33" t="s">
        <v>598</v>
      </c>
      <c r="D27" s="33" t="s">
        <v>257</v>
      </c>
      <c r="E27" s="33" t="s">
        <v>1</v>
      </c>
      <c r="F27" s="35" t="s">
        <v>258</v>
      </c>
      <c r="G27" s="16">
        <v>125457</v>
      </c>
      <c r="H27" s="16">
        <f t="shared" si="0"/>
        <v>131697</v>
      </c>
      <c r="I27" s="16"/>
      <c r="J27" s="16">
        <f t="shared" si="1"/>
        <v>145923</v>
      </c>
      <c r="K27" s="16">
        <f t="shared" si="2"/>
        <v>0</v>
      </c>
      <c r="L27" s="16">
        <f t="shared" si="3"/>
        <v>152628</v>
      </c>
      <c r="M27" s="16">
        <f t="shared" si="4"/>
        <v>0</v>
      </c>
      <c r="N27" s="16"/>
      <c r="R27" s="78"/>
      <c r="S27" s="78"/>
      <c r="T27" s="78"/>
      <c r="U27" s="78"/>
      <c r="V27" s="78"/>
      <c r="W27" s="78"/>
      <c r="X27"/>
      <c r="Y27"/>
      <c r="Z27"/>
    </row>
    <row r="28" spans="1:26" s="37" customFormat="1" ht="13" hidden="1" customHeight="1" x14ac:dyDescent="0.3">
      <c r="A28" s="39" t="s">
        <v>0</v>
      </c>
      <c r="B28" s="12" t="s">
        <v>600</v>
      </c>
      <c r="C28" s="33" t="s">
        <v>599</v>
      </c>
      <c r="D28" s="33" t="s">
        <v>257</v>
      </c>
      <c r="E28" s="33" t="s">
        <v>1</v>
      </c>
      <c r="F28" s="14" t="s">
        <v>259</v>
      </c>
      <c r="G28" s="16">
        <v>301098</v>
      </c>
      <c r="H28" s="16">
        <f t="shared" si="0"/>
        <v>316073</v>
      </c>
      <c r="I28" s="16"/>
      <c r="J28" s="16">
        <f t="shared" si="1"/>
        <v>350216</v>
      </c>
      <c r="K28" s="16">
        <f t="shared" si="2"/>
        <v>0</v>
      </c>
      <c r="L28" s="16">
        <f t="shared" si="3"/>
        <v>366308</v>
      </c>
      <c r="M28" s="16">
        <f t="shared" si="4"/>
        <v>0</v>
      </c>
      <c r="N28" s="16"/>
      <c r="R28" s="78"/>
      <c r="S28" s="78"/>
      <c r="T28" s="78"/>
      <c r="U28" s="78"/>
      <c r="V28" s="78"/>
      <c r="W28" s="78"/>
      <c r="X28"/>
      <c r="Y28"/>
      <c r="Z28"/>
    </row>
    <row r="29" spans="1:26" s="48" customFormat="1" ht="13" hidden="1" customHeight="1" x14ac:dyDescent="0.3">
      <c r="A29" s="39" t="s">
        <v>93</v>
      </c>
      <c r="B29" s="12" t="s">
        <v>169</v>
      </c>
      <c r="C29" s="38" t="s">
        <v>131</v>
      </c>
      <c r="D29" s="12" t="s">
        <v>132</v>
      </c>
      <c r="E29" s="38" t="s">
        <v>1</v>
      </c>
      <c r="F29" s="43" t="s">
        <v>134</v>
      </c>
      <c r="G29" s="16">
        <v>4309467</v>
      </c>
      <c r="H29" s="16">
        <f t="shared" si="0"/>
        <v>4523797</v>
      </c>
      <c r="I29" s="16">
        <f>639752+100248</f>
        <v>740000</v>
      </c>
      <c r="J29" s="16">
        <f t="shared" si="1"/>
        <v>5012470</v>
      </c>
      <c r="K29" s="16">
        <f t="shared" si="2"/>
        <v>824304</v>
      </c>
      <c r="L29" s="16">
        <f t="shared" si="3"/>
        <v>5242784</v>
      </c>
      <c r="M29" s="16">
        <f t="shared" si="4"/>
        <v>883029</v>
      </c>
      <c r="N29" s="16"/>
      <c r="O29" s="37"/>
      <c r="P29" s="37"/>
      <c r="Q29" s="37"/>
      <c r="R29" s="79" t="s">
        <v>912</v>
      </c>
      <c r="S29" s="79" t="s">
        <v>912</v>
      </c>
      <c r="T29" s="79" t="s">
        <v>910</v>
      </c>
      <c r="U29" s="79" t="s">
        <v>910</v>
      </c>
      <c r="V29" s="79" t="s">
        <v>910</v>
      </c>
      <c r="W29" s="79" t="s">
        <v>913</v>
      </c>
      <c r="X29" s="80"/>
      <c r="Y29" s="80"/>
      <c r="Z29" s="80"/>
    </row>
    <row r="30" spans="1:26" s="37" customFormat="1" ht="13" hidden="1" customHeight="1" x14ac:dyDescent="0.3">
      <c r="A30" s="39" t="s">
        <v>93</v>
      </c>
      <c r="B30" s="12" t="s">
        <v>170</v>
      </c>
      <c r="C30" s="38" t="s">
        <v>33</v>
      </c>
      <c r="D30" s="12" t="s">
        <v>136</v>
      </c>
      <c r="E30" s="38" t="s">
        <v>1</v>
      </c>
      <c r="F30" s="43" t="s">
        <v>135</v>
      </c>
      <c r="G30" s="16">
        <v>6824892</v>
      </c>
      <c r="H30" s="16">
        <f t="shared" si="0"/>
        <v>7164326</v>
      </c>
      <c r="I30" s="16">
        <f>1609833+365167</f>
        <v>1975000</v>
      </c>
      <c r="J30" s="16">
        <f t="shared" si="1"/>
        <v>7938236</v>
      </c>
      <c r="K30" s="16">
        <f t="shared" si="2"/>
        <v>2200000</v>
      </c>
      <c r="L30" s="16">
        <f t="shared" si="3"/>
        <v>8302984</v>
      </c>
      <c r="M30" s="16">
        <f t="shared" si="4"/>
        <v>2356733</v>
      </c>
      <c r="N30" s="16"/>
      <c r="O30" s="55" t="s">
        <v>987</v>
      </c>
      <c r="P30" s="55" t="s">
        <v>988</v>
      </c>
      <c r="Q30" s="55" t="s">
        <v>989</v>
      </c>
      <c r="R30" s="78"/>
      <c r="S30" s="78"/>
      <c r="T30" s="78"/>
      <c r="U30" s="78"/>
      <c r="V30" s="78"/>
      <c r="W30" s="78"/>
      <c r="X30"/>
      <c r="Y30"/>
      <c r="Z30"/>
    </row>
    <row r="31" spans="1:26" s="37" customFormat="1" ht="13" hidden="1" customHeight="1" x14ac:dyDescent="0.3">
      <c r="A31" s="39" t="s">
        <v>0</v>
      </c>
      <c r="B31" s="12" t="s">
        <v>82</v>
      </c>
      <c r="C31" s="38" t="s">
        <v>2</v>
      </c>
      <c r="D31" s="12" t="s">
        <v>138</v>
      </c>
      <c r="E31" s="38" t="s">
        <v>1</v>
      </c>
      <c r="F31" s="43" t="s">
        <v>142</v>
      </c>
      <c r="G31" s="16">
        <v>345007</v>
      </c>
      <c r="H31" s="16">
        <f t="shared" si="0"/>
        <v>362166</v>
      </c>
      <c r="I31" s="16"/>
      <c r="J31" s="16">
        <f t="shared" si="1"/>
        <v>401288</v>
      </c>
      <c r="K31" s="16">
        <f t="shared" si="2"/>
        <v>0</v>
      </c>
      <c r="L31" s="16">
        <f t="shared" si="3"/>
        <v>419726</v>
      </c>
      <c r="M31" s="16">
        <f t="shared" si="4"/>
        <v>0</v>
      </c>
      <c r="N31" s="16"/>
      <c r="R31" s="78"/>
      <c r="S31" s="78"/>
      <c r="T31" s="78"/>
      <c r="U31" s="78"/>
      <c r="V31" s="78"/>
      <c r="W31" s="78"/>
      <c r="X31"/>
      <c r="Y31"/>
      <c r="Z31"/>
    </row>
    <row r="32" spans="1:26" s="37" customFormat="1" ht="13" hidden="1" customHeight="1" x14ac:dyDescent="0.3">
      <c r="A32" s="39" t="s">
        <v>0</v>
      </c>
      <c r="B32" s="12" t="s">
        <v>171</v>
      </c>
      <c r="C32" s="38" t="s">
        <v>137</v>
      </c>
      <c r="D32" s="12" t="s">
        <v>139</v>
      </c>
      <c r="E32" s="38" t="s">
        <v>1</v>
      </c>
      <c r="F32" s="43" t="s">
        <v>143</v>
      </c>
      <c r="G32" s="16">
        <v>5225308</v>
      </c>
      <c r="H32" s="16">
        <f t="shared" si="0"/>
        <v>5485187</v>
      </c>
      <c r="I32" s="16"/>
      <c r="J32" s="16">
        <f t="shared" si="1"/>
        <v>6077712</v>
      </c>
      <c r="K32" s="16">
        <f t="shared" si="2"/>
        <v>0</v>
      </c>
      <c r="L32" s="16">
        <f t="shared" si="3"/>
        <v>6356972</v>
      </c>
      <c r="M32" s="16">
        <f t="shared" si="4"/>
        <v>0</v>
      </c>
      <c r="N32" s="16"/>
      <c r="R32" s="79" t="s">
        <v>912</v>
      </c>
      <c r="S32" s="79" t="s">
        <v>912</v>
      </c>
      <c r="T32" s="79" t="s">
        <v>912</v>
      </c>
      <c r="U32" s="79" t="s">
        <v>910</v>
      </c>
      <c r="V32" s="79" t="s">
        <v>912</v>
      </c>
      <c r="W32" s="79"/>
      <c r="X32" s="80"/>
      <c r="Y32" s="80"/>
      <c r="Z32" s="80"/>
    </row>
    <row r="33" spans="1:26" s="37" customFormat="1" ht="12.75" hidden="1" customHeight="1" x14ac:dyDescent="0.3">
      <c r="A33" s="39" t="s">
        <v>93</v>
      </c>
      <c r="B33" s="12" t="s">
        <v>172</v>
      </c>
      <c r="C33" s="38" t="s">
        <v>601</v>
      </c>
      <c r="D33" s="12" t="s">
        <v>141</v>
      </c>
      <c r="E33" s="38" t="s">
        <v>1</v>
      </c>
      <c r="F33" s="43" t="s">
        <v>145</v>
      </c>
      <c r="G33" s="16">
        <v>6021963</v>
      </c>
      <c r="H33" s="16">
        <f t="shared" si="0"/>
        <v>6321464</v>
      </c>
      <c r="I33" s="16">
        <f>690995+249005</f>
        <v>940000</v>
      </c>
      <c r="J33" s="16">
        <f t="shared" si="1"/>
        <v>7004326</v>
      </c>
      <c r="K33" s="16">
        <f t="shared" si="2"/>
        <v>1047089</v>
      </c>
      <c r="L33" s="16">
        <f t="shared" si="3"/>
        <v>7326162</v>
      </c>
      <c r="M33" s="16">
        <f t="shared" si="4"/>
        <v>1121686</v>
      </c>
      <c r="N33" s="16"/>
      <c r="O33" s="29"/>
      <c r="P33" s="29"/>
      <c r="Q33" s="29"/>
      <c r="R33" s="78"/>
      <c r="S33" s="78"/>
      <c r="T33" s="78"/>
      <c r="U33" s="78"/>
      <c r="V33" s="78"/>
      <c r="W33" s="78"/>
      <c r="X33"/>
      <c r="Y33"/>
      <c r="Z33"/>
    </row>
    <row r="34" spans="1:26" s="37" customFormat="1" ht="13" hidden="1" customHeight="1" x14ac:dyDescent="0.3">
      <c r="A34" s="39" t="s">
        <v>93</v>
      </c>
      <c r="B34" s="12" t="s">
        <v>827</v>
      </c>
      <c r="C34" s="38" t="s">
        <v>602</v>
      </c>
      <c r="D34" s="12" t="s">
        <v>140</v>
      </c>
      <c r="E34" s="38" t="s">
        <v>1</v>
      </c>
      <c r="F34" s="43" t="s">
        <v>144</v>
      </c>
      <c r="G34" s="16">
        <v>9892330</v>
      </c>
      <c r="H34" s="16">
        <f t="shared" si="0"/>
        <v>10384323</v>
      </c>
      <c r="I34" s="16">
        <f>1180561+229439</f>
        <v>1410000</v>
      </c>
      <c r="J34" s="16">
        <f t="shared" si="1"/>
        <v>11506066</v>
      </c>
      <c r="K34" s="16">
        <f t="shared" si="2"/>
        <v>1570633</v>
      </c>
      <c r="L34" s="16">
        <f t="shared" si="3"/>
        <v>12034749</v>
      </c>
      <c r="M34" s="16">
        <f t="shared" si="4"/>
        <v>1682529</v>
      </c>
      <c r="N34" s="16"/>
      <c r="O34" s="37" t="s">
        <v>990</v>
      </c>
      <c r="P34" s="37" t="s">
        <v>991</v>
      </c>
      <c r="Q34" s="37" t="s">
        <v>989</v>
      </c>
      <c r="R34" s="78"/>
      <c r="S34" s="78"/>
      <c r="T34" s="78"/>
      <c r="U34" s="78"/>
      <c r="V34" s="78"/>
      <c r="W34" s="78"/>
      <c r="X34"/>
      <c r="Y34"/>
      <c r="Z34"/>
    </row>
    <row r="35" spans="1:26" s="37" customFormat="1" ht="13" x14ac:dyDescent="0.3">
      <c r="A35" s="39" t="s">
        <v>93</v>
      </c>
      <c r="B35" s="13" t="s">
        <v>790</v>
      </c>
      <c r="C35" s="35" t="s">
        <v>791</v>
      </c>
      <c r="D35" s="13" t="s">
        <v>146</v>
      </c>
      <c r="E35" s="35" t="s">
        <v>1</v>
      </c>
      <c r="F35" s="35"/>
      <c r="G35" s="16">
        <v>16848952</v>
      </c>
      <c r="H35" s="16">
        <f t="shared" si="0"/>
        <v>17686930</v>
      </c>
      <c r="I35" s="16">
        <f>1469424+180576</f>
        <v>1650000</v>
      </c>
      <c r="J35" s="16">
        <f t="shared" si="1"/>
        <v>19597521</v>
      </c>
      <c r="K35" s="16">
        <f t="shared" si="2"/>
        <v>1837975</v>
      </c>
      <c r="L35" s="16">
        <f t="shared" si="3"/>
        <v>20497992</v>
      </c>
      <c r="M35" s="16">
        <f t="shared" si="4"/>
        <v>1968917</v>
      </c>
      <c r="N35" s="16"/>
      <c r="O35" s="48" t="s">
        <v>985</v>
      </c>
      <c r="P35" s="120" t="s">
        <v>986</v>
      </c>
      <c r="Q35" s="120" t="s">
        <v>986</v>
      </c>
      <c r="R35" s="79" t="s">
        <v>912</v>
      </c>
      <c r="S35" s="79" t="s">
        <v>912</v>
      </c>
      <c r="T35" s="79" t="s">
        <v>910</v>
      </c>
      <c r="U35" s="79" t="s">
        <v>910</v>
      </c>
      <c r="V35" s="79" t="s">
        <v>914</v>
      </c>
      <c r="W35" s="79"/>
      <c r="X35" s="80"/>
      <c r="Y35" s="80"/>
      <c r="Z35" s="80"/>
    </row>
    <row r="36" spans="1:26" s="37" customFormat="1" ht="13" hidden="1" customHeight="1" x14ac:dyDescent="0.3">
      <c r="A36" s="39" t="s">
        <v>0</v>
      </c>
      <c r="B36" s="12"/>
      <c r="C36" s="35" t="s">
        <v>12</v>
      </c>
      <c r="D36" s="12" t="s">
        <v>146</v>
      </c>
      <c r="E36" s="35" t="s">
        <v>1</v>
      </c>
      <c r="F36" s="43" t="s">
        <v>149</v>
      </c>
      <c r="G36" s="16">
        <v>244642</v>
      </c>
      <c r="H36" s="16">
        <f t="shared" si="0"/>
        <v>256809</v>
      </c>
      <c r="I36" s="16"/>
      <c r="J36" s="16">
        <f t="shared" si="1"/>
        <v>284550</v>
      </c>
      <c r="K36" s="16">
        <f t="shared" si="2"/>
        <v>0</v>
      </c>
      <c r="L36" s="16">
        <f t="shared" si="3"/>
        <v>297625</v>
      </c>
      <c r="M36" s="16">
        <f t="shared" si="4"/>
        <v>0</v>
      </c>
      <c r="N36" s="16"/>
      <c r="R36" s="79" t="s">
        <v>912</v>
      </c>
      <c r="S36" s="79" t="s">
        <v>912</v>
      </c>
      <c r="T36" s="79" t="s">
        <v>912</v>
      </c>
      <c r="U36" s="79" t="s">
        <v>910</v>
      </c>
      <c r="V36" s="79" t="s">
        <v>914</v>
      </c>
      <c r="W36" s="79"/>
      <c r="X36" s="80"/>
      <c r="Y36" s="80"/>
      <c r="Z36" s="80"/>
    </row>
    <row r="37" spans="1:26" s="37" customFormat="1" ht="12.75" customHeight="1" x14ac:dyDescent="0.3">
      <c r="A37" s="39" t="s">
        <v>93</v>
      </c>
      <c r="B37" s="59" t="s">
        <v>644</v>
      </c>
      <c r="C37" s="32" t="s">
        <v>645</v>
      </c>
      <c r="D37" s="13" t="s">
        <v>128</v>
      </c>
      <c r="E37" s="35" t="s">
        <v>1</v>
      </c>
      <c r="F37" s="14" t="s">
        <v>125</v>
      </c>
      <c r="G37" s="16">
        <v>23241015</v>
      </c>
      <c r="H37" s="16">
        <f t="shared" si="0"/>
        <v>24396901</v>
      </c>
      <c r="I37" s="16">
        <v>1805000</v>
      </c>
      <c r="J37" s="16">
        <f t="shared" si="1"/>
        <v>27032321</v>
      </c>
      <c r="K37" s="16">
        <f t="shared" si="2"/>
        <v>2010633</v>
      </c>
      <c r="L37" s="16">
        <f t="shared" si="3"/>
        <v>28274408</v>
      </c>
      <c r="M37" s="16">
        <f t="shared" si="4"/>
        <v>2153875</v>
      </c>
      <c r="N37" s="16"/>
      <c r="O37" s="55"/>
      <c r="P37" s="55"/>
      <c r="Q37" s="55"/>
      <c r="R37" s="78"/>
      <c r="S37" s="78"/>
      <c r="T37" s="78"/>
      <c r="U37" s="78"/>
      <c r="V37" s="78"/>
      <c r="W37" s="78"/>
      <c r="X37"/>
      <c r="Y37"/>
      <c r="Z37"/>
    </row>
    <row r="38" spans="1:26" s="37" customFormat="1" ht="12.75" hidden="1" customHeight="1" x14ac:dyDescent="0.3">
      <c r="A38" s="39" t="s">
        <v>93</v>
      </c>
      <c r="B38" s="12" t="s">
        <v>175</v>
      </c>
      <c r="C38" s="35" t="s">
        <v>34</v>
      </c>
      <c r="D38" s="12" t="s">
        <v>148</v>
      </c>
      <c r="E38" s="35" t="s">
        <v>1</v>
      </c>
      <c r="F38" s="43" t="s">
        <v>151</v>
      </c>
      <c r="G38" s="16">
        <v>2195508</v>
      </c>
      <c r="H38" s="16">
        <f t="shared" si="0"/>
        <v>2304701</v>
      </c>
      <c r="I38" s="16">
        <f>256018+53982</f>
        <v>310000</v>
      </c>
      <c r="J38" s="16">
        <f t="shared" si="1"/>
        <v>2553661</v>
      </c>
      <c r="K38" s="16">
        <f t="shared" si="2"/>
        <v>345316</v>
      </c>
      <c r="L38" s="16">
        <f t="shared" si="3"/>
        <v>2670997</v>
      </c>
      <c r="M38" s="16">
        <f t="shared" si="4"/>
        <v>369917</v>
      </c>
      <c r="N38" s="16"/>
      <c r="R38" s="78"/>
      <c r="S38" s="78"/>
      <c r="T38" s="78"/>
      <c r="U38" s="78"/>
      <c r="V38" s="78"/>
      <c r="W38" s="78"/>
      <c r="X38"/>
      <c r="Y38"/>
      <c r="Z38"/>
    </row>
    <row r="39" spans="1:26" s="37" customFormat="1" ht="12.75" hidden="1" customHeight="1" x14ac:dyDescent="0.3">
      <c r="A39" s="39" t="s">
        <v>0</v>
      </c>
      <c r="B39" s="12" t="s">
        <v>174</v>
      </c>
      <c r="C39" s="59" t="s">
        <v>549</v>
      </c>
      <c r="D39" s="12" t="s">
        <v>147</v>
      </c>
      <c r="E39" s="38" t="s">
        <v>1</v>
      </c>
      <c r="F39" s="43" t="s">
        <v>150</v>
      </c>
      <c r="G39" s="16">
        <v>1812862</v>
      </c>
      <c r="H39" s="16">
        <f t="shared" si="0"/>
        <v>1903024</v>
      </c>
      <c r="I39" s="16"/>
      <c r="J39" s="16">
        <f t="shared" si="1"/>
        <v>2108594</v>
      </c>
      <c r="K39" s="16">
        <f t="shared" si="2"/>
        <v>0</v>
      </c>
      <c r="L39" s="16">
        <f t="shared" si="3"/>
        <v>2205480</v>
      </c>
      <c r="M39" s="16">
        <f t="shared" si="4"/>
        <v>0</v>
      </c>
      <c r="N39" s="16"/>
      <c r="R39" s="78"/>
      <c r="S39" s="78"/>
      <c r="T39" s="78"/>
      <c r="U39" s="78"/>
      <c r="V39" s="78"/>
      <c r="W39" s="78"/>
      <c r="X39"/>
      <c r="Y39"/>
      <c r="Z39"/>
    </row>
    <row r="40" spans="1:26" s="37" customFormat="1" ht="12.75" hidden="1" customHeight="1" x14ac:dyDescent="0.3">
      <c r="A40" s="39" t="s">
        <v>0</v>
      </c>
      <c r="B40" s="12"/>
      <c r="C40" s="38" t="s">
        <v>539</v>
      </c>
      <c r="D40" s="12" t="s">
        <v>550</v>
      </c>
      <c r="E40" s="38" t="s">
        <v>1</v>
      </c>
      <c r="F40" s="43" t="s">
        <v>551</v>
      </c>
      <c r="G40" s="16">
        <v>1668586</v>
      </c>
      <c r="H40" s="16">
        <f t="shared" si="0"/>
        <v>1751573</v>
      </c>
      <c r="I40" s="16"/>
      <c r="J40" s="16">
        <f t="shared" si="1"/>
        <v>1940783</v>
      </c>
      <c r="K40" s="16">
        <f t="shared" si="2"/>
        <v>0</v>
      </c>
      <c r="L40" s="16">
        <f t="shared" si="3"/>
        <v>2029958</v>
      </c>
      <c r="M40" s="16">
        <f t="shared" si="4"/>
        <v>0</v>
      </c>
      <c r="N40" s="16"/>
      <c r="O40" s="113"/>
      <c r="P40" s="113"/>
      <c r="Q40" s="113"/>
      <c r="R40" s="78"/>
      <c r="S40" s="78"/>
      <c r="T40" s="78"/>
      <c r="U40" s="78"/>
      <c r="V40" s="78"/>
      <c r="W40" s="78"/>
      <c r="X40"/>
      <c r="Y40"/>
      <c r="Z40"/>
    </row>
    <row r="41" spans="1:26" s="37" customFormat="1" ht="12.75" hidden="1" customHeight="1" x14ac:dyDescent="0.3">
      <c r="A41" s="39" t="s">
        <v>93</v>
      </c>
      <c r="B41" s="12" t="s">
        <v>176</v>
      </c>
      <c r="C41" s="38" t="s">
        <v>603</v>
      </c>
      <c r="D41" s="12" t="s">
        <v>153</v>
      </c>
      <c r="E41" s="38" t="s">
        <v>1</v>
      </c>
      <c r="F41" s="43" t="s">
        <v>152</v>
      </c>
      <c r="G41" s="16">
        <v>6097238</v>
      </c>
      <c r="H41" s="16">
        <f t="shared" si="0"/>
        <v>6400483</v>
      </c>
      <c r="I41" s="16">
        <f>177568+32432</f>
        <v>210000</v>
      </c>
      <c r="J41" s="16">
        <f t="shared" si="1"/>
        <v>7091881</v>
      </c>
      <c r="K41" s="16">
        <f t="shared" si="2"/>
        <v>233924</v>
      </c>
      <c r="L41" s="16">
        <f t="shared" si="3"/>
        <v>7417740</v>
      </c>
      <c r="M41" s="16">
        <f t="shared" si="4"/>
        <v>250589</v>
      </c>
      <c r="N41" s="16"/>
      <c r="O41" s="66"/>
      <c r="P41" s="66"/>
      <c r="Q41" s="66"/>
      <c r="R41" s="78"/>
      <c r="S41" s="78"/>
      <c r="T41" s="78"/>
      <c r="U41" s="78"/>
      <c r="V41" s="78"/>
      <c r="W41" s="78"/>
      <c r="X41"/>
      <c r="Y41"/>
      <c r="Z41"/>
    </row>
    <row r="42" spans="1:26" s="37" customFormat="1" ht="13" hidden="1" customHeight="1" x14ac:dyDescent="0.3">
      <c r="A42" s="39" t="s">
        <v>0</v>
      </c>
      <c r="B42" s="33" t="s">
        <v>541</v>
      </c>
      <c r="C42" s="33" t="s">
        <v>540</v>
      </c>
      <c r="D42" s="33" t="s">
        <v>153</v>
      </c>
      <c r="E42" s="33" t="s">
        <v>1</v>
      </c>
      <c r="F42" s="14" t="s">
        <v>542</v>
      </c>
      <c r="G42" s="16">
        <v>2634609</v>
      </c>
      <c r="H42" s="16">
        <f t="shared" si="0"/>
        <v>2765641</v>
      </c>
      <c r="I42" s="16"/>
      <c r="J42" s="16">
        <f t="shared" si="1"/>
        <v>3064393</v>
      </c>
      <c r="K42" s="16">
        <f t="shared" si="2"/>
        <v>0</v>
      </c>
      <c r="L42" s="16">
        <f t="shared" si="3"/>
        <v>3205196</v>
      </c>
      <c r="M42" s="16">
        <f t="shared" si="4"/>
        <v>0</v>
      </c>
      <c r="N42" s="16"/>
      <c r="O42" s="55"/>
      <c r="P42" s="55"/>
      <c r="Q42" s="55"/>
      <c r="R42" s="78"/>
      <c r="S42" s="78"/>
      <c r="T42" s="78"/>
      <c r="U42" s="78"/>
      <c r="V42" s="78"/>
      <c r="W42" s="78"/>
      <c r="X42"/>
      <c r="Y42"/>
      <c r="Z42"/>
    </row>
    <row r="43" spans="1:26" s="37" customFormat="1" ht="12.75" hidden="1" customHeight="1" x14ac:dyDescent="0.3">
      <c r="A43" s="39" t="s">
        <v>0</v>
      </c>
      <c r="B43" s="36"/>
      <c r="C43" s="36" t="s">
        <v>768</v>
      </c>
      <c r="D43" s="36" t="s">
        <v>153</v>
      </c>
      <c r="E43" s="36" t="s">
        <v>1</v>
      </c>
      <c r="F43" s="14"/>
      <c r="G43" s="16">
        <v>1000106</v>
      </c>
      <c r="H43" s="16">
        <f t="shared" si="0"/>
        <v>1049846</v>
      </c>
      <c r="I43" s="16"/>
      <c r="J43" s="16">
        <f t="shared" si="1"/>
        <v>1163253</v>
      </c>
      <c r="K43" s="16">
        <f t="shared" si="2"/>
        <v>0</v>
      </c>
      <c r="L43" s="16">
        <f t="shared" si="3"/>
        <v>1216702</v>
      </c>
      <c r="M43" s="16">
        <f t="shared" si="4"/>
        <v>0</v>
      </c>
      <c r="N43" s="16"/>
      <c r="O43" s="37" t="s">
        <v>992</v>
      </c>
      <c r="P43" s="37" t="s">
        <v>991</v>
      </c>
      <c r="Q43" s="37" t="s">
        <v>993</v>
      </c>
      <c r="R43" s="78"/>
      <c r="S43" s="78"/>
      <c r="T43" s="78"/>
      <c r="U43" s="78"/>
      <c r="V43" s="78"/>
      <c r="W43" s="78"/>
      <c r="X43"/>
      <c r="Y43"/>
      <c r="Z43"/>
    </row>
    <row r="44" spans="1:26" s="37" customFormat="1" ht="12.75" customHeight="1" x14ac:dyDescent="0.3">
      <c r="A44" s="39" t="s">
        <v>93</v>
      </c>
      <c r="B44" s="12" t="s">
        <v>638</v>
      </c>
      <c r="C44" s="32" t="s">
        <v>639</v>
      </c>
      <c r="D44" s="32" t="s">
        <v>154</v>
      </c>
      <c r="E44" s="32" t="s">
        <v>1</v>
      </c>
      <c r="F44" s="42" t="s">
        <v>102</v>
      </c>
      <c r="G44" s="16">
        <v>38425144</v>
      </c>
      <c r="H44" s="16">
        <f t="shared" si="0"/>
        <v>40336209</v>
      </c>
      <c r="I44" s="16">
        <v>2950000</v>
      </c>
      <c r="J44" s="16">
        <f t="shared" si="1"/>
        <v>44693437</v>
      </c>
      <c r="K44" s="16">
        <f t="shared" si="2"/>
        <v>3286076</v>
      </c>
      <c r="L44" s="16">
        <f t="shared" si="3"/>
        <v>46747020</v>
      </c>
      <c r="M44" s="16">
        <f t="shared" si="4"/>
        <v>3520184</v>
      </c>
      <c r="N44" s="16"/>
      <c r="R44" s="78"/>
      <c r="S44" s="78"/>
      <c r="T44" s="78"/>
      <c r="U44" s="78"/>
      <c r="V44" s="78"/>
      <c r="W44" s="78"/>
      <c r="X44"/>
      <c r="Y44"/>
      <c r="Z44"/>
    </row>
    <row r="45" spans="1:26" s="37" customFormat="1" ht="12.75" hidden="1" customHeight="1" x14ac:dyDescent="0.3">
      <c r="A45" s="39" t="s">
        <v>93</v>
      </c>
      <c r="B45" s="12" t="s">
        <v>178</v>
      </c>
      <c r="C45" s="38" t="s">
        <v>35</v>
      </c>
      <c r="D45" s="12" t="s">
        <v>156</v>
      </c>
      <c r="E45" s="38" t="s">
        <v>1</v>
      </c>
      <c r="F45" s="43"/>
      <c r="G45" s="16">
        <v>2482804</v>
      </c>
      <c r="H45" s="16">
        <f t="shared" si="0"/>
        <v>2606286</v>
      </c>
      <c r="I45" s="16">
        <f>356993+88007</f>
        <v>445000</v>
      </c>
      <c r="J45" s="16">
        <f t="shared" si="1"/>
        <v>2887824</v>
      </c>
      <c r="K45" s="16">
        <f t="shared" si="2"/>
        <v>495696</v>
      </c>
      <c r="L45" s="16">
        <f t="shared" si="3"/>
        <v>3020514</v>
      </c>
      <c r="M45" s="16">
        <f t="shared" si="4"/>
        <v>531011</v>
      </c>
      <c r="N45" s="16"/>
      <c r="R45" s="129" t="s">
        <v>941</v>
      </c>
      <c r="S45" s="78"/>
      <c r="T45" s="78"/>
      <c r="U45" s="78"/>
      <c r="V45" s="78"/>
      <c r="W45" s="78"/>
      <c r="X45"/>
      <c r="Y45"/>
      <c r="Z45"/>
    </row>
    <row r="46" spans="1:26" s="37" customFormat="1" ht="12.75" hidden="1" customHeight="1" x14ac:dyDescent="0.3">
      <c r="A46" s="39" t="s">
        <v>93</v>
      </c>
      <c r="B46" s="12" t="s">
        <v>179</v>
      </c>
      <c r="C46" s="38" t="s">
        <v>155</v>
      </c>
      <c r="D46" s="12" t="s">
        <v>156</v>
      </c>
      <c r="E46" s="38" t="s">
        <v>1</v>
      </c>
      <c r="F46" s="43" t="s">
        <v>157</v>
      </c>
      <c r="G46" s="16">
        <v>3763727</v>
      </c>
      <c r="H46" s="16">
        <f t="shared" si="0"/>
        <v>3950915</v>
      </c>
      <c r="I46" s="16">
        <f>368742+21258</f>
        <v>390000</v>
      </c>
      <c r="J46" s="16">
        <f t="shared" si="1"/>
        <v>4377704</v>
      </c>
      <c r="K46" s="16">
        <f t="shared" si="2"/>
        <v>434430</v>
      </c>
      <c r="L46" s="16">
        <f t="shared" si="3"/>
        <v>4578852</v>
      </c>
      <c r="M46" s="16">
        <f t="shared" si="4"/>
        <v>465380</v>
      </c>
      <c r="N46" s="16"/>
      <c r="O46" s="10"/>
      <c r="P46" s="10"/>
      <c r="Q46" s="10"/>
      <c r="R46" s="129"/>
      <c r="S46" s="78"/>
      <c r="T46" s="78"/>
      <c r="U46" s="78"/>
      <c r="V46" s="78"/>
      <c r="W46" s="78"/>
      <c r="X46"/>
      <c r="Y46"/>
      <c r="Z46"/>
    </row>
    <row r="47" spans="1:26" s="37" customFormat="1" ht="12.75" hidden="1" customHeight="1" x14ac:dyDescent="0.3">
      <c r="A47" s="39" t="s">
        <v>93</v>
      </c>
      <c r="B47" s="12" t="s">
        <v>828</v>
      </c>
      <c r="C47" s="32" t="s">
        <v>640</v>
      </c>
      <c r="D47" s="12" t="s">
        <v>156</v>
      </c>
      <c r="E47" s="38" t="s">
        <v>1</v>
      </c>
      <c r="F47" s="43" t="s">
        <v>158</v>
      </c>
      <c r="G47" s="16">
        <v>1863045</v>
      </c>
      <c r="H47" s="16">
        <f t="shared" si="0"/>
        <v>1955703</v>
      </c>
      <c r="I47" s="16">
        <v>162000</v>
      </c>
      <c r="J47" s="16">
        <f t="shared" si="1"/>
        <v>2166963</v>
      </c>
      <c r="K47" s="16">
        <f t="shared" si="2"/>
        <v>180456</v>
      </c>
      <c r="L47" s="16">
        <f t="shared" si="3"/>
        <v>2266531</v>
      </c>
      <c r="M47" s="16">
        <f t="shared" si="4"/>
        <v>193312</v>
      </c>
      <c r="N47" s="16"/>
      <c r="O47" s="119"/>
      <c r="P47" s="119"/>
      <c r="Q47" s="119"/>
      <c r="R47" s="129"/>
      <c r="S47" s="78"/>
      <c r="T47" s="78"/>
      <c r="U47" s="78"/>
      <c r="V47" s="78"/>
      <c r="W47" s="78"/>
      <c r="X47"/>
      <c r="Y47"/>
      <c r="Z47"/>
    </row>
    <row r="48" spans="1:26" s="37" customFormat="1" ht="12.75" hidden="1" customHeight="1" x14ac:dyDescent="0.3">
      <c r="A48" s="39" t="s">
        <v>93</v>
      </c>
      <c r="B48" s="12" t="s">
        <v>180</v>
      </c>
      <c r="C48" s="32" t="s">
        <v>36</v>
      </c>
      <c r="D48" s="12" t="s">
        <v>156</v>
      </c>
      <c r="E48" s="32" t="s">
        <v>1</v>
      </c>
      <c r="F48" s="59"/>
      <c r="G48" s="16">
        <v>1297961</v>
      </c>
      <c r="H48" s="16">
        <f t="shared" si="0"/>
        <v>1362515</v>
      </c>
      <c r="I48" s="16">
        <f>379898+155102</f>
        <v>535000</v>
      </c>
      <c r="J48" s="16">
        <f t="shared" si="1"/>
        <v>1509698</v>
      </c>
      <c r="K48" s="16">
        <f t="shared" si="2"/>
        <v>595949</v>
      </c>
      <c r="L48" s="16">
        <f t="shared" si="3"/>
        <v>1579066</v>
      </c>
      <c r="M48" s="16">
        <f t="shared" si="4"/>
        <v>638406</v>
      </c>
      <c r="N48" s="16"/>
      <c r="O48" s="10"/>
      <c r="P48" s="10"/>
      <c r="Q48" s="10"/>
      <c r="R48" s="129"/>
      <c r="S48" s="78"/>
      <c r="T48" s="78"/>
      <c r="U48" s="78"/>
      <c r="V48" s="78"/>
      <c r="W48" s="78"/>
      <c r="X48"/>
      <c r="Y48"/>
      <c r="Z48"/>
    </row>
    <row r="49" spans="1:27" s="37" customFormat="1" ht="12.75" hidden="1" customHeight="1" x14ac:dyDescent="0.3">
      <c r="A49" s="39" t="s">
        <v>93</v>
      </c>
      <c r="B49" s="12" t="s">
        <v>829</v>
      </c>
      <c r="C49" s="32" t="s">
        <v>604</v>
      </c>
      <c r="D49" s="12" t="s">
        <v>156</v>
      </c>
      <c r="E49" s="32" t="s">
        <v>1</v>
      </c>
      <c r="F49" s="43"/>
      <c r="G49" s="16">
        <v>2491587</v>
      </c>
      <c r="H49" s="16">
        <f t="shared" si="0"/>
        <v>2615505</v>
      </c>
      <c r="I49" s="16">
        <v>213000</v>
      </c>
      <c r="J49" s="16">
        <f t="shared" si="1"/>
        <v>2898039</v>
      </c>
      <c r="K49" s="16">
        <f t="shared" si="2"/>
        <v>237266</v>
      </c>
      <c r="L49" s="16">
        <f t="shared" si="3"/>
        <v>3031199</v>
      </c>
      <c r="M49" s="16">
        <f t="shared" si="4"/>
        <v>254169</v>
      </c>
      <c r="N49" s="16"/>
      <c r="R49" s="129"/>
      <c r="S49" s="78"/>
      <c r="T49" s="78"/>
      <c r="U49" s="78"/>
      <c r="V49" s="78"/>
      <c r="W49" s="78"/>
      <c r="X49"/>
      <c r="Y49"/>
      <c r="Z49"/>
    </row>
    <row r="50" spans="1:27" s="37" customFormat="1" ht="13" hidden="1" x14ac:dyDescent="0.3">
      <c r="A50" s="39" t="s">
        <v>93</v>
      </c>
      <c r="B50" s="12" t="s">
        <v>177</v>
      </c>
      <c r="C50" s="32" t="s">
        <v>47</v>
      </c>
      <c r="D50" s="12" t="s">
        <v>156</v>
      </c>
      <c r="E50" s="32" t="s">
        <v>1</v>
      </c>
      <c r="F50" s="59"/>
      <c r="G50" s="16">
        <v>2491587</v>
      </c>
      <c r="H50" s="16">
        <f t="shared" si="0"/>
        <v>2615505</v>
      </c>
      <c r="I50" s="16">
        <v>470000</v>
      </c>
      <c r="J50" s="16">
        <f t="shared" si="1"/>
        <v>2898039</v>
      </c>
      <c r="K50" s="16">
        <f t="shared" si="2"/>
        <v>523544</v>
      </c>
      <c r="L50" s="16">
        <f t="shared" si="3"/>
        <v>3031199</v>
      </c>
      <c r="M50" s="16">
        <f t="shared" si="4"/>
        <v>560843</v>
      </c>
      <c r="N50" s="16"/>
      <c r="R50" s="129"/>
      <c r="S50" s="78"/>
      <c r="T50" s="78"/>
      <c r="U50" s="78"/>
      <c r="V50" s="78"/>
      <c r="W50" s="78"/>
      <c r="X50"/>
      <c r="Y50"/>
      <c r="Z50"/>
    </row>
    <row r="51" spans="1:27" s="29" customFormat="1" hidden="1" x14ac:dyDescent="0.25">
      <c r="A51" s="39" t="s">
        <v>93</v>
      </c>
      <c r="B51" s="59" t="s">
        <v>938</v>
      </c>
      <c r="C51" s="59" t="s">
        <v>939</v>
      </c>
      <c r="D51" s="59" t="s">
        <v>156</v>
      </c>
      <c r="E51" s="59" t="s">
        <v>1</v>
      </c>
      <c r="F51" s="60"/>
      <c r="G51" s="59"/>
      <c r="H51" s="59"/>
      <c r="I51" s="59"/>
      <c r="J51" s="67">
        <v>8053509</v>
      </c>
      <c r="K51" s="67">
        <v>600000</v>
      </c>
      <c r="L51" s="16">
        <f t="shared" si="3"/>
        <v>8423553</v>
      </c>
      <c r="M51" s="16">
        <f t="shared" si="4"/>
        <v>642745</v>
      </c>
      <c r="N51" s="59"/>
      <c r="S51" s="95"/>
      <c r="T51" s="95"/>
      <c r="U51" s="95"/>
      <c r="V51" s="95"/>
      <c r="W51" s="95"/>
      <c r="AA51" s="98" t="s">
        <v>940</v>
      </c>
    </row>
    <row r="52" spans="1:27" s="37" customFormat="1" ht="93" customHeight="1" x14ac:dyDescent="0.3">
      <c r="A52" s="39" t="s">
        <v>93</v>
      </c>
      <c r="B52" s="12" t="s">
        <v>173</v>
      </c>
      <c r="C52" s="38" t="s">
        <v>37</v>
      </c>
      <c r="D52" s="12" t="s">
        <v>159</v>
      </c>
      <c r="E52" s="38" t="s">
        <v>1</v>
      </c>
      <c r="F52" s="43" t="s">
        <v>160</v>
      </c>
      <c r="G52" s="16">
        <v>19100915</v>
      </c>
      <c r="H52" s="16">
        <f t="shared" si="0"/>
        <v>20050894</v>
      </c>
      <c r="I52" s="16">
        <f>2168484+576516</f>
        <v>2745000</v>
      </c>
      <c r="J52" s="16">
        <f t="shared" si="1"/>
        <v>22216847</v>
      </c>
      <c r="K52" s="16">
        <f t="shared" si="2"/>
        <v>3057722</v>
      </c>
      <c r="L52" s="16">
        <f t="shared" si="3"/>
        <v>23237671</v>
      </c>
      <c r="M52" s="16">
        <f t="shared" si="4"/>
        <v>3275561</v>
      </c>
      <c r="N52" s="16"/>
      <c r="O52" s="125" t="s">
        <v>1004</v>
      </c>
      <c r="P52" s="125" t="s">
        <v>1005</v>
      </c>
      <c r="Q52" s="124" t="s">
        <v>1006</v>
      </c>
      <c r="R52" s="78"/>
      <c r="S52" s="78"/>
      <c r="T52" s="78"/>
      <c r="U52" s="78"/>
      <c r="V52" s="78"/>
      <c r="W52" s="78"/>
      <c r="X52"/>
      <c r="Y52"/>
      <c r="Z52"/>
    </row>
    <row r="53" spans="1:27" s="37" customFormat="1" ht="12.75" hidden="1" customHeight="1" x14ac:dyDescent="0.3">
      <c r="A53" s="39" t="s">
        <v>93</v>
      </c>
      <c r="B53" s="31" t="s">
        <v>822</v>
      </c>
      <c r="C53" s="32" t="s">
        <v>769</v>
      </c>
      <c r="D53" s="32" t="s">
        <v>185</v>
      </c>
      <c r="E53" s="32" t="s">
        <v>1</v>
      </c>
      <c r="F53" s="14"/>
      <c r="G53" s="16">
        <v>1206400</v>
      </c>
      <c r="H53" s="16">
        <f t="shared" si="0"/>
        <v>1266400</v>
      </c>
      <c r="I53" s="16">
        <v>52559</v>
      </c>
      <c r="J53" s="16">
        <f t="shared" si="1"/>
        <v>1403200</v>
      </c>
      <c r="K53" s="16">
        <f t="shared" si="2"/>
        <v>58547</v>
      </c>
      <c r="L53" s="16">
        <f t="shared" si="3"/>
        <v>1467675</v>
      </c>
      <c r="M53" s="16">
        <f t="shared" si="4"/>
        <v>62718</v>
      </c>
      <c r="N53" s="16"/>
      <c r="O53" s="110"/>
      <c r="P53" s="110"/>
      <c r="Q53" s="110"/>
      <c r="R53" s="78"/>
      <c r="S53" s="78"/>
      <c r="T53" s="78"/>
      <c r="U53" s="78"/>
      <c r="V53" s="78"/>
      <c r="W53" s="78"/>
      <c r="X53"/>
      <c r="Y53"/>
      <c r="Z53"/>
    </row>
    <row r="54" spans="1:27" s="37" customFormat="1" ht="12.75" hidden="1" customHeight="1" x14ac:dyDescent="0.3">
      <c r="A54" s="39" t="s">
        <v>0</v>
      </c>
      <c r="B54" s="31" t="s">
        <v>794</v>
      </c>
      <c r="C54" s="38" t="s">
        <v>16</v>
      </c>
      <c r="D54" s="12" t="s">
        <v>185</v>
      </c>
      <c r="E54" s="38" t="s">
        <v>1</v>
      </c>
      <c r="F54" s="43" t="s">
        <v>181</v>
      </c>
      <c r="G54" s="16">
        <v>4830118</v>
      </c>
      <c r="H54" s="16">
        <f t="shared" si="0"/>
        <v>5070343</v>
      </c>
      <c r="I54" s="16"/>
      <c r="J54" s="16">
        <f t="shared" si="1"/>
        <v>5618055</v>
      </c>
      <c r="K54" s="16">
        <f t="shared" si="2"/>
        <v>0</v>
      </c>
      <c r="L54" s="16">
        <f t="shared" si="3"/>
        <v>5876195</v>
      </c>
      <c r="M54" s="16">
        <f t="shared" si="4"/>
        <v>0</v>
      </c>
      <c r="N54" s="16"/>
      <c r="R54" s="78"/>
      <c r="S54" s="78"/>
      <c r="T54" s="78"/>
      <c r="U54" s="78"/>
      <c r="V54" s="78"/>
      <c r="W54" s="78"/>
      <c r="X54"/>
      <c r="Y54"/>
      <c r="Z54"/>
    </row>
    <row r="55" spans="1:27" s="37" customFormat="1" ht="12.75" hidden="1" customHeight="1" x14ac:dyDescent="0.3">
      <c r="A55" s="39" t="s">
        <v>0</v>
      </c>
      <c r="B55" s="12" t="s">
        <v>792</v>
      </c>
      <c r="C55" s="30" t="s">
        <v>793</v>
      </c>
      <c r="D55" s="12" t="s">
        <v>186</v>
      </c>
      <c r="E55" s="38" t="s">
        <v>1</v>
      </c>
      <c r="F55" s="43" t="s">
        <v>182</v>
      </c>
      <c r="G55" s="16">
        <v>150548</v>
      </c>
      <c r="H55" s="16">
        <f t="shared" si="0"/>
        <v>158035</v>
      </c>
      <c r="I55" s="16"/>
      <c r="J55" s="16">
        <f t="shared" si="1"/>
        <v>175106</v>
      </c>
      <c r="K55" s="16">
        <f t="shared" si="2"/>
        <v>0</v>
      </c>
      <c r="L55" s="16">
        <f t="shared" si="3"/>
        <v>183152</v>
      </c>
      <c r="M55" s="16">
        <f t="shared" si="4"/>
        <v>0</v>
      </c>
      <c r="N55" s="16"/>
      <c r="R55" s="78"/>
      <c r="S55" s="78"/>
      <c r="T55" s="78"/>
      <c r="U55" s="78"/>
      <c r="V55" s="78"/>
      <c r="W55" s="78"/>
      <c r="X55"/>
      <c r="Y55"/>
      <c r="Z55"/>
    </row>
    <row r="56" spans="1:27" s="37" customFormat="1" ht="12.75" hidden="1" customHeight="1" x14ac:dyDescent="0.3">
      <c r="A56" s="39" t="s">
        <v>93</v>
      </c>
      <c r="B56" s="12" t="s">
        <v>168</v>
      </c>
      <c r="C56" s="38" t="s">
        <v>204</v>
      </c>
      <c r="D56" s="12" t="s">
        <v>188</v>
      </c>
      <c r="E56" s="38" t="s">
        <v>1</v>
      </c>
      <c r="F56" s="43" t="s">
        <v>184</v>
      </c>
      <c r="G56" s="16">
        <v>1091481</v>
      </c>
      <c r="H56" s="16">
        <f t="shared" si="0"/>
        <v>1145766</v>
      </c>
      <c r="I56" s="16">
        <f>79413+8087</f>
        <v>87500</v>
      </c>
      <c r="J56" s="16">
        <f t="shared" si="1"/>
        <v>1269535</v>
      </c>
      <c r="K56" s="16">
        <f t="shared" si="2"/>
        <v>97468</v>
      </c>
      <c r="L56" s="16">
        <f t="shared" si="3"/>
        <v>1327868</v>
      </c>
      <c r="M56" s="16">
        <f t="shared" si="4"/>
        <v>104412</v>
      </c>
      <c r="N56" s="16"/>
      <c r="R56" s="78"/>
      <c r="S56" s="78"/>
      <c r="T56" s="78"/>
      <c r="U56" s="78"/>
      <c r="V56" s="78"/>
      <c r="W56" s="78"/>
      <c r="X56"/>
      <c r="Y56"/>
      <c r="Z56"/>
    </row>
    <row r="57" spans="1:27" s="37" customFormat="1" ht="12.75" hidden="1" customHeight="1" x14ac:dyDescent="0.3">
      <c r="A57" s="39" t="s">
        <v>93</v>
      </c>
      <c r="B57" s="12" t="s">
        <v>189</v>
      </c>
      <c r="C57" s="38" t="s">
        <v>38</v>
      </c>
      <c r="D57" s="12" t="s">
        <v>187</v>
      </c>
      <c r="E57" s="38" t="s">
        <v>1</v>
      </c>
      <c r="F57" s="43" t="s">
        <v>183</v>
      </c>
      <c r="G57" s="16">
        <v>2195508</v>
      </c>
      <c r="H57" s="16">
        <f t="shared" si="0"/>
        <v>2304701</v>
      </c>
      <c r="I57" s="16">
        <f>258499+41501</f>
        <v>300000</v>
      </c>
      <c r="J57" s="16">
        <f t="shared" si="1"/>
        <v>2553661</v>
      </c>
      <c r="K57" s="16">
        <f t="shared" si="2"/>
        <v>334177</v>
      </c>
      <c r="L57" s="16">
        <f t="shared" si="3"/>
        <v>2670997</v>
      </c>
      <c r="M57" s="16">
        <f t="shared" si="4"/>
        <v>357985</v>
      </c>
      <c r="N57" s="16"/>
      <c r="R57" s="78"/>
      <c r="S57" s="78"/>
      <c r="T57" s="78"/>
      <c r="U57" s="78"/>
      <c r="V57" s="78"/>
      <c r="W57" s="78"/>
      <c r="X57"/>
      <c r="Y57"/>
      <c r="Z57"/>
    </row>
    <row r="58" spans="1:27" s="37" customFormat="1" ht="12.75" hidden="1" customHeight="1" x14ac:dyDescent="0.3">
      <c r="A58" s="39" t="s">
        <v>93</v>
      </c>
      <c r="B58" s="12" t="s">
        <v>637</v>
      </c>
      <c r="C58" s="32" t="s">
        <v>636</v>
      </c>
      <c r="D58" s="32" t="s">
        <v>187</v>
      </c>
      <c r="E58" s="32" t="s">
        <v>1</v>
      </c>
      <c r="F58" s="43"/>
      <c r="G58" s="16">
        <v>6523794</v>
      </c>
      <c r="H58" s="16">
        <f t="shared" si="0"/>
        <v>6848253</v>
      </c>
      <c r="I58" s="16">
        <v>520000</v>
      </c>
      <c r="J58" s="16">
        <f t="shared" si="1"/>
        <v>7588020</v>
      </c>
      <c r="K58" s="16">
        <f t="shared" si="2"/>
        <v>579241</v>
      </c>
      <c r="L58" s="16">
        <f t="shared" si="3"/>
        <v>7936676</v>
      </c>
      <c r="M58" s="16">
        <f t="shared" si="4"/>
        <v>620508</v>
      </c>
      <c r="N58" s="16"/>
      <c r="R58" s="78"/>
      <c r="S58" s="78"/>
      <c r="T58" s="78"/>
      <c r="U58" s="78"/>
      <c r="V58" s="78"/>
      <c r="W58" s="78"/>
      <c r="X58"/>
      <c r="Y58"/>
      <c r="Z58"/>
    </row>
    <row r="59" spans="1:27" s="37" customFormat="1" ht="12.75" hidden="1" customHeight="1" x14ac:dyDescent="0.3">
      <c r="A59" s="31" t="s">
        <v>0</v>
      </c>
      <c r="B59" s="31"/>
      <c r="C59" s="32" t="s">
        <v>515</v>
      </c>
      <c r="D59" s="32" t="s">
        <v>516</v>
      </c>
      <c r="E59" s="32" t="s">
        <v>1</v>
      </c>
      <c r="F59" s="43"/>
      <c r="G59" s="16">
        <v>125457</v>
      </c>
      <c r="H59" s="16">
        <f t="shared" si="0"/>
        <v>131697</v>
      </c>
      <c r="I59" s="16">
        <v>0</v>
      </c>
      <c r="J59" s="16">
        <f t="shared" si="1"/>
        <v>145923</v>
      </c>
      <c r="K59" s="16">
        <f t="shared" si="2"/>
        <v>0</v>
      </c>
      <c r="L59" s="16">
        <f t="shared" si="3"/>
        <v>152628</v>
      </c>
      <c r="M59" s="16">
        <f t="shared" si="4"/>
        <v>0</v>
      </c>
      <c r="N59" s="16"/>
      <c r="O59" s="29"/>
      <c r="P59" s="29"/>
      <c r="Q59" s="29"/>
      <c r="R59" s="78"/>
      <c r="S59" s="78"/>
      <c r="T59" s="78"/>
      <c r="U59" s="78"/>
      <c r="V59" s="78"/>
      <c r="W59" s="78"/>
      <c r="X59"/>
      <c r="Y59"/>
      <c r="Z59"/>
    </row>
    <row r="60" spans="1:27" s="37" customFormat="1" ht="13" hidden="1" x14ac:dyDescent="0.3">
      <c r="A60" s="39" t="s">
        <v>93</v>
      </c>
      <c r="B60" s="31"/>
      <c r="C60" s="32" t="s">
        <v>517</v>
      </c>
      <c r="D60" s="32" t="s">
        <v>518</v>
      </c>
      <c r="E60" s="32" t="s">
        <v>1</v>
      </c>
      <c r="F60" s="43"/>
      <c r="G60" s="16">
        <v>0</v>
      </c>
      <c r="H60" s="16">
        <f t="shared" si="0"/>
        <v>0</v>
      </c>
      <c r="I60" s="16">
        <v>221000</v>
      </c>
      <c r="J60" s="16">
        <f t="shared" si="1"/>
        <v>0</v>
      </c>
      <c r="K60" s="16">
        <f t="shared" si="2"/>
        <v>246177</v>
      </c>
      <c r="L60" s="16">
        <f t="shared" si="3"/>
        <v>0</v>
      </c>
      <c r="M60" s="16">
        <f t="shared" si="4"/>
        <v>263715</v>
      </c>
      <c r="N60" s="16"/>
      <c r="R60" s="78"/>
      <c r="S60" s="78"/>
      <c r="T60" s="78"/>
      <c r="U60" s="78"/>
      <c r="V60" s="78"/>
      <c r="W60" s="78"/>
      <c r="X60"/>
      <c r="Y60"/>
      <c r="Z60"/>
    </row>
    <row r="61" spans="1:27" s="37" customFormat="1" ht="13" hidden="1" x14ac:dyDescent="0.3">
      <c r="A61" s="39" t="s">
        <v>93</v>
      </c>
      <c r="B61" s="12" t="s">
        <v>168</v>
      </c>
      <c r="C61" s="38" t="s">
        <v>39</v>
      </c>
      <c r="D61" s="12" t="s">
        <v>193</v>
      </c>
      <c r="E61" s="38" t="s">
        <v>1</v>
      </c>
      <c r="F61" s="43" t="s">
        <v>197</v>
      </c>
      <c r="G61" s="16">
        <v>940931</v>
      </c>
      <c r="H61" s="16">
        <f t="shared" si="0"/>
        <v>987728</v>
      </c>
      <c r="I61" s="16">
        <f>80284+6716</f>
        <v>87000</v>
      </c>
      <c r="J61" s="16">
        <f t="shared" si="1"/>
        <v>1094425</v>
      </c>
      <c r="K61" s="16">
        <f t="shared" si="2"/>
        <v>96911</v>
      </c>
      <c r="L61" s="16">
        <f t="shared" si="3"/>
        <v>1144712</v>
      </c>
      <c r="M61" s="16">
        <f t="shared" si="4"/>
        <v>103815</v>
      </c>
      <c r="N61" s="16"/>
      <c r="R61" s="78"/>
      <c r="S61" s="78"/>
      <c r="T61" s="78"/>
      <c r="U61" s="78"/>
      <c r="V61" s="78"/>
      <c r="W61" s="78"/>
      <c r="X61"/>
      <c r="Y61"/>
      <c r="Z61"/>
    </row>
    <row r="62" spans="1:27" s="37" customFormat="1" ht="12.75" hidden="1" customHeight="1" x14ac:dyDescent="0.3">
      <c r="A62" s="39" t="s">
        <v>0</v>
      </c>
      <c r="B62" s="12" t="s">
        <v>795</v>
      </c>
      <c r="C62" s="32" t="s">
        <v>796</v>
      </c>
      <c r="D62" s="32" t="s">
        <v>260</v>
      </c>
      <c r="E62" s="32" t="s">
        <v>1</v>
      </c>
      <c r="F62" s="14" t="s">
        <v>261</v>
      </c>
      <c r="G62" s="16">
        <v>1035024</v>
      </c>
      <c r="H62" s="16">
        <f t="shared" si="0"/>
        <v>1086501</v>
      </c>
      <c r="I62" s="16"/>
      <c r="J62" s="16">
        <f t="shared" si="1"/>
        <v>1203868</v>
      </c>
      <c r="K62" s="16">
        <f t="shared" si="2"/>
        <v>0</v>
      </c>
      <c r="L62" s="16">
        <f t="shared" si="3"/>
        <v>1259184</v>
      </c>
      <c r="M62" s="16">
        <f t="shared" si="4"/>
        <v>0</v>
      </c>
      <c r="N62" s="16"/>
      <c r="R62" s="78"/>
      <c r="S62" s="78"/>
      <c r="T62" s="78"/>
      <c r="U62" s="78"/>
      <c r="V62" s="78"/>
      <c r="W62" s="78"/>
      <c r="X62"/>
      <c r="Y62"/>
      <c r="Z62"/>
    </row>
    <row r="63" spans="1:27" s="37" customFormat="1" ht="13" hidden="1" x14ac:dyDescent="0.3">
      <c r="A63" s="39" t="s">
        <v>93</v>
      </c>
      <c r="B63" s="12" t="s">
        <v>190</v>
      </c>
      <c r="C63" s="38" t="s">
        <v>203</v>
      </c>
      <c r="D63" s="12" t="s">
        <v>194</v>
      </c>
      <c r="E63" s="38" t="s">
        <v>1</v>
      </c>
      <c r="F63" s="43" t="s">
        <v>199</v>
      </c>
      <c r="G63" s="16">
        <v>5582862</v>
      </c>
      <c r="H63" s="16">
        <f t="shared" si="0"/>
        <v>5860524</v>
      </c>
      <c r="I63" s="16">
        <f>827217+172783</f>
        <v>1000000</v>
      </c>
      <c r="J63" s="16">
        <f t="shared" si="1"/>
        <v>6493594</v>
      </c>
      <c r="K63" s="16">
        <f t="shared" si="2"/>
        <v>1113924</v>
      </c>
      <c r="L63" s="16">
        <f t="shared" si="3"/>
        <v>6791963</v>
      </c>
      <c r="M63" s="16">
        <f t="shared" si="4"/>
        <v>1193283</v>
      </c>
      <c r="N63" s="16"/>
      <c r="R63" s="78"/>
      <c r="S63" s="78"/>
      <c r="T63" s="78"/>
      <c r="U63" s="78"/>
      <c r="V63" s="78"/>
      <c r="W63" s="78"/>
      <c r="X63"/>
      <c r="Y63"/>
      <c r="Z63"/>
    </row>
    <row r="64" spans="1:27" s="37" customFormat="1" ht="12.75" hidden="1" customHeight="1" x14ac:dyDescent="0.3">
      <c r="A64" s="39" t="s">
        <v>93</v>
      </c>
      <c r="B64" s="12" t="s">
        <v>191</v>
      </c>
      <c r="C64" s="38" t="s">
        <v>40</v>
      </c>
      <c r="D64" s="12" t="s">
        <v>195</v>
      </c>
      <c r="E64" s="38" t="s">
        <v>1</v>
      </c>
      <c r="F64" s="43" t="s">
        <v>201</v>
      </c>
      <c r="G64" s="16">
        <v>4215375</v>
      </c>
      <c r="H64" s="16">
        <f t="shared" si="0"/>
        <v>4425026</v>
      </c>
      <c r="I64" s="16">
        <f>582168+217832</f>
        <v>800000</v>
      </c>
      <c r="J64" s="16">
        <f t="shared" si="1"/>
        <v>4903029</v>
      </c>
      <c r="K64" s="16">
        <f t="shared" si="2"/>
        <v>891139</v>
      </c>
      <c r="L64" s="16">
        <f t="shared" si="3"/>
        <v>5128314</v>
      </c>
      <c r="M64" s="16">
        <f t="shared" si="4"/>
        <v>954626</v>
      </c>
      <c r="N64" s="16"/>
      <c r="R64" s="78"/>
      <c r="S64" s="78"/>
      <c r="T64" s="78"/>
      <c r="U64" s="78"/>
      <c r="V64" s="78"/>
      <c r="W64" s="78"/>
      <c r="X64"/>
      <c r="Y64"/>
      <c r="Z64"/>
    </row>
    <row r="65" spans="1:26" s="37" customFormat="1" ht="12.75" hidden="1" customHeight="1" x14ac:dyDescent="0.3">
      <c r="A65" s="39" t="s">
        <v>0</v>
      </c>
      <c r="B65" s="31" t="s">
        <v>635</v>
      </c>
      <c r="C65" s="32" t="s">
        <v>634</v>
      </c>
      <c r="D65" s="32" t="s">
        <v>195</v>
      </c>
      <c r="E65" s="32" t="s">
        <v>1</v>
      </c>
      <c r="F65" s="43"/>
      <c r="G65" s="16">
        <v>5006560</v>
      </c>
      <c r="H65" s="16">
        <f t="shared" si="0"/>
        <v>5255560</v>
      </c>
      <c r="I65" s="16">
        <v>177000</v>
      </c>
      <c r="J65" s="16">
        <f t="shared" si="1"/>
        <v>5823280</v>
      </c>
      <c r="K65" s="16">
        <f t="shared" si="2"/>
        <v>197165</v>
      </c>
      <c r="L65" s="16">
        <f t="shared" si="3"/>
        <v>6090849</v>
      </c>
      <c r="M65" s="16">
        <f t="shared" si="4"/>
        <v>211212</v>
      </c>
      <c r="N65" s="16"/>
      <c r="R65" s="78"/>
      <c r="S65" s="78"/>
      <c r="T65" s="78"/>
      <c r="U65" s="78"/>
      <c r="V65" s="78"/>
      <c r="W65" s="78"/>
      <c r="X65"/>
      <c r="Y65"/>
      <c r="Z65"/>
    </row>
    <row r="66" spans="1:26" s="37" customFormat="1" ht="12.75" hidden="1" customHeight="1" x14ac:dyDescent="0.3">
      <c r="A66" s="39" t="s">
        <v>0</v>
      </c>
      <c r="B66" s="12" t="s">
        <v>192</v>
      </c>
      <c r="C66" s="38" t="s">
        <v>61</v>
      </c>
      <c r="D66" s="12" t="s">
        <v>196</v>
      </c>
      <c r="E66" s="38" t="s">
        <v>1</v>
      </c>
      <c r="F66" s="43" t="s">
        <v>202</v>
      </c>
      <c r="G66" s="16">
        <v>363827</v>
      </c>
      <c r="H66" s="16">
        <f t="shared" si="0"/>
        <v>381922</v>
      </c>
      <c r="I66" s="16"/>
      <c r="J66" s="16">
        <f t="shared" si="1"/>
        <v>423178</v>
      </c>
      <c r="K66" s="16">
        <f t="shared" si="2"/>
        <v>0</v>
      </c>
      <c r="L66" s="16">
        <f t="shared" si="3"/>
        <v>442622</v>
      </c>
      <c r="M66" s="16">
        <f t="shared" si="4"/>
        <v>0</v>
      </c>
      <c r="N66" s="16"/>
      <c r="R66" s="79" t="s">
        <v>912</v>
      </c>
      <c r="S66" s="79" t="s">
        <v>912</v>
      </c>
      <c r="T66" s="79" t="s">
        <v>912</v>
      </c>
      <c r="U66" s="79" t="s">
        <v>910</v>
      </c>
      <c r="V66" s="79" t="s">
        <v>915</v>
      </c>
      <c r="W66" s="79"/>
      <c r="X66" s="80"/>
      <c r="Y66" s="80"/>
      <c r="Z66" s="80"/>
    </row>
    <row r="67" spans="1:26" s="37" customFormat="1" ht="13" hidden="1" x14ac:dyDescent="0.3">
      <c r="A67" s="39" t="s">
        <v>0</v>
      </c>
      <c r="B67" s="36" t="s">
        <v>745</v>
      </c>
      <c r="C67" s="32" t="s">
        <v>744</v>
      </c>
      <c r="D67" s="32" t="s">
        <v>262</v>
      </c>
      <c r="E67" s="32" t="s">
        <v>1</v>
      </c>
      <c r="F67" s="43"/>
      <c r="G67" s="16">
        <v>241280</v>
      </c>
      <c r="H67" s="16">
        <f t="shared" si="0"/>
        <v>253280</v>
      </c>
      <c r="I67" s="16"/>
      <c r="J67" s="16">
        <f t="shared" si="1"/>
        <v>280640</v>
      </c>
      <c r="K67" s="16">
        <f t="shared" si="2"/>
        <v>0</v>
      </c>
      <c r="L67" s="16">
        <f t="shared" si="3"/>
        <v>293535</v>
      </c>
      <c r="M67" s="16">
        <f t="shared" si="4"/>
        <v>0</v>
      </c>
      <c r="N67" s="16"/>
      <c r="R67" s="78"/>
      <c r="S67" s="78"/>
      <c r="T67" s="78"/>
      <c r="U67" s="78"/>
      <c r="V67" s="78"/>
      <c r="W67" s="78"/>
      <c r="X67"/>
      <c r="Y67"/>
      <c r="Z67"/>
    </row>
    <row r="68" spans="1:26" s="29" customFormat="1" ht="12.75" hidden="1" customHeight="1" x14ac:dyDescent="0.25">
      <c r="A68" s="59" t="s">
        <v>93</v>
      </c>
      <c r="B68" s="59"/>
      <c r="C68" s="59" t="s">
        <v>844</v>
      </c>
      <c r="D68" s="59" t="s">
        <v>845</v>
      </c>
      <c r="E68" s="59" t="s">
        <v>1</v>
      </c>
      <c r="F68" s="61"/>
      <c r="G68" s="16">
        <v>1973670</v>
      </c>
      <c r="H68" s="16">
        <f t="shared" ref="H68:H129" si="5">ROUND(G68/150.8*158.3,0)</f>
        <v>2071830</v>
      </c>
      <c r="I68" s="62">
        <v>210000</v>
      </c>
      <c r="J68" s="16">
        <f t="shared" si="1"/>
        <v>2295635</v>
      </c>
      <c r="K68" s="16">
        <f t="shared" si="2"/>
        <v>233924</v>
      </c>
      <c r="L68" s="16">
        <f t="shared" ref="L68:L131" si="6">ROUND(J68/119.7*125.2,0)</f>
        <v>2401115</v>
      </c>
      <c r="M68" s="16">
        <f t="shared" ref="M68:M131" si="7">ROUND(K68/115.1*123.3,0)</f>
        <v>250589</v>
      </c>
      <c r="N68" s="59"/>
      <c r="R68" s="78"/>
      <c r="S68" s="78"/>
      <c r="T68" s="78"/>
      <c r="U68" s="78"/>
      <c r="V68" s="78"/>
      <c r="W68" s="78"/>
      <c r="X68"/>
      <c r="Y68"/>
      <c r="Z68"/>
    </row>
    <row r="69" spans="1:26" s="37" customFormat="1" ht="12.75" hidden="1" customHeight="1" x14ac:dyDescent="0.3">
      <c r="A69" s="39" t="s">
        <v>826</v>
      </c>
      <c r="B69" s="36" t="s">
        <v>747</v>
      </c>
      <c r="C69" s="36" t="s">
        <v>746</v>
      </c>
      <c r="D69" s="36" t="s">
        <v>263</v>
      </c>
      <c r="E69" s="36" t="s">
        <v>1</v>
      </c>
      <c r="F69" s="43"/>
      <c r="G69" s="16">
        <v>0</v>
      </c>
      <c r="H69" s="16">
        <f t="shared" si="5"/>
        <v>0</v>
      </c>
      <c r="I69" s="16">
        <v>33870</v>
      </c>
      <c r="J69" s="16">
        <f t="shared" ref="J69:J132" si="8">ROUND(H69/158.3*175.4,0)</f>
        <v>0</v>
      </c>
      <c r="K69" s="16">
        <f t="shared" ref="K69:K132" si="9">ROUND(I69/126.4*140.8,0)</f>
        <v>37729</v>
      </c>
      <c r="L69" s="16">
        <f t="shared" si="6"/>
        <v>0</v>
      </c>
      <c r="M69" s="16">
        <f t="shared" si="7"/>
        <v>40417</v>
      </c>
      <c r="N69" s="16"/>
      <c r="R69" s="78"/>
      <c r="S69" s="78"/>
      <c r="T69" s="78"/>
      <c r="U69" s="78"/>
      <c r="V69" s="78"/>
      <c r="W69" s="78"/>
      <c r="X69"/>
      <c r="Y69"/>
      <c r="Z69"/>
    </row>
    <row r="70" spans="1:26" s="37" customFormat="1" ht="12.75" hidden="1" customHeight="1" x14ac:dyDescent="0.3">
      <c r="A70" s="39" t="s">
        <v>0</v>
      </c>
      <c r="B70" s="12" t="s">
        <v>205</v>
      </c>
      <c r="C70" s="38" t="s">
        <v>17</v>
      </c>
      <c r="D70" s="12" t="s">
        <v>207</v>
      </c>
      <c r="E70" s="38" t="s">
        <v>1</v>
      </c>
      <c r="F70" s="43" t="s">
        <v>208</v>
      </c>
      <c r="G70" s="16">
        <v>4391015</v>
      </c>
      <c r="H70" s="16">
        <f t="shared" si="5"/>
        <v>4609401</v>
      </c>
      <c r="I70" s="16"/>
      <c r="J70" s="16">
        <f t="shared" si="8"/>
        <v>5107321</v>
      </c>
      <c r="K70" s="16">
        <f t="shared" si="9"/>
        <v>0</v>
      </c>
      <c r="L70" s="16">
        <f t="shared" si="6"/>
        <v>5341993</v>
      </c>
      <c r="M70" s="16">
        <f t="shared" si="7"/>
        <v>0</v>
      </c>
      <c r="N70" s="16"/>
      <c r="R70" s="78"/>
      <c r="S70" s="78"/>
      <c r="T70" s="78"/>
      <c r="U70" s="78"/>
      <c r="V70" s="78"/>
      <c r="W70" s="78"/>
      <c r="X70"/>
      <c r="Y70"/>
      <c r="Z70"/>
    </row>
    <row r="71" spans="1:26" s="37" customFormat="1" ht="12.75" hidden="1" customHeight="1" x14ac:dyDescent="0.3">
      <c r="A71" s="39" t="s">
        <v>0</v>
      </c>
      <c r="B71" s="12" t="s">
        <v>209</v>
      </c>
      <c r="C71" s="38" t="s">
        <v>18</v>
      </c>
      <c r="D71" s="12" t="s">
        <v>210</v>
      </c>
      <c r="E71" s="38" t="s">
        <v>1</v>
      </c>
      <c r="F71" s="43" t="s">
        <v>212</v>
      </c>
      <c r="G71" s="16">
        <v>1580766</v>
      </c>
      <c r="H71" s="16">
        <f t="shared" si="5"/>
        <v>1659385</v>
      </c>
      <c r="I71" s="16"/>
      <c r="J71" s="16">
        <f t="shared" si="8"/>
        <v>1838636</v>
      </c>
      <c r="K71" s="16">
        <f t="shared" si="9"/>
        <v>0</v>
      </c>
      <c r="L71" s="16">
        <f t="shared" si="6"/>
        <v>1923118</v>
      </c>
      <c r="M71" s="16">
        <f t="shared" si="7"/>
        <v>0</v>
      </c>
      <c r="N71" s="16"/>
      <c r="R71" s="78"/>
      <c r="S71" s="78"/>
      <c r="T71" s="78"/>
      <c r="U71" s="78"/>
      <c r="V71" s="78"/>
      <c r="W71" s="78"/>
      <c r="X71"/>
      <c r="Y71"/>
      <c r="Z71"/>
    </row>
    <row r="72" spans="1:26" s="37" customFormat="1" ht="12.75" hidden="1" customHeight="1" x14ac:dyDescent="0.3">
      <c r="A72" s="39" t="s">
        <v>0</v>
      </c>
      <c r="B72" s="31"/>
      <c r="C72" s="32" t="s">
        <v>770</v>
      </c>
      <c r="D72" s="32" t="s">
        <v>771</v>
      </c>
      <c r="E72" s="32" t="s">
        <v>1</v>
      </c>
      <c r="F72" s="13" t="s">
        <v>213</v>
      </c>
      <c r="G72" s="16">
        <v>564558</v>
      </c>
      <c r="H72" s="16">
        <f t="shared" si="5"/>
        <v>592636</v>
      </c>
      <c r="I72" s="16"/>
      <c r="J72" s="16">
        <f t="shared" si="8"/>
        <v>656654</v>
      </c>
      <c r="K72" s="16">
        <f t="shared" si="9"/>
        <v>0</v>
      </c>
      <c r="L72" s="16">
        <f t="shared" si="6"/>
        <v>686826</v>
      </c>
      <c r="M72" s="16">
        <f t="shared" si="7"/>
        <v>0</v>
      </c>
      <c r="N72" s="16"/>
      <c r="O72" s="111"/>
      <c r="P72" s="111"/>
      <c r="Q72" s="111"/>
      <c r="R72" s="78"/>
      <c r="S72" s="78"/>
      <c r="T72" s="78"/>
      <c r="U72" s="78"/>
      <c r="V72" s="78"/>
      <c r="W72" s="78"/>
      <c r="X72"/>
      <c r="Y72"/>
      <c r="Z72"/>
    </row>
    <row r="73" spans="1:26" s="37" customFormat="1" ht="12.75" hidden="1" customHeight="1" x14ac:dyDescent="0.3">
      <c r="A73" s="39" t="s">
        <v>0</v>
      </c>
      <c r="B73" s="12"/>
      <c r="C73" s="35" t="s">
        <v>55</v>
      </c>
      <c r="D73" s="12" t="s">
        <v>211</v>
      </c>
      <c r="E73" s="38" t="s">
        <v>1</v>
      </c>
      <c r="F73" s="43" t="s">
        <v>214</v>
      </c>
      <c r="G73" s="16">
        <v>1204392</v>
      </c>
      <c r="H73" s="16">
        <f t="shared" si="5"/>
        <v>1264292</v>
      </c>
      <c r="I73" s="16"/>
      <c r="J73" s="16">
        <f t="shared" si="8"/>
        <v>1400864</v>
      </c>
      <c r="K73" s="16">
        <f t="shared" si="9"/>
        <v>0</v>
      </c>
      <c r="L73" s="16">
        <f t="shared" si="6"/>
        <v>1465231</v>
      </c>
      <c r="M73" s="16">
        <f t="shared" si="7"/>
        <v>0</v>
      </c>
      <c r="N73" s="16"/>
      <c r="R73" s="79" t="s">
        <v>912</v>
      </c>
      <c r="S73" s="79" t="s">
        <v>912</v>
      </c>
      <c r="T73" s="79" t="s">
        <v>912</v>
      </c>
      <c r="U73" s="79" t="s">
        <v>910</v>
      </c>
      <c r="V73" s="79" t="s">
        <v>915</v>
      </c>
      <c r="W73" s="79"/>
      <c r="X73" s="80"/>
      <c r="Y73" s="80"/>
      <c r="Z73" s="80"/>
    </row>
    <row r="74" spans="1:26" s="37" customFormat="1" ht="12.75" hidden="1" customHeight="1" x14ac:dyDescent="0.3">
      <c r="A74" s="39" t="s">
        <v>0</v>
      </c>
      <c r="B74" s="36"/>
      <c r="C74" s="36" t="s">
        <v>772</v>
      </c>
      <c r="D74" s="36" t="s">
        <v>773</v>
      </c>
      <c r="E74" s="36" t="s">
        <v>1</v>
      </c>
      <c r="F74" s="14"/>
      <c r="G74" s="16">
        <v>259149</v>
      </c>
      <c r="H74" s="16">
        <f t="shared" si="5"/>
        <v>272038</v>
      </c>
      <c r="I74" s="16"/>
      <c r="J74" s="16">
        <f t="shared" si="8"/>
        <v>301424</v>
      </c>
      <c r="K74" s="16">
        <f t="shared" si="9"/>
        <v>0</v>
      </c>
      <c r="L74" s="16">
        <f t="shared" si="6"/>
        <v>315274</v>
      </c>
      <c r="M74" s="16">
        <f t="shared" si="7"/>
        <v>0</v>
      </c>
      <c r="N74" s="16"/>
      <c r="O74" s="57"/>
      <c r="P74" s="57"/>
      <c r="Q74" s="57"/>
      <c r="R74" s="78"/>
      <c r="S74" s="78"/>
      <c r="T74" s="78"/>
      <c r="U74" s="78"/>
      <c r="V74" s="78"/>
      <c r="W74" s="78"/>
      <c r="X74"/>
      <c r="Y74"/>
      <c r="Z74"/>
    </row>
    <row r="75" spans="1:26" s="37" customFormat="1" ht="12.75" hidden="1" customHeight="1" x14ac:dyDescent="0.3">
      <c r="A75" s="39" t="s">
        <v>0</v>
      </c>
      <c r="B75" s="36"/>
      <c r="C75" s="36" t="s">
        <v>774</v>
      </c>
      <c r="D75" s="36" t="s">
        <v>773</v>
      </c>
      <c r="E75" s="36" t="s">
        <v>1</v>
      </c>
      <c r="F75" s="14"/>
      <c r="G75" s="16">
        <v>271440</v>
      </c>
      <c r="H75" s="16">
        <f t="shared" si="5"/>
        <v>284940</v>
      </c>
      <c r="I75" s="16"/>
      <c r="J75" s="16">
        <f t="shared" si="8"/>
        <v>315720</v>
      </c>
      <c r="K75" s="16">
        <f t="shared" si="9"/>
        <v>0</v>
      </c>
      <c r="L75" s="16">
        <f t="shared" si="6"/>
        <v>330227</v>
      </c>
      <c r="M75" s="16">
        <f t="shared" si="7"/>
        <v>0</v>
      </c>
      <c r="N75" s="16"/>
      <c r="O75" s="57"/>
      <c r="P75" s="57"/>
      <c r="Q75" s="57"/>
      <c r="R75" s="78"/>
      <c r="S75" s="78"/>
      <c r="T75" s="78"/>
      <c r="U75" s="78"/>
      <c r="V75" s="78"/>
      <c r="W75" s="78"/>
      <c r="X75"/>
      <c r="Y75"/>
      <c r="Z75"/>
    </row>
    <row r="76" spans="1:26" s="37" customFormat="1" ht="12.75" hidden="1" customHeight="1" x14ac:dyDescent="0.3">
      <c r="A76" s="39" t="s">
        <v>93</v>
      </c>
      <c r="B76" s="31" t="s">
        <v>605</v>
      </c>
      <c r="C76" s="32" t="s">
        <v>732</v>
      </c>
      <c r="D76" s="32" t="s">
        <v>519</v>
      </c>
      <c r="E76" s="32" t="s">
        <v>1</v>
      </c>
      <c r="F76" s="59"/>
      <c r="G76" s="16">
        <v>5099850</v>
      </c>
      <c r="H76" s="16">
        <f t="shared" si="5"/>
        <v>5353490</v>
      </c>
      <c r="I76" s="16">
        <v>13000</v>
      </c>
      <c r="J76" s="16">
        <f t="shared" si="8"/>
        <v>5931789</v>
      </c>
      <c r="K76" s="16">
        <f t="shared" si="9"/>
        <v>14481</v>
      </c>
      <c r="L76" s="16">
        <f t="shared" si="6"/>
        <v>6204344</v>
      </c>
      <c r="M76" s="16">
        <f t="shared" si="7"/>
        <v>15513</v>
      </c>
      <c r="N76" s="16"/>
      <c r="R76" s="78"/>
      <c r="S76" s="78"/>
      <c r="T76" s="78"/>
      <c r="U76" s="78"/>
      <c r="V76" s="78"/>
      <c r="W76" s="78"/>
      <c r="X76"/>
      <c r="Y76"/>
      <c r="Z76"/>
    </row>
    <row r="77" spans="1:26" s="37" customFormat="1" ht="12.75" customHeight="1" x14ac:dyDescent="0.3">
      <c r="A77" s="39" t="s">
        <v>93</v>
      </c>
      <c r="B77" s="12" t="s">
        <v>218</v>
      </c>
      <c r="C77" s="38" t="s">
        <v>215</v>
      </c>
      <c r="D77" s="12" t="s">
        <v>216</v>
      </c>
      <c r="E77" s="38" t="s">
        <v>1</v>
      </c>
      <c r="F77" s="43" t="s">
        <v>217</v>
      </c>
      <c r="G77" s="16">
        <v>22143261</v>
      </c>
      <c r="H77" s="16">
        <f t="shared" si="5"/>
        <v>23244551</v>
      </c>
      <c r="I77" s="16">
        <f>2385636+1039364</f>
        <v>3425000</v>
      </c>
      <c r="J77" s="16">
        <f t="shared" si="8"/>
        <v>25755491</v>
      </c>
      <c r="K77" s="16">
        <f t="shared" si="9"/>
        <v>3815190</v>
      </c>
      <c r="L77" s="16">
        <f t="shared" si="6"/>
        <v>26938910</v>
      </c>
      <c r="M77" s="16">
        <f t="shared" si="7"/>
        <v>4086993</v>
      </c>
      <c r="N77" s="16"/>
      <c r="O77" s="123" t="s">
        <v>1001</v>
      </c>
      <c r="P77" s="123" t="s">
        <v>1002</v>
      </c>
      <c r="Q77" s="123" t="s">
        <v>1003</v>
      </c>
      <c r="R77" s="78"/>
      <c r="S77" s="78"/>
      <c r="T77" s="78"/>
      <c r="U77" s="78"/>
      <c r="V77" s="78"/>
      <c r="W77" s="78"/>
      <c r="X77"/>
      <c r="Y77"/>
      <c r="Z77"/>
    </row>
    <row r="78" spans="1:26" s="37" customFormat="1" ht="12.75" hidden="1" customHeight="1" x14ac:dyDescent="0.3">
      <c r="A78" s="31"/>
      <c r="B78" s="32" t="s">
        <v>552</v>
      </c>
      <c r="C78" s="35" t="s">
        <v>215</v>
      </c>
      <c r="D78" s="12" t="s">
        <v>216</v>
      </c>
      <c r="E78" s="38" t="s">
        <v>1</v>
      </c>
      <c r="F78" s="14" t="s">
        <v>133</v>
      </c>
      <c r="G78" s="16">
        <v>690017</v>
      </c>
      <c r="H78" s="16">
        <f t="shared" si="5"/>
        <v>724335</v>
      </c>
      <c r="I78" s="16"/>
      <c r="J78" s="16">
        <f t="shared" si="8"/>
        <v>802580</v>
      </c>
      <c r="K78" s="16">
        <f t="shared" si="9"/>
        <v>0</v>
      </c>
      <c r="L78" s="16">
        <f t="shared" si="6"/>
        <v>839457</v>
      </c>
      <c r="M78" s="16">
        <f t="shared" si="7"/>
        <v>0</v>
      </c>
      <c r="N78" s="16"/>
      <c r="O78" s="29"/>
      <c r="P78" s="29"/>
      <c r="Q78" s="29"/>
      <c r="R78" s="78"/>
      <c r="S78" s="78"/>
      <c r="T78" s="78"/>
      <c r="U78" s="78"/>
      <c r="V78" s="78"/>
      <c r="W78" s="78"/>
      <c r="X78"/>
      <c r="Y78"/>
      <c r="Z78"/>
    </row>
    <row r="79" spans="1:26" s="29" customFormat="1" hidden="1" x14ac:dyDescent="0.25">
      <c r="A79" s="59" t="s">
        <v>0</v>
      </c>
      <c r="B79" s="59" t="s">
        <v>891</v>
      </c>
      <c r="C79" s="59" t="s">
        <v>215</v>
      </c>
      <c r="D79" s="59" t="s">
        <v>890</v>
      </c>
      <c r="E79" s="59" t="s">
        <v>1</v>
      </c>
      <c r="F79" s="60"/>
      <c r="G79" s="67">
        <v>3000000</v>
      </c>
      <c r="H79" s="16">
        <f>ROUND(G79/154.9*158.3,0)</f>
        <v>3065849</v>
      </c>
      <c r="I79" s="73"/>
      <c r="J79" s="16">
        <f t="shared" si="8"/>
        <v>3397030</v>
      </c>
      <c r="K79" s="73"/>
      <c r="L79" s="16">
        <f t="shared" si="6"/>
        <v>3553117</v>
      </c>
      <c r="M79" s="16">
        <f t="shared" si="7"/>
        <v>0</v>
      </c>
      <c r="N79" s="59"/>
      <c r="R79" s="78"/>
      <c r="S79" s="78"/>
      <c r="T79" s="78"/>
      <c r="U79" s="78"/>
      <c r="V79" s="78"/>
      <c r="W79" s="78"/>
      <c r="X79"/>
      <c r="Y79"/>
      <c r="Z79"/>
    </row>
    <row r="80" spans="1:26" s="37" customFormat="1" ht="12.75" hidden="1" customHeight="1" x14ac:dyDescent="0.3">
      <c r="A80" s="39" t="s">
        <v>0</v>
      </c>
      <c r="B80" s="12" t="s">
        <v>219</v>
      </c>
      <c r="C80" s="38" t="s">
        <v>264</v>
      </c>
      <c r="D80" s="12" t="s">
        <v>225</v>
      </c>
      <c r="E80" s="38" t="s">
        <v>1</v>
      </c>
      <c r="F80" s="43" t="s">
        <v>221</v>
      </c>
      <c r="G80" s="16">
        <v>2665974</v>
      </c>
      <c r="H80" s="16">
        <f t="shared" si="5"/>
        <v>2798566</v>
      </c>
      <c r="I80" s="16"/>
      <c r="J80" s="16">
        <f t="shared" si="8"/>
        <v>3100875</v>
      </c>
      <c r="K80" s="16">
        <f t="shared" si="9"/>
        <v>0</v>
      </c>
      <c r="L80" s="16">
        <f t="shared" si="6"/>
        <v>3243355</v>
      </c>
      <c r="M80" s="16">
        <f t="shared" si="7"/>
        <v>0</v>
      </c>
      <c r="N80" s="16"/>
      <c r="R80" s="78"/>
      <c r="S80" s="78"/>
      <c r="T80" s="78"/>
      <c r="U80" s="78"/>
      <c r="V80" s="78"/>
      <c r="W80" s="78"/>
      <c r="X80"/>
      <c r="Y80"/>
      <c r="Z80"/>
    </row>
    <row r="81" spans="1:26" s="37" customFormat="1" ht="12.75" hidden="1" customHeight="1" x14ac:dyDescent="0.3">
      <c r="A81" s="39" t="s">
        <v>0</v>
      </c>
      <c r="B81" s="12" t="s">
        <v>83</v>
      </c>
      <c r="C81" s="32" t="s">
        <v>633</v>
      </c>
      <c r="D81" s="12" t="s">
        <v>226</v>
      </c>
      <c r="E81" s="38" t="s">
        <v>1</v>
      </c>
      <c r="F81" s="43" t="s">
        <v>222</v>
      </c>
      <c r="G81" s="16">
        <v>25092</v>
      </c>
      <c r="H81" s="16">
        <f t="shared" si="5"/>
        <v>26340</v>
      </c>
      <c r="I81" s="16"/>
      <c r="J81" s="16">
        <f t="shared" si="8"/>
        <v>29185</v>
      </c>
      <c r="K81" s="16">
        <f t="shared" si="9"/>
        <v>0</v>
      </c>
      <c r="L81" s="16">
        <f t="shared" si="6"/>
        <v>30526</v>
      </c>
      <c r="M81" s="16">
        <f t="shared" si="7"/>
        <v>0</v>
      </c>
      <c r="N81" s="16"/>
      <c r="R81" s="78"/>
      <c r="S81" s="78"/>
      <c r="T81" s="78"/>
      <c r="U81" s="78"/>
      <c r="V81" s="78"/>
      <c r="W81" s="78"/>
      <c r="X81"/>
      <c r="Y81"/>
      <c r="Z81"/>
    </row>
    <row r="82" spans="1:26" s="37" customFormat="1" ht="13" hidden="1" x14ac:dyDescent="0.3">
      <c r="A82" s="39" t="s">
        <v>0</v>
      </c>
      <c r="B82" s="12" t="s">
        <v>80</v>
      </c>
      <c r="C82" s="38" t="s">
        <v>3</v>
      </c>
      <c r="D82" s="12" t="s">
        <v>227</v>
      </c>
      <c r="E82" s="38" t="s">
        <v>1</v>
      </c>
      <c r="F82" s="43" t="s">
        <v>223</v>
      </c>
      <c r="G82" s="16">
        <v>671198</v>
      </c>
      <c r="H82" s="16">
        <f t="shared" si="5"/>
        <v>704580</v>
      </c>
      <c r="I82" s="16"/>
      <c r="J82" s="16">
        <f t="shared" si="8"/>
        <v>780691</v>
      </c>
      <c r="K82" s="16">
        <f t="shared" si="9"/>
        <v>0</v>
      </c>
      <c r="L82" s="16">
        <f t="shared" si="6"/>
        <v>816562</v>
      </c>
      <c r="M82" s="16">
        <f t="shared" si="7"/>
        <v>0</v>
      </c>
      <c r="N82" s="16"/>
      <c r="R82" s="78"/>
      <c r="S82" s="78"/>
      <c r="T82" s="78"/>
      <c r="U82" s="78"/>
      <c r="V82" s="78"/>
      <c r="W82" s="78"/>
      <c r="X82"/>
      <c r="Y82"/>
      <c r="Z82"/>
    </row>
    <row r="83" spans="1:26" s="37" customFormat="1" ht="12.75" hidden="1" customHeight="1" x14ac:dyDescent="0.3">
      <c r="A83" s="39" t="s">
        <v>93</v>
      </c>
      <c r="B83" s="12" t="s">
        <v>220</v>
      </c>
      <c r="C83" s="38" t="s">
        <v>14</v>
      </c>
      <c r="D83" s="12" t="s">
        <v>228</v>
      </c>
      <c r="E83" s="38" t="s">
        <v>1</v>
      </c>
      <c r="F83" s="43" t="s">
        <v>224</v>
      </c>
      <c r="G83" s="16">
        <v>4340832</v>
      </c>
      <c r="H83" s="16">
        <f t="shared" si="5"/>
        <v>4556722</v>
      </c>
      <c r="I83" s="16">
        <f>1123425+226575</f>
        <v>1350000</v>
      </c>
      <c r="J83" s="16">
        <f t="shared" si="8"/>
        <v>5048952</v>
      </c>
      <c r="K83" s="16">
        <f t="shared" si="9"/>
        <v>1503797</v>
      </c>
      <c r="L83" s="16">
        <f t="shared" si="6"/>
        <v>5280942</v>
      </c>
      <c r="M83" s="16">
        <f t="shared" si="7"/>
        <v>1610931</v>
      </c>
      <c r="N83" s="16"/>
      <c r="R83" s="78"/>
      <c r="S83" s="78"/>
      <c r="T83" s="78"/>
      <c r="U83" s="78"/>
      <c r="V83" s="78"/>
      <c r="W83" s="78"/>
      <c r="X83"/>
      <c r="Y83"/>
      <c r="Z83"/>
    </row>
    <row r="84" spans="1:26" s="37" customFormat="1" ht="12.75" hidden="1" customHeight="1" x14ac:dyDescent="0.3">
      <c r="A84" s="39" t="s">
        <v>0</v>
      </c>
      <c r="B84" s="12" t="s">
        <v>607</v>
      </c>
      <c r="C84" s="32" t="s">
        <v>606</v>
      </c>
      <c r="D84" s="12" t="s">
        <v>233</v>
      </c>
      <c r="E84" s="38" t="s">
        <v>1</v>
      </c>
      <c r="F84" s="43" t="s">
        <v>229</v>
      </c>
      <c r="G84" s="16">
        <v>1568220</v>
      </c>
      <c r="H84" s="16">
        <f t="shared" si="5"/>
        <v>1646215</v>
      </c>
      <c r="I84" s="16"/>
      <c r="J84" s="16">
        <f t="shared" si="8"/>
        <v>1824044</v>
      </c>
      <c r="K84" s="16">
        <f t="shared" si="9"/>
        <v>0</v>
      </c>
      <c r="L84" s="16">
        <f t="shared" si="6"/>
        <v>1907856</v>
      </c>
      <c r="M84" s="16">
        <f t="shared" si="7"/>
        <v>0</v>
      </c>
      <c r="N84" s="16"/>
      <c r="R84" s="78"/>
      <c r="S84" s="78"/>
      <c r="T84" s="78"/>
      <c r="U84" s="78"/>
      <c r="V84" s="78"/>
      <c r="W84" s="78"/>
      <c r="X84"/>
      <c r="Y84"/>
      <c r="Z84"/>
    </row>
    <row r="85" spans="1:26" s="37" customFormat="1" ht="13" hidden="1" x14ac:dyDescent="0.3">
      <c r="A85" s="39" t="s">
        <v>0</v>
      </c>
      <c r="B85" s="31" t="s">
        <v>538</v>
      </c>
      <c r="C85" s="32" t="s">
        <v>537</v>
      </c>
      <c r="D85" s="32" t="s">
        <v>234</v>
      </c>
      <c r="E85" s="32" t="s">
        <v>1</v>
      </c>
      <c r="F85" s="43"/>
      <c r="G85" s="16">
        <v>1116572</v>
      </c>
      <c r="H85" s="16">
        <f t="shared" si="5"/>
        <v>1172104</v>
      </c>
      <c r="I85" s="16"/>
      <c r="J85" s="16">
        <f t="shared" si="8"/>
        <v>1298718</v>
      </c>
      <c r="K85" s="16">
        <f t="shared" si="9"/>
        <v>0</v>
      </c>
      <c r="L85" s="16">
        <f t="shared" si="6"/>
        <v>1358392</v>
      </c>
      <c r="M85" s="16">
        <f t="shared" si="7"/>
        <v>0</v>
      </c>
      <c r="N85" s="16"/>
      <c r="R85" s="78"/>
      <c r="S85" s="78"/>
      <c r="T85" s="78"/>
      <c r="U85" s="78"/>
      <c r="V85" s="78"/>
      <c r="W85" s="78"/>
      <c r="X85"/>
      <c r="Y85"/>
      <c r="Z85"/>
    </row>
    <row r="86" spans="1:26" s="37" customFormat="1" ht="12.75" hidden="1" customHeight="1" x14ac:dyDescent="0.3">
      <c r="A86" s="39" t="s">
        <v>0</v>
      </c>
      <c r="B86" s="12"/>
      <c r="C86" s="38" t="s">
        <v>76</v>
      </c>
      <c r="D86" s="12" t="s">
        <v>234</v>
      </c>
      <c r="E86" s="38" t="s">
        <v>1</v>
      </c>
      <c r="F86" s="43" t="s">
        <v>230</v>
      </c>
      <c r="G86" s="16">
        <v>1116572</v>
      </c>
      <c r="H86" s="16">
        <f t="shared" si="5"/>
        <v>1172104</v>
      </c>
      <c r="I86" s="16"/>
      <c r="J86" s="16">
        <f t="shared" si="8"/>
        <v>1298718</v>
      </c>
      <c r="K86" s="16">
        <f t="shared" si="9"/>
        <v>0</v>
      </c>
      <c r="L86" s="16">
        <f t="shared" si="6"/>
        <v>1358392</v>
      </c>
      <c r="M86" s="16">
        <f t="shared" si="7"/>
        <v>0</v>
      </c>
      <c r="N86" s="16"/>
      <c r="R86" s="78"/>
      <c r="S86" s="78"/>
      <c r="T86" s="78"/>
      <c r="U86" s="78"/>
      <c r="V86" s="78"/>
      <c r="W86" s="78"/>
      <c r="X86"/>
      <c r="Y86"/>
      <c r="Z86"/>
    </row>
    <row r="87" spans="1:26" s="37" customFormat="1" ht="12.75" hidden="1" customHeight="1" x14ac:dyDescent="0.3">
      <c r="A87" s="39" t="s">
        <v>0</v>
      </c>
      <c r="B87" s="12" t="s">
        <v>238</v>
      </c>
      <c r="C87" s="38" t="s">
        <v>48</v>
      </c>
      <c r="D87" s="12" t="s">
        <v>236</v>
      </c>
      <c r="E87" s="38" t="s">
        <v>1</v>
      </c>
      <c r="F87" s="43" t="s">
        <v>232</v>
      </c>
      <c r="G87" s="16">
        <v>3763727</v>
      </c>
      <c r="H87" s="16">
        <f t="shared" si="5"/>
        <v>3950915</v>
      </c>
      <c r="I87" s="16"/>
      <c r="J87" s="16">
        <f t="shared" si="8"/>
        <v>4377704</v>
      </c>
      <c r="K87" s="16">
        <f t="shared" si="9"/>
        <v>0</v>
      </c>
      <c r="L87" s="16">
        <f t="shared" si="6"/>
        <v>4578852</v>
      </c>
      <c r="M87" s="16">
        <f t="shared" si="7"/>
        <v>0</v>
      </c>
      <c r="N87" s="16"/>
      <c r="R87" s="78"/>
      <c r="S87" s="78"/>
      <c r="T87" s="78"/>
      <c r="U87" s="78"/>
      <c r="V87" s="78"/>
      <c r="W87" s="78"/>
      <c r="X87"/>
      <c r="Y87"/>
      <c r="Z87"/>
    </row>
    <row r="88" spans="1:26" s="37" customFormat="1" ht="12.75" hidden="1" customHeight="1" x14ac:dyDescent="0.3">
      <c r="A88" s="39" t="s">
        <v>0</v>
      </c>
      <c r="B88" s="12" t="s">
        <v>237</v>
      </c>
      <c r="C88" s="38" t="s">
        <v>77</v>
      </c>
      <c r="D88" s="12" t="s">
        <v>235</v>
      </c>
      <c r="E88" s="38" t="s">
        <v>1</v>
      </c>
      <c r="F88" s="43" t="s">
        <v>231</v>
      </c>
      <c r="G88" s="16">
        <v>432828</v>
      </c>
      <c r="H88" s="16">
        <f t="shared" si="5"/>
        <v>454355</v>
      </c>
      <c r="I88" s="16"/>
      <c r="J88" s="16">
        <f t="shared" si="8"/>
        <v>503436</v>
      </c>
      <c r="K88" s="16">
        <f t="shared" si="9"/>
        <v>0</v>
      </c>
      <c r="L88" s="16">
        <f t="shared" si="6"/>
        <v>526568</v>
      </c>
      <c r="M88" s="16">
        <f t="shared" si="7"/>
        <v>0</v>
      </c>
      <c r="N88" s="16"/>
      <c r="R88" s="78"/>
      <c r="S88" s="78"/>
      <c r="T88" s="78"/>
      <c r="U88" s="78"/>
      <c r="V88" s="78"/>
      <c r="W88" s="78"/>
      <c r="X88"/>
      <c r="Y88"/>
      <c r="Z88"/>
    </row>
    <row r="89" spans="1:26" s="37" customFormat="1" ht="12.75" hidden="1" customHeight="1" x14ac:dyDescent="0.3">
      <c r="A89" s="39" t="s">
        <v>0</v>
      </c>
      <c r="B89" s="12" t="s">
        <v>247</v>
      </c>
      <c r="C89" s="38" t="s">
        <v>748</v>
      </c>
      <c r="D89" s="12" t="s">
        <v>245</v>
      </c>
      <c r="E89" s="38" t="s">
        <v>1</v>
      </c>
      <c r="F89" s="43" t="s">
        <v>240</v>
      </c>
      <c r="G89" s="16">
        <v>1304760</v>
      </c>
      <c r="H89" s="16">
        <f t="shared" si="5"/>
        <v>1369652</v>
      </c>
      <c r="I89" s="16"/>
      <c r="J89" s="16">
        <f t="shared" si="8"/>
        <v>1517606</v>
      </c>
      <c r="K89" s="16">
        <f t="shared" si="9"/>
        <v>0</v>
      </c>
      <c r="L89" s="16">
        <f t="shared" si="6"/>
        <v>1587337</v>
      </c>
      <c r="M89" s="16">
        <f t="shared" si="7"/>
        <v>0</v>
      </c>
      <c r="N89" s="16"/>
      <c r="O89" s="29"/>
      <c r="P89" s="29"/>
      <c r="Q89" s="29"/>
      <c r="R89" s="78"/>
      <c r="S89" s="78"/>
      <c r="T89" s="78"/>
      <c r="U89" s="78"/>
      <c r="V89" s="78"/>
      <c r="W89" s="78"/>
      <c r="X89"/>
      <c r="Y89"/>
      <c r="Z89"/>
    </row>
    <row r="90" spans="1:26" s="37" customFormat="1" ht="13" hidden="1" x14ac:dyDescent="0.3">
      <c r="A90" s="39" t="s">
        <v>0</v>
      </c>
      <c r="B90" s="12" t="s">
        <v>248</v>
      </c>
      <c r="C90" s="38" t="s">
        <v>84</v>
      </c>
      <c r="D90" s="12" t="s">
        <v>246</v>
      </c>
      <c r="E90" s="38" t="s">
        <v>1</v>
      </c>
      <c r="F90" s="43" t="s">
        <v>241</v>
      </c>
      <c r="G90" s="16">
        <v>12125474</v>
      </c>
      <c r="H90" s="16">
        <f t="shared" si="5"/>
        <v>12728531</v>
      </c>
      <c r="I90" s="16"/>
      <c r="J90" s="16">
        <f t="shared" si="8"/>
        <v>14103502</v>
      </c>
      <c r="K90" s="16">
        <f t="shared" si="9"/>
        <v>0</v>
      </c>
      <c r="L90" s="16">
        <f t="shared" si="6"/>
        <v>14751533</v>
      </c>
      <c r="M90" s="16">
        <f t="shared" si="7"/>
        <v>0</v>
      </c>
      <c r="N90" s="16"/>
      <c r="R90" s="78"/>
      <c r="S90" s="78"/>
      <c r="T90" s="78"/>
      <c r="U90" s="78"/>
      <c r="V90" s="78"/>
      <c r="W90" s="78"/>
      <c r="X90"/>
      <c r="Y90"/>
      <c r="Z90"/>
    </row>
    <row r="91" spans="1:26" s="37" customFormat="1" ht="13" hidden="1" x14ac:dyDescent="0.3">
      <c r="A91" s="39" t="s">
        <v>0</v>
      </c>
      <c r="B91" s="12" t="s">
        <v>249</v>
      </c>
      <c r="C91" s="38" t="s">
        <v>10</v>
      </c>
      <c r="D91" s="12" t="s">
        <v>246</v>
      </c>
      <c r="E91" s="38" t="s">
        <v>1</v>
      </c>
      <c r="F91" s="43" t="s">
        <v>242</v>
      </c>
      <c r="G91" s="16">
        <v>752746</v>
      </c>
      <c r="H91" s="16">
        <f t="shared" si="5"/>
        <v>790184</v>
      </c>
      <c r="I91" s="16"/>
      <c r="J91" s="16">
        <f t="shared" si="8"/>
        <v>875542</v>
      </c>
      <c r="K91" s="16">
        <f t="shared" si="9"/>
        <v>0</v>
      </c>
      <c r="L91" s="16">
        <f t="shared" si="6"/>
        <v>915772</v>
      </c>
      <c r="M91" s="16">
        <f t="shared" si="7"/>
        <v>0</v>
      </c>
      <c r="N91" s="16"/>
      <c r="R91" s="78"/>
      <c r="S91" s="78"/>
      <c r="T91" s="78"/>
      <c r="U91" s="78"/>
      <c r="V91" s="78"/>
      <c r="W91" s="78"/>
      <c r="X91"/>
      <c r="Y91"/>
      <c r="Z91"/>
    </row>
    <row r="92" spans="1:26" s="37" customFormat="1" ht="12.75" hidden="1" customHeight="1" x14ac:dyDescent="0.3">
      <c r="A92" s="39" t="s">
        <v>93</v>
      </c>
      <c r="B92" s="12" t="s">
        <v>251</v>
      </c>
      <c r="C92" s="38" t="s">
        <v>239</v>
      </c>
      <c r="D92" s="12" t="s">
        <v>206</v>
      </c>
      <c r="E92" s="38" t="s">
        <v>1</v>
      </c>
      <c r="F92" s="43" t="s">
        <v>244</v>
      </c>
      <c r="G92" s="16">
        <v>2885524</v>
      </c>
      <c r="H92" s="16">
        <f t="shared" si="5"/>
        <v>3029035</v>
      </c>
      <c r="I92" s="16">
        <v>16000</v>
      </c>
      <c r="J92" s="16">
        <f t="shared" si="8"/>
        <v>3356240</v>
      </c>
      <c r="K92" s="16">
        <f t="shared" si="9"/>
        <v>17823</v>
      </c>
      <c r="L92" s="16">
        <f t="shared" si="6"/>
        <v>3510453</v>
      </c>
      <c r="M92" s="16">
        <f t="shared" si="7"/>
        <v>19093</v>
      </c>
      <c r="N92" s="16"/>
      <c r="R92" s="78"/>
      <c r="S92" s="78"/>
      <c r="T92" s="78"/>
      <c r="U92" s="78"/>
      <c r="V92" s="78"/>
      <c r="W92" s="78"/>
      <c r="X92"/>
      <c r="Y92"/>
      <c r="Z92"/>
    </row>
    <row r="93" spans="1:26" s="37" customFormat="1" ht="13" hidden="1" x14ac:dyDescent="0.3">
      <c r="A93" s="39" t="s">
        <v>0</v>
      </c>
      <c r="B93" s="12" t="s">
        <v>250</v>
      </c>
      <c r="C93" s="38" t="s">
        <v>11</v>
      </c>
      <c r="D93" s="12" t="s">
        <v>246</v>
      </c>
      <c r="E93" s="38" t="s">
        <v>1</v>
      </c>
      <c r="F93" s="43" t="s">
        <v>243</v>
      </c>
      <c r="G93" s="16">
        <v>294825</v>
      </c>
      <c r="H93" s="16">
        <f t="shared" si="5"/>
        <v>309488</v>
      </c>
      <c r="I93" s="16"/>
      <c r="J93" s="16">
        <f t="shared" si="8"/>
        <v>342920</v>
      </c>
      <c r="K93" s="16">
        <f t="shared" si="9"/>
        <v>0</v>
      </c>
      <c r="L93" s="16">
        <f t="shared" si="6"/>
        <v>358677</v>
      </c>
      <c r="M93" s="16">
        <f t="shared" si="7"/>
        <v>0</v>
      </c>
      <c r="N93" s="16"/>
      <c r="R93" s="79" t="s">
        <v>912</v>
      </c>
      <c r="S93" s="79" t="s">
        <v>912</v>
      </c>
      <c r="T93" s="79" t="s">
        <v>912</v>
      </c>
      <c r="U93" s="79" t="s">
        <v>910</v>
      </c>
      <c r="V93" s="79" t="s">
        <v>915</v>
      </c>
      <c r="W93" s="79"/>
      <c r="X93" s="80"/>
      <c r="Y93" s="80"/>
      <c r="Z93" s="80"/>
    </row>
    <row r="94" spans="1:26" s="37" customFormat="1" ht="12.75" hidden="1" customHeight="1" x14ac:dyDescent="0.3">
      <c r="A94" s="39" t="s">
        <v>0</v>
      </c>
      <c r="B94" s="39"/>
      <c r="C94" s="32" t="s">
        <v>56</v>
      </c>
      <c r="D94" s="32" t="s">
        <v>266</v>
      </c>
      <c r="E94" s="32" t="s">
        <v>1</v>
      </c>
      <c r="F94" s="38" t="s">
        <v>271</v>
      </c>
      <c r="G94" s="16">
        <v>100365</v>
      </c>
      <c r="H94" s="16">
        <f t="shared" si="5"/>
        <v>105357</v>
      </c>
      <c r="I94" s="16"/>
      <c r="J94" s="16">
        <f t="shared" si="8"/>
        <v>116738</v>
      </c>
      <c r="K94" s="16">
        <f t="shared" si="9"/>
        <v>0</v>
      </c>
      <c r="L94" s="16">
        <f t="shared" si="6"/>
        <v>122102</v>
      </c>
      <c r="M94" s="16">
        <f t="shared" si="7"/>
        <v>0</v>
      </c>
      <c r="N94" s="16"/>
      <c r="R94" s="79" t="s">
        <v>912</v>
      </c>
      <c r="S94" s="79" t="s">
        <v>912</v>
      </c>
      <c r="T94" s="79" t="s">
        <v>912</v>
      </c>
      <c r="U94" s="79" t="s">
        <v>910</v>
      </c>
      <c r="V94" s="79" t="s">
        <v>915</v>
      </c>
      <c r="W94" s="79"/>
      <c r="X94" s="80"/>
      <c r="Y94" s="80"/>
      <c r="Z94" s="80"/>
    </row>
    <row r="95" spans="1:26" s="37" customFormat="1" ht="13" hidden="1" x14ac:dyDescent="0.3">
      <c r="A95" s="39" t="s">
        <v>0</v>
      </c>
      <c r="B95" s="39"/>
      <c r="C95" s="32" t="s">
        <v>267</v>
      </c>
      <c r="D95" s="32" t="s">
        <v>268</v>
      </c>
      <c r="E95" s="32" t="s">
        <v>1</v>
      </c>
      <c r="F95" s="14" t="s">
        <v>272</v>
      </c>
      <c r="G95" s="16">
        <v>4265557</v>
      </c>
      <c r="H95" s="16">
        <f t="shared" si="5"/>
        <v>4477703</v>
      </c>
      <c r="I95" s="16"/>
      <c r="J95" s="16">
        <f t="shared" si="8"/>
        <v>4961397</v>
      </c>
      <c r="K95" s="16">
        <f t="shared" si="9"/>
        <v>0</v>
      </c>
      <c r="L95" s="16">
        <f t="shared" si="6"/>
        <v>5189364</v>
      </c>
      <c r="M95" s="16">
        <f t="shared" si="7"/>
        <v>0</v>
      </c>
      <c r="N95" s="16"/>
      <c r="R95" s="78"/>
      <c r="S95" s="78"/>
      <c r="T95" s="78"/>
      <c r="U95" s="78"/>
      <c r="V95" s="78"/>
      <c r="W95" s="78"/>
      <c r="X95"/>
      <c r="Y95"/>
      <c r="Z95"/>
    </row>
    <row r="96" spans="1:26" s="37" customFormat="1" ht="12.75" hidden="1" customHeight="1" x14ac:dyDescent="0.3">
      <c r="A96" s="39" t="s">
        <v>0</v>
      </c>
      <c r="B96" s="39"/>
      <c r="C96" s="32" t="s">
        <v>4</v>
      </c>
      <c r="D96" s="32" t="s">
        <v>269</v>
      </c>
      <c r="E96" s="32" t="s">
        <v>1</v>
      </c>
      <c r="F96" s="14" t="s">
        <v>273</v>
      </c>
      <c r="G96" s="16">
        <v>426555</v>
      </c>
      <c r="H96" s="16">
        <f t="shared" si="5"/>
        <v>447770</v>
      </c>
      <c r="I96" s="16"/>
      <c r="J96" s="16">
        <f t="shared" si="8"/>
        <v>496139</v>
      </c>
      <c r="K96" s="16">
        <f t="shared" si="9"/>
        <v>0</v>
      </c>
      <c r="L96" s="16">
        <f t="shared" si="6"/>
        <v>518936</v>
      </c>
      <c r="M96" s="16">
        <f t="shared" si="7"/>
        <v>0</v>
      </c>
      <c r="N96" s="16"/>
      <c r="O96" s="29"/>
      <c r="P96" s="29"/>
      <c r="Q96" s="29"/>
      <c r="R96" s="78"/>
      <c r="S96" s="78"/>
      <c r="T96" s="78"/>
      <c r="U96" s="78"/>
      <c r="V96" s="78"/>
      <c r="W96" s="78"/>
      <c r="X96"/>
      <c r="Y96"/>
      <c r="Z96"/>
    </row>
    <row r="97" spans="1:26" s="37" customFormat="1" ht="12.75" hidden="1" customHeight="1" x14ac:dyDescent="0.3">
      <c r="A97" s="39" t="s">
        <v>93</v>
      </c>
      <c r="B97" s="39" t="s">
        <v>632</v>
      </c>
      <c r="C97" s="32" t="s">
        <v>631</v>
      </c>
      <c r="D97" s="32" t="s">
        <v>269</v>
      </c>
      <c r="E97" s="38" t="s">
        <v>1</v>
      </c>
      <c r="F97" s="43" t="s">
        <v>274</v>
      </c>
      <c r="G97" s="16">
        <v>175641</v>
      </c>
      <c r="H97" s="16">
        <f t="shared" si="5"/>
        <v>184376</v>
      </c>
      <c r="I97" s="16">
        <v>293000</v>
      </c>
      <c r="J97" s="16">
        <f t="shared" si="8"/>
        <v>204293</v>
      </c>
      <c r="K97" s="16">
        <f t="shared" si="9"/>
        <v>326380</v>
      </c>
      <c r="L97" s="16">
        <f t="shared" si="6"/>
        <v>213680</v>
      </c>
      <c r="M97" s="16">
        <f t="shared" si="7"/>
        <v>349632</v>
      </c>
      <c r="N97" s="16"/>
      <c r="R97" s="78"/>
      <c r="S97" s="78"/>
      <c r="T97" s="78"/>
      <c r="U97" s="78"/>
      <c r="V97" s="78"/>
      <c r="W97" s="78"/>
      <c r="X97"/>
      <c r="Y97"/>
      <c r="Z97"/>
    </row>
    <row r="98" spans="1:26" s="37" customFormat="1" ht="12.75" hidden="1" customHeight="1" x14ac:dyDescent="0.3">
      <c r="A98" s="39" t="s">
        <v>93</v>
      </c>
      <c r="B98" s="39" t="s">
        <v>556</v>
      </c>
      <c r="C98" s="32" t="s">
        <v>753</v>
      </c>
      <c r="D98" s="32" t="s">
        <v>382</v>
      </c>
      <c r="E98" s="32" t="s">
        <v>1</v>
      </c>
      <c r="F98" s="14" t="s">
        <v>387</v>
      </c>
      <c r="G98" s="16">
        <v>6272879</v>
      </c>
      <c r="H98" s="16">
        <f t="shared" si="5"/>
        <v>6584859</v>
      </c>
      <c r="I98" s="16">
        <v>540000</v>
      </c>
      <c r="J98" s="16">
        <f t="shared" si="8"/>
        <v>7296174</v>
      </c>
      <c r="K98" s="16">
        <f t="shared" si="9"/>
        <v>601519</v>
      </c>
      <c r="L98" s="16">
        <f t="shared" si="6"/>
        <v>7631420</v>
      </c>
      <c r="M98" s="16">
        <f t="shared" si="7"/>
        <v>644373</v>
      </c>
      <c r="N98" s="16"/>
      <c r="R98" s="79" t="s">
        <v>912</v>
      </c>
      <c r="S98" s="79" t="s">
        <v>912</v>
      </c>
      <c r="T98" s="79" t="s">
        <v>910</v>
      </c>
      <c r="U98" s="79" t="s">
        <v>910</v>
      </c>
      <c r="V98" s="79" t="s">
        <v>915</v>
      </c>
      <c r="W98" s="79"/>
      <c r="X98" s="80"/>
      <c r="Y98" s="80"/>
      <c r="Z98" s="80"/>
    </row>
    <row r="99" spans="1:26" s="37" customFormat="1" ht="12.75" hidden="1" customHeight="1" x14ac:dyDescent="0.3">
      <c r="A99" s="39" t="s">
        <v>93</v>
      </c>
      <c r="B99" s="39" t="s">
        <v>630</v>
      </c>
      <c r="C99" s="32" t="s">
        <v>629</v>
      </c>
      <c r="D99" s="32" t="s">
        <v>270</v>
      </c>
      <c r="E99" s="38" t="s">
        <v>1</v>
      </c>
      <c r="F99" s="42" t="s">
        <v>275</v>
      </c>
      <c r="G99" s="16">
        <v>50182</v>
      </c>
      <c r="H99" s="16">
        <f t="shared" si="5"/>
        <v>52678</v>
      </c>
      <c r="I99" s="16">
        <v>22000</v>
      </c>
      <c r="J99" s="16">
        <f t="shared" si="8"/>
        <v>58368</v>
      </c>
      <c r="K99" s="16">
        <f t="shared" si="9"/>
        <v>24506</v>
      </c>
      <c r="L99" s="16">
        <f t="shared" si="6"/>
        <v>61050</v>
      </c>
      <c r="M99" s="16">
        <f t="shared" si="7"/>
        <v>26252</v>
      </c>
      <c r="N99" s="16"/>
      <c r="R99" s="78"/>
      <c r="S99" s="78"/>
      <c r="T99" s="78"/>
      <c r="U99" s="78"/>
      <c r="V99" s="78"/>
      <c r="W99" s="78"/>
      <c r="X99"/>
      <c r="Y99"/>
      <c r="Z99"/>
    </row>
    <row r="100" spans="1:26" s="37" customFormat="1" ht="12.75" hidden="1" customHeight="1" x14ac:dyDescent="0.3">
      <c r="A100" s="39" t="s">
        <v>93</v>
      </c>
      <c r="B100" s="31" t="s">
        <v>775</v>
      </c>
      <c r="C100" s="32" t="s">
        <v>776</v>
      </c>
      <c r="D100" s="32" t="s">
        <v>777</v>
      </c>
      <c r="E100" s="32" t="s">
        <v>1</v>
      </c>
      <c r="F100" s="14"/>
      <c r="G100" s="16">
        <v>1025440</v>
      </c>
      <c r="H100" s="16">
        <f t="shared" si="5"/>
        <v>1076440</v>
      </c>
      <c r="I100" s="16">
        <v>52500</v>
      </c>
      <c r="J100" s="16">
        <f t="shared" si="8"/>
        <v>1192720</v>
      </c>
      <c r="K100" s="16">
        <f t="shared" si="9"/>
        <v>58481</v>
      </c>
      <c r="L100" s="16">
        <f t="shared" si="6"/>
        <v>1247523</v>
      </c>
      <c r="M100" s="16">
        <f t="shared" si="7"/>
        <v>62647</v>
      </c>
      <c r="N100" s="16"/>
      <c r="O100" s="110"/>
      <c r="P100" s="110"/>
      <c r="Q100" s="110"/>
      <c r="R100" s="78"/>
      <c r="S100" s="78"/>
      <c r="T100" s="78"/>
      <c r="U100" s="78"/>
      <c r="V100" s="78"/>
      <c r="W100" s="78"/>
      <c r="X100"/>
      <c r="Y100"/>
      <c r="Z100"/>
    </row>
    <row r="101" spans="1:26" s="37" customFormat="1" ht="12.75" hidden="1" customHeight="1" x14ac:dyDescent="0.3">
      <c r="A101" s="39" t="s">
        <v>93</v>
      </c>
      <c r="B101" s="39" t="s">
        <v>830</v>
      </c>
      <c r="C101" s="32" t="s">
        <v>628</v>
      </c>
      <c r="D101" s="32" t="s">
        <v>278</v>
      </c>
      <c r="E101" s="38" t="s">
        <v>1</v>
      </c>
      <c r="F101" s="14" t="s">
        <v>276</v>
      </c>
      <c r="G101" s="16">
        <v>1342396</v>
      </c>
      <c r="H101" s="16">
        <f t="shared" si="5"/>
        <v>1409160</v>
      </c>
      <c r="I101" s="16">
        <v>50000</v>
      </c>
      <c r="J101" s="16">
        <f t="shared" si="8"/>
        <v>1561381</v>
      </c>
      <c r="K101" s="16">
        <f t="shared" si="9"/>
        <v>55696</v>
      </c>
      <c r="L101" s="16">
        <f t="shared" si="6"/>
        <v>1633124</v>
      </c>
      <c r="M101" s="16">
        <f t="shared" si="7"/>
        <v>59664</v>
      </c>
      <c r="N101" s="16"/>
      <c r="R101" s="78"/>
      <c r="S101" s="78"/>
      <c r="T101" s="78"/>
      <c r="U101" s="78"/>
      <c r="V101" s="78"/>
      <c r="W101" s="78"/>
      <c r="X101"/>
      <c r="Y101"/>
      <c r="Z101"/>
    </row>
    <row r="102" spans="1:26" s="37" customFormat="1" ht="12.75" hidden="1" customHeight="1" x14ac:dyDescent="0.3">
      <c r="A102" s="39" t="s">
        <v>0</v>
      </c>
      <c r="B102" s="39"/>
      <c r="C102" s="32" t="s">
        <v>277</v>
      </c>
      <c r="D102" s="32" t="s">
        <v>278</v>
      </c>
      <c r="E102" s="38" t="s">
        <v>1</v>
      </c>
      <c r="F102" s="14" t="s">
        <v>279</v>
      </c>
      <c r="G102" s="16">
        <v>188186</v>
      </c>
      <c r="H102" s="16">
        <f t="shared" si="5"/>
        <v>197545</v>
      </c>
      <c r="I102" s="16"/>
      <c r="J102" s="16">
        <f t="shared" si="8"/>
        <v>218884</v>
      </c>
      <c r="K102" s="16">
        <f t="shared" si="9"/>
        <v>0</v>
      </c>
      <c r="L102" s="16">
        <f t="shared" si="6"/>
        <v>228941</v>
      </c>
      <c r="M102" s="16">
        <f t="shared" si="7"/>
        <v>0</v>
      </c>
      <c r="N102" s="16"/>
      <c r="R102" s="78"/>
      <c r="S102" s="78"/>
      <c r="T102" s="78"/>
      <c r="U102" s="78"/>
      <c r="V102" s="78"/>
      <c r="W102" s="78"/>
      <c r="X102"/>
      <c r="Y102"/>
      <c r="Z102"/>
    </row>
    <row r="103" spans="1:26" s="37" customFormat="1" ht="12.75" hidden="1" customHeight="1" x14ac:dyDescent="0.3">
      <c r="A103" s="39" t="s">
        <v>0</v>
      </c>
      <c r="B103" s="39"/>
      <c r="C103" s="32" t="s">
        <v>19</v>
      </c>
      <c r="D103" s="32" t="s">
        <v>280</v>
      </c>
      <c r="E103" s="32" t="s">
        <v>1</v>
      </c>
      <c r="F103" s="14" t="s">
        <v>285</v>
      </c>
      <c r="G103" s="16">
        <v>4547837</v>
      </c>
      <c r="H103" s="16">
        <f t="shared" si="5"/>
        <v>4774023</v>
      </c>
      <c r="I103" s="16"/>
      <c r="J103" s="16">
        <f t="shared" si="8"/>
        <v>5289726</v>
      </c>
      <c r="K103" s="16">
        <f t="shared" si="9"/>
        <v>0</v>
      </c>
      <c r="L103" s="16">
        <f t="shared" si="6"/>
        <v>5532779</v>
      </c>
      <c r="M103" s="16">
        <f t="shared" si="7"/>
        <v>0</v>
      </c>
      <c r="N103" s="16"/>
      <c r="R103" s="79" t="s">
        <v>912</v>
      </c>
      <c r="S103" s="79" t="s">
        <v>912</v>
      </c>
      <c r="T103" s="79" t="s">
        <v>915</v>
      </c>
      <c r="U103" s="79" t="s">
        <v>910</v>
      </c>
      <c r="V103" s="79" t="s">
        <v>915</v>
      </c>
      <c r="W103" s="79"/>
      <c r="X103" s="80"/>
      <c r="Y103" s="80"/>
      <c r="Z103" s="80"/>
    </row>
    <row r="104" spans="1:26" s="37" customFormat="1" ht="13" hidden="1" x14ac:dyDescent="0.3">
      <c r="A104" s="39" t="s">
        <v>0</v>
      </c>
      <c r="B104" s="39"/>
      <c r="C104" s="32" t="s">
        <v>281</v>
      </c>
      <c r="D104" s="32" t="s">
        <v>280</v>
      </c>
      <c r="E104" s="32" t="s">
        <v>1</v>
      </c>
      <c r="F104" s="14" t="s">
        <v>286</v>
      </c>
      <c r="G104" s="16">
        <v>420283</v>
      </c>
      <c r="H104" s="16">
        <f t="shared" si="5"/>
        <v>441186</v>
      </c>
      <c r="I104" s="16"/>
      <c r="J104" s="16">
        <f t="shared" si="8"/>
        <v>488844</v>
      </c>
      <c r="K104" s="16">
        <f t="shared" si="9"/>
        <v>0</v>
      </c>
      <c r="L104" s="16">
        <f t="shared" si="6"/>
        <v>511306</v>
      </c>
      <c r="M104" s="16">
        <f t="shared" si="7"/>
        <v>0</v>
      </c>
      <c r="N104" s="16"/>
      <c r="R104" s="78"/>
      <c r="S104" s="78"/>
      <c r="T104" s="78"/>
      <c r="U104" s="78"/>
      <c r="V104" s="78"/>
      <c r="W104" s="78"/>
      <c r="X104"/>
      <c r="Y104"/>
      <c r="Z104"/>
    </row>
    <row r="105" spans="1:26" s="37" customFormat="1" ht="13" hidden="1" x14ac:dyDescent="0.3">
      <c r="A105" s="39" t="s">
        <v>0</v>
      </c>
      <c r="B105" s="39"/>
      <c r="C105" s="32" t="s">
        <v>282</v>
      </c>
      <c r="D105" s="32" t="s">
        <v>283</v>
      </c>
      <c r="E105" s="32" t="s">
        <v>1</v>
      </c>
      <c r="F105" s="14" t="s">
        <v>287</v>
      </c>
      <c r="G105" s="16">
        <v>614741</v>
      </c>
      <c r="H105" s="16">
        <f t="shared" si="5"/>
        <v>645315</v>
      </c>
      <c r="I105" s="16"/>
      <c r="J105" s="16">
        <f t="shared" si="8"/>
        <v>715024</v>
      </c>
      <c r="K105" s="16">
        <f t="shared" si="9"/>
        <v>0</v>
      </c>
      <c r="L105" s="16">
        <f t="shared" si="6"/>
        <v>747878</v>
      </c>
      <c r="M105" s="16">
        <f t="shared" si="7"/>
        <v>0</v>
      </c>
      <c r="N105" s="16"/>
      <c r="R105" s="78"/>
      <c r="S105" s="78"/>
      <c r="T105" s="78"/>
      <c r="U105" s="78"/>
      <c r="V105" s="78"/>
      <c r="W105" s="78"/>
      <c r="X105"/>
      <c r="Y105"/>
      <c r="Z105"/>
    </row>
    <row r="106" spans="1:26" s="37" customFormat="1" ht="12.75" hidden="1" customHeight="1" x14ac:dyDescent="0.3">
      <c r="A106" s="39" t="s">
        <v>0</v>
      </c>
      <c r="B106" s="39"/>
      <c r="C106" s="32" t="s">
        <v>78</v>
      </c>
      <c r="D106" s="32" t="s">
        <v>283</v>
      </c>
      <c r="E106" s="32" t="s">
        <v>1</v>
      </c>
      <c r="F106" s="42" t="s">
        <v>288</v>
      </c>
      <c r="G106" s="16">
        <v>138002</v>
      </c>
      <c r="H106" s="16">
        <f t="shared" si="5"/>
        <v>144865</v>
      </c>
      <c r="I106" s="16"/>
      <c r="J106" s="16">
        <f t="shared" si="8"/>
        <v>160514</v>
      </c>
      <c r="K106" s="16">
        <f t="shared" si="9"/>
        <v>0</v>
      </c>
      <c r="L106" s="16">
        <f t="shared" si="6"/>
        <v>167889</v>
      </c>
      <c r="M106" s="16">
        <f t="shared" si="7"/>
        <v>0</v>
      </c>
      <c r="N106" s="16"/>
      <c r="R106" s="78"/>
      <c r="S106" s="78"/>
      <c r="T106" s="78"/>
      <c r="U106" s="78"/>
      <c r="V106" s="78"/>
      <c r="W106" s="78"/>
      <c r="X106"/>
      <c r="Y106"/>
      <c r="Z106"/>
    </row>
    <row r="107" spans="1:26" s="37" customFormat="1" ht="13" hidden="1" x14ac:dyDescent="0.3">
      <c r="A107" s="39" t="s">
        <v>93</v>
      </c>
      <c r="B107" s="39" t="s">
        <v>625</v>
      </c>
      <c r="C107" s="32" t="s">
        <v>624</v>
      </c>
      <c r="D107" s="32" t="s">
        <v>283</v>
      </c>
      <c r="E107" s="32" t="s">
        <v>1</v>
      </c>
      <c r="F107" s="42" t="s">
        <v>289</v>
      </c>
      <c r="G107" s="16">
        <v>2747521</v>
      </c>
      <c r="H107" s="16">
        <f t="shared" si="5"/>
        <v>2884168</v>
      </c>
      <c r="I107" s="16">
        <v>910000</v>
      </c>
      <c r="J107" s="16">
        <f t="shared" si="8"/>
        <v>3195724</v>
      </c>
      <c r="K107" s="16">
        <f t="shared" si="9"/>
        <v>1013671</v>
      </c>
      <c r="L107" s="16">
        <f t="shared" si="6"/>
        <v>3342562</v>
      </c>
      <c r="M107" s="16">
        <f t="shared" si="7"/>
        <v>1085887</v>
      </c>
      <c r="N107" s="16"/>
      <c r="R107" s="78"/>
      <c r="S107" s="78"/>
      <c r="T107" s="78"/>
      <c r="U107" s="78"/>
      <c r="V107" s="78"/>
      <c r="W107" s="78"/>
      <c r="X107"/>
      <c r="Y107"/>
      <c r="Z107"/>
    </row>
    <row r="108" spans="1:26" s="37" customFormat="1" ht="12.75" hidden="1" customHeight="1" x14ac:dyDescent="0.3">
      <c r="A108" s="39" t="s">
        <v>93</v>
      </c>
      <c r="B108" s="39" t="s">
        <v>627</v>
      </c>
      <c r="C108" s="32" t="s">
        <v>626</v>
      </c>
      <c r="D108" s="32" t="s">
        <v>284</v>
      </c>
      <c r="E108" s="32" t="s">
        <v>1</v>
      </c>
      <c r="F108" s="42" t="s">
        <v>290</v>
      </c>
      <c r="G108" s="16">
        <v>2540516</v>
      </c>
      <c r="H108" s="16">
        <f t="shared" si="5"/>
        <v>2666868</v>
      </c>
      <c r="I108" s="16">
        <v>335000</v>
      </c>
      <c r="J108" s="16">
        <f t="shared" si="8"/>
        <v>2954950</v>
      </c>
      <c r="K108" s="16">
        <f t="shared" si="9"/>
        <v>373165</v>
      </c>
      <c r="L108" s="16">
        <f t="shared" si="6"/>
        <v>3090725</v>
      </c>
      <c r="M108" s="16">
        <f t="shared" si="7"/>
        <v>399750</v>
      </c>
      <c r="N108" s="16"/>
      <c r="R108" s="78"/>
      <c r="S108" s="78"/>
      <c r="T108" s="78"/>
      <c r="U108" s="78"/>
      <c r="V108" s="78"/>
      <c r="W108" s="78"/>
      <c r="X108"/>
      <c r="Y108"/>
      <c r="Z108"/>
    </row>
    <row r="109" spans="1:26" s="37" customFormat="1" ht="13" hidden="1" x14ac:dyDescent="0.3">
      <c r="A109" s="63" t="s">
        <v>0</v>
      </c>
      <c r="B109" s="63"/>
      <c r="C109" s="35" t="s">
        <v>60</v>
      </c>
      <c r="D109" s="33" t="s">
        <v>291</v>
      </c>
      <c r="E109" s="35" t="s">
        <v>1</v>
      </c>
      <c r="F109" s="54" t="s">
        <v>737</v>
      </c>
      <c r="G109" s="16">
        <v>570832</v>
      </c>
      <c r="H109" s="16">
        <f t="shared" si="5"/>
        <v>599222</v>
      </c>
      <c r="I109" s="16"/>
      <c r="J109" s="16">
        <f t="shared" si="8"/>
        <v>663952</v>
      </c>
      <c r="K109" s="16">
        <f t="shared" si="9"/>
        <v>0</v>
      </c>
      <c r="L109" s="16">
        <f t="shared" si="6"/>
        <v>694459</v>
      </c>
      <c r="M109" s="16">
        <f t="shared" si="7"/>
        <v>0</v>
      </c>
      <c r="N109" s="16"/>
      <c r="R109" s="78"/>
      <c r="S109" s="78"/>
      <c r="T109" s="78"/>
      <c r="U109" s="78"/>
      <c r="V109" s="78"/>
      <c r="W109" s="78"/>
      <c r="X109"/>
      <c r="Y109"/>
      <c r="Z109"/>
    </row>
    <row r="110" spans="1:26" s="37" customFormat="1" ht="12.75" hidden="1" customHeight="1" x14ac:dyDescent="0.3">
      <c r="A110" s="39" t="s">
        <v>0</v>
      </c>
      <c r="B110" s="39" t="s">
        <v>797</v>
      </c>
      <c r="C110" s="38" t="s">
        <v>5</v>
      </c>
      <c r="D110" s="32" t="s">
        <v>295</v>
      </c>
      <c r="E110" s="38" t="s">
        <v>1</v>
      </c>
      <c r="F110" s="38" t="s">
        <v>292</v>
      </c>
      <c r="G110" s="16">
        <v>639834</v>
      </c>
      <c r="H110" s="16">
        <f t="shared" si="5"/>
        <v>671656</v>
      </c>
      <c r="I110" s="16"/>
      <c r="J110" s="16">
        <f t="shared" si="8"/>
        <v>744210</v>
      </c>
      <c r="K110" s="16">
        <f t="shared" si="9"/>
        <v>0</v>
      </c>
      <c r="L110" s="16">
        <f t="shared" si="6"/>
        <v>778405</v>
      </c>
      <c r="M110" s="16">
        <f t="shared" si="7"/>
        <v>0</v>
      </c>
      <c r="N110" s="16"/>
      <c r="R110" s="78"/>
      <c r="S110" s="78"/>
      <c r="T110" s="78"/>
      <c r="U110" s="78"/>
      <c r="V110" s="78"/>
      <c r="W110" s="78"/>
      <c r="X110"/>
      <c r="Y110"/>
      <c r="Z110"/>
    </row>
    <row r="111" spans="1:26" s="37" customFormat="1" ht="12.75" hidden="1" customHeight="1" x14ac:dyDescent="0.3">
      <c r="A111" s="39" t="s">
        <v>0</v>
      </c>
      <c r="B111" s="39"/>
      <c r="C111" s="38" t="s">
        <v>20</v>
      </c>
      <c r="D111" s="32" t="s">
        <v>296</v>
      </c>
      <c r="E111" s="38" t="s">
        <v>1</v>
      </c>
      <c r="F111" s="14" t="s">
        <v>293</v>
      </c>
      <c r="G111" s="16">
        <v>2208054</v>
      </c>
      <c r="H111" s="16">
        <f t="shared" si="5"/>
        <v>2317871</v>
      </c>
      <c r="I111" s="16"/>
      <c r="J111" s="16">
        <f t="shared" si="8"/>
        <v>2568254</v>
      </c>
      <c r="K111" s="16">
        <f t="shared" si="9"/>
        <v>0</v>
      </c>
      <c r="L111" s="16">
        <f t="shared" si="6"/>
        <v>2686261</v>
      </c>
      <c r="M111" s="16">
        <f t="shared" si="7"/>
        <v>0</v>
      </c>
      <c r="N111" s="16"/>
      <c r="R111" s="78"/>
      <c r="S111" s="78"/>
      <c r="T111" s="78"/>
      <c r="U111" s="78"/>
      <c r="V111" s="78"/>
      <c r="W111" s="78"/>
      <c r="X111"/>
      <c r="Y111"/>
      <c r="Z111"/>
    </row>
    <row r="112" spans="1:26" s="37" customFormat="1" ht="12.75" hidden="1" customHeight="1" x14ac:dyDescent="0.3">
      <c r="A112" s="39" t="s">
        <v>521</v>
      </c>
      <c r="B112" s="32" t="s">
        <v>609</v>
      </c>
      <c r="C112" s="33" t="s">
        <v>608</v>
      </c>
      <c r="D112" s="32" t="s">
        <v>297</v>
      </c>
      <c r="E112" s="32" t="s">
        <v>1</v>
      </c>
      <c r="F112" s="14"/>
      <c r="G112" s="16">
        <v>0</v>
      </c>
      <c r="H112" s="16">
        <f t="shared" si="5"/>
        <v>0</v>
      </c>
      <c r="I112" s="53">
        <v>195000</v>
      </c>
      <c r="J112" s="16">
        <f t="shared" si="8"/>
        <v>0</v>
      </c>
      <c r="K112" s="16">
        <f t="shared" si="9"/>
        <v>217215</v>
      </c>
      <c r="L112" s="16">
        <f t="shared" si="6"/>
        <v>0</v>
      </c>
      <c r="M112" s="16">
        <f t="shared" si="7"/>
        <v>232690</v>
      </c>
      <c r="N112" s="16"/>
      <c r="O112" s="29"/>
      <c r="P112" s="29"/>
      <c r="Q112" s="29"/>
      <c r="R112" s="78"/>
      <c r="S112" s="78"/>
      <c r="T112" s="78"/>
      <c r="U112" s="78"/>
      <c r="V112" s="78"/>
      <c r="W112" s="78"/>
      <c r="X112"/>
      <c r="Y112"/>
      <c r="Z112"/>
    </row>
    <row r="113" spans="1:26" s="37" customFormat="1" ht="12.75" hidden="1" customHeight="1" x14ac:dyDescent="0.3">
      <c r="A113" s="39" t="s">
        <v>0</v>
      </c>
      <c r="B113" s="39" t="s">
        <v>798</v>
      </c>
      <c r="C113" s="38" t="s">
        <v>749</v>
      </c>
      <c r="D113" s="32" t="s">
        <v>297</v>
      </c>
      <c r="E113" s="38" t="s">
        <v>1</v>
      </c>
      <c r="F113" s="14" t="s">
        <v>294</v>
      </c>
      <c r="G113" s="16">
        <v>840567</v>
      </c>
      <c r="H113" s="16">
        <f t="shared" si="5"/>
        <v>882372</v>
      </c>
      <c r="I113" s="16"/>
      <c r="J113" s="16">
        <f t="shared" si="8"/>
        <v>977688</v>
      </c>
      <c r="K113" s="16">
        <f t="shared" si="9"/>
        <v>0</v>
      </c>
      <c r="L113" s="16">
        <f t="shared" si="6"/>
        <v>1022611</v>
      </c>
      <c r="M113" s="16">
        <f t="shared" si="7"/>
        <v>0</v>
      </c>
      <c r="N113" s="16"/>
      <c r="R113" s="78"/>
      <c r="S113" s="78"/>
      <c r="T113" s="78"/>
      <c r="U113" s="78"/>
      <c r="V113" s="78"/>
      <c r="W113" s="78"/>
      <c r="X113"/>
      <c r="Y113"/>
      <c r="Z113"/>
    </row>
    <row r="114" spans="1:26" s="37" customFormat="1" ht="13" x14ac:dyDescent="0.3">
      <c r="A114" s="39" t="s">
        <v>93</v>
      </c>
      <c r="B114" s="39"/>
      <c r="C114" s="38" t="s">
        <v>41</v>
      </c>
      <c r="D114" s="32" t="s">
        <v>298</v>
      </c>
      <c r="E114" s="38" t="s">
        <v>1</v>
      </c>
      <c r="F114" s="38"/>
      <c r="G114" s="16">
        <v>27409970</v>
      </c>
      <c r="H114" s="16">
        <f t="shared" si="5"/>
        <v>28773198</v>
      </c>
      <c r="I114" s="16">
        <v>3960000</v>
      </c>
      <c r="J114" s="16">
        <f t="shared" si="8"/>
        <v>31881358</v>
      </c>
      <c r="K114" s="16">
        <f t="shared" si="9"/>
        <v>4411139</v>
      </c>
      <c r="L114" s="16">
        <f t="shared" si="6"/>
        <v>33346249</v>
      </c>
      <c r="M114" s="16">
        <f t="shared" si="7"/>
        <v>4725399</v>
      </c>
      <c r="N114" s="16"/>
      <c r="R114" s="78"/>
      <c r="S114" s="78"/>
      <c r="T114" s="78"/>
      <c r="U114" s="78"/>
      <c r="V114" s="78"/>
      <c r="W114" s="78"/>
      <c r="X114"/>
      <c r="Y114"/>
      <c r="Z114"/>
    </row>
    <row r="115" spans="1:26" s="37" customFormat="1" ht="87.5" x14ac:dyDescent="0.3">
      <c r="A115" s="39" t="s">
        <v>93</v>
      </c>
      <c r="B115" s="39" t="s">
        <v>611</v>
      </c>
      <c r="C115" s="109" t="s">
        <v>610</v>
      </c>
      <c r="D115" s="106" t="s">
        <v>298</v>
      </c>
      <c r="E115" s="107" t="s">
        <v>1</v>
      </c>
      <c r="F115" s="107"/>
      <c r="G115" s="108">
        <v>44597658</v>
      </c>
      <c r="H115" s="108">
        <f t="shared" si="5"/>
        <v>46815711</v>
      </c>
      <c r="I115" s="108">
        <v>3210000</v>
      </c>
      <c r="J115" s="108">
        <f t="shared" si="8"/>
        <v>51872872</v>
      </c>
      <c r="K115" s="108">
        <f t="shared" si="9"/>
        <v>3575696</v>
      </c>
      <c r="L115" s="108">
        <f t="shared" si="6"/>
        <v>54256337</v>
      </c>
      <c r="M115" s="108">
        <f t="shared" si="7"/>
        <v>3830437</v>
      </c>
      <c r="N115" s="108"/>
      <c r="O115" s="124" t="s">
        <v>1011</v>
      </c>
      <c r="P115" s="124" t="s">
        <v>1012</v>
      </c>
      <c r="Q115" s="127" t="s">
        <v>1013</v>
      </c>
      <c r="R115" s="78"/>
      <c r="S115" s="78"/>
      <c r="T115" s="78"/>
      <c r="U115" s="78"/>
      <c r="V115" s="78"/>
      <c r="W115" s="78"/>
      <c r="X115"/>
      <c r="Y115"/>
      <c r="Z115"/>
    </row>
    <row r="116" spans="1:26" s="37" customFormat="1" ht="12.75" hidden="1" customHeight="1" x14ac:dyDescent="0.3">
      <c r="A116" s="39" t="s">
        <v>0</v>
      </c>
      <c r="B116" s="39"/>
      <c r="C116" s="33" t="s">
        <v>6</v>
      </c>
      <c r="D116" s="32" t="s">
        <v>299</v>
      </c>
      <c r="E116" s="38" t="s">
        <v>1</v>
      </c>
      <c r="F116" s="14" t="s">
        <v>301</v>
      </c>
      <c r="G116" s="16">
        <v>395192</v>
      </c>
      <c r="H116" s="16">
        <f t="shared" si="5"/>
        <v>414847</v>
      </c>
      <c r="I116" s="16"/>
      <c r="J116" s="16">
        <f t="shared" si="8"/>
        <v>459660</v>
      </c>
      <c r="K116" s="16">
        <f t="shared" si="9"/>
        <v>0</v>
      </c>
      <c r="L116" s="16">
        <f t="shared" si="6"/>
        <v>480781</v>
      </c>
      <c r="M116" s="16">
        <f t="shared" si="7"/>
        <v>0</v>
      </c>
      <c r="N116" s="16"/>
      <c r="R116" s="79" t="s">
        <v>912</v>
      </c>
      <c r="S116" s="79" t="s">
        <v>912</v>
      </c>
      <c r="T116" s="79" t="s">
        <v>912</v>
      </c>
      <c r="U116" s="79" t="s">
        <v>912</v>
      </c>
      <c r="V116" s="79" t="s">
        <v>915</v>
      </c>
      <c r="W116" s="79"/>
      <c r="X116" s="80"/>
      <c r="Y116" s="80"/>
      <c r="Z116" s="80"/>
    </row>
    <row r="117" spans="1:26" s="37" customFormat="1" ht="12.75" hidden="1" customHeight="1" x14ac:dyDescent="0.3">
      <c r="A117" s="39" t="s">
        <v>521</v>
      </c>
      <c r="B117" s="32" t="s">
        <v>544</v>
      </c>
      <c r="C117" s="33" t="s">
        <v>547</v>
      </c>
      <c r="D117" s="32" t="s">
        <v>546</v>
      </c>
      <c r="E117" s="32" t="s">
        <v>1</v>
      </c>
      <c r="F117" s="14"/>
      <c r="G117" s="16">
        <v>0</v>
      </c>
      <c r="H117" s="16">
        <f t="shared" si="5"/>
        <v>0</v>
      </c>
      <c r="I117" s="53">
        <v>125000</v>
      </c>
      <c r="J117" s="16">
        <f t="shared" si="8"/>
        <v>0</v>
      </c>
      <c r="K117" s="16">
        <f t="shared" si="9"/>
        <v>139241</v>
      </c>
      <c r="L117" s="16">
        <f t="shared" si="6"/>
        <v>0</v>
      </c>
      <c r="M117" s="16">
        <f t="shared" si="7"/>
        <v>149161</v>
      </c>
      <c r="N117" s="16"/>
      <c r="O117" s="29"/>
      <c r="P117" s="29"/>
      <c r="Q117" s="29"/>
      <c r="R117" s="78"/>
      <c r="S117" s="78"/>
      <c r="T117" s="78"/>
      <c r="U117" s="78"/>
      <c r="V117" s="78"/>
      <c r="W117" s="78"/>
      <c r="X117"/>
      <c r="Y117"/>
      <c r="Z117"/>
    </row>
    <row r="118" spans="1:26" s="37" customFormat="1" ht="12.75" hidden="1" customHeight="1" x14ac:dyDescent="0.3">
      <c r="A118" s="39" t="s">
        <v>0</v>
      </c>
      <c r="B118" s="39" t="s">
        <v>831</v>
      </c>
      <c r="C118" s="32" t="s">
        <v>612</v>
      </c>
      <c r="D118" s="32" t="s">
        <v>300</v>
      </c>
      <c r="E118" s="38" t="s">
        <v>1</v>
      </c>
      <c r="F118" s="14" t="s">
        <v>302</v>
      </c>
      <c r="G118" s="16">
        <v>815474</v>
      </c>
      <c r="H118" s="16">
        <f t="shared" si="5"/>
        <v>856031</v>
      </c>
      <c r="I118" s="16"/>
      <c r="J118" s="16">
        <f t="shared" si="8"/>
        <v>948502</v>
      </c>
      <c r="K118" s="16">
        <f t="shared" si="9"/>
        <v>0</v>
      </c>
      <c r="L118" s="16">
        <f t="shared" si="6"/>
        <v>992084</v>
      </c>
      <c r="M118" s="16">
        <f t="shared" si="7"/>
        <v>0</v>
      </c>
      <c r="N118" s="16"/>
      <c r="R118" s="78"/>
      <c r="S118" s="78"/>
      <c r="T118" s="78"/>
      <c r="U118" s="78"/>
      <c r="V118" s="78"/>
      <c r="W118" s="78"/>
      <c r="X118"/>
      <c r="Y118"/>
      <c r="Z118"/>
    </row>
    <row r="119" spans="1:26" s="37" customFormat="1" ht="12.75" hidden="1" customHeight="1" x14ac:dyDescent="0.3">
      <c r="A119" s="39" t="s">
        <v>0</v>
      </c>
      <c r="B119" s="39" t="s">
        <v>553</v>
      </c>
      <c r="C119" s="32" t="s">
        <v>613</v>
      </c>
      <c r="D119" s="32" t="s">
        <v>300</v>
      </c>
      <c r="E119" s="38" t="s">
        <v>1</v>
      </c>
      <c r="F119" s="14" t="s">
        <v>303</v>
      </c>
      <c r="G119" s="16">
        <v>683744</v>
      </c>
      <c r="H119" s="16">
        <f t="shared" si="5"/>
        <v>717750</v>
      </c>
      <c r="I119" s="16"/>
      <c r="J119" s="16">
        <f t="shared" si="8"/>
        <v>795283</v>
      </c>
      <c r="K119" s="16">
        <f t="shared" si="9"/>
        <v>0</v>
      </c>
      <c r="L119" s="16">
        <f t="shared" si="6"/>
        <v>831825</v>
      </c>
      <c r="M119" s="16">
        <f t="shared" si="7"/>
        <v>0</v>
      </c>
      <c r="N119" s="16"/>
      <c r="R119" s="78"/>
      <c r="S119" s="78"/>
      <c r="T119" s="78"/>
      <c r="U119" s="78"/>
      <c r="V119" s="78"/>
      <c r="W119" s="78"/>
      <c r="X119"/>
      <c r="Y119"/>
      <c r="Z119"/>
    </row>
    <row r="120" spans="1:26" s="37" customFormat="1" ht="13" hidden="1" x14ac:dyDescent="0.3">
      <c r="A120" s="39" t="s">
        <v>0</v>
      </c>
      <c r="B120" s="39"/>
      <c r="C120" s="32" t="s">
        <v>79</v>
      </c>
      <c r="D120" s="32" t="s">
        <v>305</v>
      </c>
      <c r="E120" s="32" t="s">
        <v>1</v>
      </c>
      <c r="F120" s="42" t="s">
        <v>304</v>
      </c>
      <c r="G120" s="16">
        <v>1480398</v>
      </c>
      <c r="H120" s="16">
        <f t="shared" si="5"/>
        <v>1554025</v>
      </c>
      <c r="I120" s="16"/>
      <c r="J120" s="16">
        <f t="shared" si="8"/>
        <v>1721895</v>
      </c>
      <c r="K120" s="16">
        <f t="shared" si="9"/>
        <v>0</v>
      </c>
      <c r="L120" s="16">
        <f t="shared" si="6"/>
        <v>1801013</v>
      </c>
      <c r="M120" s="16">
        <f t="shared" si="7"/>
        <v>0</v>
      </c>
      <c r="N120" s="16"/>
      <c r="R120" s="78"/>
      <c r="S120" s="78"/>
      <c r="T120" s="78"/>
      <c r="U120" s="78"/>
      <c r="V120" s="78"/>
      <c r="W120" s="78"/>
      <c r="X120"/>
      <c r="Y120"/>
      <c r="Z120"/>
    </row>
    <row r="121" spans="1:26" s="37" customFormat="1" ht="13" hidden="1" x14ac:dyDescent="0.3">
      <c r="A121" s="39" t="s">
        <v>93</v>
      </c>
      <c r="B121" s="39" t="s">
        <v>615</v>
      </c>
      <c r="C121" s="32" t="s">
        <v>614</v>
      </c>
      <c r="D121" s="32" t="s">
        <v>306</v>
      </c>
      <c r="E121" s="32" t="s">
        <v>1</v>
      </c>
      <c r="F121" s="42" t="s">
        <v>308</v>
      </c>
      <c r="G121" s="16">
        <v>2885524</v>
      </c>
      <c r="H121" s="16">
        <f t="shared" si="5"/>
        <v>3029035</v>
      </c>
      <c r="I121" s="16">
        <v>355000</v>
      </c>
      <c r="J121" s="16">
        <f t="shared" si="8"/>
        <v>3356240</v>
      </c>
      <c r="K121" s="16">
        <f t="shared" si="9"/>
        <v>395443</v>
      </c>
      <c r="L121" s="16">
        <f t="shared" si="6"/>
        <v>3510453</v>
      </c>
      <c r="M121" s="16">
        <f t="shared" si="7"/>
        <v>423615</v>
      </c>
      <c r="N121" s="16"/>
      <c r="R121" s="78"/>
      <c r="S121" s="78"/>
      <c r="T121" s="78"/>
      <c r="U121" s="78"/>
      <c r="V121" s="78"/>
      <c r="W121" s="78"/>
      <c r="X121"/>
      <c r="Y121"/>
      <c r="Z121"/>
    </row>
    <row r="122" spans="1:26" s="37" customFormat="1" ht="12.75" hidden="1" customHeight="1" x14ac:dyDescent="0.3">
      <c r="A122" s="39" t="s">
        <v>0</v>
      </c>
      <c r="B122" s="32" t="s">
        <v>616</v>
      </c>
      <c r="C122" s="33" t="s">
        <v>880</v>
      </c>
      <c r="D122" s="32" t="s">
        <v>543</v>
      </c>
      <c r="E122" s="32" t="s">
        <v>1</v>
      </c>
      <c r="F122" s="14"/>
      <c r="G122" s="16">
        <v>88067</v>
      </c>
      <c r="H122" s="16">
        <f t="shared" si="5"/>
        <v>92447</v>
      </c>
      <c r="I122" s="16"/>
      <c r="J122" s="16">
        <f t="shared" si="8"/>
        <v>102433</v>
      </c>
      <c r="K122" s="16">
        <f t="shared" si="9"/>
        <v>0</v>
      </c>
      <c r="L122" s="16">
        <f t="shared" si="6"/>
        <v>107140</v>
      </c>
      <c r="M122" s="16">
        <f t="shared" si="7"/>
        <v>0</v>
      </c>
      <c r="N122" s="16"/>
      <c r="O122" s="29"/>
      <c r="P122" s="29"/>
      <c r="Q122" s="29"/>
      <c r="R122" s="78"/>
      <c r="S122" s="78"/>
      <c r="T122" s="78"/>
      <c r="U122" s="78"/>
      <c r="V122" s="78"/>
      <c r="W122" s="78"/>
      <c r="X122"/>
      <c r="Y122"/>
      <c r="Z122"/>
    </row>
    <row r="123" spans="1:26" s="37" customFormat="1" ht="25" hidden="1" x14ac:dyDescent="0.3">
      <c r="A123" s="39" t="s">
        <v>93</v>
      </c>
      <c r="B123" s="31" t="s">
        <v>788</v>
      </c>
      <c r="C123" s="32" t="s">
        <v>617</v>
      </c>
      <c r="D123" s="32" t="s">
        <v>307</v>
      </c>
      <c r="E123" s="32" t="s">
        <v>1</v>
      </c>
      <c r="F123" s="42"/>
      <c r="G123" s="16">
        <v>5368480</v>
      </c>
      <c r="H123" s="16">
        <f t="shared" si="5"/>
        <v>5635480</v>
      </c>
      <c r="I123" s="16">
        <v>315000</v>
      </c>
      <c r="J123" s="16">
        <f t="shared" si="8"/>
        <v>6244240</v>
      </c>
      <c r="K123" s="16">
        <f t="shared" si="9"/>
        <v>350886</v>
      </c>
      <c r="L123" s="16">
        <f t="shared" si="6"/>
        <v>6531152</v>
      </c>
      <c r="M123" s="16">
        <f t="shared" si="7"/>
        <v>375884</v>
      </c>
      <c r="N123" s="16"/>
      <c r="O123" s="112"/>
      <c r="P123" s="112"/>
      <c r="Q123" s="112"/>
      <c r="R123" s="78"/>
      <c r="S123" s="78"/>
      <c r="T123" s="78"/>
      <c r="U123" s="78"/>
      <c r="V123" s="78"/>
      <c r="W123" s="78"/>
      <c r="X123"/>
      <c r="Y123"/>
      <c r="Z123"/>
    </row>
    <row r="124" spans="1:26" s="55" customFormat="1" ht="12.75" customHeight="1" x14ac:dyDescent="0.25">
      <c r="A124" s="59" t="s">
        <v>0</v>
      </c>
      <c r="B124" s="59" t="s">
        <v>875</v>
      </c>
      <c r="C124" s="59" t="s">
        <v>876</v>
      </c>
      <c r="D124" s="59" t="s">
        <v>877</v>
      </c>
      <c r="E124" s="59" t="s">
        <v>1</v>
      </c>
      <c r="F124" s="60"/>
      <c r="G124" s="16">
        <v>41918746</v>
      </c>
      <c r="H124" s="16">
        <f t="shared" si="5"/>
        <v>44003564</v>
      </c>
      <c r="I124" s="59"/>
      <c r="J124" s="16">
        <f t="shared" si="8"/>
        <v>48756950</v>
      </c>
      <c r="K124" s="16">
        <f t="shared" si="9"/>
        <v>0</v>
      </c>
      <c r="L124" s="16">
        <f t="shared" si="6"/>
        <v>50997244</v>
      </c>
      <c r="M124" s="16">
        <f t="shared" si="7"/>
        <v>0</v>
      </c>
      <c r="N124" s="59"/>
      <c r="O124" s="55" t="s">
        <v>987</v>
      </c>
      <c r="P124" s="55" t="s">
        <v>988</v>
      </c>
      <c r="Q124" s="55" t="s">
        <v>989</v>
      </c>
      <c r="R124" s="79" t="s">
        <v>912</v>
      </c>
      <c r="S124" s="79" t="s">
        <v>912</v>
      </c>
      <c r="T124" s="79" t="s">
        <v>910</v>
      </c>
      <c r="U124" s="79" t="s">
        <v>910</v>
      </c>
      <c r="V124" s="79" t="s">
        <v>912</v>
      </c>
      <c r="W124" s="79"/>
      <c r="X124" s="80"/>
      <c r="Y124" s="80"/>
      <c r="Z124" s="80"/>
    </row>
    <row r="125" spans="1:26" s="55" customFormat="1" hidden="1" x14ac:dyDescent="0.25">
      <c r="A125" s="59" t="s">
        <v>521</v>
      </c>
      <c r="B125" s="59" t="s">
        <v>878</v>
      </c>
      <c r="C125" s="59" t="s">
        <v>879</v>
      </c>
      <c r="D125" s="59" t="s">
        <v>877</v>
      </c>
      <c r="E125" s="59" t="s">
        <v>1</v>
      </c>
      <c r="F125" s="60" t="s">
        <v>883</v>
      </c>
      <c r="G125" s="16">
        <v>266411</v>
      </c>
      <c r="H125" s="16">
        <f t="shared" si="5"/>
        <v>279661</v>
      </c>
      <c r="I125" s="59"/>
      <c r="J125" s="16">
        <f t="shared" si="8"/>
        <v>309871</v>
      </c>
      <c r="K125" s="16">
        <f t="shared" si="9"/>
        <v>0</v>
      </c>
      <c r="L125" s="16">
        <f t="shared" si="6"/>
        <v>324109</v>
      </c>
      <c r="M125" s="16">
        <f t="shared" si="7"/>
        <v>0</v>
      </c>
      <c r="N125" s="56"/>
      <c r="R125" s="79"/>
      <c r="S125" s="79"/>
      <c r="T125" s="79"/>
      <c r="U125" s="79"/>
      <c r="V125" s="79"/>
      <c r="W125" s="79"/>
      <c r="X125" s="80"/>
      <c r="Y125" s="80"/>
      <c r="Z125" s="80"/>
    </row>
    <row r="126" spans="1:26" s="37" customFormat="1" ht="13" hidden="1" x14ac:dyDescent="0.3">
      <c r="A126" s="39" t="s">
        <v>0</v>
      </c>
      <c r="B126" s="39"/>
      <c r="C126" s="32" t="s">
        <v>90</v>
      </c>
      <c r="D126" s="32" t="s">
        <v>309</v>
      </c>
      <c r="E126" s="32" t="s">
        <v>1</v>
      </c>
      <c r="F126" s="14" t="s">
        <v>312</v>
      </c>
      <c r="G126" s="16">
        <v>112912</v>
      </c>
      <c r="H126" s="16">
        <f t="shared" si="5"/>
        <v>118528</v>
      </c>
      <c r="I126" s="16"/>
      <c r="J126" s="16">
        <f t="shared" si="8"/>
        <v>131332</v>
      </c>
      <c r="K126" s="16">
        <f t="shared" si="9"/>
        <v>0</v>
      </c>
      <c r="L126" s="16">
        <f t="shared" si="6"/>
        <v>137366</v>
      </c>
      <c r="M126" s="16">
        <f t="shared" si="7"/>
        <v>0</v>
      </c>
      <c r="N126" s="16"/>
      <c r="R126" s="78"/>
      <c r="S126" s="78"/>
      <c r="T126" s="78"/>
      <c r="U126" s="78"/>
      <c r="V126" s="78"/>
      <c r="W126" s="78"/>
      <c r="X126"/>
      <c r="Y126"/>
      <c r="Z126"/>
    </row>
    <row r="127" spans="1:26" s="37" customFormat="1" ht="25" hidden="1" x14ac:dyDescent="0.3">
      <c r="A127" s="39" t="s">
        <v>0</v>
      </c>
      <c r="B127" s="39"/>
      <c r="C127" s="32" t="s">
        <v>731</v>
      </c>
      <c r="D127" s="32" t="s">
        <v>310</v>
      </c>
      <c r="E127" s="32" t="s">
        <v>1</v>
      </c>
      <c r="F127" s="14" t="s">
        <v>200</v>
      </c>
      <c r="G127" s="16">
        <v>338736</v>
      </c>
      <c r="H127" s="16">
        <f t="shared" si="5"/>
        <v>355583</v>
      </c>
      <c r="I127" s="16"/>
      <c r="J127" s="16">
        <f t="shared" si="8"/>
        <v>393994</v>
      </c>
      <c r="K127" s="16">
        <f t="shared" si="9"/>
        <v>0</v>
      </c>
      <c r="L127" s="16">
        <f t="shared" si="6"/>
        <v>412097</v>
      </c>
      <c r="M127" s="16">
        <f t="shared" si="7"/>
        <v>0</v>
      </c>
      <c r="N127" s="16"/>
      <c r="R127" s="78"/>
      <c r="S127" s="78"/>
      <c r="T127" s="78"/>
      <c r="U127" s="78"/>
      <c r="V127" s="78"/>
      <c r="W127" s="78"/>
      <c r="X127"/>
      <c r="Y127"/>
      <c r="Z127"/>
    </row>
    <row r="128" spans="1:26" s="37" customFormat="1" ht="13" hidden="1" x14ac:dyDescent="0.3">
      <c r="A128" s="39" t="s">
        <v>0</v>
      </c>
      <c r="B128" s="39" t="s">
        <v>623</v>
      </c>
      <c r="C128" s="32" t="s">
        <v>622</v>
      </c>
      <c r="D128" s="32" t="s">
        <v>311</v>
      </c>
      <c r="E128" s="32" t="s">
        <v>1</v>
      </c>
      <c r="F128" s="42" t="s">
        <v>313</v>
      </c>
      <c r="G128" s="16">
        <v>18818</v>
      </c>
      <c r="H128" s="16">
        <f t="shared" si="5"/>
        <v>19754</v>
      </c>
      <c r="I128" s="16"/>
      <c r="J128" s="16">
        <f t="shared" si="8"/>
        <v>21888</v>
      </c>
      <c r="K128" s="16">
        <f t="shared" si="9"/>
        <v>0</v>
      </c>
      <c r="L128" s="16">
        <f t="shared" si="6"/>
        <v>22894</v>
      </c>
      <c r="M128" s="16">
        <f t="shared" si="7"/>
        <v>0</v>
      </c>
      <c r="N128" s="16"/>
      <c r="R128" s="78"/>
      <c r="S128" s="78"/>
      <c r="T128" s="78"/>
      <c r="U128" s="78"/>
      <c r="V128" s="78"/>
      <c r="W128" s="78"/>
      <c r="X128"/>
      <c r="Y128"/>
      <c r="Z128"/>
    </row>
    <row r="129" spans="1:27" s="10" customFormat="1" hidden="1" x14ac:dyDescent="0.25">
      <c r="A129" s="39" t="s">
        <v>0</v>
      </c>
      <c r="B129" s="39"/>
      <c r="C129" s="32" t="s">
        <v>859</v>
      </c>
      <c r="D129" s="32" t="s">
        <v>860</v>
      </c>
      <c r="E129" s="32" t="s">
        <v>1</v>
      </c>
      <c r="F129" s="43"/>
      <c r="G129" s="16">
        <v>401369</v>
      </c>
      <c r="H129" s="16">
        <f t="shared" si="5"/>
        <v>421331</v>
      </c>
      <c r="I129" s="16"/>
      <c r="J129" s="16">
        <f t="shared" si="8"/>
        <v>466844</v>
      </c>
      <c r="K129" s="16">
        <f t="shared" si="9"/>
        <v>0</v>
      </c>
      <c r="L129" s="16">
        <f t="shared" si="6"/>
        <v>488295</v>
      </c>
      <c r="M129" s="16">
        <f t="shared" si="7"/>
        <v>0</v>
      </c>
      <c r="N129" s="16"/>
      <c r="O129" s="55"/>
      <c r="P129" s="55"/>
      <c r="Q129" s="55"/>
      <c r="R129" s="78"/>
      <c r="S129" s="78"/>
      <c r="T129" s="78"/>
      <c r="U129" s="78"/>
      <c r="V129" s="78"/>
      <c r="W129" s="78"/>
      <c r="X129"/>
      <c r="Y129"/>
      <c r="Z129"/>
    </row>
    <row r="130" spans="1:27" s="37" customFormat="1" ht="12.75" hidden="1" customHeight="1" x14ac:dyDescent="0.3">
      <c r="A130" s="39" t="s">
        <v>0</v>
      </c>
      <c r="B130" s="39" t="s">
        <v>832</v>
      </c>
      <c r="C130" s="32" t="s">
        <v>621</v>
      </c>
      <c r="D130" s="32" t="s">
        <v>265</v>
      </c>
      <c r="E130" s="32" t="s">
        <v>1</v>
      </c>
      <c r="F130" s="42" t="s">
        <v>316</v>
      </c>
      <c r="G130" s="16">
        <v>269733</v>
      </c>
      <c r="H130" s="16">
        <f t="shared" ref="H130:H190" si="10">ROUND(G130/150.8*158.3,0)</f>
        <v>283148</v>
      </c>
      <c r="I130" s="16"/>
      <c r="J130" s="16">
        <f t="shared" si="8"/>
        <v>313734</v>
      </c>
      <c r="K130" s="16">
        <f t="shared" si="9"/>
        <v>0</v>
      </c>
      <c r="L130" s="16">
        <f t="shared" si="6"/>
        <v>328150</v>
      </c>
      <c r="M130" s="16">
        <f t="shared" si="7"/>
        <v>0</v>
      </c>
      <c r="N130" s="16"/>
      <c r="R130" s="78"/>
      <c r="S130" s="78"/>
      <c r="T130" s="78"/>
      <c r="U130" s="78"/>
      <c r="V130" s="78"/>
      <c r="W130" s="78"/>
      <c r="X130"/>
      <c r="Y130"/>
      <c r="Z130"/>
    </row>
    <row r="131" spans="1:27" s="37" customFormat="1" ht="12.75" hidden="1" customHeight="1" x14ac:dyDescent="0.3">
      <c r="A131" s="39" t="s">
        <v>93</v>
      </c>
      <c r="B131" s="39" t="s">
        <v>168</v>
      </c>
      <c r="C131" s="32" t="s">
        <v>620</v>
      </c>
      <c r="D131" s="32" t="s">
        <v>265</v>
      </c>
      <c r="E131" s="32" t="s">
        <v>1</v>
      </c>
      <c r="F131" s="14" t="s">
        <v>317</v>
      </c>
      <c r="G131" s="16">
        <v>5331946</v>
      </c>
      <c r="H131" s="16">
        <f t="shared" si="10"/>
        <v>5597129</v>
      </c>
      <c r="I131" s="16">
        <v>65000</v>
      </c>
      <c r="J131" s="16">
        <f t="shared" si="8"/>
        <v>6201746</v>
      </c>
      <c r="K131" s="16">
        <f t="shared" si="9"/>
        <v>72405</v>
      </c>
      <c r="L131" s="16">
        <f t="shared" si="6"/>
        <v>6486705</v>
      </c>
      <c r="M131" s="16">
        <f t="shared" si="7"/>
        <v>77563</v>
      </c>
      <c r="N131" s="16"/>
      <c r="R131" s="78"/>
      <c r="S131" s="78"/>
      <c r="T131" s="78"/>
      <c r="U131" s="78"/>
      <c r="V131" s="78"/>
      <c r="W131" s="78"/>
      <c r="X131"/>
      <c r="Y131"/>
      <c r="Z131"/>
    </row>
    <row r="132" spans="1:27" s="37" customFormat="1" ht="12.75" hidden="1" customHeight="1" x14ac:dyDescent="0.3">
      <c r="A132" s="39" t="s">
        <v>0</v>
      </c>
      <c r="B132" s="39"/>
      <c r="C132" s="32" t="s">
        <v>57</v>
      </c>
      <c r="D132" s="32" t="s">
        <v>314</v>
      </c>
      <c r="E132" s="32" t="s">
        <v>1</v>
      </c>
      <c r="F132" s="14" t="s">
        <v>318</v>
      </c>
      <c r="G132" s="16">
        <v>263460</v>
      </c>
      <c r="H132" s="16">
        <f t="shared" si="10"/>
        <v>276563</v>
      </c>
      <c r="I132" s="16"/>
      <c r="J132" s="16">
        <f t="shared" si="8"/>
        <v>306438</v>
      </c>
      <c r="K132" s="16">
        <f t="shared" si="9"/>
        <v>0</v>
      </c>
      <c r="L132" s="16">
        <f t="shared" ref="L132:L195" si="11">ROUND(J132/119.7*125.2,0)</f>
        <v>320518</v>
      </c>
      <c r="M132" s="16">
        <f t="shared" ref="M132:M195" si="12">ROUND(K132/115.1*123.3,0)</f>
        <v>0</v>
      </c>
      <c r="N132" s="16"/>
      <c r="R132" s="78"/>
      <c r="S132" s="78"/>
      <c r="T132" s="78"/>
      <c r="U132" s="78"/>
      <c r="V132" s="78"/>
      <c r="W132" s="78"/>
      <c r="X132"/>
      <c r="Y132"/>
      <c r="Z132"/>
    </row>
    <row r="133" spans="1:27" s="37" customFormat="1" ht="13" x14ac:dyDescent="0.3">
      <c r="A133" s="39" t="s">
        <v>0</v>
      </c>
      <c r="B133" s="32" t="s">
        <v>799</v>
      </c>
      <c r="C133" s="32" t="s">
        <v>529</v>
      </c>
      <c r="D133" s="32" t="s">
        <v>530</v>
      </c>
      <c r="E133" s="32" t="s">
        <v>1</v>
      </c>
      <c r="F133" s="14"/>
      <c r="G133" s="16">
        <v>41620800</v>
      </c>
      <c r="H133" s="16">
        <f t="shared" si="10"/>
        <v>43690800</v>
      </c>
      <c r="I133" s="16"/>
      <c r="J133" s="16">
        <f t="shared" ref="J133:J197" si="13">ROUND(H133/158.3*175.4,0)</f>
        <v>48410400</v>
      </c>
      <c r="K133" s="16">
        <f t="shared" ref="K133:K197" si="14">ROUND(I133/126.4*140.8,0)</f>
        <v>0</v>
      </c>
      <c r="L133" s="16">
        <f t="shared" si="11"/>
        <v>50634771</v>
      </c>
      <c r="M133" s="16">
        <f t="shared" si="12"/>
        <v>0</v>
      </c>
      <c r="N133" s="16"/>
      <c r="O133" s="37" t="s">
        <v>987</v>
      </c>
      <c r="P133" s="37" t="s">
        <v>988</v>
      </c>
      <c r="Q133" s="37" t="s">
        <v>989</v>
      </c>
      <c r="R133" s="79" t="s">
        <v>912</v>
      </c>
      <c r="S133" s="79" t="s">
        <v>912</v>
      </c>
      <c r="T133" s="79" t="s">
        <v>910</v>
      </c>
      <c r="U133" s="79" t="s">
        <v>910</v>
      </c>
      <c r="V133" s="79" t="s">
        <v>912</v>
      </c>
      <c r="W133" s="79"/>
      <c r="X133" s="80"/>
      <c r="Y133" s="80"/>
      <c r="Z133" s="80"/>
    </row>
    <row r="134" spans="1:27" s="37" customFormat="1" ht="13" hidden="1" x14ac:dyDescent="0.3">
      <c r="A134" s="39" t="s">
        <v>0</v>
      </c>
      <c r="B134" s="39"/>
      <c r="C134" s="32" t="s">
        <v>58</v>
      </c>
      <c r="D134" s="32" t="s">
        <v>315</v>
      </c>
      <c r="E134" s="32" t="s">
        <v>1</v>
      </c>
      <c r="F134" s="14" t="s">
        <v>319</v>
      </c>
      <c r="G134" s="16">
        <v>382644</v>
      </c>
      <c r="H134" s="16">
        <f t="shared" si="10"/>
        <v>401675</v>
      </c>
      <c r="I134" s="16"/>
      <c r="J134" s="16">
        <f t="shared" si="13"/>
        <v>445065</v>
      </c>
      <c r="K134" s="16">
        <f t="shared" si="14"/>
        <v>0</v>
      </c>
      <c r="L134" s="16">
        <f t="shared" si="11"/>
        <v>465515</v>
      </c>
      <c r="M134" s="16">
        <f t="shared" si="12"/>
        <v>0</v>
      </c>
      <c r="N134" s="16"/>
      <c r="R134" s="78"/>
      <c r="S134" s="78"/>
      <c r="T134" s="78"/>
      <c r="U134" s="78"/>
      <c r="V134" s="78"/>
      <c r="W134" s="78"/>
      <c r="X134"/>
      <c r="Y134"/>
      <c r="Z134"/>
    </row>
    <row r="135" spans="1:27" s="37" customFormat="1" ht="13" hidden="1" x14ac:dyDescent="0.3">
      <c r="A135" s="39" t="s">
        <v>0</v>
      </c>
      <c r="B135" s="39"/>
      <c r="C135" s="38" t="s">
        <v>59</v>
      </c>
      <c r="D135" s="32" t="s">
        <v>320</v>
      </c>
      <c r="E135" s="38" t="s">
        <v>1</v>
      </c>
      <c r="F135" s="14" t="s">
        <v>321</v>
      </c>
      <c r="G135" s="16">
        <v>388919</v>
      </c>
      <c r="H135" s="16">
        <f t="shared" si="10"/>
        <v>408262</v>
      </c>
      <c r="I135" s="16"/>
      <c r="J135" s="16">
        <f t="shared" si="13"/>
        <v>452364</v>
      </c>
      <c r="K135" s="16">
        <f t="shared" si="14"/>
        <v>0</v>
      </c>
      <c r="L135" s="16">
        <f t="shared" si="11"/>
        <v>473149</v>
      </c>
      <c r="M135" s="16">
        <f t="shared" si="12"/>
        <v>0</v>
      </c>
      <c r="N135" s="16"/>
      <c r="R135" s="78"/>
      <c r="S135" s="78"/>
      <c r="T135" s="78"/>
      <c r="U135" s="78"/>
      <c r="V135" s="78"/>
      <c r="W135" s="78"/>
      <c r="X135"/>
      <c r="Y135"/>
      <c r="Z135"/>
    </row>
    <row r="136" spans="1:27" s="37" customFormat="1" ht="12.75" hidden="1" customHeight="1" x14ac:dyDescent="0.3">
      <c r="A136" s="39" t="s">
        <v>0</v>
      </c>
      <c r="B136" s="39" t="s">
        <v>646</v>
      </c>
      <c r="C136" s="33" t="s">
        <v>800</v>
      </c>
      <c r="D136" s="32">
        <v>2312</v>
      </c>
      <c r="E136" s="32" t="s">
        <v>1</v>
      </c>
      <c r="F136" s="42" t="s">
        <v>322</v>
      </c>
      <c r="G136" s="16">
        <v>175641</v>
      </c>
      <c r="H136" s="16">
        <f t="shared" si="10"/>
        <v>184376</v>
      </c>
      <c r="I136" s="16"/>
      <c r="J136" s="16">
        <f t="shared" si="13"/>
        <v>204293</v>
      </c>
      <c r="K136" s="16">
        <f t="shared" si="14"/>
        <v>0</v>
      </c>
      <c r="L136" s="16">
        <f t="shared" si="11"/>
        <v>213680</v>
      </c>
      <c r="M136" s="16">
        <f t="shared" si="12"/>
        <v>0</v>
      </c>
      <c r="N136" s="16"/>
      <c r="R136" s="78"/>
      <c r="S136" s="78"/>
      <c r="T136" s="78"/>
      <c r="U136" s="78"/>
      <c r="V136" s="78"/>
      <c r="W136" s="78"/>
      <c r="X136"/>
      <c r="Y136"/>
      <c r="Z136"/>
    </row>
    <row r="137" spans="1:27" s="101" customFormat="1" ht="25" hidden="1" x14ac:dyDescent="0.25">
      <c r="A137" s="68" t="s">
        <v>520</v>
      </c>
      <c r="B137" s="99" t="s">
        <v>964</v>
      </c>
      <c r="C137" s="68" t="s">
        <v>963</v>
      </c>
      <c r="D137" s="68" t="s">
        <v>965</v>
      </c>
      <c r="E137" s="68" t="s">
        <v>1</v>
      </c>
      <c r="F137" s="99"/>
      <c r="G137" s="68"/>
      <c r="H137" s="68"/>
      <c r="I137" s="68"/>
      <c r="J137" s="68"/>
      <c r="K137" s="100">
        <v>750000</v>
      </c>
      <c r="L137" s="16">
        <f t="shared" si="11"/>
        <v>0</v>
      </c>
      <c r="M137" s="16">
        <f t="shared" si="12"/>
        <v>803432</v>
      </c>
      <c r="N137" s="68"/>
      <c r="R137" s="102" t="s">
        <v>962</v>
      </c>
      <c r="S137" s="103"/>
      <c r="T137" s="103"/>
      <c r="U137" s="103"/>
      <c r="V137" s="103"/>
      <c r="W137" s="103"/>
    </row>
    <row r="138" spans="1:27" s="37" customFormat="1" ht="12.75" hidden="1" customHeight="1" x14ac:dyDescent="0.3">
      <c r="A138" s="39" t="s">
        <v>0</v>
      </c>
      <c r="B138" s="39" t="s">
        <v>801</v>
      </c>
      <c r="C138" s="32" t="s">
        <v>619</v>
      </c>
      <c r="D138" s="32" t="s">
        <v>323</v>
      </c>
      <c r="E138" s="32" t="s">
        <v>1</v>
      </c>
      <c r="F138" s="14" t="s">
        <v>326</v>
      </c>
      <c r="G138" s="16">
        <v>10036606</v>
      </c>
      <c r="H138" s="16">
        <f t="shared" si="10"/>
        <v>10535774</v>
      </c>
      <c r="I138" s="16"/>
      <c r="J138" s="16">
        <f t="shared" si="13"/>
        <v>11673877</v>
      </c>
      <c r="K138" s="16">
        <f t="shared" si="14"/>
        <v>0</v>
      </c>
      <c r="L138" s="16">
        <f t="shared" si="11"/>
        <v>12210271</v>
      </c>
      <c r="M138" s="16">
        <f t="shared" si="12"/>
        <v>0</v>
      </c>
      <c r="N138" s="16"/>
      <c r="R138" s="78"/>
      <c r="S138" s="78"/>
      <c r="T138" s="78"/>
      <c r="U138" s="78"/>
      <c r="V138" s="78"/>
      <c r="W138" s="78"/>
      <c r="X138"/>
      <c r="Y138"/>
      <c r="Z138"/>
    </row>
    <row r="139" spans="1:27" s="10" customFormat="1" ht="12.75" hidden="1" customHeight="1" x14ac:dyDescent="0.25">
      <c r="A139" s="39" t="s">
        <v>0</v>
      </c>
      <c r="B139" s="39" t="s">
        <v>870</v>
      </c>
      <c r="C139" s="32" t="s">
        <v>865</v>
      </c>
      <c r="D139" s="32" t="s">
        <v>866</v>
      </c>
      <c r="E139" s="32" t="s">
        <v>1</v>
      </c>
      <c r="F139" s="43"/>
      <c r="G139" s="16">
        <v>860076</v>
      </c>
      <c r="H139" s="16">
        <f t="shared" si="10"/>
        <v>902852</v>
      </c>
      <c r="I139" s="16">
        <v>150000</v>
      </c>
      <c r="J139" s="16">
        <f t="shared" si="13"/>
        <v>1000381</v>
      </c>
      <c r="K139" s="16">
        <f t="shared" si="14"/>
        <v>167089</v>
      </c>
      <c r="L139" s="16">
        <f t="shared" si="11"/>
        <v>1046347</v>
      </c>
      <c r="M139" s="16">
        <f t="shared" si="12"/>
        <v>178993</v>
      </c>
      <c r="N139" s="16"/>
      <c r="O139" s="55"/>
      <c r="P139" s="55"/>
      <c r="Q139" s="55"/>
      <c r="R139" s="79" t="s">
        <v>912</v>
      </c>
      <c r="S139" s="79" t="s">
        <v>912</v>
      </c>
      <c r="T139" s="79" t="s">
        <v>915</v>
      </c>
      <c r="U139" s="79" t="s">
        <v>910</v>
      </c>
      <c r="V139" s="79" t="s">
        <v>910</v>
      </c>
      <c r="W139" s="79"/>
      <c r="X139" s="80"/>
      <c r="Y139" s="80"/>
      <c r="Z139" s="80"/>
    </row>
    <row r="140" spans="1:27" s="37" customFormat="1" ht="25" x14ac:dyDescent="0.3">
      <c r="A140" s="39" t="s">
        <v>0</v>
      </c>
      <c r="B140" s="31" t="s">
        <v>802</v>
      </c>
      <c r="C140" s="32" t="s">
        <v>803</v>
      </c>
      <c r="D140" s="32" t="s">
        <v>323</v>
      </c>
      <c r="E140" s="32" t="s">
        <v>1</v>
      </c>
      <c r="F140" s="14" t="s">
        <v>327</v>
      </c>
      <c r="G140" s="16">
        <v>16667038</v>
      </c>
      <c r="H140" s="16">
        <f t="shared" si="10"/>
        <v>17495969</v>
      </c>
      <c r="I140" s="16"/>
      <c r="J140" s="16">
        <f t="shared" si="13"/>
        <v>19385932</v>
      </c>
      <c r="K140" s="16">
        <f t="shared" si="14"/>
        <v>0</v>
      </c>
      <c r="L140" s="16">
        <f t="shared" si="11"/>
        <v>20276681</v>
      </c>
      <c r="M140" s="16">
        <f t="shared" si="12"/>
        <v>0</v>
      </c>
      <c r="N140" s="16"/>
      <c r="R140" s="79" t="s">
        <v>912</v>
      </c>
      <c r="S140" s="79" t="s">
        <v>912</v>
      </c>
      <c r="T140" s="79" t="s">
        <v>910</v>
      </c>
      <c r="U140" s="79" t="s">
        <v>910</v>
      </c>
      <c r="V140" s="79" t="s">
        <v>910</v>
      </c>
      <c r="W140" s="79"/>
      <c r="X140" s="80"/>
      <c r="Y140" s="80"/>
      <c r="Z140" s="80"/>
    </row>
    <row r="141" spans="1:27" s="37" customFormat="1" ht="25" x14ac:dyDescent="0.3">
      <c r="A141" s="39" t="s">
        <v>0</v>
      </c>
      <c r="B141" s="39" t="s">
        <v>971</v>
      </c>
      <c r="C141" s="32" t="s">
        <v>618</v>
      </c>
      <c r="D141" s="32" t="s">
        <v>324</v>
      </c>
      <c r="E141" s="32" t="s">
        <v>1</v>
      </c>
      <c r="F141" s="38"/>
      <c r="G141" s="16">
        <v>27280749</v>
      </c>
      <c r="H141" s="16">
        <f t="shared" si="10"/>
        <v>28637550</v>
      </c>
      <c r="I141" s="16">
        <v>300000</v>
      </c>
      <c r="J141" s="16">
        <f t="shared" si="13"/>
        <v>31731057</v>
      </c>
      <c r="K141" s="16">
        <v>0</v>
      </c>
      <c r="L141" s="16">
        <f t="shared" si="11"/>
        <v>33189042</v>
      </c>
      <c r="M141" s="16">
        <f t="shared" si="12"/>
        <v>0</v>
      </c>
      <c r="N141" s="16"/>
      <c r="O141" s="29"/>
      <c r="P141" s="29"/>
      <c r="Q141" s="29"/>
      <c r="R141" s="104" t="s">
        <v>912</v>
      </c>
      <c r="S141" s="104" t="s">
        <v>912</v>
      </c>
      <c r="T141" s="104" t="s">
        <v>910</v>
      </c>
      <c r="U141" s="104" t="s">
        <v>910</v>
      </c>
      <c r="V141" s="104" t="s">
        <v>910</v>
      </c>
      <c r="W141" s="104"/>
      <c r="X141" s="105"/>
      <c r="Y141" s="105"/>
      <c r="Z141" s="105"/>
      <c r="AA141" s="29" t="s">
        <v>944</v>
      </c>
    </row>
    <row r="142" spans="1:27" s="37" customFormat="1" ht="13" x14ac:dyDescent="0.3">
      <c r="A142" s="39" t="s">
        <v>93</v>
      </c>
      <c r="B142" s="39"/>
      <c r="C142" s="32" t="s">
        <v>53</v>
      </c>
      <c r="D142" s="32" t="s">
        <v>325</v>
      </c>
      <c r="E142" s="32" t="s">
        <v>1</v>
      </c>
      <c r="F142" s="38"/>
      <c r="G142" s="16">
        <v>26373690</v>
      </c>
      <c r="H142" s="16">
        <f t="shared" si="10"/>
        <v>27685379</v>
      </c>
      <c r="I142" s="16">
        <v>3900000</v>
      </c>
      <c r="J142" s="16">
        <f t="shared" si="13"/>
        <v>30676030</v>
      </c>
      <c r="K142" s="16">
        <f t="shared" si="14"/>
        <v>4344304</v>
      </c>
      <c r="L142" s="16">
        <f t="shared" si="11"/>
        <v>32085538</v>
      </c>
      <c r="M142" s="16">
        <f t="shared" si="12"/>
        <v>4653803</v>
      </c>
      <c r="N142" s="16"/>
      <c r="O142" s="37" t="s">
        <v>994</v>
      </c>
      <c r="P142" s="37" t="s">
        <v>991</v>
      </c>
      <c r="Q142" s="37" t="s">
        <v>989</v>
      </c>
      <c r="R142" s="79" t="s">
        <v>912</v>
      </c>
      <c r="S142" s="79" t="s">
        <v>912</v>
      </c>
      <c r="T142" s="79" t="s">
        <v>910</v>
      </c>
      <c r="U142" s="79" t="s">
        <v>910</v>
      </c>
      <c r="V142" s="79" t="s">
        <v>915</v>
      </c>
      <c r="W142" s="79"/>
      <c r="X142" s="80"/>
      <c r="Y142" s="80"/>
      <c r="Z142" s="80"/>
    </row>
    <row r="143" spans="1:27" s="37" customFormat="1" ht="25" hidden="1" x14ac:dyDescent="0.3">
      <c r="A143" s="39" t="s">
        <v>95</v>
      </c>
      <c r="B143" s="39"/>
      <c r="C143" s="32" t="s">
        <v>51</v>
      </c>
      <c r="D143" s="32" t="s">
        <v>325</v>
      </c>
      <c r="E143" s="38" t="s">
        <v>1</v>
      </c>
      <c r="F143" s="14" t="s">
        <v>328</v>
      </c>
      <c r="G143" s="16">
        <v>7464725</v>
      </c>
      <c r="H143" s="16">
        <f t="shared" si="10"/>
        <v>7835981</v>
      </c>
      <c r="I143" s="16">
        <v>2650000</v>
      </c>
      <c r="J143" s="16">
        <f t="shared" si="13"/>
        <v>8682445</v>
      </c>
      <c r="K143" s="16">
        <f t="shared" si="14"/>
        <v>2951899</v>
      </c>
      <c r="L143" s="16">
        <f t="shared" si="11"/>
        <v>9081388</v>
      </c>
      <c r="M143" s="16">
        <f t="shared" si="12"/>
        <v>3162199</v>
      </c>
      <c r="N143" s="16">
        <v>1072000</v>
      </c>
      <c r="R143" s="79" t="s">
        <v>912</v>
      </c>
      <c r="S143" s="79" t="s">
        <v>912</v>
      </c>
      <c r="T143" s="79" t="s">
        <v>910</v>
      </c>
      <c r="U143" s="79" t="s">
        <v>910</v>
      </c>
      <c r="V143" s="79" t="s">
        <v>915</v>
      </c>
      <c r="W143" s="79"/>
      <c r="X143" s="80"/>
      <c r="Y143" s="80"/>
      <c r="Z143" s="80"/>
    </row>
    <row r="144" spans="1:27" s="37" customFormat="1" ht="13" hidden="1" x14ac:dyDescent="0.3">
      <c r="A144" s="39" t="s">
        <v>0</v>
      </c>
      <c r="B144" s="39"/>
      <c r="C144" s="32" t="s">
        <v>21</v>
      </c>
      <c r="D144" s="32" t="s">
        <v>329</v>
      </c>
      <c r="E144" s="32" t="s">
        <v>1</v>
      </c>
      <c r="F144" s="14" t="s">
        <v>332</v>
      </c>
      <c r="G144" s="16">
        <v>1354942</v>
      </c>
      <c r="H144" s="16">
        <f t="shared" si="10"/>
        <v>1422330</v>
      </c>
      <c r="I144" s="16"/>
      <c r="J144" s="16">
        <f t="shared" si="13"/>
        <v>1575974</v>
      </c>
      <c r="K144" s="16">
        <f t="shared" si="14"/>
        <v>0</v>
      </c>
      <c r="L144" s="16">
        <f t="shared" si="11"/>
        <v>1648387</v>
      </c>
      <c r="M144" s="16">
        <f t="shared" si="12"/>
        <v>0</v>
      </c>
      <c r="N144" s="16"/>
      <c r="R144" s="78"/>
      <c r="S144" s="78"/>
      <c r="T144" s="78"/>
      <c r="U144" s="78"/>
      <c r="V144" s="78"/>
      <c r="W144" s="78"/>
      <c r="X144"/>
      <c r="Y144"/>
      <c r="Z144"/>
    </row>
    <row r="145" spans="1:26" s="37" customFormat="1" ht="13" hidden="1" x14ac:dyDescent="0.3">
      <c r="A145" s="39" t="s">
        <v>0</v>
      </c>
      <c r="B145" s="39" t="s">
        <v>648</v>
      </c>
      <c r="C145" s="32" t="s">
        <v>647</v>
      </c>
      <c r="D145" s="32" t="s">
        <v>330</v>
      </c>
      <c r="E145" s="32" t="s">
        <v>1</v>
      </c>
      <c r="F145" s="14" t="s">
        <v>333</v>
      </c>
      <c r="G145" s="16">
        <v>1417672</v>
      </c>
      <c r="H145" s="16">
        <f t="shared" si="10"/>
        <v>1488180</v>
      </c>
      <c r="I145" s="16"/>
      <c r="J145" s="16">
        <f t="shared" si="13"/>
        <v>1648937</v>
      </c>
      <c r="K145" s="16">
        <f t="shared" si="14"/>
        <v>0</v>
      </c>
      <c r="L145" s="16">
        <f t="shared" si="11"/>
        <v>1724703</v>
      </c>
      <c r="M145" s="16">
        <f t="shared" si="12"/>
        <v>0</v>
      </c>
      <c r="N145" s="16"/>
      <c r="R145" s="78"/>
      <c r="S145" s="78"/>
      <c r="T145" s="78"/>
      <c r="U145" s="78"/>
      <c r="V145" s="78"/>
      <c r="W145" s="78"/>
      <c r="X145"/>
      <c r="Y145"/>
      <c r="Z145"/>
    </row>
    <row r="146" spans="1:26" s="37" customFormat="1" ht="13" hidden="1" x14ac:dyDescent="0.3">
      <c r="A146" s="39" t="s">
        <v>93</v>
      </c>
      <c r="B146" s="39" t="s">
        <v>650</v>
      </c>
      <c r="C146" s="32" t="s">
        <v>649</v>
      </c>
      <c r="D146" s="32" t="s">
        <v>331</v>
      </c>
      <c r="E146" s="32" t="s">
        <v>1</v>
      </c>
      <c r="F146" s="42" t="s">
        <v>334</v>
      </c>
      <c r="G146" s="16">
        <v>5363311</v>
      </c>
      <c r="H146" s="16">
        <f t="shared" si="10"/>
        <v>5630054</v>
      </c>
      <c r="I146" s="16">
        <v>620000</v>
      </c>
      <c r="J146" s="16">
        <f t="shared" si="13"/>
        <v>6238228</v>
      </c>
      <c r="K146" s="16">
        <f t="shared" si="14"/>
        <v>690633</v>
      </c>
      <c r="L146" s="16">
        <f t="shared" si="11"/>
        <v>6524863</v>
      </c>
      <c r="M146" s="16">
        <f t="shared" si="12"/>
        <v>739835</v>
      </c>
      <c r="N146" s="16"/>
      <c r="R146" s="78"/>
      <c r="S146" s="78"/>
      <c r="T146" s="78"/>
      <c r="U146" s="78"/>
      <c r="V146" s="78"/>
      <c r="W146" s="78"/>
      <c r="X146"/>
      <c r="Y146"/>
      <c r="Z146"/>
    </row>
    <row r="147" spans="1:26" s="37" customFormat="1" ht="12.75" hidden="1" customHeight="1" x14ac:dyDescent="0.3">
      <c r="A147" s="39" t="s">
        <v>0</v>
      </c>
      <c r="B147" s="31"/>
      <c r="C147" s="32" t="s">
        <v>80</v>
      </c>
      <c r="D147" s="32">
        <v>2316</v>
      </c>
      <c r="E147" s="32" t="s">
        <v>1</v>
      </c>
      <c r="F147" s="14"/>
      <c r="G147" s="16">
        <v>566134</v>
      </c>
      <c r="H147" s="16">
        <f t="shared" si="10"/>
        <v>594291</v>
      </c>
      <c r="I147" s="16"/>
      <c r="J147" s="16">
        <f t="shared" si="13"/>
        <v>658488</v>
      </c>
      <c r="K147" s="16">
        <f t="shared" si="14"/>
        <v>0</v>
      </c>
      <c r="L147" s="16">
        <f t="shared" si="11"/>
        <v>688744</v>
      </c>
      <c r="M147" s="16">
        <f t="shared" si="12"/>
        <v>0</v>
      </c>
      <c r="N147" s="16"/>
      <c r="O147" s="110"/>
      <c r="P147" s="110"/>
      <c r="Q147" s="110"/>
      <c r="R147" s="78"/>
      <c r="S147" s="78"/>
      <c r="T147" s="78"/>
      <c r="U147" s="78"/>
      <c r="V147" s="78"/>
      <c r="W147" s="78"/>
      <c r="X147"/>
      <c r="Y147"/>
      <c r="Z147"/>
    </row>
    <row r="148" spans="1:26" s="37" customFormat="1" ht="13" hidden="1" x14ac:dyDescent="0.3">
      <c r="A148" s="39" t="s">
        <v>0</v>
      </c>
      <c r="B148" s="31"/>
      <c r="C148" s="31" t="s">
        <v>533</v>
      </c>
      <c r="D148" s="32" t="s">
        <v>778</v>
      </c>
      <c r="E148" s="32" t="s">
        <v>1</v>
      </c>
      <c r="F148" s="14"/>
      <c r="G148" s="16">
        <v>1085760</v>
      </c>
      <c r="H148" s="16">
        <f t="shared" si="10"/>
        <v>1139760</v>
      </c>
      <c r="I148" s="16"/>
      <c r="J148" s="16">
        <f t="shared" si="13"/>
        <v>1262880</v>
      </c>
      <c r="K148" s="16">
        <f t="shared" si="14"/>
        <v>0</v>
      </c>
      <c r="L148" s="16">
        <f t="shared" si="11"/>
        <v>1320907</v>
      </c>
      <c r="M148" s="16">
        <f t="shared" si="12"/>
        <v>0</v>
      </c>
      <c r="N148" s="16"/>
      <c r="O148" s="57"/>
      <c r="P148" s="57"/>
      <c r="Q148" s="57"/>
      <c r="R148" s="78"/>
      <c r="S148" s="78"/>
      <c r="T148" s="78"/>
      <c r="U148" s="78"/>
      <c r="V148" s="78"/>
      <c r="W148" s="78"/>
      <c r="X148"/>
      <c r="Y148"/>
      <c r="Z148"/>
    </row>
    <row r="149" spans="1:26" s="37" customFormat="1" ht="82.5" customHeight="1" x14ac:dyDescent="0.3">
      <c r="A149" s="39" t="s">
        <v>93</v>
      </c>
      <c r="B149" s="39"/>
      <c r="C149" s="38" t="s">
        <v>42</v>
      </c>
      <c r="D149" s="38" t="s">
        <v>841</v>
      </c>
      <c r="E149" s="38" t="s">
        <v>1</v>
      </c>
      <c r="F149" s="38"/>
      <c r="G149" s="16">
        <v>18986749</v>
      </c>
      <c r="H149" s="16">
        <f t="shared" si="10"/>
        <v>19931050</v>
      </c>
      <c r="I149" s="16">
        <v>3135000</v>
      </c>
      <c r="J149" s="16">
        <f t="shared" si="13"/>
        <v>22084057</v>
      </c>
      <c r="K149" s="16">
        <f t="shared" si="14"/>
        <v>3492152</v>
      </c>
      <c r="L149" s="16">
        <f t="shared" si="11"/>
        <v>23098780</v>
      </c>
      <c r="M149" s="16">
        <f t="shared" si="12"/>
        <v>3740941</v>
      </c>
      <c r="N149" s="16"/>
      <c r="O149" s="126" t="s">
        <v>1009</v>
      </c>
      <c r="P149" s="126" t="s">
        <v>1010</v>
      </c>
      <c r="Q149" s="126" t="s">
        <v>1006</v>
      </c>
      <c r="R149" s="78"/>
      <c r="S149" s="78"/>
      <c r="T149" s="78"/>
      <c r="U149" s="78"/>
      <c r="V149" s="78"/>
      <c r="W149" s="78"/>
      <c r="X149"/>
      <c r="Y149"/>
      <c r="Z149"/>
    </row>
    <row r="150" spans="1:26" s="37" customFormat="1" ht="13" hidden="1" x14ac:dyDescent="0.3">
      <c r="A150" s="39" t="s">
        <v>0</v>
      </c>
      <c r="B150" s="39" t="s">
        <v>652</v>
      </c>
      <c r="C150" s="32" t="s">
        <v>651</v>
      </c>
      <c r="D150" s="32" t="s">
        <v>335</v>
      </c>
      <c r="E150" s="32" t="s">
        <v>1</v>
      </c>
      <c r="F150" s="14" t="s">
        <v>339</v>
      </c>
      <c r="G150" s="16">
        <v>7213810</v>
      </c>
      <c r="H150" s="16">
        <f t="shared" si="10"/>
        <v>7572587</v>
      </c>
      <c r="I150" s="16"/>
      <c r="J150" s="16">
        <f t="shared" si="13"/>
        <v>8390599</v>
      </c>
      <c r="K150" s="16">
        <f t="shared" si="14"/>
        <v>0</v>
      </c>
      <c r="L150" s="16">
        <f t="shared" si="11"/>
        <v>8776132</v>
      </c>
      <c r="M150" s="16">
        <f t="shared" si="12"/>
        <v>0</v>
      </c>
      <c r="N150" s="16"/>
      <c r="R150" s="78"/>
      <c r="S150" s="78"/>
      <c r="T150" s="78"/>
      <c r="U150" s="78"/>
      <c r="V150" s="78"/>
      <c r="W150" s="78"/>
      <c r="X150"/>
      <c r="Y150"/>
      <c r="Z150"/>
    </row>
    <row r="151" spans="1:26" s="37" customFormat="1" ht="13" hidden="1" x14ac:dyDescent="0.3">
      <c r="A151" s="39" t="s">
        <v>0</v>
      </c>
      <c r="B151" s="39"/>
      <c r="C151" s="32" t="s">
        <v>22</v>
      </c>
      <c r="D151" s="32" t="s">
        <v>336</v>
      </c>
      <c r="E151" s="32" t="s">
        <v>1</v>
      </c>
      <c r="F151" s="14" t="s">
        <v>340</v>
      </c>
      <c r="G151" s="16">
        <v>1204392</v>
      </c>
      <c r="H151" s="16">
        <f t="shared" si="10"/>
        <v>1264292</v>
      </c>
      <c r="I151" s="16"/>
      <c r="J151" s="16">
        <f t="shared" si="13"/>
        <v>1400864</v>
      </c>
      <c r="K151" s="16">
        <f t="shared" si="14"/>
        <v>0</v>
      </c>
      <c r="L151" s="16">
        <f t="shared" si="11"/>
        <v>1465231</v>
      </c>
      <c r="M151" s="16">
        <f t="shared" si="12"/>
        <v>0</v>
      </c>
      <c r="N151" s="16"/>
      <c r="R151" s="78"/>
      <c r="S151" s="78"/>
      <c r="T151" s="78"/>
      <c r="U151" s="78"/>
      <c r="V151" s="78"/>
      <c r="W151" s="78"/>
      <c r="X151"/>
      <c r="Y151"/>
      <c r="Z151"/>
    </row>
    <row r="152" spans="1:26" s="37" customFormat="1" ht="12.75" hidden="1" customHeight="1" x14ac:dyDescent="0.3">
      <c r="A152" s="39" t="s">
        <v>0</v>
      </c>
      <c r="B152" s="39" t="s">
        <v>833</v>
      </c>
      <c r="C152" s="32" t="s">
        <v>654</v>
      </c>
      <c r="D152" s="32" t="s">
        <v>337</v>
      </c>
      <c r="E152" s="32" t="s">
        <v>1</v>
      </c>
      <c r="F152" s="14" t="s">
        <v>341</v>
      </c>
      <c r="G152" s="16">
        <v>294825</v>
      </c>
      <c r="H152" s="16">
        <f t="shared" si="10"/>
        <v>309488</v>
      </c>
      <c r="I152" s="16"/>
      <c r="J152" s="16">
        <f t="shared" si="13"/>
        <v>342920</v>
      </c>
      <c r="K152" s="16">
        <f t="shared" si="14"/>
        <v>0</v>
      </c>
      <c r="L152" s="16">
        <f t="shared" si="11"/>
        <v>358677</v>
      </c>
      <c r="M152" s="16">
        <f t="shared" si="12"/>
        <v>0</v>
      </c>
      <c r="N152" s="16"/>
      <c r="R152" s="78"/>
      <c r="S152" s="78"/>
      <c r="T152" s="78"/>
      <c r="U152" s="78"/>
      <c r="V152" s="78"/>
      <c r="W152" s="78"/>
      <c r="X152"/>
      <c r="Y152"/>
      <c r="Z152"/>
    </row>
    <row r="153" spans="1:26" s="37" customFormat="1" ht="12.75" hidden="1" customHeight="1" x14ac:dyDescent="0.3">
      <c r="A153" s="39" t="s">
        <v>0</v>
      </c>
      <c r="B153" s="63"/>
      <c r="C153" s="33" t="s">
        <v>92</v>
      </c>
      <c r="D153" s="32" t="s">
        <v>338</v>
      </c>
      <c r="E153" s="32" t="s">
        <v>1</v>
      </c>
      <c r="F153" s="14" t="s">
        <v>342</v>
      </c>
      <c r="G153" s="16">
        <v>2760066</v>
      </c>
      <c r="H153" s="16">
        <f t="shared" si="10"/>
        <v>2897337</v>
      </c>
      <c r="I153" s="16"/>
      <c r="J153" s="16">
        <f t="shared" si="13"/>
        <v>3210315</v>
      </c>
      <c r="K153" s="16">
        <f t="shared" si="14"/>
        <v>0</v>
      </c>
      <c r="L153" s="16">
        <f t="shared" si="11"/>
        <v>3357823</v>
      </c>
      <c r="M153" s="16">
        <f t="shared" si="12"/>
        <v>0</v>
      </c>
      <c r="N153" s="16"/>
      <c r="R153" s="78"/>
      <c r="S153" s="78"/>
      <c r="T153" s="78"/>
      <c r="U153" s="78"/>
      <c r="V153" s="78"/>
      <c r="W153" s="78"/>
      <c r="X153"/>
      <c r="Y153"/>
      <c r="Z153"/>
    </row>
    <row r="154" spans="1:26" s="37" customFormat="1" ht="12.75" hidden="1" customHeight="1" x14ac:dyDescent="0.3">
      <c r="A154" s="39" t="s">
        <v>0</v>
      </c>
      <c r="B154" s="39"/>
      <c r="C154" s="32" t="s">
        <v>96</v>
      </c>
      <c r="D154" s="32" t="s">
        <v>338</v>
      </c>
      <c r="E154" s="32" t="s">
        <v>1</v>
      </c>
      <c r="F154" s="14" t="s">
        <v>343</v>
      </c>
      <c r="G154" s="16">
        <v>282280</v>
      </c>
      <c r="H154" s="16">
        <f t="shared" si="10"/>
        <v>296319</v>
      </c>
      <c r="I154" s="16"/>
      <c r="J154" s="16">
        <f t="shared" si="13"/>
        <v>328328</v>
      </c>
      <c r="K154" s="16">
        <f t="shared" si="14"/>
        <v>0</v>
      </c>
      <c r="L154" s="16">
        <f t="shared" si="11"/>
        <v>343414</v>
      </c>
      <c r="M154" s="16">
        <f t="shared" si="12"/>
        <v>0</v>
      </c>
      <c r="N154" s="16"/>
      <c r="R154" s="78"/>
      <c r="S154" s="78"/>
      <c r="T154" s="78"/>
      <c r="U154" s="78"/>
      <c r="V154" s="78"/>
      <c r="W154" s="78"/>
      <c r="X154"/>
      <c r="Y154"/>
      <c r="Z154"/>
    </row>
    <row r="155" spans="1:26" s="37" customFormat="1" ht="12.75" hidden="1" customHeight="1" x14ac:dyDescent="0.3">
      <c r="A155" s="39" t="s">
        <v>0</v>
      </c>
      <c r="B155" s="39"/>
      <c r="C155" s="32" t="s">
        <v>74</v>
      </c>
      <c r="D155" s="32" t="s">
        <v>344</v>
      </c>
      <c r="E155" s="32" t="s">
        <v>1</v>
      </c>
      <c r="F155" s="14" t="s">
        <v>351</v>
      </c>
      <c r="G155" s="16">
        <v>7747006</v>
      </c>
      <c r="H155" s="16">
        <f t="shared" si="10"/>
        <v>8132301</v>
      </c>
      <c r="I155" s="16"/>
      <c r="J155" s="16">
        <f t="shared" si="13"/>
        <v>9010774</v>
      </c>
      <c r="K155" s="16">
        <f t="shared" si="14"/>
        <v>0</v>
      </c>
      <c r="L155" s="16">
        <f t="shared" si="11"/>
        <v>9424803</v>
      </c>
      <c r="M155" s="16">
        <f t="shared" si="12"/>
        <v>0</v>
      </c>
      <c r="N155" s="16"/>
      <c r="R155" s="79" t="s">
        <v>912</v>
      </c>
      <c r="S155" s="79" t="s">
        <v>912</v>
      </c>
      <c r="T155" s="79" t="s">
        <v>912</v>
      </c>
      <c r="U155" s="79" t="s">
        <v>910</v>
      </c>
      <c r="V155" s="79" t="s">
        <v>910</v>
      </c>
      <c r="W155" s="79"/>
      <c r="X155" s="80"/>
      <c r="Y155" s="80"/>
      <c r="Z155" s="80"/>
    </row>
    <row r="156" spans="1:26" s="37" customFormat="1" ht="13" hidden="1" x14ac:dyDescent="0.3">
      <c r="A156" s="39" t="s">
        <v>0</v>
      </c>
      <c r="B156" s="39"/>
      <c r="C156" s="32" t="s">
        <v>23</v>
      </c>
      <c r="D156" s="32" t="s">
        <v>345</v>
      </c>
      <c r="E156" s="32" t="s">
        <v>1</v>
      </c>
      <c r="F156" s="14" t="s">
        <v>352</v>
      </c>
      <c r="G156" s="16">
        <v>984842</v>
      </c>
      <c r="H156" s="16">
        <f t="shared" si="10"/>
        <v>1033823</v>
      </c>
      <c r="I156" s="16"/>
      <c r="J156" s="16">
        <f t="shared" si="13"/>
        <v>1145499</v>
      </c>
      <c r="K156" s="16">
        <f t="shared" si="14"/>
        <v>0</v>
      </c>
      <c r="L156" s="16">
        <f t="shared" si="11"/>
        <v>1198133</v>
      </c>
      <c r="M156" s="16">
        <f t="shared" si="12"/>
        <v>0</v>
      </c>
      <c r="N156" s="16"/>
      <c r="R156" s="78"/>
      <c r="S156" s="78"/>
      <c r="T156" s="78"/>
      <c r="U156" s="78"/>
      <c r="V156" s="78"/>
      <c r="W156" s="78"/>
      <c r="X156"/>
      <c r="Y156"/>
      <c r="Z156"/>
    </row>
    <row r="157" spans="1:26" s="37" customFormat="1" ht="13" hidden="1" x14ac:dyDescent="0.3">
      <c r="A157" s="39" t="s">
        <v>0</v>
      </c>
      <c r="B157" s="31" t="s">
        <v>834</v>
      </c>
      <c r="C157" s="32" t="s">
        <v>653</v>
      </c>
      <c r="D157" s="32" t="s">
        <v>345</v>
      </c>
      <c r="E157" s="32" t="s">
        <v>1</v>
      </c>
      <c r="F157" s="14"/>
      <c r="G157" s="16">
        <v>9802000</v>
      </c>
      <c r="H157" s="16">
        <f t="shared" si="10"/>
        <v>10289500</v>
      </c>
      <c r="I157" s="16"/>
      <c r="J157" s="16">
        <f t="shared" si="13"/>
        <v>11401000</v>
      </c>
      <c r="K157" s="16">
        <f t="shared" si="14"/>
        <v>0</v>
      </c>
      <c r="L157" s="16">
        <f t="shared" si="11"/>
        <v>11924855</v>
      </c>
      <c r="M157" s="16">
        <f t="shared" si="12"/>
        <v>0</v>
      </c>
      <c r="N157" s="16"/>
      <c r="R157" s="78"/>
      <c r="S157" s="78"/>
      <c r="T157" s="78"/>
      <c r="U157" s="78"/>
      <c r="V157" s="78"/>
      <c r="W157" s="78"/>
      <c r="X157"/>
      <c r="Y157"/>
      <c r="Z157"/>
    </row>
    <row r="158" spans="1:26" s="37" customFormat="1" ht="13" hidden="1" x14ac:dyDescent="0.3">
      <c r="A158" s="39" t="s">
        <v>0</v>
      </c>
      <c r="B158" s="39"/>
      <c r="C158" s="32" t="s">
        <v>91</v>
      </c>
      <c r="D158" s="32" t="s">
        <v>346</v>
      </c>
      <c r="E158" s="32" t="s">
        <v>1</v>
      </c>
      <c r="F158" s="14" t="s">
        <v>353</v>
      </c>
      <c r="G158" s="16">
        <v>1380033</v>
      </c>
      <c r="H158" s="16">
        <f t="shared" si="10"/>
        <v>1448669</v>
      </c>
      <c r="I158" s="16"/>
      <c r="J158" s="16">
        <f t="shared" si="13"/>
        <v>1605158</v>
      </c>
      <c r="K158" s="16">
        <f t="shared" si="14"/>
        <v>0</v>
      </c>
      <c r="L158" s="16">
        <f t="shared" si="11"/>
        <v>1678912</v>
      </c>
      <c r="M158" s="16">
        <f t="shared" si="12"/>
        <v>0</v>
      </c>
      <c r="N158" s="16"/>
      <c r="R158" s="78"/>
      <c r="S158" s="78"/>
      <c r="T158" s="78"/>
      <c r="U158" s="78"/>
      <c r="V158" s="78"/>
      <c r="W158" s="78"/>
      <c r="X158"/>
      <c r="Y158"/>
      <c r="Z158"/>
    </row>
    <row r="159" spans="1:26" s="37" customFormat="1" ht="12.75" hidden="1" customHeight="1" x14ac:dyDescent="0.3">
      <c r="A159" s="39" t="s">
        <v>93</v>
      </c>
      <c r="B159" s="34" t="s">
        <v>804</v>
      </c>
      <c r="C159" s="32" t="s">
        <v>655</v>
      </c>
      <c r="D159" s="32" t="s">
        <v>347</v>
      </c>
      <c r="E159" s="32" t="s">
        <v>1</v>
      </c>
      <c r="F159" s="42" t="s">
        <v>354</v>
      </c>
      <c r="G159" s="16">
        <v>552013</v>
      </c>
      <c r="H159" s="16">
        <f t="shared" si="10"/>
        <v>579467</v>
      </c>
      <c r="I159" s="16">
        <v>54000</v>
      </c>
      <c r="J159" s="16">
        <f t="shared" si="13"/>
        <v>642063</v>
      </c>
      <c r="K159" s="16">
        <f t="shared" si="14"/>
        <v>60152</v>
      </c>
      <c r="L159" s="16">
        <f t="shared" si="11"/>
        <v>671565</v>
      </c>
      <c r="M159" s="16">
        <f t="shared" si="12"/>
        <v>64437</v>
      </c>
      <c r="N159" s="16"/>
      <c r="R159" s="78"/>
      <c r="S159" s="78"/>
      <c r="T159" s="78"/>
      <c r="U159" s="78"/>
      <c r="V159" s="78"/>
      <c r="W159" s="78"/>
      <c r="X159"/>
      <c r="Y159"/>
      <c r="Z159"/>
    </row>
    <row r="160" spans="1:26" s="37" customFormat="1" ht="12.75" hidden="1" customHeight="1" x14ac:dyDescent="0.3">
      <c r="A160" s="39" t="s">
        <v>0</v>
      </c>
      <c r="B160" s="31" t="s">
        <v>805</v>
      </c>
      <c r="C160" s="32" t="s">
        <v>656</v>
      </c>
      <c r="D160" s="32" t="s">
        <v>348</v>
      </c>
      <c r="E160" s="32" t="s">
        <v>1</v>
      </c>
      <c r="F160" s="14" t="s">
        <v>355</v>
      </c>
      <c r="G160" s="16">
        <v>1612128</v>
      </c>
      <c r="H160" s="16">
        <f t="shared" si="10"/>
        <v>1692307</v>
      </c>
      <c r="I160" s="16"/>
      <c r="J160" s="16">
        <f t="shared" si="13"/>
        <v>1875115</v>
      </c>
      <c r="K160" s="16">
        <f t="shared" si="14"/>
        <v>0</v>
      </c>
      <c r="L160" s="16">
        <f t="shared" si="11"/>
        <v>1961273</v>
      </c>
      <c r="M160" s="16">
        <f t="shared" si="12"/>
        <v>0</v>
      </c>
      <c r="N160" s="16"/>
      <c r="R160" s="78"/>
      <c r="S160" s="78"/>
      <c r="T160" s="78"/>
      <c r="U160" s="78"/>
      <c r="V160" s="78"/>
      <c r="W160" s="78"/>
      <c r="X160"/>
      <c r="Y160"/>
      <c r="Z160"/>
    </row>
    <row r="161" spans="1:26" s="37" customFormat="1" ht="12.75" hidden="1" customHeight="1" x14ac:dyDescent="0.3">
      <c r="A161" s="39" t="s">
        <v>0</v>
      </c>
      <c r="B161" s="39"/>
      <c r="C161" s="32" t="s">
        <v>750</v>
      </c>
      <c r="D161" s="32" t="s">
        <v>350</v>
      </c>
      <c r="E161" s="32" t="s">
        <v>1</v>
      </c>
      <c r="F161" s="14" t="s">
        <v>357</v>
      </c>
      <c r="G161" s="16">
        <v>4974392</v>
      </c>
      <c r="H161" s="16">
        <f t="shared" si="10"/>
        <v>5221792</v>
      </c>
      <c r="I161" s="16"/>
      <c r="J161" s="16">
        <f t="shared" si="13"/>
        <v>5785864</v>
      </c>
      <c r="K161" s="16">
        <f t="shared" si="14"/>
        <v>0</v>
      </c>
      <c r="L161" s="16">
        <f t="shared" si="11"/>
        <v>6051714</v>
      </c>
      <c r="M161" s="16">
        <f t="shared" si="12"/>
        <v>0</v>
      </c>
      <c r="N161" s="16"/>
      <c r="R161" s="78"/>
      <c r="S161" s="78"/>
      <c r="T161" s="78"/>
      <c r="U161" s="78"/>
      <c r="V161" s="78"/>
      <c r="W161" s="78"/>
      <c r="X161"/>
      <c r="Y161"/>
      <c r="Z161"/>
    </row>
    <row r="162" spans="1:26" s="37" customFormat="1" ht="13" hidden="1" x14ac:dyDescent="0.3">
      <c r="A162" s="39" t="s">
        <v>0</v>
      </c>
      <c r="B162" s="39" t="s">
        <v>657</v>
      </c>
      <c r="C162" s="32" t="s">
        <v>751</v>
      </c>
      <c r="D162" s="32" t="s">
        <v>349</v>
      </c>
      <c r="E162" s="32" t="s">
        <v>1</v>
      </c>
      <c r="F162" s="44" t="s">
        <v>356</v>
      </c>
      <c r="G162" s="16">
        <v>1881864</v>
      </c>
      <c r="H162" s="16">
        <f t="shared" si="10"/>
        <v>1975458</v>
      </c>
      <c r="I162" s="16"/>
      <c r="J162" s="16">
        <f t="shared" si="13"/>
        <v>2188852</v>
      </c>
      <c r="K162" s="16">
        <f t="shared" si="14"/>
        <v>0</v>
      </c>
      <c r="L162" s="16">
        <f t="shared" si="11"/>
        <v>2289426</v>
      </c>
      <c r="M162" s="16">
        <f t="shared" si="12"/>
        <v>0</v>
      </c>
      <c r="N162" s="16"/>
      <c r="R162" s="78"/>
      <c r="S162" s="78"/>
      <c r="T162" s="78"/>
      <c r="U162" s="78"/>
      <c r="V162" s="78"/>
      <c r="W162" s="78"/>
      <c r="X162"/>
      <c r="Y162"/>
      <c r="Z162"/>
    </row>
    <row r="163" spans="1:26" s="37" customFormat="1" ht="12.75" hidden="1" customHeight="1" x14ac:dyDescent="0.3">
      <c r="A163" s="39" t="s">
        <v>93</v>
      </c>
      <c r="B163" s="31" t="s">
        <v>835</v>
      </c>
      <c r="C163" s="32" t="s">
        <v>54</v>
      </c>
      <c r="D163" s="32" t="s">
        <v>358</v>
      </c>
      <c r="E163" s="32" t="s">
        <v>1</v>
      </c>
      <c r="F163" s="14" t="s">
        <v>360</v>
      </c>
      <c r="G163" s="16">
        <v>4027188</v>
      </c>
      <c r="H163" s="16">
        <f t="shared" si="10"/>
        <v>4227479</v>
      </c>
      <c r="I163" s="16">
        <v>606000</v>
      </c>
      <c r="J163" s="16">
        <f t="shared" si="13"/>
        <v>4684143</v>
      </c>
      <c r="K163" s="16">
        <f t="shared" si="14"/>
        <v>675038</v>
      </c>
      <c r="L163" s="16">
        <f t="shared" si="11"/>
        <v>4899371</v>
      </c>
      <c r="M163" s="16">
        <f t="shared" si="12"/>
        <v>723129</v>
      </c>
      <c r="N163" s="16"/>
      <c r="R163" s="79" t="s">
        <v>915</v>
      </c>
      <c r="S163" s="79" t="s">
        <v>915</v>
      </c>
      <c r="T163" s="79" t="s">
        <v>910</v>
      </c>
      <c r="U163" s="79" t="s">
        <v>910</v>
      </c>
      <c r="V163" s="79" t="s">
        <v>915</v>
      </c>
      <c r="W163" s="79"/>
      <c r="X163" s="80"/>
      <c r="Y163" s="80"/>
      <c r="Z163" s="80"/>
    </row>
    <row r="164" spans="1:26" s="37" customFormat="1" ht="13" hidden="1" x14ac:dyDescent="0.3">
      <c r="A164" s="39" t="s">
        <v>0</v>
      </c>
      <c r="B164" s="31" t="s">
        <v>806</v>
      </c>
      <c r="C164" s="32" t="s">
        <v>54</v>
      </c>
      <c r="D164" s="32" t="s">
        <v>358</v>
      </c>
      <c r="E164" s="32" t="s">
        <v>1</v>
      </c>
      <c r="F164" s="14"/>
      <c r="G164" s="16">
        <v>1804080</v>
      </c>
      <c r="H164" s="16">
        <f t="shared" si="10"/>
        <v>1893805</v>
      </c>
      <c r="I164" s="16"/>
      <c r="J164" s="16">
        <f t="shared" si="13"/>
        <v>2098379</v>
      </c>
      <c r="K164" s="16">
        <f t="shared" si="14"/>
        <v>0</v>
      </c>
      <c r="L164" s="16">
        <f t="shared" si="11"/>
        <v>2194796</v>
      </c>
      <c r="M164" s="16">
        <f t="shared" si="12"/>
        <v>0</v>
      </c>
      <c r="N164" s="16"/>
      <c r="R164" s="79" t="s">
        <v>915</v>
      </c>
      <c r="S164" s="79" t="s">
        <v>915</v>
      </c>
      <c r="T164" s="79" t="s">
        <v>910</v>
      </c>
      <c r="U164" s="79" t="s">
        <v>910</v>
      </c>
      <c r="V164" s="79" t="s">
        <v>915</v>
      </c>
      <c r="W164" s="79"/>
      <c r="X164" s="80"/>
      <c r="Y164" s="80"/>
      <c r="Z164" s="80"/>
    </row>
    <row r="165" spans="1:26" s="37" customFormat="1" ht="13" x14ac:dyDescent="0.3">
      <c r="A165" s="39" t="s">
        <v>93</v>
      </c>
      <c r="B165" s="39" t="s">
        <v>659</v>
      </c>
      <c r="C165" s="32" t="s">
        <v>658</v>
      </c>
      <c r="D165" s="32" t="s">
        <v>359</v>
      </c>
      <c r="E165" s="32" t="s">
        <v>1</v>
      </c>
      <c r="F165" s="42" t="s">
        <v>361</v>
      </c>
      <c r="G165" s="16">
        <v>10914808</v>
      </c>
      <c r="H165" s="16">
        <f t="shared" si="10"/>
        <v>11457653</v>
      </c>
      <c r="I165" s="16">
        <v>2310000</v>
      </c>
      <c r="J165" s="16">
        <f t="shared" si="13"/>
        <v>12695340</v>
      </c>
      <c r="K165" s="16">
        <f t="shared" si="14"/>
        <v>2573165</v>
      </c>
      <c r="L165" s="16">
        <f t="shared" si="11"/>
        <v>13278668</v>
      </c>
      <c r="M165" s="16">
        <f t="shared" si="12"/>
        <v>2756483</v>
      </c>
      <c r="N165" s="16"/>
      <c r="R165" s="78"/>
      <c r="S165" s="78"/>
      <c r="T165" s="78"/>
      <c r="U165" s="78"/>
      <c r="V165" s="78"/>
      <c r="W165" s="78"/>
      <c r="X165"/>
      <c r="Y165"/>
      <c r="Z165"/>
    </row>
    <row r="166" spans="1:26" s="37" customFormat="1" ht="12.75" customHeight="1" x14ac:dyDescent="0.3">
      <c r="A166" s="39" t="s">
        <v>0</v>
      </c>
      <c r="B166" s="39" t="s">
        <v>687</v>
      </c>
      <c r="C166" s="31" t="s">
        <v>686</v>
      </c>
      <c r="D166" s="31" t="s">
        <v>362</v>
      </c>
      <c r="E166" s="32" t="s">
        <v>1</v>
      </c>
      <c r="F166" s="14" t="s">
        <v>363</v>
      </c>
      <c r="G166" s="16">
        <v>14427621</v>
      </c>
      <c r="H166" s="16">
        <f t="shared" si="10"/>
        <v>15145175</v>
      </c>
      <c r="I166" s="16"/>
      <c r="J166" s="16">
        <f t="shared" si="13"/>
        <v>16781198</v>
      </c>
      <c r="K166" s="16">
        <f t="shared" si="14"/>
        <v>0</v>
      </c>
      <c r="L166" s="16">
        <f t="shared" si="11"/>
        <v>17552264</v>
      </c>
      <c r="M166" s="16">
        <f t="shared" si="12"/>
        <v>0</v>
      </c>
      <c r="N166" s="16"/>
      <c r="R166" s="78"/>
      <c r="S166" s="78"/>
      <c r="T166" s="78"/>
      <c r="U166" s="78"/>
      <c r="V166" s="78"/>
      <c r="W166" s="78"/>
      <c r="X166"/>
      <c r="Y166"/>
      <c r="Z166"/>
    </row>
    <row r="167" spans="1:26" s="37" customFormat="1" ht="12.75" hidden="1" customHeight="1" x14ac:dyDescent="0.3">
      <c r="A167" s="39" t="s">
        <v>0</v>
      </c>
      <c r="B167" s="39"/>
      <c r="C167" s="32" t="s">
        <v>85</v>
      </c>
      <c r="D167" s="32" t="s">
        <v>362</v>
      </c>
      <c r="E167" s="32" t="s">
        <v>1</v>
      </c>
      <c r="F167" s="14" t="s">
        <v>366</v>
      </c>
      <c r="G167" s="16">
        <v>1097754</v>
      </c>
      <c r="H167" s="16">
        <f t="shared" si="10"/>
        <v>1152351</v>
      </c>
      <c r="I167" s="16"/>
      <c r="J167" s="16">
        <f t="shared" si="13"/>
        <v>1276831</v>
      </c>
      <c r="K167" s="16">
        <f t="shared" si="14"/>
        <v>0</v>
      </c>
      <c r="L167" s="16">
        <f t="shared" si="11"/>
        <v>1335499</v>
      </c>
      <c r="M167" s="16">
        <f t="shared" si="12"/>
        <v>0</v>
      </c>
      <c r="N167" s="16"/>
      <c r="R167" s="78"/>
      <c r="S167" s="78"/>
      <c r="T167" s="78"/>
      <c r="U167" s="78"/>
      <c r="V167" s="78"/>
      <c r="W167" s="78"/>
      <c r="X167"/>
      <c r="Y167"/>
      <c r="Z167"/>
    </row>
    <row r="168" spans="1:26" s="37" customFormat="1" ht="12.75" customHeight="1" x14ac:dyDescent="0.3">
      <c r="A168" s="39" t="s">
        <v>93</v>
      </c>
      <c r="B168" s="31" t="s">
        <v>752</v>
      </c>
      <c r="C168" s="32" t="s">
        <v>43</v>
      </c>
      <c r="D168" s="32" t="s">
        <v>364</v>
      </c>
      <c r="E168" s="32" t="s">
        <v>1</v>
      </c>
      <c r="F168" s="38"/>
      <c r="G168" s="16">
        <v>13673621</v>
      </c>
      <c r="H168" s="16">
        <f t="shared" si="10"/>
        <v>14353675</v>
      </c>
      <c r="I168" s="16"/>
      <c r="J168" s="16">
        <f t="shared" si="13"/>
        <v>15904198</v>
      </c>
      <c r="K168" s="16">
        <f t="shared" si="14"/>
        <v>0</v>
      </c>
      <c r="L168" s="16">
        <f t="shared" si="11"/>
        <v>16634967</v>
      </c>
      <c r="M168" s="16">
        <f t="shared" si="12"/>
        <v>0</v>
      </c>
      <c r="N168" s="16"/>
      <c r="O168" s="55"/>
      <c r="P168" s="55"/>
      <c r="Q168" s="55"/>
      <c r="R168" s="78"/>
      <c r="S168" s="78"/>
      <c r="T168" s="78"/>
      <c r="U168" s="78"/>
      <c r="V168" s="78"/>
      <c r="W168" s="78"/>
      <c r="X168"/>
      <c r="Y168"/>
      <c r="Z168"/>
    </row>
    <row r="169" spans="1:26" s="37" customFormat="1" ht="12.75" hidden="1" customHeight="1" x14ac:dyDescent="0.3">
      <c r="A169" s="39" t="s">
        <v>0</v>
      </c>
      <c r="B169" s="39"/>
      <c r="C169" s="32" t="s">
        <v>7</v>
      </c>
      <c r="D169" s="32" t="s">
        <v>365</v>
      </c>
      <c r="E169" s="32" t="s">
        <v>1</v>
      </c>
      <c r="F169" s="14" t="s">
        <v>367</v>
      </c>
      <c r="G169" s="16">
        <v>131730</v>
      </c>
      <c r="H169" s="16">
        <f t="shared" si="10"/>
        <v>138282</v>
      </c>
      <c r="I169" s="16"/>
      <c r="J169" s="16">
        <f t="shared" si="13"/>
        <v>153220</v>
      </c>
      <c r="K169" s="16">
        <f t="shared" si="14"/>
        <v>0</v>
      </c>
      <c r="L169" s="16">
        <f t="shared" si="11"/>
        <v>160260</v>
      </c>
      <c r="M169" s="16">
        <f t="shared" si="12"/>
        <v>0</v>
      </c>
      <c r="N169" s="16"/>
      <c r="R169" s="78"/>
      <c r="S169" s="78"/>
      <c r="T169" s="78"/>
      <c r="U169" s="78"/>
      <c r="V169" s="78"/>
      <c r="W169" s="78"/>
      <c r="X169"/>
      <c r="Y169"/>
      <c r="Z169"/>
    </row>
    <row r="170" spans="1:26" s="37" customFormat="1" ht="12.75" hidden="1" customHeight="1" x14ac:dyDescent="0.3">
      <c r="A170" s="39" t="s">
        <v>93</v>
      </c>
      <c r="B170" s="39" t="s">
        <v>663</v>
      </c>
      <c r="C170" s="32" t="s">
        <v>662</v>
      </c>
      <c r="D170" s="32" t="s">
        <v>368</v>
      </c>
      <c r="E170" s="32" t="s">
        <v>1</v>
      </c>
      <c r="F170" s="14" t="s">
        <v>370</v>
      </c>
      <c r="G170" s="16">
        <v>1160482</v>
      </c>
      <c r="H170" s="16">
        <f t="shared" si="10"/>
        <v>1218198</v>
      </c>
      <c r="I170" s="16">
        <v>185000</v>
      </c>
      <c r="J170" s="16">
        <f t="shared" si="13"/>
        <v>1349791</v>
      </c>
      <c r="K170" s="16">
        <f t="shared" si="14"/>
        <v>206076</v>
      </c>
      <c r="L170" s="16">
        <f t="shared" si="11"/>
        <v>1411811</v>
      </c>
      <c r="M170" s="16">
        <f t="shared" si="12"/>
        <v>220757</v>
      </c>
      <c r="N170" s="16"/>
      <c r="R170" s="78"/>
      <c r="S170" s="78"/>
      <c r="T170" s="78"/>
      <c r="U170" s="78"/>
      <c r="V170" s="78"/>
      <c r="W170" s="78"/>
      <c r="X170"/>
      <c r="Y170"/>
      <c r="Z170"/>
    </row>
    <row r="171" spans="1:26" s="37" customFormat="1" ht="12.75" hidden="1" customHeight="1" x14ac:dyDescent="0.3">
      <c r="A171" s="39" t="s">
        <v>93</v>
      </c>
      <c r="B171" s="39" t="s">
        <v>592</v>
      </c>
      <c r="C171" s="32" t="s">
        <v>591</v>
      </c>
      <c r="D171" s="32" t="s">
        <v>368</v>
      </c>
      <c r="E171" s="32" t="s">
        <v>1</v>
      </c>
      <c r="F171" s="42" t="s">
        <v>371</v>
      </c>
      <c r="G171" s="16">
        <v>3951913</v>
      </c>
      <c r="H171" s="16">
        <f t="shared" si="10"/>
        <v>4148460</v>
      </c>
      <c r="I171" s="16">
        <v>550000</v>
      </c>
      <c r="J171" s="16">
        <f t="shared" si="13"/>
        <v>4596588</v>
      </c>
      <c r="K171" s="16">
        <f t="shared" si="14"/>
        <v>612658</v>
      </c>
      <c r="L171" s="16">
        <f t="shared" si="11"/>
        <v>4807793</v>
      </c>
      <c r="M171" s="16">
        <f t="shared" si="12"/>
        <v>656305</v>
      </c>
      <c r="N171" s="16"/>
      <c r="R171" s="78"/>
      <c r="S171" s="78"/>
      <c r="T171" s="78"/>
      <c r="U171" s="78"/>
      <c r="V171" s="78"/>
      <c r="W171" s="78"/>
      <c r="X171"/>
      <c r="Y171"/>
      <c r="Z171"/>
    </row>
    <row r="172" spans="1:26" s="37" customFormat="1" ht="12.75" hidden="1" customHeight="1" x14ac:dyDescent="0.3">
      <c r="A172" s="39" t="s">
        <v>93</v>
      </c>
      <c r="B172" s="39" t="s">
        <v>665</v>
      </c>
      <c r="C172" s="32" t="s">
        <v>664</v>
      </c>
      <c r="D172" s="32" t="s">
        <v>369</v>
      </c>
      <c r="E172" s="32" t="s">
        <v>1</v>
      </c>
      <c r="F172" s="14" t="s">
        <v>372</v>
      </c>
      <c r="G172" s="16">
        <v>1957138</v>
      </c>
      <c r="H172" s="16">
        <f t="shared" si="10"/>
        <v>2054476</v>
      </c>
      <c r="I172" s="16">
        <v>225000</v>
      </c>
      <c r="J172" s="16">
        <f t="shared" si="13"/>
        <v>2276406</v>
      </c>
      <c r="K172" s="16">
        <f t="shared" si="14"/>
        <v>250633</v>
      </c>
      <c r="L172" s="16">
        <f t="shared" si="11"/>
        <v>2381003</v>
      </c>
      <c r="M172" s="16">
        <f t="shared" si="12"/>
        <v>268489</v>
      </c>
      <c r="N172" s="16"/>
      <c r="R172" s="78"/>
      <c r="S172" s="78"/>
      <c r="T172" s="78"/>
      <c r="U172" s="78"/>
      <c r="V172" s="78"/>
      <c r="W172" s="78"/>
      <c r="X172"/>
      <c r="Y172"/>
      <c r="Z172"/>
    </row>
    <row r="173" spans="1:26" s="37" customFormat="1" ht="12.75" hidden="1" customHeight="1" x14ac:dyDescent="0.3">
      <c r="A173" s="39" t="s">
        <v>93</v>
      </c>
      <c r="B173" s="39" t="s">
        <v>567</v>
      </c>
      <c r="C173" s="32" t="s">
        <v>566</v>
      </c>
      <c r="D173" s="32" t="s">
        <v>369</v>
      </c>
      <c r="E173" s="32" t="s">
        <v>1</v>
      </c>
      <c r="F173" s="38"/>
      <c r="G173" s="16">
        <v>6753382</v>
      </c>
      <c r="H173" s="16">
        <f t="shared" si="10"/>
        <v>7089260</v>
      </c>
      <c r="I173" s="16">
        <v>975000</v>
      </c>
      <c r="J173" s="16">
        <f t="shared" si="13"/>
        <v>7855061</v>
      </c>
      <c r="K173" s="16">
        <f t="shared" si="14"/>
        <v>1086076</v>
      </c>
      <c r="L173" s="16">
        <f t="shared" si="11"/>
        <v>8215987</v>
      </c>
      <c r="M173" s="16">
        <f t="shared" si="12"/>
        <v>1163451</v>
      </c>
      <c r="N173" s="16"/>
      <c r="R173" s="78"/>
      <c r="S173" s="78"/>
      <c r="T173" s="78"/>
      <c r="U173" s="78"/>
      <c r="V173" s="78"/>
      <c r="W173" s="78"/>
      <c r="X173"/>
      <c r="Y173"/>
      <c r="Z173"/>
    </row>
    <row r="174" spans="1:26" s="37" customFormat="1" ht="13" hidden="1" x14ac:dyDescent="0.3">
      <c r="A174" s="39" t="s">
        <v>0</v>
      </c>
      <c r="B174" s="39" t="s">
        <v>569</v>
      </c>
      <c r="C174" s="32" t="s">
        <v>568</v>
      </c>
      <c r="D174" s="32" t="s">
        <v>126</v>
      </c>
      <c r="E174" s="32" t="s">
        <v>1</v>
      </c>
      <c r="F174" s="42" t="s">
        <v>373</v>
      </c>
      <c r="G174" s="16">
        <v>357554</v>
      </c>
      <c r="H174" s="16">
        <f t="shared" si="10"/>
        <v>375337</v>
      </c>
      <c r="I174" s="16"/>
      <c r="J174" s="16">
        <f t="shared" si="13"/>
        <v>415882</v>
      </c>
      <c r="K174" s="16">
        <f t="shared" si="14"/>
        <v>0</v>
      </c>
      <c r="L174" s="16">
        <f t="shared" si="11"/>
        <v>434991</v>
      </c>
      <c r="M174" s="16">
        <f t="shared" si="12"/>
        <v>0</v>
      </c>
      <c r="N174" s="16"/>
      <c r="R174" s="78"/>
      <c r="S174" s="78"/>
      <c r="T174" s="78"/>
      <c r="U174" s="78"/>
      <c r="V174" s="78"/>
      <c r="W174" s="78"/>
      <c r="X174"/>
      <c r="Y174"/>
      <c r="Z174"/>
    </row>
    <row r="175" spans="1:26" s="37" customFormat="1" ht="13" hidden="1" x14ac:dyDescent="0.3">
      <c r="A175" s="39" t="s">
        <v>0</v>
      </c>
      <c r="B175" s="31" t="s">
        <v>571</v>
      </c>
      <c r="C175" s="32" t="s">
        <v>570</v>
      </c>
      <c r="D175" s="32" t="s">
        <v>126</v>
      </c>
      <c r="E175" s="32" t="s">
        <v>1</v>
      </c>
      <c r="F175" s="42"/>
      <c r="G175" s="16">
        <v>672452</v>
      </c>
      <c r="H175" s="16">
        <f t="shared" si="10"/>
        <v>705896</v>
      </c>
      <c r="I175" s="16"/>
      <c r="J175" s="16">
        <f t="shared" si="13"/>
        <v>782149</v>
      </c>
      <c r="K175" s="16">
        <f t="shared" si="14"/>
        <v>0</v>
      </c>
      <c r="L175" s="16">
        <f t="shared" si="11"/>
        <v>818087</v>
      </c>
      <c r="M175" s="16">
        <f t="shared" si="12"/>
        <v>0</v>
      </c>
      <c r="N175" s="16"/>
      <c r="R175" s="78"/>
      <c r="S175" s="78"/>
      <c r="T175" s="78"/>
      <c r="U175" s="78"/>
      <c r="V175" s="78"/>
      <c r="W175" s="78"/>
      <c r="X175"/>
      <c r="Y175"/>
      <c r="Z175"/>
    </row>
    <row r="176" spans="1:26" s="37" customFormat="1" ht="13" hidden="1" x14ac:dyDescent="0.3">
      <c r="A176" s="39" t="s">
        <v>0</v>
      </c>
      <c r="B176" s="31" t="s">
        <v>573</v>
      </c>
      <c r="C176" s="32" t="s">
        <v>572</v>
      </c>
      <c r="D176" s="32" t="s">
        <v>126</v>
      </c>
      <c r="E176" s="32" t="s">
        <v>1</v>
      </c>
      <c r="F176" s="14" t="s">
        <v>374</v>
      </c>
      <c r="G176" s="16">
        <v>646107</v>
      </c>
      <c r="H176" s="16">
        <f t="shared" si="10"/>
        <v>678241</v>
      </c>
      <c r="I176" s="16"/>
      <c r="J176" s="16">
        <f t="shared" si="13"/>
        <v>751506</v>
      </c>
      <c r="K176" s="16">
        <f t="shared" si="14"/>
        <v>0</v>
      </c>
      <c r="L176" s="16">
        <f t="shared" si="11"/>
        <v>786036</v>
      </c>
      <c r="M176" s="16">
        <f t="shared" si="12"/>
        <v>0</v>
      </c>
      <c r="N176" s="16"/>
      <c r="R176" s="78"/>
      <c r="S176" s="78"/>
      <c r="T176" s="78"/>
      <c r="U176" s="78"/>
      <c r="V176" s="78"/>
      <c r="W176" s="78"/>
      <c r="X176"/>
      <c r="Y176"/>
      <c r="Z176"/>
    </row>
    <row r="177" spans="1:26" s="37" customFormat="1" ht="13" hidden="1" x14ac:dyDescent="0.3">
      <c r="A177" s="39" t="s">
        <v>0</v>
      </c>
      <c r="B177" s="31" t="s">
        <v>807</v>
      </c>
      <c r="C177" s="33" t="s">
        <v>574</v>
      </c>
      <c r="D177" s="32" t="s">
        <v>126</v>
      </c>
      <c r="E177" s="32" t="s">
        <v>1</v>
      </c>
      <c r="F177" s="14" t="s">
        <v>375</v>
      </c>
      <c r="G177" s="16">
        <v>1894409</v>
      </c>
      <c r="H177" s="16">
        <f t="shared" si="10"/>
        <v>1988627</v>
      </c>
      <c r="I177" s="16"/>
      <c r="J177" s="16">
        <f t="shared" si="13"/>
        <v>2203444</v>
      </c>
      <c r="K177" s="16">
        <f t="shared" si="14"/>
        <v>0</v>
      </c>
      <c r="L177" s="16">
        <f t="shared" si="11"/>
        <v>2304688</v>
      </c>
      <c r="M177" s="16">
        <f t="shared" si="12"/>
        <v>0</v>
      </c>
      <c r="N177" s="16"/>
      <c r="R177" s="78"/>
      <c r="S177" s="78"/>
      <c r="T177" s="78"/>
      <c r="U177" s="78"/>
      <c r="V177" s="78"/>
      <c r="W177" s="78"/>
      <c r="X177"/>
      <c r="Y177"/>
      <c r="Z177"/>
    </row>
    <row r="178" spans="1:26" s="37" customFormat="1" ht="12.75" hidden="1" customHeight="1" x14ac:dyDescent="0.3">
      <c r="A178" s="39" t="s">
        <v>93</v>
      </c>
      <c r="B178" s="39" t="s">
        <v>565</v>
      </c>
      <c r="C178" s="33" t="s">
        <v>564</v>
      </c>
      <c r="D178" s="32" t="s">
        <v>126</v>
      </c>
      <c r="E178" s="32" t="s">
        <v>1</v>
      </c>
      <c r="F178" s="42"/>
      <c r="G178" s="16">
        <v>2885524</v>
      </c>
      <c r="H178" s="16">
        <f t="shared" si="10"/>
        <v>3029035</v>
      </c>
      <c r="I178" s="16">
        <v>100000</v>
      </c>
      <c r="J178" s="16">
        <f t="shared" si="13"/>
        <v>3356240</v>
      </c>
      <c r="K178" s="16">
        <f t="shared" si="14"/>
        <v>111392</v>
      </c>
      <c r="L178" s="16">
        <f t="shared" si="11"/>
        <v>3510453</v>
      </c>
      <c r="M178" s="16">
        <f t="shared" si="12"/>
        <v>119328</v>
      </c>
      <c r="N178" s="16"/>
      <c r="R178" s="78"/>
      <c r="S178" s="78"/>
      <c r="T178" s="78"/>
      <c r="U178" s="78"/>
      <c r="V178" s="78"/>
      <c r="W178" s="78"/>
      <c r="X178"/>
      <c r="Y178"/>
      <c r="Z178"/>
    </row>
    <row r="179" spans="1:26" s="37" customFormat="1" ht="12.75" hidden="1" customHeight="1" x14ac:dyDescent="0.3">
      <c r="A179" s="39" t="s">
        <v>93</v>
      </c>
      <c r="B179" s="39" t="s">
        <v>808</v>
      </c>
      <c r="C179" s="32" t="s">
        <v>563</v>
      </c>
      <c r="D179" s="32" t="s">
        <v>126</v>
      </c>
      <c r="E179" s="32" t="s">
        <v>1</v>
      </c>
      <c r="F179" s="14" t="s">
        <v>377</v>
      </c>
      <c r="G179" s="16">
        <v>715108</v>
      </c>
      <c r="H179" s="16">
        <f t="shared" si="10"/>
        <v>750674</v>
      </c>
      <c r="I179" s="16">
        <v>75000</v>
      </c>
      <c r="J179" s="16">
        <f t="shared" si="13"/>
        <v>831764</v>
      </c>
      <c r="K179" s="16">
        <f t="shared" si="14"/>
        <v>83544</v>
      </c>
      <c r="L179" s="16">
        <f t="shared" si="11"/>
        <v>869982</v>
      </c>
      <c r="M179" s="16">
        <f t="shared" si="12"/>
        <v>89496</v>
      </c>
      <c r="N179" s="16"/>
      <c r="R179" s="78"/>
      <c r="S179" s="78"/>
      <c r="T179" s="78"/>
      <c r="U179" s="78"/>
      <c r="V179" s="78"/>
      <c r="W179" s="78"/>
      <c r="X179"/>
      <c r="Y179"/>
      <c r="Z179"/>
    </row>
    <row r="180" spans="1:26" s="37" customFormat="1" ht="13" hidden="1" x14ac:dyDescent="0.3">
      <c r="A180" s="39" t="s">
        <v>93</v>
      </c>
      <c r="B180" s="39"/>
      <c r="C180" s="32" t="s">
        <v>44</v>
      </c>
      <c r="D180" s="32" t="s">
        <v>376</v>
      </c>
      <c r="E180" s="32" t="s">
        <v>1</v>
      </c>
      <c r="F180" s="14" t="s">
        <v>378</v>
      </c>
      <c r="G180" s="16">
        <v>1129119</v>
      </c>
      <c r="H180" s="16">
        <f t="shared" si="10"/>
        <v>1185275</v>
      </c>
      <c r="I180" s="16">
        <v>75000</v>
      </c>
      <c r="J180" s="16">
        <f t="shared" si="13"/>
        <v>1313312</v>
      </c>
      <c r="K180" s="16">
        <f t="shared" si="14"/>
        <v>83544</v>
      </c>
      <c r="L180" s="16">
        <f t="shared" si="11"/>
        <v>1373656</v>
      </c>
      <c r="M180" s="16">
        <f t="shared" si="12"/>
        <v>89496</v>
      </c>
      <c r="N180" s="16"/>
      <c r="R180" s="78"/>
      <c r="S180" s="78"/>
      <c r="T180" s="78"/>
      <c r="U180" s="78"/>
      <c r="V180" s="78"/>
      <c r="W180" s="78"/>
      <c r="X180"/>
      <c r="Y180"/>
      <c r="Z180"/>
    </row>
    <row r="181" spans="1:26" s="37" customFormat="1" ht="12.75" hidden="1" customHeight="1" x14ac:dyDescent="0.3">
      <c r="A181" s="39" t="s">
        <v>93</v>
      </c>
      <c r="B181" s="39" t="s">
        <v>561</v>
      </c>
      <c r="C181" s="32" t="s">
        <v>562</v>
      </c>
      <c r="D181" s="32" t="s">
        <v>379</v>
      </c>
      <c r="E181" s="32" t="s">
        <v>1</v>
      </c>
      <c r="F181" s="14" t="s">
        <v>380</v>
      </c>
      <c r="G181" s="16">
        <v>1078935</v>
      </c>
      <c r="H181" s="16">
        <f t="shared" si="10"/>
        <v>1132596</v>
      </c>
      <c r="I181" s="16">
        <v>235000</v>
      </c>
      <c r="J181" s="16">
        <f t="shared" si="13"/>
        <v>1254942</v>
      </c>
      <c r="K181" s="16">
        <f t="shared" si="14"/>
        <v>261772</v>
      </c>
      <c r="L181" s="16">
        <f t="shared" si="11"/>
        <v>1312604</v>
      </c>
      <c r="M181" s="16">
        <f t="shared" si="12"/>
        <v>280421</v>
      </c>
      <c r="N181" s="16"/>
      <c r="R181" s="78"/>
      <c r="S181" s="78"/>
      <c r="T181" s="78"/>
      <c r="U181" s="78"/>
      <c r="V181" s="78"/>
      <c r="W181" s="78"/>
      <c r="X181"/>
      <c r="Y181"/>
      <c r="Z181"/>
    </row>
    <row r="182" spans="1:26" s="37" customFormat="1" ht="12.75" hidden="1" customHeight="1" x14ac:dyDescent="0.3">
      <c r="A182" s="39" t="s">
        <v>93</v>
      </c>
      <c r="B182" s="31"/>
      <c r="C182" s="32" t="s">
        <v>524</v>
      </c>
      <c r="D182" s="32" t="s">
        <v>525</v>
      </c>
      <c r="E182" s="32" t="s">
        <v>1</v>
      </c>
      <c r="F182" s="14"/>
      <c r="G182" s="16">
        <v>2358602</v>
      </c>
      <c r="H182" s="16">
        <f t="shared" si="10"/>
        <v>2475906</v>
      </c>
      <c r="I182" s="16">
        <v>200000</v>
      </c>
      <c r="J182" s="16">
        <f t="shared" si="13"/>
        <v>2743360</v>
      </c>
      <c r="K182" s="16">
        <f t="shared" si="14"/>
        <v>222785</v>
      </c>
      <c r="L182" s="16">
        <f t="shared" si="11"/>
        <v>2869412</v>
      </c>
      <c r="M182" s="16">
        <f t="shared" si="12"/>
        <v>238657</v>
      </c>
      <c r="N182" s="16"/>
      <c r="R182" s="79" t="s">
        <v>912</v>
      </c>
      <c r="S182" s="79" t="s">
        <v>912</v>
      </c>
      <c r="T182" s="79" t="s">
        <v>912</v>
      </c>
      <c r="U182" s="79" t="s">
        <v>910</v>
      </c>
      <c r="V182" s="79" t="s">
        <v>910</v>
      </c>
      <c r="W182" s="79" t="s">
        <v>913</v>
      </c>
      <c r="X182" s="80"/>
      <c r="Y182" s="80"/>
      <c r="Z182" s="80"/>
    </row>
    <row r="183" spans="1:26" s="37" customFormat="1" ht="13" hidden="1" x14ac:dyDescent="0.3">
      <c r="A183" s="39" t="s">
        <v>93</v>
      </c>
      <c r="B183" s="31"/>
      <c r="C183" s="32" t="s">
        <v>526</v>
      </c>
      <c r="D183" s="32" t="s">
        <v>379</v>
      </c>
      <c r="E183" s="32" t="s">
        <v>1</v>
      </c>
      <c r="F183" s="14"/>
      <c r="G183" s="16">
        <v>574596</v>
      </c>
      <c r="H183" s="16">
        <f t="shared" si="10"/>
        <v>603173</v>
      </c>
      <c r="I183" s="16">
        <v>54000</v>
      </c>
      <c r="J183" s="16">
        <f t="shared" si="13"/>
        <v>668329</v>
      </c>
      <c r="K183" s="16">
        <f t="shared" si="14"/>
        <v>60152</v>
      </c>
      <c r="L183" s="16">
        <f t="shared" si="11"/>
        <v>699038</v>
      </c>
      <c r="M183" s="16">
        <f t="shared" si="12"/>
        <v>64437</v>
      </c>
      <c r="N183" s="16"/>
      <c r="R183" s="78"/>
      <c r="S183" s="78"/>
      <c r="T183" s="78"/>
      <c r="U183" s="78"/>
      <c r="V183" s="78"/>
      <c r="W183" s="78"/>
      <c r="X183"/>
      <c r="Y183"/>
      <c r="Z183"/>
    </row>
    <row r="184" spans="1:26" s="37" customFormat="1" ht="13" hidden="1" x14ac:dyDescent="0.3">
      <c r="A184" s="39" t="s">
        <v>93</v>
      </c>
      <c r="B184" s="39" t="s">
        <v>837</v>
      </c>
      <c r="C184" s="32" t="s">
        <v>560</v>
      </c>
      <c r="D184" s="32" t="s">
        <v>379</v>
      </c>
      <c r="E184" s="32" t="s">
        <v>1</v>
      </c>
      <c r="F184" s="14" t="s">
        <v>381</v>
      </c>
      <c r="G184" s="16">
        <v>2051230</v>
      </c>
      <c r="H184" s="16">
        <f t="shared" si="10"/>
        <v>2153247</v>
      </c>
      <c r="I184" s="16">
        <v>250000</v>
      </c>
      <c r="J184" s="16">
        <f t="shared" si="13"/>
        <v>2385847</v>
      </c>
      <c r="K184" s="16">
        <f t="shared" si="14"/>
        <v>278481</v>
      </c>
      <c r="L184" s="16">
        <f t="shared" si="11"/>
        <v>2495472</v>
      </c>
      <c r="M184" s="16">
        <f t="shared" si="12"/>
        <v>298321</v>
      </c>
      <c r="N184" s="16"/>
      <c r="R184" s="78"/>
      <c r="S184" s="78"/>
      <c r="T184" s="78"/>
      <c r="U184" s="78"/>
      <c r="V184" s="78"/>
      <c r="W184" s="78"/>
      <c r="X184"/>
      <c r="Y184"/>
      <c r="Z184"/>
    </row>
    <row r="185" spans="1:26" s="37" customFormat="1" ht="12.75" hidden="1" customHeight="1" x14ac:dyDescent="0.3">
      <c r="A185" s="39" t="s">
        <v>93</v>
      </c>
      <c r="B185" s="31" t="s">
        <v>838</v>
      </c>
      <c r="C185" s="32" t="s">
        <v>559</v>
      </c>
      <c r="D185" s="32" t="s">
        <v>379</v>
      </c>
      <c r="E185" s="32" t="s">
        <v>1</v>
      </c>
      <c r="F185" s="14" t="s">
        <v>385</v>
      </c>
      <c r="G185" s="16">
        <v>10789350</v>
      </c>
      <c r="H185" s="16">
        <f t="shared" si="10"/>
        <v>11325956</v>
      </c>
      <c r="I185" s="16">
        <v>1730000</v>
      </c>
      <c r="J185" s="16">
        <f t="shared" si="13"/>
        <v>12549417</v>
      </c>
      <c r="K185" s="16">
        <f t="shared" si="14"/>
        <v>1927089</v>
      </c>
      <c r="L185" s="16">
        <f t="shared" si="11"/>
        <v>13126040</v>
      </c>
      <c r="M185" s="16">
        <f t="shared" si="12"/>
        <v>2064379</v>
      </c>
      <c r="N185" s="16"/>
      <c r="R185" s="78"/>
      <c r="S185" s="78"/>
      <c r="T185" s="78"/>
      <c r="U185" s="78"/>
      <c r="V185" s="78"/>
      <c r="W185" s="78"/>
      <c r="X185"/>
      <c r="Y185"/>
      <c r="Z185"/>
    </row>
    <row r="186" spans="1:26" s="37" customFormat="1" ht="12.75" hidden="1" customHeight="1" x14ac:dyDescent="0.3">
      <c r="A186" s="39" t="s">
        <v>93</v>
      </c>
      <c r="B186" s="31" t="s">
        <v>168</v>
      </c>
      <c r="C186" s="32" t="s">
        <v>559</v>
      </c>
      <c r="D186" s="32" t="s">
        <v>379</v>
      </c>
      <c r="E186" s="32" t="s">
        <v>1</v>
      </c>
      <c r="F186" s="38"/>
      <c r="G186" s="16">
        <v>979204</v>
      </c>
      <c r="H186" s="16">
        <f t="shared" si="10"/>
        <v>1027904</v>
      </c>
      <c r="I186" s="16">
        <v>51737</v>
      </c>
      <c r="J186" s="16">
        <f t="shared" si="13"/>
        <v>1138941</v>
      </c>
      <c r="K186" s="16">
        <f t="shared" si="14"/>
        <v>57631</v>
      </c>
      <c r="L186" s="16">
        <f t="shared" si="11"/>
        <v>1191273</v>
      </c>
      <c r="M186" s="16">
        <f t="shared" si="12"/>
        <v>61737</v>
      </c>
      <c r="N186" s="16"/>
      <c r="R186" s="78"/>
      <c r="S186" s="78"/>
      <c r="T186" s="78"/>
      <c r="U186" s="78"/>
      <c r="V186" s="78"/>
      <c r="W186" s="78"/>
      <c r="X186"/>
      <c r="Y186"/>
      <c r="Z186"/>
    </row>
    <row r="187" spans="1:26" s="37" customFormat="1" ht="13" hidden="1" x14ac:dyDescent="0.3">
      <c r="A187" s="39" t="s">
        <v>93</v>
      </c>
      <c r="B187" s="34" t="s">
        <v>809</v>
      </c>
      <c r="C187" s="38" t="s">
        <v>45</v>
      </c>
      <c r="D187" s="38" t="s">
        <v>379</v>
      </c>
      <c r="E187" s="38" t="s">
        <v>1</v>
      </c>
      <c r="F187" s="38"/>
      <c r="G187" s="16">
        <v>6862630</v>
      </c>
      <c r="H187" s="16">
        <f t="shared" si="10"/>
        <v>7203941</v>
      </c>
      <c r="I187" s="16">
        <v>601539</v>
      </c>
      <c r="J187" s="16">
        <f t="shared" si="13"/>
        <v>7982130</v>
      </c>
      <c r="K187" s="16">
        <f t="shared" si="14"/>
        <v>670069</v>
      </c>
      <c r="L187" s="16">
        <f t="shared" si="11"/>
        <v>8348895</v>
      </c>
      <c r="M187" s="16">
        <f t="shared" si="12"/>
        <v>717806</v>
      </c>
      <c r="N187" s="16"/>
      <c r="R187" s="78"/>
      <c r="S187" s="78"/>
      <c r="T187" s="78"/>
      <c r="U187" s="78"/>
      <c r="V187" s="78"/>
      <c r="W187" s="78"/>
      <c r="X187"/>
      <c r="Y187"/>
      <c r="Z187"/>
    </row>
    <row r="188" spans="1:26" s="37" customFormat="1" ht="25" x14ac:dyDescent="0.3">
      <c r="A188" s="39" t="s">
        <v>93</v>
      </c>
      <c r="B188" s="39" t="s">
        <v>555</v>
      </c>
      <c r="C188" s="106" t="s">
        <v>855</v>
      </c>
      <c r="D188" s="106" t="s">
        <v>856</v>
      </c>
      <c r="E188" s="106" t="s">
        <v>857</v>
      </c>
      <c r="F188" s="107" t="s">
        <v>858</v>
      </c>
      <c r="G188" s="108">
        <v>55618251</v>
      </c>
      <c r="H188" s="108">
        <f>ROUND(G188/150.8*158.3,0)</f>
        <v>58384411</v>
      </c>
      <c r="I188" s="108">
        <v>1735000</v>
      </c>
      <c r="J188" s="108">
        <f t="shared" si="13"/>
        <v>64691255</v>
      </c>
      <c r="K188" s="108">
        <f t="shared" si="14"/>
        <v>1932658</v>
      </c>
      <c r="L188" s="108">
        <f t="shared" si="11"/>
        <v>67663702</v>
      </c>
      <c r="M188" s="108">
        <f t="shared" si="12"/>
        <v>2070345</v>
      </c>
      <c r="N188" s="108"/>
      <c r="R188" s="78"/>
      <c r="S188" s="78"/>
      <c r="T188" s="78"/>
      <c r="U188" s="78"/>
      <c r="V188" s="78"/>
      <c r="W188" s="78"/>
      <c r="X188"/>
      <c r="Y188"/>
      <c r="Z188"/>
    </row>
    <row r="189" spans="1:26" s="37" customFormat="1" ht="12.75" hidden="1" customHeight="1" x14ac:dyDescent="0.3">
      <c r="A189" s="39" t="s">
        <v>93</v>
      </c>
      <c r="B189" s="39" t="s">
        <v>575</v>
      </c>
      <c r="C189" s="32" t="s">
        <v>554</v>
      </c>
      <c r="D189" s="32" t="s">
        <v>382</v>
      </c>
      <c r="E189" s="32" t="s">
        <v>1</v>
      </c>
      <c r="F189" s="14" t="s">
        <v>386</v>
      </c>
      <c r="G189" s="16">
        <v>5645591</v>
      </c>
      <c r="H189" s="16">
        <f t="shared" si="10"/>
        <v>5926373</v>
      </c>
      <c r="I189" s="16">
        <v>2577000</v>
      </c>
      <c r="J189" s="16">
        <f t="shared" si="13"/>
        <v>6566556</v>
      </c>
      <c r="K189" s="16">
        <f t="shared" si="14"/>
        <v>2870582</v>
      </c>
      <c r="L189" s="16">
        <f t="shared" si="11"/>
        <v>6868277</v>
      </c>
      <c r="M189" s="16">
        <f t="shared" si="12"/>
        <v>3075089</v>
      </c>
      <c r="N189" s="16"/>
      <c r="R189" s="78"/>
      <c r="S189" s="78"/>
      <c r="T189" s="78"/>
      <c r="U189" s="78"/>
      <c r="V189" s="78"/>
      <c r="W189" s="78"/>
      <c r="X189"/>
      <c r="Y189"/>
      <c r="Z189"/>
    </row>
    <row r="190" spans="1:26" s="37" customFormat="1" ht="12.75" hidden="1" customHeight="1" x14ac:dyDescent="0.3">
      <c r="A190" s="39" t="s">
        <v>93</v>
      </c>
      <c r="B190" s="39" t="s">
        <v>578</v>
      </c>
      <c r="C190" s="32" t="s">
        <v>754</v>
      </c>
      <c r="D190" s="32" t="s">
        <v>383</v>
      </c>
      <c r="E190" s="32" t="s">
        <v>1</v>
      </c>
      <c r="F190" s="42" t="s">
        <v>388</v>
      </c>
      <c r="G190" s="16">
        <v>3374808</v>
      </c>
      <c r="H190" s="16">
        <f t="shared" si="10"/>
        <v>3542653</v>
      </c>
      <c r="I190" s="16">
        <v>500000</v>
      </c>
      <c r="J190" s="16">
        <f t="shared" si="13"/>
        <v>3925340</v>
      </c>
      <c r="K190" s="16">
        <f t="shared" si="14"/>
        <v>556962</v>
      </c>
      <c r="L190" s="16">
        <f t="shared" si="11"/>
        <v>4105702</v>
      </c>
      <c r="M190" s="16">
        <f t="shared" si="12"/>
        <v>596641</v>
      </c>
      <c r="N190" s="16"/>
      <c r="R190" s="78"/>
      <c r="S190" s="78"/>
      <c r="T190" s="78"/>
      <c r="U190" s="78"/>
      <c r="V190" s="78"/>
      <c r="W190" s="78"/>
      <c r="X190"/>
      <c r="Y190"/>
      <c r="Z190"/>
    </row>
    <row r="191" spans="1:26" s="37" customFormat="1" ht="12.75" hidden="1" customHeight="1" x14ac:dyDescent="0.3">
      <c r="A191" s="39" t="s">
        <v>93</v>
      </c>
      <c r="B191" s="41" t="s">
        <v>577</v>
      </c>
      <c r="C191" s="32" t="s">
        <v>576</v>
      </c>
      <c r="D191" s="32" t="s">
        <v>527</v>
      </c>
      <c r="E191" s="32" t="s">
        <v>1</v>
      </c>
      <c r="F191" s="14"/>
      <c r="G191" s="16">
        <v>496812</v>
      </c>
      <c r="H191" s="16">
        <f t="shared" ref="H191:H251" si="15">ROUND(G191/150.8*158.3,0)</f>
        <v>521521</v>
      </c>
      <c r="I191" s="16">
        <v>100000</v>
      </c>
      <c r="J191" s="16">
        <f t="shared" si="13"/>
        <v>577857</v>
      </c>
      <c r="K191" s="16">
        <f t="shared" si="14"/>
        <v>111392</v>
      </c>
      <c r="L191" s="16">
        <f t="shared" si="11"/>
        <v>604408</v>
      </c>
      <c r="M191" s="16">
        <f t="shared" si="12"/>
        <v>119328</v>
      </c>
      <c r="N191" s="16"/>
      <c r="R191" s="79" t="s">
        <v>912</v>
      </c>
      <c r="S191" s="79" t="s">
        <v>912</v>
      </c>
      <c r="T191" s="79" t="s">
        <v>912</v>
      </c>
      <c r="U191" s="79" t="s">
        <v>910</v>
      </c>
      <c r="V191" s="79" t="s">
        <v>915</v>
      </c>
      <c r="W191" s="79"/>
      <c r="X191" s="80"/>
      <c r="Y191" s="80"/>
      <c r="Z191" s="80"/>
    </row>
    <row r="192" spans="1:26" s="10" customFormat="1" ht="12.75" hidden="1" customHeight="1" x14ac:dyDescent="0.25">
      <c r="A192" s="39" t="s">
        <v>0</v>
      </c>
      <c r="B192" s="39" t="s">
        <v>869</v>
      </c>
      <c r="C192" s="32" t="s">
        <v>863</v>
      </c>
      <c r="D192" s="32" t="s">
        <v>862</v>
      </c>
      <c r="E192" s="32" t="s">
        <v>1</v>
      </c>
      <c r="F192" s="43"/>
      <c r="G192" s="16">
        <v>860076</v>
      </c>
      <c r="H192" s="16">
        <f t="shared" si="15"/>
        <v>902852</v>
      </c>
      <c r="I192" s="16"/>
      <c r="J192" s="16">
        <f t="shared" si="13"/>
        <v>1000381</v>
      </c>
      <c r="K192" s="16">
        <f t="shared" si="14"/>
        <v>0</v>
      </c>
      <c r="L192" s="16">
        <f t="shared" si="11"/>
        <v>1046347</v>
      </c>
      <c r="M192" s="16">
        <f t="shared" si="12"/>
        <v>0</v>
      </c>
      <c r="N192" s="16"/>
      <c r="O192" s="55"/>
      <c r="P192" s="55"/>
      <c r="Q192" s="55"/>
      <c r="R192" s="79" t="s">
        <v>912</v>
      </c>
      <c r="S192" s="79" t="s">
        <v>912</v>
      </c>
      <c r="T192" s="79" t="s">
        <v>912</v>
      </c>
      <c r="U192" s="79" t="s">
        <v>910</v>
      </c>
      <c r="V192" s="79" t="s">
        <v>915</v>
      </c>
      <c r="W192" s="79"/>
      <c r="X192" s="80"/>
      <c r="Y192" s="80"/>
      <c r="Z192" s="80"/>
    </row>
    <row r="193" spans="1:26" s="10" customFormat="1" ht="12.75" hidden="1" customHeight="1" x14ac:dyDescent="0.25">
      <c r="A193" s="39" t="s">
        <v>0</v>
      </c>
      <c r="B193" s="39" t="s">
        <v>869</v>
      </c>
      <c r="C193" s="32" t="s">
        <v>861</v>
      </c>
      <c r="D193" s="32" t="s">
        <v>862</v>
      </c>
      <c r="E193" s="32" t="s">
        <v>1</v>
      </c>
      <c r="F193" s="43"/>
      <c r="G193" s="16">
        <v>1433460</v>
      </c>
      <c r="H193" s="16">
        <f t="shared" si="15"/>
        <v>1504753</v>
      </c>
      <c r="I193" s="16"/>
      <c r="J193" s="16">
        <f t="shared" si="13"/>
        <v>1667301</v>
      </c>
      <c r="K193" s="16">
        <f t="shared" si="14"/>
        <v>0</v>
      </c>
      <c r="L193" s="16">
        <f t="shared" si="11"/>
        <v>1743910</v>
      </c>
      <c r="M193" s="16">
        <f t="shared" si="12"/>
        <v>0</v>
      </c>
      <c r="N193" s="16"/>
      <c r="O193" s="55"/>
      <c r="P193" s="55"/>
      <c r="Q193" s="55"/>
      <c r="R193" s="79" t="s">
        <v>912</v>
      </c>
      <c r="S193" s="79" t="s">
        <v>912</v>
      </c>
      <c r="T193" s="79" t="s">
        <v>912</v>
      </c>
      <c r="U193" s="79" t="s">
        <v>910</v>
      </c>
      <c r="V193" s="79" t="s">
        <v>915</v>
      </c>
      <c r="W193" s="79"/>
      <c r="X193" s="80"/>
      <c r="Y193" s="80"/>
      <c r="Z193" s="80"/>
    </row>
    <row r="194" spans="1:26" s="10" customFormat="1" ht="12.75" hidden="1" customHeight="1" x14ac:dyDescent="0.25">
      <c r="A194" s="39" t="s">
        <v>0</v>
      </c>
      <c r="B194" s="39" t="s">
        <v>871</v>
      </c>
      <c r="C194" s="32" t="s">
        <v>864</v>
      </c>
      <c r="D194" s="32" t="s">
        <v>862</v>
      </c>
      <c r="E194" s="32" t="s">
        <v>1</v>
      </c>
      <c r="F194" s="43"/>
      <c r="G194" s="16">
        <v>745399</v>
      </c>
      <c r="H194" s="16">
        <f t="shared" si="15"/>
        <v>782471</v>
      </c>
      <c r="I194" s="16">
        <v>50000</v>
      </c>
      <c r="J194" s="16">
        <f t="shared" si="13"/>
        <v>866996</v>
      </c>
      <c r="K194" s="16">
        <f t="shared" si="14"/>
        <v>55696</v>
      </c>
      <c r="L194" s="16">
        <f t="shared" si="11"/>
        <v>906833</v>
      </c>
      <c r="M194" s="16">
        <f t="shared" si="12"/>
        <v>59664</v>
      </c>
      <c r="N194" s="16"/>
      <c r="O194" s="55"/>
      <c r="P194" s="55"/>
      <c r="Q194" s="55"/>
      <c r="R194" s="79" t="s">
        <v>912</v>
      </c>
      <c r="S194" s="79" t="s">
        <v>912</v>
      </c>
      <c r="T194" s="79" t="s">
        <v>912</v>
      </c>
      <c r="U194" s="79" t="s">
        <v>910</v>
      </c>
      <c r="V194" s="79" t="s">
        <v>915</v>
      </c>
      <c r="W194" s="79"/>
      <c r="X194" s="80"/>
      <c r="Y194" s="80"/>
      <c r="Z194" s="80"/>
    </row>
    <row r="195" spans="1:26" s="37" customFormat="1" ht="12.75" customHeight="1" x14ac:dyDescent="0.3">
      <c r="A195" s="39" t="s">
        <v>93</v>
      </c>
      <c r="B195" s="39" t="s">
        <v>972</v>
      </c>
      <c r="C195" s="32" t="s">
        <v>579</v>
      </c>
      <c r="D195" s="32" t="s">
        <v>384</v>
      </c>
      <c r="E195" s="32" t="s">
        <v>1</v>
      </c>
      <c r="F195" s="38"/>
      <c r="G195" s="16">
        <v>25726330</v>
      </c>
      <c r="H195" s="16">
        <f t="shared" si="15"/>
        <v>27005823</v>
      </c>
      <c r="I195" s="16">
        <v>745000</v>
      </c>
      <c r="J195" s="94">
        <f>ROUND(H195/158.3*175.4,0)+103500</f>
        <v>30026566</v>
      </c>
      <c r="K195" s="16">
        <f t="shared" si="14"/>
        <v>829873</v>
      </c>
      <c r="L195" s="16">
        <f t="shared" si="11"/>
        <v>31406233</v>
      </c>
      <c r="M195" s="16">
        <f t="shared" si="12"/>
        <v>888995</v>
      </c>
      <c r="N195" s="16"/>
      <c r="O195" s="118" t="s">
        <v>977</v>
      </c>
      <c r="P195" s="118" t="s">
        <v>982</v>
      </c>
      <c r="Q195" s="118" t="s">
        <v>984</v>
      </c>
      <c r="R195" s="88" t="s">
        <v>961</v>
      </c>
      <c r="S195" s="78"/>
      <c r="T195" s="78"/>
      <c r="U195" s="78"/>
      <c r="V195" s="78"/>
      <c r="W195" s="78"/>
      <c r="X195"/>
      <c r="Y195"/>
      <c r="Z195"/>
    </row>
    <row r="196" spans="1:26" s="37" customFormat="1" ht="12.75" hidden="1" customHeight="1" x14ac:dyDescent="0.3">
      <c r="A196" s="39" t="s">
        <v>93</v>
      </c>
      <c r="B196" s="39"/>
      <c r="C196" s="32" t="s">
        <v>52</v>
      </c>
      <c r="D196" s="32">
        <v>2322</v>
      </c>
      <c r="E196" s="32" t="s">
        <v>1</v>
      </c>
      <c r="F196" s="42" t="s">
        <v>198</v>
      </c>
      <c r="G196" s="16">
        <v>1405125</v>
      </c>
      <c r="H196" s="16">
        <f t="shared" si="15"/>
        <v>1475009</v>
      </c>
      <c r="I196" s="16">
        <v>147000</v>
      </c>
      <c r="J196" s="16">
        <f t="shared" si="13"/>
        <v>1634344</v>
      </c>
      <c r="K196" s="16">
        <f t="shared" si="14"/>
        <v>163747</v>
      </c>
      <c r="L196" s="16">
        <f t="shared" ref="L196:L259" si="16">ROUND(J196/119.7*125.2,0)</f>
        <v>1709439</v>
      </c>
      <c r="M196" s="16">
        <f t="shared" ref="M196:M259" si="17">ROUND(K196/115.1*123.3,0)</f>
        <v>175413</v>
      </c>
      <c r="N196" s="16"/>
      <c r="R196" s="78"/>
      <c r="S196" s="78"/>
      <c r="T196" s="78"/>
      <c r="U196" s="78"/>
      <c r="V196" s="78"/>
      <c r="W196" s="78"/>
      <c r="X196"/>
      <c r="Y196"/>
      <c r="Z196"/>
    </row>
    <row r="197" spans="1:26" s="37" customFormat="1" ht="12.75" hidden="1" customHeight="1" x14ac:dyDescent="0.3">
      <c r="A197" s="39" t="s">
        <v>0</v>
      </c>
      <c r="B197" s="39" t="s">
        <v>581</v>
      </c>
      <c r="C197" s="32" t="s">
        <v>580</v>
      </c>
      <c r="D197" s="32" t="s">
        <v>389</v>
      </c>
      <c r="E197" s="32" t="s">
        <v>1</v>
      </c>
      <c r="F197" s="14" t="s">
        <v>393</v>
      </c>
      <c r="G197" s="16">
        <v>1116572</v>
      </c>
      <c r="H197" s="16">
        <f t="shared" si="15"/>
        <v>1172104</v>
      </c>
      <c r="I197" s="16"/>
      <c r="J197" s="16">
        <f t="shared" si="13"/>
        <v>1298718</v>
      </c>
      <c r="K197" s="16">
        <f t="shared" si="14"/>
        <v>0</v>
      </c>
      <c r="L197" s="16">
        <f t="shared" si="16"/>
        <v>1358392</v>
      </c>
      <c r="M197" s="16">
        <f t="shared" si="17"/>
        <v>0</v>
      </c>
      <c r="N197" s="16"/>
      <c r="R197" s="78"/>
      <c r="S197" s="78"/>
      <c r="T197" s="78"/>
      <c r="U197" s="78"/>
      <c r="V197" s="78"/>
      <c r="W197" s="78"/>
      <c r="X197"/>
      <c r="Y197"/>
      <c r="Z197"/>
    </row>
    <row r="198" spans="1:26" s="37" customFormat="1" ht="12.75" hidden="1" customHeight="1" x14ac:dyDescent="0.3">
      <c r="A198" s="39" t="s">
        <v>0</v>
      </c>
      <c r="B198" s="39" t="s">
        <v>836</v>
      </c>
      <c r="C198" s="32" t="s">
        <v>582</v>
      </c>
      <c r="D198" s="32" t="s">
        <v>390</v>
      </c>
      <c r="E198" s="32" t="s">
        <v>1</v>
      </c>
      <c r="F198" s="42" t="s">
        <v>394</v>
      </c>
      <c r="G198" s="16">
        <v>2312182</v>
      </c>
      <c r="H198" s="16">
        <f t="shared" si="15"/>
        <v>2427178</v>
      </c>
      <c r="I198" s="16"/>
      <c r="J198" s="16">
        <f t="shared" ref="J198:J261" si="18">ROUND(H198/158.3*175.4,0)</f>
        <v>2689368</v>
      </c>
      <c r="K198" s="16">
        <f t="shared" ref="K198:K261" si="19">ROUND(I198/126.4*140.8,0)</f>
        <v>0</v>
      </c>
      <c r="L198" s="16">
        <f t="shared" si="16"/>
        <v>2812940</v>
      </c>
      <c r="M198" s="16">
        <f t="shared" si="17"/>
        <v>0</v>
      </c>
      <c r="N198" s="16"/>
      <c r="R198" s="78"/>
      <c r="S198" s="78"/>
      <c r="T198" s="78"/>
      <c r="U198" s="78"/>
      <c r="V198" s="78"/>
      <c r="W198" s="78"/>
      <c r="X198"/>
      <c r="Y198"/>
      <c r="Z198"/>
    </row>
    <row r="199" spans="1:26" s="37" customFormat="1" ht="12.75" hidden="1" customHeight="1" x14ac:dyDescent="0.3">
      <c r="A199" s="39" t="s">
        <v>0</v>
      </c>
      <c r="B199" s="64"/>
      <c r="C199" s="32" t="s">
        <v>24</v>
      </c>
      <c r="D199" s="32" t="s">
        <v>391</v>
      </c>
      <c r="E199" s="32" t="s">
        <v>1</v>
      </c>
      <c r="F199" s="14" t="s">
        <v>395</v>
      </c>
      <c r="G199" s="16">
        <v>1279668</v>
      </c>
      <c r="H199" s="16">
        <f t="shared" si="15"/>
        <v>1343312</v>
      </c>
      <c r="I199" s="16"/>
      <c r="J199" s="16">
        <f t="shared" si="18"/>
        <v>1488420</v>
      </c>
      <c r="K199" s="16">
        <f t="shared" si="19"/>
        <v>0</v>
      </c>
      <c r="L199" s="16">
        <f t="shared" si="16"/>
        <v>1556810</v>
      </c>
      <c r="M199" s="16">
        <f t="shared" si="17"/>
        <v>0</v>
      </c>
      <c r="N199" s="16"/>
      <c r="R199" s="78"/>
      <c r="S199" s="78"/>
      <c r="T199" s="78"/>
      <c r="U199" s="78"/>
      <c r="V199" s="78"/>
      <c r="W199" s="78"/>
      <c r="X199"/>
      <c r="Y199"/>
      <c r="Z199"/>
    </row>
    <row r="200" spans="1:26" s="37" customFormat="1" ht="12.75" hidden="1" customHeight="1" x14ac:dyDescent="0.3">
      <c r="A200" s="39" t="s">
        <v>0</v>
      </c>
      <c r="B200" s="39" t="s">
        <v>810</v>
      </c>
      <c r="C200" s="32" t="s">
        <v>666</v>
      </c>
      <c r="D200" s="32" t="s">
        <v>392</v>
      </c>
      <c r="E200" s="32" t="s">
        <v>1</v>
      </c>
      <c r="F200" s="42" t="s">
        <v>396</v>
      </c>
      <c r="G200" s="16">
        <v>1273394</v>
      </c>
      <c r="H200" s="16">
        <f t="shared" si="15"/>
        <v>1336726</v>
      </c>
      <c r="I200" s="16"/>
      <c r="J200" s="16">
        <f t="shared" si="18"/>
        <v>1481123</v>
      </c>
      <c r="K200" s="16">
        <f t="shared" si="19"/>
        <v>0</v>
      </c>
      <c r="L200" s="16">
        <f t="shared" si="16"/>
        <v>1549178</v>
      </c>
      <c r="M200" s="16">
        <f t="shared" si="17"/>
        <v>0</v>
      </c>
      <c r="N200" s="16"/>
      <c r="R200" s="78"/>
      <c r="S200" s="78"/>
      <c r="T200" s="78"/>
      <c r="U200" s="78"/>
      <c r="V200" s="78"/>
      <c r="W200" s="78"/>
      <c r="X200"/>
      <c r="Y200"/>
      <c r="Z200"/>
    </row>
    <row r="201" spans="1:26" s="37" customFormat="1" ht="12.75" hidden="1" customHeight="1" x14ac:dyDescent="0.3">
      <c r="A201" s="39" t="s">
        <v>0</v>
      </c>
      <c r="B201" s="39"/>
      <c r="C201" s="32" t="s">
        <v>49</v>
      </c>
      <c r="D201" s="32" t="s">
        <v>397</v>
      </c>
      <c r="E201" s="32" t="s">
        <v>1</v>
      </c>
      <c r="F201" s="42" t="s">
        <v>402</v>
      </c>
      <c r="G201" s="16">
        <v>1856771</v>
      </c>
      <c r="H201" s="16">
        <f t="shared" si="15"/>
        <v>1949117</v>
      </c>
      <c r="I201" s="16"/>
      <c r="J201" s="16">
        <f t="shared" si="18"/>
        <v>2159666</v>
      </c>
      <c r="K201" s="16">
        <f t="shared" si="19"/>
        <v>0</v>
      </c>
      <c r="L201" s="16">
        <f t="shared" si="16"/>
        <v>2258899</v>
      </c>
      <c r="M201" s="16">
        <f t="shared" si="17"/>
        <v>0</v>
      </c>
      <c r="N201" s="16"/>
      <c r="R201" s="78"/>
      <c r="S201" s="78"/>
      <c r="T201" s="78"/>
      <c r="U201" s="78"/>
      <c r="V201" s="78"/>
      <c r="W201" s="78"/>
      <c r="X201"/>
      <c r="Y201"/>
      <c r="Z201"/>
    </row>
    <row r="202" spans="1:26" s="37" customFormat="1" ht="12.75" hidden="1" customHeight="1" x14ac:dyDescent="0.3">
      <c r="A202" s="39" t="s">
        <v>0</v>
      </c>
      <c r="B202" s="39" t="s">
        <v>585</v>
      </c>
      <c r="C202" s="33" t="s">
        <v>583</v>
      </c>
      <c r="D202" s="32" t="s">
        <v>398</v>
      </c>
      <c r="E202" s="32" t="s">
        <v>1</v>
      </c>
      <c r="F202" s="14" t="s">
        <v>403</v>
      </c>
      <c r="G202" s="16">
        <v>5256672</v>
      </c>
      <c r="H202" s="16">
        <f t="shared" si="15"/>
        <v>5518111</v>
      </c>
      <c r="I202" s="16"/>
      <c r="J202" s="16">
        <f t="shared" si="18"/>
        <v>6114192</v>
      </c>
      <c r="K202" s="16">
        <f t="shared" si="19"/>
        <v>0</v>
      </c>
      <c r="L202" s="16">
        <f t="shared" si="16"/>
        <v>6395128</v>
      </c>
      <c r="M202" s="16">
        <f t="shared" si="17"/>
        <v>0</v>
      </c>
      <c r="N202" s="16"/>
      <c r="R202" s="78"/>
      <c r="S202" s="78"/>
      <c r="T202" s="78"/>
      <c r="U202" s="78"/>
      <c r="V202" s="78"/>
      <c r="W202" s="78"/>
      <c r="X202"/>
      <c r="Y202"/>
      <c r="Z202"/>
    </row>
    <row r="203" spans="1:26" s="37" customFormat="1" ht="12.75" hidden="1" customHeight="1" x14ac:dyDescent="0.3">
      <c r="A203" s="39" t="s">
        <v>0</v>
      </c>
      <c r="B203" s="39" t="s">
        <v>557</v>
      </c>
      <c r="C203" s="32" t="s">
        <v>584</v>
      </c>
      <c r="D203" s="32" t="s">
        <v>399</v>
      </c>
      <c r="E203" s="32" t="s">
        <v>1</v>
      </c>
      <c r="F203" s="14" t="s">
        <v>404</v>
      </c>
      <c r="G203" s="16">
        <v>10858352</v>
      </c>
      <c r="H203" s="16">
        <f t="shared" si="15"/>
        <v>11398389</v>
      </c>
      <c r="I203" s="16"/>
      <c r="J203" s="16">
        <f t="shared" si="18"/>
        <v>12629674</v>
      </c>
      <c r="K203" s="16">
        <f t="shared" si="19"/>
        <v>0</v>
      </c>
      <c r="L203" s="16">
        <f t="shared" si="16"/>
        <v>13209985</v>
      </c>
      <c r="M203" s="16">
        <f t="shared" si="17"/>
        <v>0</v>
      </c>
      <c r="N203" s="16"/>
      <c r="R203" s="78"/>
      <c r="S203" s="78"/>
      <c r="T203" s="78"/>
      <c r="U203" s="78"/>
      <c r="V203" s="78"/>
      <c r="W203" s="78"/>
      <c r="X203"/>
      <c r="Y203"/>
      <c r="Z203"/>
    </row>
    <row r="204" spans="1:26" s="37" customFormat="1" ht="12.75" hidden="1" customHeight="1" x14ac:dyDescent="0.3">
      <c r="A204" s="39" t="s">
        <v>0</v>
      </c>
      <c r="B204" s="39"/>
      <c r="C204" s="32" t="s">
        <v>25</v>
      </c>
      <c r="D204" s="32" t="s">
        <v>400</v>
      </c>
      <c r="E204" s="32" t="s">
        <v>1</v>
      </c>
      <c r="F204" s="14" t="s">
        <v>405</v>
      </c>
      <c r="G204" s="16">
        <v>3305808</v>
      </c>
      <c r="H204" s="16">
        <f t="shared" si="15"/>
        <v>3470222</v>
      </c>
      <c r="I204" s="16"/>
      <c r="J204" s="16">
        <f t="shared" si="18"/>
        <v>3845085</v>
      </c>
      <c r="K204" s="16">
        <f t="shared" si="19"/>
        <v>0</v>
      </c>
      <c r="L204" s="16">
        <f t="shared" si="16"/>
        <v>4021760</v>
      </c>
      <c r="M204" s="16">
        <f t="shared" si="17"/>
        <v>0</v>
      </c>
      <c r="N204" s="16"/>
      <c r="R204" s="78"/>
      <c r="S204" s="78"/>
      <c r="T204" s="78"/>
      <c r="U204" s="78"/>
      <c r="V204" s="78"/>
      <c r="W204" s="78"/>
      <c r="X204"/>
      <c r="Y204"/>
      <c r="Z204"/>
    </row>
    <row r="205" spans="1:26" s="37" customFormat="1" ht="13" hidden="1" x14ac:dyDescent="0.3">
      <c r="A205" s="39" t="s">
        <v>93</v>
      </c>
      <c r="B205" s="39" t="s">
        <v>558</v>
      </c>
      <c r="C205" s="32" t="s">
        <v>588</v>
      </c>
      <c r="D205" s="32" t="s">
        <v>401</v>
      </c>
      <c r="E205" s="32" t="s">
        <v>1</v>
      </c>
      <c r="F205" s="42" t="s">
        <v>406</v>
      </c>
      <c r="G205" s="16">
        <v>18818</v>
      </c>
      <c r="H205" s="16">
        <f t="shared" si="15"/>
        <v>19754</v>
      </c>
      <c r="I205" s="16">
        <v>30000</v>
      </c>
      <c r="J205" s="16">
        <f t="shared" si="18"/>
        <v>21888</v>
      </c>
      <c r="K205" s="16">
        <f t="shared" si="19"/>
        <v>33418</v>
      </c>
      <c r="L205" s="16">
        <f t="shared" si="16"/>
        <v>22894</v>
      </c>
      <c r="M205" s="16">
        <f t="shared" si="17"/>
        <v>35799</v>
      </c>
      <c r="N205" s="16"/>
      <c r="R205" s="78"/>
      <c r="S205" s="78"/>
      <c r="T205" s="78"/>
      <c r="U205" s="78"/>
      <c r="V205" s="78"/>
      <c r="W205" s="78"/>
      <c r="X205"/>
      <c r="Y205"/>
      <c r="Z205"/>
    </row>
    <row r="206" spans="1:26" s="37" customFormat="1" ht="12.75" hidden="1" customHeight="1" x14ac:dyDescent="0.3">
      <c r="A206" s="39" t="s">
        <v>93</v>
      </c>
      <c r="B206" s="34" t="s">
        <v>811</v>
      </c>
      <c r="C206" s="32" t="s">
        <v>589</v>
      </c>
      <c r="D206" s="32" t="s">
        <v>407</v>
      </c>
      <c r="E206" s="32" t="s">
        <v>1</v>
      </c>
      <c r="F206" s="42" t="s">
        <v>411</v>
      </c>
      <c r="G206" s="16">
        <v>4253013</v>
      </c>
      <c r="H206" s="16">
        <f t="shared" si="15"/>
        <v>4464536</v>
      </c>
      <c r="I206" s="16">
        <v>515000</v>
      </c>
      <c r="J206" s="16">
        <f t="shared" si="18"/>
        <v>4946807</v>
      </c>
      <c r="K206" s="16">
        <f t="shared" si="19"/>
        <v>573671</v>
      </c>
      <c r="L206" s="16">
        <f t="shared" si="16"/>
        <v>5174104</v>
      </c>
      <c r="M206" s="16">
        <f t="shared" si="17"/>
        <v>614541</v>
      </c>
      <c r="N206" s="16"/>
      <c r="R206" s="78"/>
      <c r="S206" s="78"/>
      <c r="T206" s="78"/>
      <c r="U206" s="78"/>
      <c r="V206" s="78"/>
      <c r="W206" s="78"/>
      <c r="X206"/>
      <c r="Y206"/>
      <c r="Z206"/>
    </row>
    <row r="207" spans="1:26" s="37" customFormat="1" ht="12.75" hidden="1" customHeight="1" x14ac:dyDescent="0.3">
      <c r="A207" s="39" t="s">
        <v>0</v>
      </c>
      <c r="B207" s="39"/>
      <c r="C207" s="32" t="s">
        <v>26</v>
      </c>
      <c r="D207" s="32" t="s">
        <v>408</v>
      </c>
      <c r="E207" s="32" t="s">
        <v>1</v>
      </c>
      <c r="F207" s="14" t="s">
        <v>412</v>
      </c>
      <c r="G207" s="16">
        <v>2860432</v>
      </c>
      <c r="H207" s="16">
        <f t="shared" si="15"/>
        <v>3002695</v>
      </c>
      <c r="I207" s="16"/>
      <c r="J207" s="16">
        <f t="shared" si="18"/>
        <v>3327054</v>
      </c>
      <c r="K207" s="16">
        <f t="shared" si="19"/>
        <v>0</v>
      </c>
      <c r="L207" s="16">
        <f t="shared" si="16"/>
        <v>3479926</v>
      </c>
      <c r="M207" s="16">
        <f t="shared" si="17"/>
        <v>0</v>
      </c>
      <c r="N207" s="16"/>
      <c r="R207" s="78"/>
      <c r="S207" s="78"/>
      <c r="T207" s="78"/>
      <c r="U207" s="78"/>
      <c r="V207" s="78"/>
      <c r="W207" s="78"/>
      <c r="X207"/>
      <c r="Y207"/>
      <c r="Z207"/>
    </row>
    <row r="208" spans="1:26" s="37" customFormat="1" ht="12.75" hidden="1" customHeight="1" x14ac:dyDescent="0.3">
      <c r="A208" s="39" t="s">
        <v>93</v>
      </c>
      <c r="B208" s="39" t="s">
        <v>812</v>
      </c>
      <c r="C208" s="32" t="s">
        <v>590</v>
      </c>
      <c r="D208" s="32" t="s">
        <v>410</v>
      </c>
      <c r="E208" s="32" t="s">
        <v>1</v>
      </c>
      <c r="F208" s="42" t="s">
        <v>413</v>
      </c>
      <c r="G208" s="16">
        <v>7088352</v>
      </c>
      <c r="H208" s="16">
        <f t="shared" si="15"/>
        <v>7440889</v>
      </c>
      <c r="I208" s="16">
        <v>320000</v>
      </c>
      <c r="J208" s="16">
        <f t="shared" si="18"/>
        <v>8244674</v>
      </c>
      <c r="K208" s="16">
        <f t="shared" si="19"/>
        <v>356456</v>
      </c>
      <c r="L208" s="16">
        <f t="shared" si="16"/>
        <v>8623502</v>
      </c>
      <c r="M208" s="16">
        <f t="shared" si="17"/>
        <v>381851</v>
      </c>
      <c r="N208" s="16"/>
      <c r="R208" s="78"/>
      <c r="S208" s="78"/>
      <c r="T208" s="78"/>
      <c r="U208" s="78"/>
      <c r="V208" s="78"/>
      <c r="W208" s="78"/>
      <c r="X208"/>
      <c r="Y208"/>
      <c r="Z208"/>
    </row>
    <row r="209" spans="1:27" s="37" customFormat="1" ht="12.75" hidden="1" customHeight="1" x14ac:dyDescent="0.3">
      <c r="A209" s="39" t="s">
        <v>548</v>
      </c>
      <c r="B209" s="32" t="s">
        <v>544</v>
      </c>
      <c r="C209" s="33" t="s">
        <v>545</v>
      </c>
      <c r="D209" s="32" t="s">
        <v>410</v>
      </c>
      <c r="E209" s="32" t="s">
        <v>1</v>
      </c>
      <c r="F209" s="14"/>
      <c r="G209" s="16">
        <v>1085760</v>
      </c>
      <c r="H209" s="16">
        <f t="shared" si="15"/>
        <v>1139760</v>
      </c>
      <c r="I209" s="16">
        <v>90000</v>
      </c>
      <c r="J209" s="16">
        <f t="shared" si="18"/>
        <v>1262880</v>
      </c>
      <c r="K209" s="16">
        <f t="shared" si="19"/>
        <v>100253</v>
      </c>
      <c r="L209" s="16">
        <f t="shared" si="16"/>
        <v>1320907</v>
      </c>
      <c r="M209" s="16">
        <f t="shared" si="17"/>
        <v>107395</v>
      </c>
      <c r="N209" s="16"/>
      <c r="O209" s="29"/>
      <c r="P209" s="29"/>
      <c r="Q209" s="29"/>
      <c r="R209" s="78"/>
      <c r="S209" s="78"/>
      <c r="T209" s="78"/>
      <c r="U209" s="78"/>
      <c r="V209" s="78"/>
      <c r="W209" s="78"/>
      <c r="X209"/>
      <c r="Y209"/>
      <c r="Z209"/>
    </row>
    <row r="210" spans="1:27" s="55" customFormat="1" hidden="1" x14ac:dyDescent="0.25">
      <c r="A210" s="39" t="s">
        <v>0</v>
      </c>
      <c r="B210" s="39"/>
      <c r="C210" s="32" t="s">
        <v>846</v>
      </c>
      <c r="D210" s="32" t="s">
        <v>847</v>
      </c>
      <c r="E210" s="32" t="s">
        <v>1</v>
      </c>
      <c r="F210" s="43"/>
      <c r="G210" s="16">
        <v>344030</v>
      </c>
      <c r="H210" s="16">
        <f t="shared" si="15"/>
        <v>361140</v>
      </c>
      <c r="I210" s="16"/>
      <c r="J210" s="16">
        <f t="shared" si="18"/>
        <v>400151</v>
      </c>
      <c r="K210" s="16">
        <f t="shared" si="19"/>
        <v>0</v>
      </c>
      <c r="L210" s="16">
        <f t="shared" si="16"/>
        <v>418537</v>
      </c>
      <c r="M210" s="16">
        <f t="shared" si="17"/>
        <v>0</v>
      </c>
      <c r="N210" s="16"/>
      <c r="R210" s="79" t="s">
        <v>912</v>
      </c>
      <c r="S210" s="79" t="s">
        <v>912</v>
      </c>
      <c r="T210" s="79" t="s">
        <v>912</v>
      </c>
      <c r="U210" s="79" t="s">
        <v>910</v>
      </c>
      <c r="V210" s="79" t="s">
        <v>910</v>
      </c>
      <c r="W210" s="79" t="s">
        <v>913</v>
      </c>
      <c r="X210" s="80"/>
      <c r="Y210" s="80"/>
      <c r="Z210" s="80"/>
    </row>
    <row r="211" spans="1:27" s="55" customFormat="1" ht="12.75" hidden="1" customHeight="1" x14ac:dyDescent="0.25">
      <c r="A211" s="39" t="s">
        <v>0</v>
      </c>
      <c r="B211" s="39"/>
      <c r="C211" s="32" t="s">
        <v>848</v>
      </c>
      <c r="D211" s="32" t="s">
        <v>847</v>
      </c>
      <c r="E211" s="32" t="s">
        <v>1</v>
      </c>
      <c r="F211" s="43"/>
      <c r="G211" s="16">
        <v>344030</v>
      </c>
      <c r="H211" s="16">
        <f t="shared" si="15"/>
        <v>361140</v>
      </c>
      <c r="I211" s="16"/>
      <c r="J211" s="16">
        <f t="shared" si="18"/>
        <v>400151</v>
      </c>
      <c r="K211" s="16">
        <f t="shared" si="19"/>
        <v>0</v>
      </c>
      <c r="L211" s="16">
        <f t="shared" si="16"/>
        <v>418537</v>
      </c>
      <c r="M211" s="16">
        <f t="shared" si="17"/>
        <v>0</v>
      </c>
      <c r="N211" s="16"/>
      <c r="R211" s="79" t="s">
        <v>912</v>
      </c>
      <c r="S211" s="79" t="s">
        <v>912</v>
      </c>
      <c r="T211" s="79" t="s">
        <v>912</v>
      </c>
      <c r="U211" s="79" t="s">
        <v>910</v>
      </c>
      <c r="V211" s="79" t="s">
        <v>910</v>
      </c>
      <c r="W211" s="79" t="s">
        <v>913</v>
      </c>
      <c r="X211" s="80"/>
      <c r="Y211" s="80"/>
      <c r="Z211" s="80"/>
    </row>
    <row r="212" spans="1:27" s="55" customFormat="1" ht="12.75" hidden="1" customHeight="1" x14ac:dyDescent="0.25">
      <c r="A212" s="39" t="s">
        <v>0</v>
      </c>
      <c r="B212" s="39"/>
      <c r="C212" s="32" t="s">
        <v>849</v>
      </c>
      <c r="D212" s="32" t="s">
        <v>847</v>
      </c>
      <c r="E212" s="32" t="s">
        <v>1</v>
      </c>
      <c r="F212" s="43"/>
      <c r="G212" s="16">
        <v>344030</v>
      </c>
      <c r="H212" s="16">
        <f t="shared" si="15"/>
        <v>361140</v>
      </c>
      <c r="I212" s="16"/>
      <c r="J212" s="16">
        <f t="shared" si="18"/>
        <v>400151</v>
      </c>
      <c r="K212" s="16">
        <f t="shared" si="19"/>
        <v>0</v>
      </c>
      <c r="L212" s="16">
        <f t="shared" si="16"/>
        <v>418537</v>
      </c>
      <c r="M212" s="16">
        <f t="shared" si="17"/>
        <v>0</v>
      </c>
      <c r="N212" s="16"/>
      <c r="R212" s="79" t="s">
        <v>912</v>
      </c>
      <c r="S212" s="79" t="s">
        <v>912</v>
      </c>
      <c r="T212" s="79" t="s">
        <v>912</v>
      </c>
      <c r="U212" s="79" t="s">
        <v>910</v>
      </c>
      <c r="V212" s="79" t="s">
        <v>910</v>
      </c>
      <c r="W212" s="79" t="s">
        <v>913</v>
      </c>
      <c r="X212" s="80"/>
      <c r="Y212" s="80"/>
      <c r="Z212" s="80"/>
    </row>
    <row r="213" spans="1:27" s="55" customFormat="1" ht="12.75" hidden="1" customHeight="1" x14ac:dyDescent="0.25">
      <c r="A213" s="39" t="s">
        <v>0</v>
      </c>
      <c r="B213" s="39"/>
      <c r="C213" s="32" t="s">
        <v>850</v>
      </c>
      <c r="D213" s="32" t="s">
        <v>847</v>
      </c>
      <c r="E213" s="32" t="s">
        <v>1</v>
      </c>
      <c r="F213" s="43"/>
      <c r="G213" s="16">
        <v>344030</v>
      </c>
      <c r="H213" s="16">
        <f t="shared" si="15"/>
        <v>361140</v>
      </c>
      <c r="I213" s="16"/>
      <c r="J213" s="16">
        <f t="shared" si="18"/>
        <v>400151</v>
      </c>
      <c r="K213" s="16">
        <f t="shared" si="19"/>
        <v>0</v>
      </c>
      <c r="L213" s="16">
        <f t="shared" si="16"/>
        <v>418537</v>
      </c>
      <c r="M213" s="16">
        <f t="shared" si="17"/>
        <v>0</v>
      </c>
      <c r="N213" s="16"/>
      <c r="R213" s="79" t="s">
        <v>912</v>
      </c>
      <c r="S213" s="79" t="s">
        <v>912</v>
      </c>
      <c r="T213" s="79" t="s">
        <v>912</v>
      </c>
      <c r="U213" s="79" t="s">
        <v>910</v>
      </c>
      <c r="V213" s="79" t="s">
        <v>910</v>
      </c>
      <c r="W213" s="79" t="s">
        <v>913</v>
      </c>
      <c r="X213" s="80"/>
      <c r="Y213" s="80"/>
      <c r="Z213" s="80"/>
    </row>
    <row r="214" spans="1:27" s="55" customFormat="1" ht="12.75" hidden="1" customHeight="1" x14ac:dyDescent="0.25">
      <c r="A214" s="39" t="s">
        <v>0</v>
      </c>
      <c r="B214" s="39"/>
      <c r="C214" s="32" t="s">
        <v>851</v>
      </c>
      <c r="D214" s="32" t="s">
        <v>847</v>
      </c>
      <c r="E214" s="32" t="s">
        <v>1</v>
      </c>
      <c r="F214" s="43"/>
      <c r="G214" s="16">
        <v>344030</v>
      </c>
      <c r="H214" s="16">
        <f t="shared" si="15"/>
        <v>361140</v>
      </c>
      <c r="I214" s="16"/>
      <c r="J214" s="16">
        <f t="shared" si="18"/>
        <v>400151</v>
      </c>
      <c r="K214" s="16">
        <f t="shared" si="19"/>
        <v>0</v>
      </c>
      <c r="L214" s="16">
        <f t="shared" si="16"/>
        <v>418537</v>
      </c>
      <c r="M214" s="16">
        <f t="shared" si="17"/>
        <v>0</v>
      </c>
      <c r="N214" s="16"/>
      <c r="R214" s="79" t="s">
        <v>912</v>
      </c>
      <c r="S214" s="79" t="s">
        <v>912</v>
      </c>
      <c r="T214" s="79" t="s">
        <v>912</v>
      </c>
      <c r="U214" s="79" t="s">
        <v>910</v>
      </c>
      <c r="V214" s="79" t="s">
        <v>910</v>
      </c>
      <c r="W214" s="79" t="s">
        <v>913</v>
      </c>
      <c r="X214" s="80"/>
      <c r="Y214" s="80"/>
      <c r="Z214" s="80"/>
    </row>
    <row r="215" spans="1:27" s="55" customFormat="1" hidden="1" x14ac:dyDescent="0.25">
      <c r="A215" s="39" t="s">
        <v>0</v>
      </c>
      <c r="B215" s="39"/>
      <c r="C215" s="32" t="s">
        <v>852</v>
      </c>
      <c r="D215" s="32" t="s">
        <v>847</v>
      </c>
      <c r="E215" s="32" t="s">
        <v>1</v>
      </c>
      <c r="F215" s="43"/>
      <c r="G215" s="16">
        <v>344030</v>
      </c>
      <c r="H215" s="16">
        <f t="shared" si="15"/>
        <v>361140</v>
      </c>
      <c r="I215" s="16"/>
      <c r="J215" s="16">
        <f t="shared" si="18"/>
        <v>400151</v>
      </c>
      <c r="K215" s="16">
        <f t="shared" si="19"/>
        <v>0</v>
      </c>
      <c r="L215" s="16">
        <f t="shared" si="16"/>
        <v>418537</v>
      </c>
      <c r="M215" s="16">
        <f t="shared" si="17"/>
        <v>0</v>
      </c>
      <c r="N215" s="16"/>
      <c r="R215" s="79" t="s">
        <v>912</v>
      </c>
      <c r="S215" s="79" t="s">
        <v>912</v>
      </c>
      <c r="T215" s="79" t="s">
        <v>912</v>
      </c>
      <c r="U215" s="79" t="s">
        <v>910</v>
      </c>
      <c r="V215" s="79" t="s">
        <v>910</v>
      </c>
      <c r="W215" s="79" t="s">
        <v>913</v>
      </c>
      <c r="X215" s="80"/>
      <c r="Y215" s="80"/>
      <c r="Z215" s="80"/>
    </row>
    <row r="216" spans="1:27" s="55" customFormat="1" hidden="1" x14ac:dyDescent="0.25">
      <c r="A216" s="39" t="s">
        <v>0</v>
      </c>
      <c r="B216" s="39"/>
      <c r="C216" s="32" t="s">
        <v>853</v>
      </c>
      <c r="D216" s="32" t="s">
        <v>854</v>
      </c>
      <c r="E216" s="32" t="s">
        <v>1</v>
      </c>
      <c r="F216" s="43"/>
      <c r="G216" s="16">
        <v>9747528</v>
      </c>
      <c r="H216" s="16">
        <f t="shared" si="15"/>
        <v>10232319</v>
      </c>
      <c r="I216" s="16"/>
      <c r="J216" s="16">
        <f t="shared" si="18"/>
        <v>11337642</v>
      </c>
      <c r="K216" s="16">
        <f t="shared" si="19"/>
        <v>0</v>
      </c>
      <c r="L216" s="16">
        <f t="shared" si="16"/>
        <v>11858586</v>
      </c>
      <c r="M216" s="16">
        <f t="shared" si="17"/>
        <v>0</v>
      </c>
      <c r="N216" s="16"/>
      <c r="R216" s="78"/>
      <c r="S216" s="78"/>
      <c r="T216" s="78"/>
      <c r="U216" s="78"/>
      <c r="V216" s="78"/>
      <c r="W216" s="78"/>
      <c r="X216"/>
      <c r="Y216"/>
      <c r="Z216"/>
    </row>
    <row r="217" spans="1:27" s="37" customFormat="1" ht="13" hidden="1" x14ac:dyDescent="0.3">
      <c r="A217" s="39" t="s">
        <v>93</v>
      </c>
      <c r="B217" s="31" t="s">
        <v>813</v>
      </c>
      <c r="C217" s="32" t="s">
        <v>586</v>
      </c>
      <c r="D217" s="32" t="s">
        <v>414</v>
      </c>
      <c r="E217" s="32" t="s">
        <v>1</v>
      </c>
      <c r="F217" s="42" t="s">
        <v>416</v>
      </c>
      <c r="G217" s="16">
        <v>194460</v>
      </c>
      <c r="H217" s="16">
        <f t="shared" si="15"/>
        <v>204131</v>
      </c>
      <c r="I217" s="16">
        <v>164000</v>
      </c>
      <c r="J217" s="16">
        <f t="shared" si="18"/>
        <v>226182</v>
      </c>
      <c r="K217" s="16">
        <f t="shared" si="19"/>
        <v>182684</v>
      </c>
      <c r="L217" s="16">
        <f t="shared" si="16"/>
        <v>236575</v>
      </c>
      <c r="M217" s="16">
        <f t="shared" si="17"/>
        <v>195699</v>
      </c>
      <c r="N217" s="16"/>
      <c r="R217" s="78"/>
      <c r="S217" s="78"/>
      <c r="T217" s="78"/>
      <c r="U217" s="78"/>
      <c r="V217" s="78"/>
      <c r="W217" s="78"/>
      <c r="X217"/>
      <c r="Y217"/>
      <c r="Z217"/>
    </row>
    <row r="218" spans="1:27" s="37" customFormat="1" ht="13" hidden="1" x14ac:dyDescent="0.3">
      <c r="A218" s="39" t="s">
        <v>93</v>
      </c>
      <c r="B218" s="39"/>
      <c r="C218" s="32" t="s">
        <v>46</v>
      </c>
      <c r="D218" s="32" t="s">
        <v>415</v>
      </c>
      <c r="E218" s="32" t="s">
        <v>1</v>
      </c>
      <c r="F218" s="38"/>
      <c r="G218" s="16">
        <v>6325571</v>
      </c>
      <c r="H218" s="16">
        <f t="shared" si="15"/>
        <v>6640172</v>
      </c>
      <c r="I218" s="16">
        <v>1170000</v>
      </c>
      <c r="J218" s="16">
        <f t="shared" si="18"/>
        <v>7357462</v>
      </c>
      <c r="K218" s="16">
        <f t="shared" si="19"/>
        <v>1303291</v>
      </c>
      <c r="L218" s="16">
        <f t="shared" si="16"/>
        <v>7695524</v>
      </c>
      <c r="M218" s="16">
        <f t="shared" si="17"/>
        <v>1396141</v>
      </c>
      <c r="N218" s="16"/>
      <c r="R218" s="78"/>
      <c r="S218" s="78"/>
      <c r="T218" s="78"/>
      <c r="U218" s="78"/>
      <c r="V218" s="78"/>
      <c r="W218" s="78"/>
      <c r="X218"/>
      <c r="Y218"/>
      <c r="Z218"/>
    </row>
    <row r="219" spans="1:27" s="37" customFormat="1" ht="13" hidden="1" x14ac:dyDescent="0.3">
      <c r="A219" s="39" t="s">
        <v>0</v>
      </c>
      <c r="B219" s="39"/>
      <c r="C219" s="32" t="s">
        <v>8</v>
      </c>
      <c r="D219" s="32" t="s">
        <v>417</v>
      </c>
      <c r="E219" s="32" t="s">
        <v>1</v>
      </c>
      <c r="F219" s="14" t="s">
        <v>419</v>
      </c>
      <c r="G219" s="16">
        <v>5112396</v>
      </c>
      <c r="H219" s="16">
        <f t="shared" si="15"/>
        <v>5366660</v>
      </c>
      <c r="I219" s="16"/>
      <c r="J219" s="16">
        <f t="shared" si="18"/>
        <v>5946381</v>
      </c>
      <c r="K219" s="16">
        <f t="shared" si="19"/>
        <v>0</v>
      </c>
      <c r="L219" s="16">
        <f t="shared" si="16"/>
        <v>6219607</v>
      </c>
      <c r="M219" s="16">
        <f t="shared" si="17"/>
        <v>0</v>
      </c>
      <c r="N219" s="16"/>
      <c r="R219" s="78"/>
      <c r="S219" s="78"/>
      <c r="T219" s="78"/>
      <c r="U219" s="78"/>
      <c r="V219" s="78"/>
      <c r="W219" s="78"/>
      <c r="X219"/>
      <c r="Y219"/>
      <c r="Z219"/>
    </row>
    <row r="220" spans="1:27" s="37" customFormat="1" ht="12.75" hidden="1" customHeight="1" x14ac:dyDescent="0.3">
      <c r="A220" s="39" t="s">
        <v>825</v>
      </c>
      <c r="B220" s="32" t="s">
        <v>823</v>
      </c>
      <c r="C220" s="32" t="s">
        <v>779</v>
      </c>
      <c r="D220" s="32" t="s">
        <v>534</v>
      </c>
      <c r="E220" s="32" t="s">
        <v>1</v>
      </c>
      <c r="F220" s="14"/>
      <c r="G220" s="16">
        <v>4973732</v>
      </c>
      <c r="H220" s="16">
        <f t="shared" si="15"/>
        <v>5221099</v>
      </c>
      <c r="I220" s="16"/>
      <c r="J220" s="16">
        <f t="shared" si="18"/>
        <v>5785096</v>
      </c>
      <c r="K220" s="16">
        <f t="shared" si="19"/>
        <v>0</v>
      </c>
      <c r="L220" s="16">
        <f t="shared" si="16"/>
        <v>6050911</v>
      </c>
      <c r="M220" s="16">
        <f t="shared" si="17"/>
        <v>0</v>
      </c>
      <c r="N220" s="16">
        <v>2260000</v>
      </c>
      <c r="O220" s="110"/>
      <c r="P220" s="110"/>
      <c r="Q220" s="110"/>
      <c r="R220" s="78"/>
      <c r="S220" s="78"/>
      <c r="T220" s="78"/>
      <c r="U220" s="78"/>
      <c r="V220" s="78"/>
      <c r="W220" s="78"/>
      <c r="X220"/>
      <c r="Y220"/>
      <c r="Z220"/>
    </row>
    <row r="221" spans="1:27" s="37" customFormat="1" ht="12.75" hidden="1" customHeight="1" x14ac:dyDescent="0.3">
      <c r="A221" s="39" t="s">
        <v>0</v>
      </c>
      <c r="B221" s="39" t="s">
        <v>839</v>
      </c>
      <c r="C221" s="32" t="s">
        <v>587</v>
      </c>
      <c r="D221" s="32" t="s">
        <v>418</v>
      </c>
      <c r="E221" s="32" t="s">
        <v>1</v>
      </c>
      <c r="F221" s="14" t="s">
        <v>420</v>
      </c>
      <c r="G221" s="16">
        <v>1003659</v>
      </c>
      <c r="H221" s="16">
        <f t="shared" si="15"/>
        <v>1053576</v>
      </c>
      <c r="I221" s="16"/>
      <c r="J221" s="16">
        <f t="shared" si="18"/>
        <v>1167386</v>
      </c>
      <c r="K221" s="16">
        <f t="shared" si="19"/>
        <v>0</v>
      </c>
      <c r="L221" s="16">
        <f t="shared" si="16"/>
        <v>1221025</v>
      </c>
      <c r="M221" s="16">
        <f t="shared" si="17"/>
        <v>0</v>
      </c>
      <c r="N221" s="16"/>
      <c r="R221" s="78"/>
      <c r="S221" s="78"/>
      <c r="T221" s="78"/>
      <c r="U221" s="78"/>
      <c r="V221" s="78"/>
      <c r="W221" s="78"/>
      <c r="X221"/>
      <c r="Y221"/>
      <c r="Z221"/>
    </row>
    <row r="222" spans="1:27" s="37" customFormat="1" ht="12.75" hidden="1" customHeight="1" x14ac:dyDescent="0.3">
      <c r="A222" s="39" t="s">
        <v>0</v>
      </c>
      <c r="B222" s="39" t="s">
        <v>672</v>
      </c>
      <c r="C222" s="32" t="s">
        <v>671</v>
      </c>
      <c r="D222" s="32" t="s">
        <v>421</v>
      </c>
      <c r="E222" s="32" t="s">
        <v>1</v>
      </c>
      <c r="F222" s="42" t="s">
        <v>423</v>
      </c>
      <c r="G222" s="16">
        <v>213277</v>
      </c>
      <c r="H222" s="16">
        <f t="shared" si="15"/>
        <v>223884</v>
      </c>
      <c r="I222" s="16"/>
      <c r="J222" s="16">
        <f t="shared" si="18"/>
        <v>248069</v>
      </c>
      <c r="K222" s="16">
        <f t="shared" si="19"/>
        <v>0</v>
      </c>
      <c r="L222" s="16">
        <f t="shared" si="16"/>
        <v>259467</v>
      </c>
      <c r="M222" s="16">
        <f t="shared" si="17"/>
        <v>0</v>
      </c>
      <c r="N222" s="16"/>
      <c r="O222" s="29"/>
      <c r="P222" s="29"/>
      <c r="Q222" s="29"/>
      <c r="R222" s="78"/>
      <c r="S222" s="78"/>
      <c r="T222" s="78"/>
      <c r="U222" s="78"/>
      <c r="V222" s="78"/>
      <c r="W222" s="78"/>
      <c r="X222"/>
      <c r="Y222"/>
      <c r="Z222"/>
    </row>
    <row r="223" spans="1:27" s="37" customFormat="1" ht="12.75" hidden="1" customHeight="1" x14ac:dyDescent="0.3">
      <c r="A223" s="39" t="s">
        <v>93</v>
      </c>
      <c r="B223" s="31" t="s">
        <v>674</v>
      </c>
      <c r="C223" s="32" t="s">
        <v>673</v>
      </c>
      <c r="D223" s="32" t="s">
        <v>409</v>
      </c>
      <c r="E223" s="32" t="s">
        <v>1</v>
      </c>
      <c r="F223" s="42"/>
      <c r="G223" s="16">
        <v>2199270</v>
      </c>
      <c r="H223" s="16">
        <f t="shared" si="15"/>
        <v>2308650</v>
      </c>
      <c r="I223" s="16">
        <v>145000</v>
      </c>
      <c r="J223" s="16">
        <f t="shared" si="18"/>
        <v>2558037</v>
      </c>
      <c r="K223" s="16">
        <f t="shared" si="19"/>
        <v>161519</v>
      </c>
      <c r="L223" s="16">
        <f t="shared" si="16"/>
        <v>2675574</v>
      </c>
      <c r="M223" s="16">
        <f t="shared" si="17"/>
        <v>173026</v>
      </c>
      <c r="N223" s="16"/>
      <c r="R223" s="78"/>
      <c r="S223" s="78"/>
      <c r="T223" s="78"/>
      <c r="U223" s="78"/>
      <c r="V223" s="78"/>
      <c r="W223" s="78"/>
      <c r="X223"/>
      <c r="Y223"/>
      <c r="Z223"/>
    </row>
    <row r="224" spans="1:27" s="29" customFormat="1" hidden="1" x14ac:dyDescent="0.25">
      <c r="A224" s="39" t="s">
        <v>93</v>
      </c>
      <c r="B224" s="59" t="s">
        <v>946</v>
      </c>
      <c r="C224" s="59" t="s">
        <v>942</v>
      </c>
      <c r="D224" s="59" t="s">
        <v>943</v>
      </c>
      <c r="E224" s="59" t="s">
        <v>1</v>
      </c>
      <c r="F224" s="60"/>
      <c r="G224" s="59"/>
      <c r="H224" s="59"/>
      <c r="I224" s="59"/>
      <c r="J224" s="67">
        <v>5415000</v>
      </c>
      <c r="K224" s="67">
        <v>746000</v>
      </c>
      <c r="L224" s="16">
        <f t="shared" si="16"/>
        <v>5663810</v>
      </c>
      <c r="M224" s="16">
        <f t="shared" si="17"/>
        <v>799147</v>
      </c>
      <c r="N224" s="59"/>
      <c r="S224" s="95"/>
      <c r="T224" s="95"/>
      <c r="U224" s="95"/>
      <c r="V224" s="95"/>
      <c r="W224" s="95"/>
      <c r="AA224" s="98" t="s">
        <v>947</v>
      </c>
    </row>
    <row r="225" spans="1:26" s="37" customFormat="1" ht="12.75" hidden="1" customHeight="1" x14ac:dyDescent="0.3">
      <c r="A225" s="39" t="s">
        <v>93</v>
      </c>
      <c r="B225" s="39" t="s">
        <v>676</v>
      </c>
      <c r="C225" s="38" t="s">
        <v>675</v>
      </c>
      <c r="D225" s="32" t="s">
        <v>422</v>
      </c>
      <c r="E225" s="38" t="s">
        <v>1</v>
      </c>
      <c r="F225" s="42" t="s">
        <v>424</v>
      </c>
      <c r="G225" s="16">
        <v>3751182</v>
      </c>
      <c r="H225" s="16">
        <f t="shared" si="15"/>
        <v>3937746</v>
      </c>
      <c r="I225" s="16">
        <v>570000</v>
      </c>
      <c r="J225" s="16">
        <f t="shared" si="18"/>
        <v>4363112</v>
      </c>
      <c r="K225" s="16">
        <f t="shared" si="19"/>
        <v>634937</v>
      </c>
      <c r="L225" s="16">
        <f t="shared" si="16"/>
        <v>4563589</v>
      </c>
      <c r="M225" s="16">
        <f t="shared" si="17"/>
        <v>680171</v>
      </c>
      <c r="N225" s="16"/>
      <c r="R225" s="78"/>
      <c r="S225" s="78"/>
      <c r="T225" s="78"/>
      <c r="U225" s="78"/>
      <c r="V225" s="78"/>
      <c r="W225" s="78"/>
      <c r="X225"/>
      <c r="Y225"/>
      <c r="Z225"/>
    </row>
    <row r="226" spans="1:26" s="37" customFormat="1" ht="12.75" hidden="1" customHeight="1" x14ac:dyDescent="0.3">
      <c r="A226" s="39" t="s">
        <v>0</v>
      </c>
      <c r="B226" s="39"/>
      <c r="C226" s="32" t="s">
        <v>31</v>
      </c>
      <c r="D226" s="32" t="s">
        <v>425</v>
      </c>
      <c r="E226" s="32" t="s">
        <v>1</v>
      </c>
      <c r="F226" s="14" t="s">
        <v>427</v>
      </c>
      <c r="G226" s="16">
        <v>2433875</v>
      </c>
      <c r="H226" s="16">
        <f t="shared" si="15"/>
        <v>2554923</v>
      </c>
      <c r="I226" s="16"/>
      <c r="J226" s="16">
        <f t="shared" si="18"/>
        <v>2830913</v>
      </c>
      <c r="K226" s="16">
        <f t="shared" si="19"/>
        <v>0</v>
      </c>
      <c r="L226" s="16">
        <f t="shared" si="16"/>
        <v>2960988</v>
      </c>
      <c r="M226" s="16">
        <f t="shared" si="17"/>
        <v>0</v>
      </c>
      <c r="N226" s="16"/>
      <c r="R226" s="78"/>
      <c r="S226" s="78"/>
      <c r="T226" s="78"/>
      <c r="U226" s="78"/>
      <c r="V226" s="78"/>
      <c r="W226" s="78"/>
      <c r="X226"/>
      <c r="Y226"/>
      <c r="Z226"/>
    </row>
    <row r="227" spans="1:26" s="37" customFormat="1" ht="12.75" hidden="1" customHeight="1" x14ac:dyDescent="0.3">
      <c r="A227" s="39" t="s">
        <v>0</v>
      </c>
      <c r="B227" s="39"/>
      <c r="C227" s="32" t="s">
        <v>593</v>
      </c>
      <c r="D227" s="32" t="s">
        <v>426</v>
      </c>
      <c r="E227" s="32" t="s">
        <v>1</v>
      </c>
      <c r="F227" s="42" t="s">
        <v>428</v>
      </c>
      <c r="G227" s="16">
        <v>1505491</v>
      </c>
      <c r="H227" s="16">
        <f t="shared" si="15"/>
        <v>1580366</v>
      </c>
      <c r="I227" s="16"/>
      <c r="J227" s="16">
        <f t="shared" si="18"/>
        <v>1751081</v>
      </c>
      <c r="K227" s="16">
        <f t="shared" si="19"/>
        <v>0</v>
      </c>
      <c r="L227" s="16">
        <f t="shared" si="16"/>
        <v>1831540</v>
      </c>
      <c r="M227" s="16">
        <f t="shared" si="17"/>
        <v>0</v>
      </c>
      <c r="N227" s="16"/>
      <c r="R227" s="78"/>
      <c r="S227" s="78"/>
      <c r="T227" s="78"/>
      <c r="U227" s="78"/>
      <c r="V227" s="78"/>
      <c r="W227" s="78"/>
      <c r="X227"/>
      <c r="Y227"/>
      <c r="Z227"/>
    </row>
    <row r="228" spans="1:26" s="37" customFormat="1" ht="13" hidden="1" x14ac:dyDescent="0.3">
      <c r="A228" s="39" t="s">
        <v>0</v>
      </c>
      <c r="B228" s="39" t="s">
        <v>679</v>
      </c>
      <c r="C228" s="32" t="s">
        <v>678</v>
      </c>
      <c r="D228" s="32" t="s">
        <v>429</v>
      </c>
      <c r="E228" s="32" t="s">
        <v>1</v>
      </c>
      <c r="F228" s="42" t="s">
        <v>430</v>
      </c>
      <c r="G228" s="16">
        <v>401465</v>
      </c>
      <c r="H228" s="16">
        <f t="shared" si="15"/>
        <v>421432</v>
      </c>
      <c r="I228" s="16"/>
      <c r="J228" s="16">
        <f t="shared" si="18"/>
        <v>466956</v>
      </c>
      <c r="K228" s="16">
        <f t="shared" si="19"/>
        <v>0</v>
      </c>
      <c r="L228" s="16">
        <f t="shared" si="16"/>
        <v>488412</v>
      </c>
      <c r="M228" s="16">
        <f t="shared" si="17"/>
        <v>0</v>
      </c>
      <c r="N228" s="16"/>
      <c r="O228" s="29"/>
      <c r="P228" s="29"/>
      <c r="Q228" s="29"/>
      <c r="R228" s="78"/>
      <c r="S228" s="78"/>
      <c r="T228" s="78"/>
      <c r="U228" s="78"/>
      <c r="V228" s="78"/>
      <c r="W228" s="78"/>
      <c r="X228"/>
      <c r="Y228"/>
      <c r="Z228"/>
    </row>
    <row r="229" spans="1:26" s="37" customFormat="1" ht="13" hidden="1" x14ac:dyDescent="0.3">
      <c r="A229" s="39" t="s">
        <v>0</v>
      </c>
      <c r="B229" s="39" t="s">
        <v>680</v>
      </c>
      <c r="C229" s="32" t="s">
        <v>681</v>
      </c>
      <c r="D229" s="32" t="s">
        <v>429</v>
      </c>
      <c r="E229" s="32" t="s">
        <v>1</v>
      </c>
      <c r="F229" s="42" t="s">
        <v>431</v>
      </c>
      <c r="G229" s="16">
        <v>2502879</v>
      </c>
      <c r="H229" s="16">
        <f t="shared" si="15"/>
        <v>2627359</v>
      </c>
      <c r="I229" s="16"/>
      <c r="J229" s="16">
        <f t="shared" si="18"/>
        <v>2911174</v>
      </c>
      <c r="K229" s="16">
        <f t="shared" si="19"/>
        <v>0</v>
      </c>
      <c r="L229" s="16">
        <f t="shared" si="16"/>
        <v>3044937</v>
      </c>
      <c r="M229" s="16">
        <f t="shared" si="17"/>
        <v>0</v>
      </c>
      <c r="N229" s="16"/>
      <c r="O229" s="29"/>
      <c r="P229" s="29"/>
      <c r="Q229" s="29"/>
      <c r="R229" s="78"/>
      <c r="S229" s="78"/>
      <c r="T229" s="78"/>
      <c r="U229" s="78"/>
      <c r="V229" s="78"/>
      <c r="W229" s="78"/>
      <c r="X229"/>
      <c r="Y229"/>
      <c r="Z229"/>
    </row>
    <row r="230" spans="1:26" s="37" customFormat="1" ht="13" hidden="1" x14ac:dyDescent="0.3">
      <c r="A230" s="39" t="s">
        <v>93</v>
      </c>
      <c r="B230" s="39" t="s">
        <v>683</v>
      </c>
      <c r="C230" s="32" t="s">
        <v>682</v>
      </c>
      <c r="D230" s="32" t="s">
        <v>429</v>
      </c>
      <c r="E230" s="32" t="s">
        <v>1</v>
      </c>
      <c r="F230" s="42" t="s">
        <v>432</v>
      </c>
      <c r="G230" s="16">
        <v>984842</v>
      </c>
      <c r="H230" s="16">
        <f t="shared" si="15"/>
        <v>1033823</v>
      </c>
      <c r="I230" s="16">
        <v>190000</v>
      </c>
      <c r="J230" s="16">
        <f t="shared" si="18"/>
        <v>1145499</v>
      </c>
      <c r="K230" s="16">
        <f t="shared" si="19"/>
        <v>211646</v>
      </c>
      <c r="L230" s="16">
        <f t="shared" si="16"/>
        <v>1198133</v>
      </c>
      <c r="M230" s="16">
        <f t="shared" si="17"/>
        <v>226724</v>
      </c>
      <c r="N230" s="16"/>
      <c r="R230" s="78"/>
      <c r="S230" s="78"/>
      <c r="T230" s="78"/>
      <c r="U230" s="78"/>
      <c r="V230" s="78"/>
      <c r="W230" s="78"/>
      <c r="X230"/>
      <c r="Y230"/>
      <c r="Z230"/>
    </row>
    <row r="231" spans="1:26" s="37" customFormat="1" ht="13" hidden="1" x14ac:dyDescent="0.3">
      <c r="A231" s="39" t="s">
        <v>0</v>
      </c>
      <c r="B231" s="39" t="s">
        <v>973</v>
      </c>
      <c r="C231" s="32" t="s">
        <v>682</v>
      </c>
      <c r="D231" s="32" t="s">
        <v>429</v>
      </c>
      <c r="E231" s="32" t="s">
        <v>1</v>
      </c>
      <c r="F231" s="42" t="s">
        <v>433</v>
      </c>
      <c r="G231" s="16">
        <v>3569268</v>
      </c>
      <c r="H231" s="16">
        <f t="shared" si="15"/>
        <v>3746785</v>
      </c>
      <c r="I231" s="16">
        <v>380000</v>
      </c>
      <c r="J231" s="16">
        <f t="shared" si="18"/>
        <v>4151523</v>
      </c>
      <c r="K231" s="16">
        <v>0</v>
      </c>
      <c r="L231" s="16">
        <f t="shared" si="16"/>
        <v>4342278</v>
      </c>
      <c r="M231" s="16">
        <f t="shared" si="17"/>
        <v>0</v>
      </c>
      <c r="N231" s="16"/>
      <c r="R231" s="98" t="s">
        <v>966</v>
      </c>
      <c r="S231" s="95"/>
      <c r="T231" s="95"/>
      <c r="U231" s="95"/>
      <c r="V231" s="95"/>
      <c r="W231" s="95"/>
      <c r="X231" s="29"/>
      <c r="Y231" s="29"/>
      <c r="Z231" s="29"/>
    </row>
    <row r="232" spans="1:26" s="37" customFormat="1" ht="12.75" hidden="1" customHeight="1" x14ac:dyDescent="0.3">
      <c r="A232" s="39" t="s">
        <v>0</v>
      </c>
      <c r="B232" s="39" t="s">
        <v>685</v>
      </c>
      <c r="C232" s="32" t="s">
        <v>684</v>
      </c>
      <c r="D232" s="32" t="s">
        <v>429</v>
      </c>
      <c r="E232" s="32" t="s">
        <v>1</v>
      </c>
      <c r="F232" s="42" t="s">
        <v>434</v>
      </c>
      <c r="G232" s="16">
        <v>966024</v>
      </c>
      <c r="H232" s="16">
        <f t="shared" si="15"/>
        <v>1014069</v>
      </c>
      <c r="I232" s="16"/>
      <c r="J232" s="16">
        <f t="shared" si="18"/>
        <v>1123612</v>
      </c>
      <c r="K232" s="16">
        <f t="shared" si="19"/>
        <v>0</v>
      </c>
      <c r="L232" s="16">
        <f t="shared" si="16"/>
        <v>1175240</v>
      </c>
      <c r="M232" s="16">
        <f t="shared" si="17"/>
        <v>0</v>
      </c>
      <c r="N232" s="16"/>
      <c r="R232" s="78"/>
      <c r="S232" s="78"/>
      <c r="T232" s="78"/>
      <c r="U232" s="78"/>
      <c r="V232" s="78"/>
      <c r="W232" s="78"/>
      <c r="X232"/>
      <c r="Y232"/>
      <c r="Z232"/>
    </row>
    <row r="233" spans="1:26" s="37" customFormat="1" ht="12.75" hidden="1" customHeight="1" x14ac:dyDescent="0.3">
      <c r="A233" s="39" t="s">
        <v>0</v>
      </c>
      <c r="B233" s="36"/>
      <c r="C233" s="15" t="s">
        <v>780</v>
      </c>
      <c r="D233" s="36" t="s">
        <v>781</v>
      </c>
      <c r="E233" s="36" t="s">
        <v>1</v>
      </c>
      <c r="F233" s="14"/>
      <c r="G233" s="16">
        <v>271440</v>
      </c>
      <c r="H233" s="16">
        <f t="shared" si="15"/>
        <v>284940</v>
      </c>
      <c r="I233" s="16"/>
      <c r="J233" s="16">
        <f t="shared" si="18"/>
        <v>315720</v>
      </c>
      <c r="K233" s="16">
        <f t="shared" si="19"/>
        <v>0</v>
      </c>
      <c r="L233" s="16">
        <f t="shared" si="16"/>
        <v>330227</v>
      </c>
      <c r="M233" s="16">
        <f t="shared" si="17"/>
        <v>0</v>
      </c>
      <c r="N233" s="16"/>
      <c r="O233" s="57"/>
      <c r="P233" s="57"/>
      <c r="Q233" s="57"/>
      <c r="R233" s="78"/>
      <c r="S233" s="78"/>
      <c r="T233" s="78"/>
      <c r="U233" s="78"/>
      <c r="V233" s="78"/>
      <c r="W233" s="78"/>
      <c r="X233"/>
      <c r="Y233"/>
      <c r="Z233"/>
    </row>
    <row r="234" spans="1:26" s="37" customFormat="1" ht="12.75" hidden="1" customHeight="1" x14ac:dyDescent="0.3">
      <c r="A234" s="39" t="s">
        <v>93</v>
      </c>
      <c r="B234" s="39" t="s">
        <v>689</v>
      </c>
      <c r="C234" s="32" t="s">
        <v>688</v>
      </c>
      <c r="D234" s="32" t="s">
        <v>435</v>
      </c>
      <c r="E234" s="32" t="s">
        <v>1</v>
      </c>
      <c r="F234" s="42" t="s">
        <v>436</v>
      </c>
      <c r="G234" s="16">
        <v>3951913</v>
      </c>
      <c r="H234" s="16">
        <f t="shared" si="15"/>
        <v>4148460</v>
      </c>
      <c r="I234" s="16">
        <v>455000</v>
      </c>
      <c r="J234" s="16">
        <f t="shared" si="18"/>
        <v>4596588</v>
      </c>
      <c r="K234" s="16">
        <f t="shared" si="19"/>
        <v>506835</v>
      </c>
      <c r="L234" s="16">
        <f t="shared" si="16"/>
        <v>4807793</v>
      </c>
      <c r="M234" s="16">
        <f t="shared" si="17"/>
        <v>542943</v>
      </c>
      <c r="N234" s="16"/>
      <c r="R234" s="78"/>
      <c r="S234" s="78"/>
      <c r="T234" s="78"/>
      <c r="U234" s="78"/>
      <c r="V234" s="78"/>
      <c r="W234" s="78"/>
      <c r="X234"/>
      <c r="Y234"/>
      <c r="Z234"/>
    </row>
    <row r="235" spans="1:26" s="37" customFormat="1" ht="12.75" hidden="1" customHeight="1" x14ac:dyDescent="0.3">
      <c r="A235" s="39" t="s">
        <v>0</v>
      </c>
      <c r="B235" s="74" t="s">
        <v>895</v>
      </c>
      <c r="C235" s="36" t="s">
        <v>782</v>
      </c>
      <c r="D235" s="36" t="s">
        <v>783</v>
      </c>
      <c r="E235" s="36" t="s">
        <v>1</v>
      </c>
      <c r="F235" s="14"/>
      <c r="G235" s="16">
        <v>289536</v>
      </c>
      <c r="H235" s="16">
        <f t="shared" si="15"/>
        <v>303936</v>
      </c>
      <c r="I235" s="16"/>
      <c r="J235" s="16">
        <f t="shared" si="18"/>
        <v>336768</v>
      </c>
      <c r="K235" s="16">
        <f t="shared" si="19"/>
        <v>0</v>
      </c>
      <c r="L235" s="16">
        <f t="shared" si="16"/>
        <v>352242</v>
      </c>
      <c r="M235" s="16">
        <f t="shared" si="17"/>
        <v>0</v>
      </c>
      <c r="N235" s="16"/>
      <c r="O235" s="57"/>
      <c r="P235" s="57"/>
      <c r="Q235" s="57"/>
      <c r="R235" s="79" t="s">
        <v>912</v>
      </c>
      <c r="S235" s="79" t="s">
        <v>912</v>
      </c>
      <c r="T235" s="79" t="s">
        <v>912</v>
      </c>
      <c r="U235" s="79" t="s">
        <v>910</v>
      </c>
      <c r="V235" s="79" t="s">
        <v>912</v>
      </c>
      <c r="W235" s="79"/>
      <c r="X235" s="80"/>
      <c r="Y235" s="80"/>
      <c r="Z235" s="80"/>
    </row>
    <row r="236" spans="1:26" s="37" customFormat="1" ht="12.75" hidden="1" customHeight="1" x14ac:dyDescent="0.3">
      <c r="A236" s="39"/>
      <c r="B236" s="75" t="s">
        <v>896</v>
      </c>
      <c r="C236" s="36"/>
      <c r="D236" s="36"/>
      <c r="E236" s="36"/>
      <c r="F236" s="14"/>
      <c r="G236" s="16"/>
      <c r="H236" s="16"/>
      <c r="I236" s="16"/>
      <c r="J236" s="16">
        <f t="shared" si="18"/>
        <v>0</v>
      </c>
      <c r="K236" s="16">
        <f t="shared" si="19"/>
        <v>0</v>
      </c>
      <c r="L236" s="16">
        <f t="shared" si="16"/>
        <v>0</v>
      </c>
      <c r="M236" s="16">
        <f t="shared" si="17"/>
        <v>0</v>
      </c>
      <c r="N236" s="16"/>
      <c r="O236" s="57"/>
      <c r="P236" s="57"/>
      <c r="Q236" s="57"/>
      <c r="R236" s="79"/>
      <c r="S236" s="79"/>
      <c r="T236" s="79"/>
      <c r="U236" s="79"/>
      <c r="V236" s="79"/>
      <c r="W236" s="79"/>
      <c r="X236" s="80"/>
      <c r="Y236" s="80"/>
      <c r="Z236" s="80"/>
    </row>
    <row r="237" spans="1:26" s="10" customFormat="1" hidden="1" x14ac:dyDescent="0.25">
      <c r="A237" s="39" t="s">
        <v>0</v>
      </c>
      <c r="B237" s="39" t="s">
        <v>868</v>
      </c>
      <c r="C237" s="32" t="s">
        <v>867</v>
      </c>
      <c r="D237" s="32" t="s">
        <v>785</v>
      </c>
      <c r="E237" s="32" t="s">
        <v>1</v>
      </c>
      <c r="F237" s="43"/>
      <c r="G237" s="16">
        <v>9278533</v>
      </c>
      <c r="H237" s="16">
        <f t="shared" si="15"/>
        <v>9739999</v>
      </c>
      <c r="I237" s="16"/>
      <c r="J237" s="16">
        <f t="shared" si="18"/>
        <v>10792140</v>
      </c>
      <c r="K237" s="16">
        <f t="shared" si="19"/>
        <v>0</v>
      </c>
      <c r="L237" s="16">
        <f t="shared" si="16"/>
        <v>11288019</v>
      </c>
      <c r="M237" s="16">
        <f t="shared" si="17"/>
        <v>0</v>
      </c>
      <c r="N237" s="16"/>
      <c r="O237" s="55"/>
      <c r="P237" s="55"/>
      <c r="Q237" s="55"/>
      <c r="R237" s="79" t="s">
        <v>916</v>
      </c>
      <c r="S237" s="79" t="s">
        <v>916</v>
      </c>
      <c r="T237" s="79" t="s">
        <v>916</v>
      </c>
      <c r="U237" s="79" t="s">
        <v>910</v>
      </c>
      <c r="V237" s="79" t="s">
        <v>912</v>
      </c>
      <c r="W237" s="79"/>
      <c r="X237" s="80"/>
      <c r="Y237" s="80"/>
      <c r="Z237" s="80"/>
    </row>
    <row r="238" spans="1:26" s="37" customFormat="1" ht="13" hidden="1" x14ac:dyDescent="0.3">
      <c r="A238" s="39" t="s">
        <v>0</v>
      </c>
      <c r="B238" s="31"/>
      <c r="C238" s="31" t="s">
        <v>784</v>
      </c>
      <c r="D238" s="32" t="s">
        <v>785</v>
      </c>
      <c r="E238" s="32" t="s">
        <v>1</v>
      </c>
      <c r="F238" s="14"/>
      <c r="G238" s="16">
        <v>62730</v>
      </c>
      <c r="H238" s="16">
        <f t="shared" si="15"/>
        <v>65850</v>
      </c>
      <c r="I238" s="16"/>
      <c r="J238" s="16">
        <f t="shared" si="18"/>
        <v>72963</v>
      </c>
      <c r="K238" s="16">
        <f t="shared" si="19"/>
        <v>0</v>
      </c>
      <c r="L238" s="16">
        <f t="shared" si="16"/>
        <v>76316</v>
      </c>
      <c r="M238" s="16">
        <f t="shared" si="17"/>
        <v>0</v>
      </c>
      <c r="N238" s="16"/>
      <c r="O238" s="57"/>
      <c r="P238" s="57"/>
      <c r="Q238" s="57"/>
      <c r="R238" s="78"/>
      <c r="S238" s="78"/>
      <c r="T238" s="78"/>
      <c r="U238" s="78"/>
      <c r="V238" s="78"/>
      <c r="W238" s="78"/>
      <c r="X238"/>
      <c r="Y238"/>
      <c r="Z238"/>
    </row>
    <row r="239" spans="1:26" s="37" customFormat="1" ht="13" hidden="1" x14ac:dyDescent="0.3">
      <c r="A239" s="39" t="s">
        <v>93</v>
      </c>
      <c r="B239" s="39" t="s">
        <v>814</v>
      </c>
      <c r="C239" s="32" t="s">
        <v>690</v>
      </c>
      <c r="D239" s="32" t="s">
        <v>437</v>
      </c>
      <c r="E239" s="32" t="s">
        <v>1</v>
      </c>
      <c r="F239" s="42" t="s">
        <v>440</v>
      </c>
      <c r="G239" s="16">
        <v>1957138</v>
      </c>
      <c r="H239" s="16">
        <f t="shared" si="15"/>
        <v>2054476</v>
      </c>
      <c r="I239" s="16">
        <v>159000</v>
      </c>
      <c r="J239" s="16">
        <f t="shared" si="18"/>
        <v>2276406</v>
      </c>
      <c r="K239" s="16">
        <f t="shared" si="19"/>
        <v>177114</v>
      </c>
      <c r="L239" s="16">
        <f t="shared" si="16"/>
        <v>2381003</v>
      </c>
      <c r="M239" s="16">
        <f t="shared" si="17"/>
        <v>189732</v>
      </c>
      <c r="N239" s="16"/>
      <c r="R239" s="78"/>
      <c r="S239" s="78"/>
      <c r="T239" s="78"/>
      <c r="U239" s="78"/>
      <c r="V239" s="78"/>
      <c r="W239" s="78"/>
      <c r="X239"/>
      <c r="Y239"/>
      <c r="Z239"/>
    </row>
    <row r="240" spans="1:26" s="37" customFormat="1" ht="13" hidden="1" x14ac:dyDescent="0.3">
      <c r="A240" s="39" t="s">
        <v>93</v>
      </c>
      <c r="B240" s="39" t="s">
        <v>692</v>
      </c>
      <c r="C240" s="32" t="s">
        <v>691</v>
      </c>
      <c r="D240" s="32" t="s">
        <v>438</v>
      </c>
      <c r="E240" s="32" t="s">
        <v>1</v>
      </c>
      <c r="F240" s="42" t="s">
        <v>441</v>
      </c>
      <c r="G240" s="16">
        <v>2760066</v>
      </c>
      <c r="H240" s="16">
        <f t="shared" si="15"/>
        <v>2897337</v>
      </c>
      <c r="I240" s="16">
        <v>530000</v>
      </c>
      <c r="J240" s="16">
        <f t="shared" si="18"/>
        <v>3210315</v>
      </c>
      <c r="K240" s="16">
        <f t="shared" si="19"/>
        <v>590380</v>
      </c>
      <c r="L240" s="16">
        <f t="shared" si="16"/>
        <v>3357823</v>
      </c>
      <c r="M240" s="16">
        <f t="shared" si="17"/>
        <v>632440</v>
      </c>
      <c r="N240" s="16"/>
      <c r="R240" s="78"/>
      <c r="S240" s="78"/>
      <c r="T240" s="78"/>
      <c r="U240" s="78"/>
      <c r="V240" s="78"/>
      <c r="W240" s="78"/>
      <c r="X240"/>
      <c r="Y240"/>
      <c r="Z240"/>
    </row>
    <row r="241" spans="1:26" s="37" customFormat="1" ht="13" hidden="1" x14ac:dyDescent="0.3">
      <c r="A241" s="39" t="s">
        <v>93</v>
      </c>
      <c r="B241" s="39" t="s">
        <v>693</v>
      </c>
      <c r="C241" s="33" t="s">
        <v>755</v>
      </c>
      <c r="D241" s="32" t="s">
        <v>439</v>
      </c>
      <c r="E241" s="32" t="s">
        <v>1</v>
      </c>
      <c r="F241" s="42" t="s">
        <v>442</v>
      </c>
      <c r="G241" s="16">
        <v>8825549</v>
      </c>
      <c r="H241" s="16">
        <f t="shared" si="15"/>
        <v>9264485</v>
      </c>
      <c r="I241" s="16">
        <v>1435000</v>
      </c>
      <c r="J241" s="16">
        <f t="shared" si="18"/>
        <v>10265260</v>
      </c>
      <c r="K241" s="16">
        <f t="shared" si="19"/>
        <v>1598481</v>
      </c>
      <c r="L241" s="16">
        <f t="shared" si="16"/>
        <v>10736930</v>
      </c>
      <c r="M241" s="16">
        <f t="shared" si="17"/>
        <v>1712361</v>
      </c>
      <c r="N241" s="16"/>
      <c r="O241" s="55"/>
      <c r="P241" s="55"/>
      <c r="Q241" s="55"/>
      <c r="R241" s="78"/>
      <c r="S241" s="78"/>
      <c r="T241" s="78"/>
      <c r="U241" s="78"/>
      <c r="V241" s="78"/>
      <c r="W241" s="78"/>
      <c r="X241"/>
      <c r="Y241"/>
      <c r="Z241"/>
    </row>
    <row r="242" spans="1:26" s="37" customFormat="1" ht="13" hidden="1" x14ac:dyDescent="0.3">
      <c r="A242" s="39" t="s">
        <v>93</v>
      </c>
      <c r="B242" s="39" t="s">
        <v>695</v>
      </c>
      <c r="C242" s="32" t="s">
        <v>694</v>
      </c>
      <c r="D242" s="32" t="s">
        <v>439</v>
      </c>
      <c r="E242" s="32" t="s">
        <v>1</v>
      </c>
      <c r="F242" s="42" t="s">
        <v>443</v>
      </c>
      <c r="G242" s="16">
        <v>6649251</v>
      </c>
      <c r="H242" s="16">
        <f t="shared" si="15"/>
        <v>6979950</v>
      </c>
      <c r="I242" s="16">
        <v>840000</v>
      </c>
      <c r="J242" s="16">
        <f t="shared" si="18"/>
        <v>7733943</v>
      </c>
      <c r="K242" s="16">
        <f t="shared" si="19"/>
        <v>935696</v>
      </c>
      <c r="L242" s="16">
        <f t="shared" si="16"/>
        <v>8089304</v>
      </c>
      <c r="M242" s="16">
        <f t="shared" si="17"/>
        <v>1002357</v>
      </c>
      <c r="N242" s="16"/>
      <c r="O242" s="55"/>
      <c r="P242" s="55"/>
      <c r="Q242" s="55"/>
      <c r="R242" s="78"/>
      <c r="S242" s="78"/>
      <c r="T242" s="78"/>
      <c r="U242" s="78"/>
      <c r="V242" s="78"/>
      <c r="W242" s="78"/>
      <c r="X242"/>
      <c r="Y242"/>
      <c r="Z242"/>
    </row>
    <row r="243" spans="1:26" s="37" customFormat="1" ht="13" hidden="1" x14ac:dyDescent="0.3">
      <c r="A243" s="39" t="s">
        <v>93</v>
      </c>
      <c r="B243" s="39" t="s">
        <v>697</v>
      </c>
      <c r="C243" s="32" t="s">
        <v>696</v>
      </c>
      <c r="D243" s="32">
        <v>2315</v>
      </c>
      <c r="E243" s="32" t="s">
        <v>1</v>
      </c>
      <c r="F243" s="42" t="s">
        <v>444</v>
      </c>
      <c r="G243" s="16">
        <v>426555</v>
      </c>
      <c r="H243" s="16">
        <f t="shared" si="15"/>
        <v>447770</v>
      </c>
      <c r="I243" s="16">
        <v>14000</v>
      </c>
      <c r="J243" s="16">
        <f t="shared" si="18"/>
        <v>496139</v>
      </c>
      <c r="K243" s="16">
        <f t="shared" si="19"/>
        <v>15595</v>
      </c>
      <c r="L243" s="16">
        <f t="shared" si="16"/>
        <v>518936</v>
      </c>
      <c r="M243" s="16">
        <f t="shared" si="17"/>
        <v>16706</v>
      </c>
      <c r="N243" s="16"/>
      <c r="R243" s="78"/>
      <c r="S243" s="78"/>
      <c r="T243" s="78"/>
      <c r="U243" s="78"/>
      <c r="V243" s="78"/>
      <c r="W243" s="78"/>
      <c r="X243"/>
      <c r="Y243"/>
      <c r="Z243"/>
    </row>
    <row r="244" spans="1:26" s="37" customFormat="1" ht="13" hidden="1" x14ac:dyDescent="0.3">
      <c r="A244" s="39" t="s">
        <v>0</v>
      </c>
      <c r="B244" s="39" t="s">
        <v>699</v>
      </c>
      <c r="C244" s="32" t="s">
        <v>27</v>
      </c>
      <c r="D244" s="32" t="s">
        <v>445</v>
      </c>
      <c r="E244" s="32" t="s">
        <v>1</v>
      </c>
      <c r="F244" s="42" t="s">
        <v>448</v>
      </c>
      <c r="G244" s="16">
        <v>1580766</v>
      </c>
      <c r="H244" s="16">
        <f t="shared" si="15"/>
        <v>1659385</v>
      </c>
      <c r="I244" s="16"/>
      <c r="J244" s="16">
        <f t="shared" si="18"/>
        <v>1838636</v>
      </c>
      <c r="K244" s="16">
        <f t="shared" si="19"/>
        <v>0</v>
      </c>
      <c r="L244" s="16">
        <f t="shared" si="16"/>
        <v>1923118</v>
      </c>
      <c r="M244" s="16">
        <f t="shared" si="17"/>
        <v>0</v>
      </c>
      <c r="N244" s="16"/>
      <c r="R244" s="78"/>
      <c r="S244" s="78"/>
      <c r="T244" s="78"/>
      <c r="U244" s="78"/>
      <c r="V244" s="78"/>
      <c r="W244" s="78"/>
      <c r="X244"/>
      <c r="Y244"/>
      <c r="Z244"/>
    </row>
    <row r="245" spans="1:26" s="37" customFormat="1" ht="13" hidden="1" x14ac:dyDescent="0.3">
      <c r="A245" s="39" t="s">
        <v>93</v>
      </c>
      <c r="B245" s="39"/>
      <c r="C245" s="32" t="s">
        <v>698</v>
      </c>
      <c r="D245" s="32" t="s">
        <v>446</v>
      </c>
      <c r="E245" s="32" t="s">
        <v>1</v>
      </c>
      <c r="F245" s="14" t="s">
        <v>449</v>
      </c>
      <c r="G245" s="16">
        <v>2233144</v>
      </c>
      <c r="H245" s="16">
        <f t="shared" si="15"/>
        <v>2344209</v>
      </c>
      <c r="I245" s="16">
        <v>505000</v>
      </c>
      <c r="J245" s="16">
        <f t="shared" si="18"/>
        <v>2597437</v>
      </c>
      <c r="K245" s="16">
        <f t="shared" si="19"/>
        <v>562532</v>
      </c>
      <c r="L245" s="16">
        <f t="shared" si="16"/>
        <v>2716785</v>
      </c>
      <c r="M245" s="16">
        <f t="shared" si="17"/>
        <v>602608</v>
      </c>
      <c r="N245" s="16"/>
      <c r="R245" s="78"/>
      <c r="S245" s="78"/>
      <c r="T245" s="78"/>
      <c r="U245" s="78"/>
      <c r="V245" s="78"/>
      <c r="W245" s="78"/>
      <c r="X245"/>
      <c r="Y245"/>
      <c r="Z245"/>
    </row>
    <row r="246" spans="1:26" s="72" customFormat="1" ht="87.5" x14ac:dyDescent="0.25">
      <c r="A246" s="70" t="s">
        <v>0</v>
      </c>
      <c r="B246" s="71" t="s">
        <v>892</v>
      </c>
      <c r="C246" s="69" t="s">
        <v>889</v>
      </c>
      <c r="D246" s="69" t="s">
        <v>446</v>
      </c>
      <c r="E246" s="69" t="s">
        <v>1</v>
      </c>
      <c r="F246" s="71" t="s">
        <v>918</v>
      </c>
      <c r="G246" s="85">
        <v>16065000</v>
      </c>
      <c r="H246" s="16">
        <v>14400000</v>
      </c>
      <c r="I246" s="68"/>
      <c r="J246" s="16">
        <f t="shared" si="18"/>
        <v>15955527</v>
      </c>
      <c r="K246" s="16">
        <f t="shared" si="19"/>
        <v>0</v>
      </c>
      <c r="L246" s="16">
        <f t="shared" si="16"/>
        <v>16688655</v>
      </c>
      <c r="M246" s="16">
        <f t="shared" si="17"/>
        <v>0</v>
      </c>
      <c r="N246" s="70"/>
      <c r="O246" s="121" t="s">
        <v>996</v>
      </c>
      <c r="P246" s="122" t="s">
        <v>997</v>
      </c>
      <c r="Q246" s="122" t="s">
        <v>998</v>
      </c>
      <c r="R246" s="78"/>
      <c r="S246" s="78"/>
      <c r="T246" s="78"/>
      <c r="U246" s="78"/>
      <c r="V246" s="78"/>
      <c r="W246" s="78"/>
      <c r="X246"/>
      <c r="Y246"/>
      <c r="Z246"/>
    </row>
    <row r="247" spans="1:26" s="72" customFormat="1" ht="25" hidden="1" x14ac:dyDescent="0.25">
      <c r="A247" s="70" t="s">
        <v>520</v>
      </c>
      <c r="B247" s="71" t="s">
        <v>892</v>
      </c>
      <c r="C247" s="69" t="s">
        <v>889</v>
      </c>
      <c r="D247" s="69" t="s">
        <v>446</v>
      </c>
      <c r="E247" s="69" t="s">
        <v>1</v>
      </c>
      <c r="F247" s="60" t="s">
        <v>917</v>
      </c>
      <c r="G247" s="85"/>
      <c r="H247" s="16"/>
      <c r="I247" s="86">
        <v>2680000</v>
      </c>
      <c r="J247" s="16">
        <f t="shared" si="18"/>
        <v>0</v>
      </c>
      <c r="K247" s="16">
        <f t="shared" si="19"/>
        <v>2985316</v>
      </c>
      <c r="L247" s="16">
        <f t="shared" si="16"/>
        <v>0</v>
      </c>
      <c r="M247" s="16">
        <f t="shared" si="17"/>
        <v>3197997</v>
      </c>
      <c r="N247" s="70"/>
      <c r="O247" s="113"/>
      <c r="P247" s="113"/>
      <c r="Q247" s="113"/>
      <c r="R247" s="78"/>
      <c r="S247" s="78"/>
      <c r="T247" s="78"/>
      <c r="U247" s="78"/>
      <c r="V247" s="78"/>
      <c r="W247" s="78"/>
      <c r="X247"/>
      <c r="Y247"/>
      <c r="Z247"/>
    </row>
    <row r="248" spans="1:26" s="37" customFormat="1" ht="12.75" hidden="1" customHeight="1" x14ac:dyDescent="0.3">
      <c r="A248" s="39" t="s">
        <v>0</v>
      </c>
      <c r="B248" s="39"/>
      <c r="C248" s="32" t="s">
        <v>28</v>
      </c>
      <c r="D248" s="32" t="s">
        <v>447</v>
      </c>
      <c r="E248" s="32" t="s">
        <v>1</v>
      </c>
      <c r="F248" s="40" t="s">
        <v>738</v>
      </c>
      <c r="G248" s="16">
        <v>796655</v>
      </c>
      <c r="H248" s="16">
        <f t="shared" si="15"/>
        <v>836276</v>
      </c>
      <c r="I248" s="16"/>
      <c r="J248" s="16">
        <f t="shared" si="18"/>
        <v>926613</v>
      </c>
      <c r="K248" s="16">
        <f t="shared" si="19"/>
        <v>0</v>
      </c>
      <c r="L248" s="16">
        <f t="shared" si="16"/>
        <v>969189</v>
      </c>
      <c r="M248" s="16">
        <f t="shared" si="17"/>
        <v>0</v>
      </c>
      <c r="N248" s="16"/>
      <c r="R248" s="78"/>
      <c r="S248" s="78"/>
      <c r="T248" s="78"/>
      <c r="U248" s="78"/>
      <c r="V248" s="78"/>
      <c r="W248" s="78"/>
      <c r="X248"/>
      <c r="Y248"/>
      <c r="Z248"/>
    </row>
    <row r="249" spans="1:26" s="37" customFormat="1" ht="12.75" hidden="1" customHeight="1" x14ac:dyDescent="0.3">
      <c r="A249" s="39" t="s">
        <v>0</v>
      </c>
      <c r="B249" s="39"/>
      <c r="C249" s="32" t="s">
        <v>29</v>
      </c>
      <c r="D249" s="32" t="s">
        <v>451</v>
      </c>
      <c r="E249" s="32" t="s">
        <v>1</v>
      </c>
      <c r="F249" s="14" t="s">
        <v>450</v>
      </c>
      <c r="G249" s="16">
        <v>2195508</v>
      </c>
      <c r="H249" s="16">
        <f t="shared" si="15"/>
        <v>2304701</v>
      </c>
      <c r="I249" s="16"/>
      <c r="J249" s="16">
        <f t="shared" si="18"/>
        <v>2553661</v>
      </c>
      <c r="K249" s="16">
        <f t="shared" si="19"/>
        <v>0</v>
      </c>
      <c r="L249" s="16">
        <f t="shared" si="16"/>
        <v>2670997</v>
      </c>
      <c r="M249" s="16">
        <f t="shared" si="17"/>
        <v>0</v>
      </c>
      <c r="N249" s="16"/>
      <c r="R249" s="78"/>
      <c r="S249" s="78"/>
      <c r="T249" s="78"/>
      <c r="U249" s="78"/>
      <c r="V249" s="78"/>
      <c r="W249" s="78"/>
      <c r="X249"/>
      <c r="Y249"/>
      <c r="Z249"/>
    </row>
    <row r="250" spans="1:26" s="37" customFormat="1" ht="12.75" hidden="1" customHeight="1" x14ac:dyDescent="0.3">
      <c r="A250" s="39" t="s">
        <v>0</v>
      </c>
      <c r="B250" s="39"/>
      <c r="C250" s="32" t="s">
        <v>89</v>
      </c>
      <c r="D250" s="32" t="s">
        <v>451</v>
      </c>
      <c r="E250" s="32" t="s">
        <v>1</v>
      </c>
      <c r="F250" s="38" t="s">
        <v>13</v>
      </c>
      <c r="G250" s="16">
        <v>130476</v>
      </c>
      <c r="H250" s="16">
        <f t="shared" si="15"/>
        <v>136965</v>
      </c>
      <c r="I250" s="16"/>
      <c r="J250" s="16">
        <f t="shared" si="18"/>
        <v>151760</v>
      </c>
      <c r="K250" s="16">
        <f t="shared" si="19"/>
        <v>0</v>
      </c>
      <c r="L250" s="16">
        <f t="shared" si="16"/>
        <v>158733</v>
      </c>
      <c r="M250" s="16">
        <f t="shared" si="17"/>
        <v>0</v>
      </c>
      <c r="N250" s="16"/>
      <c r="R250" s="78"/>
      <c r="S250" s="78"/>
      <c r="T250" s="78"/>
      <c r="U250" s="78"/>
      <c r="V250" s="78"/>
      <c r="W250" s="78"/>
      <c r="X250"/>
      <c r="Y250"/>
      <c r="Z250"/>
    </row>
    <row r="251" spans="1:26" s="37" customFormat="1" ht="12.75" hidden="1" customHeight="1" x14ac:dyDescent="0.3">
      <c r="A251" s="39" t="s">
        <v>0</v>
      </c>
      <c r="B251" s="39"/>
      <c r="C251" s="32" t="s">
        <v>86</v>
      </c>
      <c r="D251" s="32" t="s">
        <v>451</v>
      </c>
      <c r="E251" s="32" t="s">
        <v>1</v>
      </c>
      <c r="F251" s="38" t="s">
        <v>13</v>
      </c>
      <c r="G251" s="16">
        <v>111658</v>
      </c>
      <c r="H251" s="16">
        <f t="shared" si="15"/>
        <v>117211</v>
      </c>
      <c r="I251" s="16"/>
      <c r="J251" s="16">
        <f t="shared" si="18"/>
        <v>129872</v>
      </c>
      <c r="K251" s="16">
        <f t="shared" si="19"/>
        <v>0</v>
      </c>
      <c r="L251" s="16">
        <f t="shared" si="16"/>
        <v>135839</v>
      </c>
      <c r="M251" s="16">
        <f t="shared" si="17"/>
        <v>0</v>
      </c>
      <c r="N251" s="16"/>
      <c r="R251" s="78"/>
      <c r="S251" s="78"/>
      <c r="T251" s="78"/>
      <c r="U251" s="78"/>
      <c r="V251" s="78"/>
      <c r="W251" s="78"/>
      <c r="X251"/>
      <c r="Y251"/>
      <c r="Z251"/>
    </row>
    <row r="252" spans="1:26" s="37" customFormat="1" ht="13" hidden="1" x14ac:dyDescent="0.3">
      <c r="A252" s="39" t="s">
        <v>0</v>
      </c>
      <c r="B252" s="39"/>
      <c r="C252" s="32" t="s">
        <v>62</v>
      </c>
      <c r="D252" s="32" t="s">
        <v>452</v>
      </c>
      <c r="E252" s="32" t="s">
        <v>1</v>
      </c>
      <c r="F252" s="65"/>
      <c r="G252" s="16">
        <v>21328</v>
      </c>
      <c r="H252" s="16">
        <f t="shared" ref="H252:H301" si="20">ROUND(G252/150.8*158.3,0)</f>
        <v>22389</v>
      </c>
      <c r="I252" s="16"/>
      <c r="J252" s="16">
        <f t="shared" si="18"/>
        <v>24808</v>
      </c>
      <c r="K252" s="16">
        <f t="shared" si="19"/>
        <v>0</v>
      </c>
      <c r="L252" s="16">
        <f t="shared" si="16"/>
        <v>25948</v>
      </c>
      <c r="M252" s="16">
        <f t="shared" si="17"/>
        <v>0</v>
      </c>
      <c r="N252" s="16"/>
      <c r="R252" s="78"/>
      <c r="S252" s="78"/>
      <c r="T252" s="78"/>
      <c r="U252" s="78"/>
      <c r="V252" s="78"/>
      <c r="W252" s="78"/>
      <c r="X252"/>
      <c r="Y252"/>
      <c r="Z252"/>
    </row>
    <row r="253" spans="1:26" s="37" customFormat="1" ht="13" hidden="1" x14ac:dyDescent="0.3">
      <c r="A253" s="39" t="s">
        <v>0</v>
      </c>
      <c r="B253" s="39"/>
      <c r="C253" s="32" t="s">
        <v>69</v>
      </c>
      <c r="D253" s="32" t="s">
        <v>453</v>
      </c>
      <c r="E253" s="32" t="s">
        <v>1</v>
      </c>
      <c r="F253" s="65"/>
      <c r="G253" s="16">
        <v>31365</v>
      </c>
      <c r="H253" s="16">
        <f t="shared" si="20"/>
        <v>32925</v>
      </c>
      <c r="I253" s="16"/>
      <c r="J253" s="16">
        <f t="shared" si="18"/>
        <v>36482</v>
      </c>
      <c r="K253" s="16">
        <f t="shared" si="19"/>
        <v>0</v>
      </c>
      <c r="L253" s="16">
        <f t="shared" si="16"/>
        <v>38158</v>
      </c>
      <c r="M253" s="16">
        <f t="shared" si="17"/>
        <v>0</v>
      </c>
      <c r="N253" s="16"/>
      <c r="R253" s="78"/>
      <c r="S253" s="78"/>
      <c r="T253" s="78"/>
      <c r="U253" s="78"/>
      <c r="V253" s="78"/>
      <c r="W253" s="78"/>
      <c r="X253"/>
      <c r="Y253"/>
      <c r="Z253"/>
    </row>
    <row r="254" spans="1:26" s="37" customFormat="1" ht="13" hidden="1" x14ac:dyDescent="0.3">
      <c r="A254" s="39" t="s">
        <v>0</v>
      </c>
      <c r="B254" s="39"/>
      <c r="C254" s="32" t="s">
        <v>70</v>
      </c>
      <c r="D254" s="32" t="s">
        <v>454</v>
      </c>
      <c r="E254" s="32" t="s">
        <v>1</v>
      </c>
      <c r="F254" s="65"/>
      <c r="G254" s="16">
        <v>27602</v>
      </c>
      <c r="H254" s="16">
        <f t="shared" si="20"/>
        <v>28975</v>
      </c>
      <c r="I254" s="16"/>
      <c r="J254" s="16">
        <f t="shared" si="18"/>
        <v>32105</v>
      </c>
      <c r="K254" s="16">
        <f t="shared" si="19"/>
        <v>0</v>
      </c>
      <c r="L254" s="16">
        <f t="shared" si="16"/>
        <v>33580</v>
      </c>
      <c r="M254" s="16">
        <f t="shared" si="17"/>
        <v>0</v>
      </c>
      <c r="N254" s="16"/>
      <c r="R254" s="78"/>
      <c r="S254" s="78"/>
      <c r="T254" s="78"/>
      <c r="U254" s="78"/>
      <c r="V254" s="78"/>
      <c r="W254" s="78"/>
      <c r="X254"/>
      <c r="Y254"/>
      <c r="Z254"/>
    </row>
    <row r="255" spans="1:26" s="37" customFormat="1" ht="12.75" hidden="1" customHeight="1" x14ac:dyDescent="0.3">
      <c r="A255" s="39" t="s">
        <v>0</v>
      </c>
      <c r="B255" s="39"/>
      <c r="C255" s="32" t="s">
        <v>71</v>
      </c>
      <c r="D255" s="32" t="s">
        <v>298</v>
      </c>
      <c r="E255" s="32" t="s">
        <v>1</v>
      </c>
      <c r="F255" s="65"/>
      <c r="G255" s="16">
        <v>21328</v>
      </c>
      <c r="H255" s="16">
        <f t="shared" si="20"/>
        <v>22389</v>
      </c>
      <c r="I255" s="16"/>
      <c r="J255" s="16">
        <f t="shared" si="18"/>
        <v>24808</v>
      </c>
      <c r="K255" s="16">
        <f t="shared" si="19"/>
        <v>0</v>
      </c>
      <c r="L255" s="16">
        <f t="shared" si="16"/>
        <v>25948</v>
      </c>
      <c r="M255" s="16">
        <f t="shared" si="17"/>
        <v>0</v>
      </c>
      <c r="N255" s="16"/>
      <c r="R255" s="78"/>
      <c r="S255" s="78"/>
      <c r="T255" s="78"/>
      <c r="U255" s="78"/>
      <c r="V255" s="78"/>
      <c r="W255" s="78"/>
      <c r="X255"/>
      <c r="Y255"/>
      <c r="Z255"/>
    </row>
    <row r="256" spans="1:26" s="37" customFormat="1" ht="12.75" hidden="1" customHeight="1" x14ac:dyDescent="0.3">
      <c r="A256" s="39" t="s">
        <v>0</v>
      </c>
      <c r="B256" s="39"/>
      <c r="C256" s="32" t="s">
        <v>72</v>
      </c>
      <c r="D256" s="32" t="s">
        <v>455</v>
      </c>
      <c r="E256" s="32" t="s">
        <v>1</v>
      </c>
      <c r="F256" s="65"/>
      <c r="G256" s="16">
        <v>26345</v>
      </c>
      <c r="H256" s="16">
        <f t="shared" si="20"/>
        <v>27655</v>
      </c>
      <c r="I256" s="16"/>
      <c r="J256" s="16">
        <f t="shared" si="18"/>
        <v>30642</v>
      </c>
      <c r="K256" s="16">
        <f t="shared" si="19"/>
        <v>0</v>
      </c>
      <c r="L256" s="16">
        <f t="shared" si="16"/>
        <v>32050</v>
      </c>
      <c r="M256" s="16">
        <f t="shared" si="17"/>
        <v>0</v>
      </c>
      <c r="N256" s="16"/>
      <c r="R256" s="78"/>
      <c r="S256" s="78"/>
      <c r="T256" s="78"/>
      <c r="U256" s="78"/>
      <c r="V256" s="78"/>
      <c r="W256" s="78"/>
      <c r="X256"/>
      <c r="Y256"/>
      <c r="Z256"/>
    </row>
    <row r="257" spans="1:27" s="37" customFormat="1" ht="12.75" hidden="1" customHeight="1" x14ac:dyDescent="0.3">
      <c r="A257" s="39" t="s">
        <v>0</v>
      </c>
      <c r="B257" s="39"/>
      <c r="C257" s="32" t="s">
        <v>73</v>
      </c>
      <c r="D257" s="32" t="s">
        <v>456</v>
      </c>
      <c r="E257" s="32" t="s">
        <v>1</v>
      </c>
      <c r="F257" s="65"/>
      <c r="G257" s="16">
        <v>23837</v>
      </c>
      <c r="H257" s="16">
        <f t="shared" si="20"/>
        <v>25023</v>
      </c>
      <c r="I257" s="16"/>
      <c r="J257" s="16">
        <f t="shared" si="18"/>
        <v>27726</v>
      </c>
      <c r="K257" s="16">
        <f t="shared" si="19"/>
        <v>0</v>
      </c>
      <c r="L257" s="16">
        <f t="shared" si="16"/>
        <v>29000</v>
      </c>
      <c r="M257" s="16">
        <f t="shared" si="17"/>
        <v>0</v>
      </c>
      <c r="N257" s="16"/>
      <c r="R257" s="78"/>
      <c r="S257" s="78"/>
      <c r="T257" s="78"/>
      <c r="U257" s="78"/>
      <c r="V257" s="78"/>
      <c r="W257" s="78"/>
      <c r="X257"/>
      <c r="Y257"/>
      <c r="Z257"/>
    </row>
    <row r="258" spans="1:27" s="37" customFormat="1" ht="12.75" hidden="1" customHeight="1" x14ac:dyDescent="0.3">
      <c r="A258" s="39" t="s">
        <v>0</v>
      </c>
      <c r="B258" s="39"/>
      <c r="C258" s="32" t="s">
        <v>63</v>
      </c>
      <c r="D258" s="32" t="s">
        <v>457</v>
      </c>
      <c r="E258" s="32" t="s">
        <v>1</v>
      </c>
      <c r="F258" s="65"/>
      <c r="G258" s="16">
        <v>30109</v>
      </c>
      <c r="H258" s="16">
        <f t="shared" si="20"/>
        <v>31606</v>
      </c>
      <c r="I258" s="16"/>
      <c r="J258" s="16">
        <f t="shared" si="18"/>
        <v>35020</v>
      </c>
      <c r="K258" s="16">
        <f t="shared" si="19"/>
        <v>0</v>
      </c>
      <c r="L258" s="16">
        <f t="shared" si="16"/>
        <v>36629</v>
      </c>
      <c r="M258" s="16">
        <f t="shared" si="17"/>
        <v>0</v>
      </c>
      <c r="N258" s="16"/>
      <c r="R258" s="78"/>
      <c r="S258" s="78"/>
      <c r="T258" s="78"/>
      <c r="U258" s="78"/>
      <c r="V258" s="78"/>
      <c r="W258" s="78"/>
      <c r="X258"/>
      <c r="Y258"/>
      <c r="Z258"/>
    </row>
    <row r="259" spans="1:27" s="37" customFormat="1" ht="12.75" hidden="1" customHeight="1" x14ac:dyDescent="0.3">
      <c r="A259" s="39" t="s">
        <v>0</v>
      </c>
      <c r="B259" s="39"/>
      <c r="C259" s="32" t="s">
        <v>64</v>
      </c>
      <c r="D259" s="32" t="s">
        <v>458</v>
      </c>
      <c r="E259" s="32" t="s">
        <v>1</v>
      </c>
      <c r="F259" s="65"/>
      <c r="G259" s="16">
        <v>10037</v>
      </c>
      <c r="H259" s="16">
        <f t="shared" si="20"/>
        <v>10536</v>
      </c>
      <c r="I259" s="16"/>
      <c r="J259" s="16">
        <f t="shared" si="18"/>
        <v>11674</v>
      </c>
      <c r="K259" s="16">
        <f t="shared" si="19"/>
        <v>0</v>
      </c>
      <c r="L259" s="16">
        <f t="shared" si="16"/>
        <v>12210</v>
      </c>
      <c r="M259" s="16">
        <f t="shared" si="17"/>
        <v>0</v>
      </c>
      <c r="N259" s="16"/>
      <c r="R259" s="78"/>
      <c r="S259" s="78"/>
      <c r="T259" s="78"/>
      <c r="U259" s="78"/>
      <c r="V259" s="78"/>
      <c r="W259" s="78"/>
      <c r="X259"/>
      <c r="Y259"/>
      <c r="Z259"/>
    </row>
    <row r="260" spans="1:27" s="37" customFormat="1" ht="12.75" hidden="1" customHeight="1" x14ac:dyDescent="0.3">
      <c r="A260" s="39" t="s">
        <v>0</v>
      </c>
      <c r="B260" s="39"/>
      <c r="C260" s="32" t="s">
        <v>65</v>
      </c>
      <c r="D260" s="32" t="s">
        <v>459</v>
      </c>
      <c r="E260" s="32" t="s">
        <v>1</v>
      </c>
      <c r="F260" s="65"/>
      <c r="G260" s="16">
        <v>10037</v>
      </c>
      <c r="H260" s="16">
        <f t="shared" si="20"/>
        <v>10536</v>
      </c>
      <c r="I260" s="16"/>
      <c r="J260" s="16">
        <f t="shared" si="18"/>
        <v>11674</v>
      </c>
      <c r="K260" s="16">
        <f t="shared" si="19"/>
        <v>0</v>
      </c>
      <c r="L260" s="16">
        <f t="shared" ref="L260:L306" si="21">ROUND(J260/119.7*125.2,0)</f>
        <v>12210</v>
      </c>
      <c r="M260" s="16">
        <f t="shared" ref="M260:M306" si="22">ROUND(K260/115.1*123.3,0)</f>
        <v>0</v>
      </c>
      <c r="N260" s="16"/>
      <c r="R260" s="78"/>
      <c r="S260" s="78"/>
      <c r="T260" s="78"/>
      <c r="U260" s="78"/>
      <c r="V260" s="78"/>
      <c r="W260" s="78"/>
      <c r="X260"/>
      <c r="Y260"/>
      <c r="Z260"/>
    </row>
    <row r="261" spans="1:27" s="49" customFormat="1" ht="12.75" hidden="1" customHeight="1" x14ac:dyDescent="0.3">
      <c r="A261" s="39" t="s">
        <v>0</v>
      </c>
      <c r="B261" s="39"/>
      <c r="C261" s="32" t="s">
        <v>66</v>
      </c>
      <c r="D261" s="32" t="s">
        <v>460</v>
      </c>
      <c r="E261" s="32" t="s">
        <v>1</v>
      </c>
      <c r="F261" s="65"/>
      <c r="G261" s="16">
        <v>23837</v>
      </c>
      <c r="H261" s="16">
        <f t="shared" si="20"/>
        <v>25023</v>
      </c>
      <c r="I261" s="16"/>
      <c r="J261" s="16">
        <f t="shared" si="18"/>
        <v>27726</v>
      </c>
      <c r="K261" s="16">
        <f t="shared" si="19"/>
        <v>0</v>
      </c>
      <c r="L261" s="16">
        <f t="shared" si="21"/>
        <v>29000</v>
      </c>
      <c r="M261" s="16">
        <f t="shared" si="22"/>
        <v>0</v>
      </c>
      <c r="N261" s="16"/>
      <c r="O261" s="37"/>
      <c r="P261" s="37"/>
      <c r="Q261" s="37"/>
      <c r="R261" s="78"/>
      <c r="S261" s="78"/>
      <c r="T261" s="78"/>
      <c r="U261" s="78"/>
      <c r="V261" s="78"/>
      <c r="W261" s="78"/>
      <c r="X261"/>
      <c r="Y261"/>
      <c r="Z261"/>
    </row>
    <row r="262" spans="1:27" s="37" customFormat="1" ht="12.75" hidden="1" customHeight="1" x14ac:dyDescent="0.3">
      <c r="A262" s="39" t="s">
        <v>0</v>
      </c>
      <c r="B262" s="39"/>
      <c r="C262" s="32" t="s">
        <v>67</v>
      </c>
      <c r="D262" s="32" t="s">
        <v>461</v>
      </c>
      <c r="E262" s="32" t="s">
        <v>1</v>
      </c>
      <c r="F262" s="65"/>
      <c r="G262" s="16">
        <v>27602</v>
      </c>
      <c r="H262" s="16">
        <f t="shared" si="20"/>
        <v>28975</v>
      </c>
      <c r="I262" s="16"/>
      <c r="J262" s="16">
        <f t="shared" ref="J262:J301" si="23">ROUND(H262/158.3*175.4,0)</f>
        <v>32105</v>
      </c>
      <c r="K262" s="16">
        <f t="shared" ref="K262:K304" si="24">ROUND(I262/126.4*140.8,0)</f>
        <v>0</v>
      </c>
      <c r="L262" s="16">
        <f t="shared" si="21"/>
        <v>33580</v>
      </c>
      <c r="M262" s="16">
        <f t="shared" si="22"/>
        <v>0</v>
      </c>
      <c r="N262" s="16"/>
      <c r="R262" s="78"/>
      <c r="S262" s="78"/>
      <c r="T262" s="78"/>
      <c r="U262" s="78"/>
      <c r="V262" s="78"/>
      <c r="W262" s="78"/>
      <c r="X262"/>
      <c r="Y262"/>
      <c r="Z262"/>
    </row>
    <row r="263" spans="1:27" s="37" customFormat="1" ht="12.75" hidden="1" customHeight="1" x14ac:dyDescent="0.3">
      <c r="A263" s="39" t="s">
        <v>0</v>
      </c>
      <c r="B263" s="39"/>
      <c r="C263" s="32" t="s">
        <v>68</v>
      </c>
      <c r="D263" s="32" t="s">
        <v>462</v>
      </c>
      <c r="E263" s="32" t="s">
        <v>1</v>
      </c>
      <c r="F263" s="65"/>
      <c r="G263" s="16">
        <v>21328</v>
      </c>
      <c r="H263" s="16">
        <f t="shared" si="20"/>
        <v>22389</v>
      </c>
      <c r="I263" s="16"/>
      <c r="J263" s="16">
        <f t="shared" si="23"/>
        <v>24808</v>
      </c>
      <c r="K263" s="16">
        <f t="shared" si="24"/>
        <v>0</v>
      </c>
      <c r="L263" s="16">
        <f t="shared" si="21"/>
        <v>25948</v>
      </c>
      <c r="M263" s="16">
        <f t="shared" si="22"/>
        <v>0</v>
      </c>
      <c r="N263" s="16"/>
      <c r="R263" s="78"/>
      <c r="S263" s="78"/>
      <c r="T263" s="78"/>
      <c r="U263" s="78"/>
      <c r="V263" s="78"/>
      <c r="W263" s="78"/>
      <c r="X263"/>
      <c r="Y263"/>
      <c r="Z263"/>
    </row>
    <row r="264" spans="1:27" s="37" customFormat="1" ht="12.75" hidden="1" customHeight="1" x14ac:dyDescent="0.3">
      <c r="A264" s="39" t="s">
        <v>0</v>
      </c>
      <c r="B264" s="39"/>
      <c r="C264" s="32" t="s">
        <v>463</v>
      </c>
      <c r="D264" s="32" t="s">
        <v>464</v>
      </c>
      <c r="E264" s="32" t="s">
        <v>1</v>
      </c>
      <c r="F264" s="14" t="s">
        <v>465</v>
      </c>
      <c r="G264" s="16">
        <v>3876640</v>
      </c>
      <c r="H264" s="16">
        <f t="shared" si="20"/>
        <v>4069444</v>
      </c>
      <c r="I264" s="16"/>
      <c r="J264" s="16">
        <f t="shared" si="23"/>
        <v>4509036</v>
      </c>
      <c r="K264" s="16">
        <f t="shared" si="24"/>
        <v>0</v>
      </c>
      <c r="L264" s="16">
        <f t="shared" si="21"/>
        <v>4716218</v>
      </c>
      <c r="M264" s="16">
        <f t="shared" si="22"/>
        <v>0</v>
      </c>
      <c r="N264" s="16"/>
      <c r="R264" s="78"/>
      <c r="S264" s="78"/>
      <c r="T264" s="78"/>
      <c r="U264" s="78"/>
      <c r="V264" s="78"/>
      <c r="W264" s="78"/>
      <c r="X264"/>
      <c r="Y264"/>
      <c r="Z264"/>
    </row>
    <row r="265" spans="1:27" s="37" customFormat="1" ht="12.75" hidden="1" customHeight="1" x14ac:dyDescent="0.3">
      <c r="A265" s="39" t="s">
        <v>93</v>
      </c>
      <c r="B265" s="39" t="s">
        <v>701</v>
      </c>
      <c r="C265" s="32" t="s">
        <v>700</v>
      </c>
      <c r="D265" s="32" t="s">
        <v>466</v>
      </c>
      <c r="E265" s="32" t="s">
        <v>1</v>
      </c>
      <c r="F265" s="14" t="s">
        <v>469</v>
      </c>
      <c r="G265" s="16">
        <v>9641414</v>
      </c>
      <c r="H265" s="16">
        <f t="shared" si="20"/>
        <v>10120927</v>
      </c>
      <c r="I265" s="16">
        <v>3600000</v>
      </c>
      <c r="J265" s="16">
        <f t="shared" si="23"/>
        <v>11214217</v>
      </c>
      <c r="K265" s="94">
        <f>ROUND(I265/126.4*140.8,0)+334177</f>
        <v>4344304</v>
      </c>
      <c r="L265" s="16">
        <f t="shared" si="21"/>
        <v>11729490</v>
      </c>
      <c r="M265" s="16">
        <f t="shared" si="22"/>
        <v>4653803</v>
      </c>
      <c r="N265" s="16"/>
      <c r="O265" s="55"/>
      <c r="P265" s="55"/>
      <c r="Q265" s="55"/>
      <c r="R265" s="78"/>
      <c r="S265" s="78"/>
      <c r="T265" s="78"/>
      <c r="U265" s="78"/>
      <c r="V265" s="78"/>
      <c r="W265" s="78"/>
      <c r="X265"/>
      <c r="Y265"/>
      <c r="Z265"/>
      <c r="AA265" s="55" t="s">
        <v>945</v>
      </c>
    </row>
    <row r="266" spans="1:27" s="37" customFormat="1" ht="12.75" hidden="1" customHeight="1" x14ac:dyDescent="0.3">
      <c r="A266" s="39" t="s">
        <v>0</v>
      </c>
      <c r="B266" s="39" t="s">
        <v>703</v>
      </c>
      <c r="C266" s="32" t="s">
        <v>702</v>
      </c>
      <c r="D266" s="32" t="s">
        <v>467</v>
      </c>
      <c r="E266" s="32" t="s">
        <v>1</v>
      </c>
      <c r="F266" s="14" t="s">
        <v>470</v>
      </c>
      <c r="G266" s="16">
        <v>56455</v>
      </c>
      <c r="H266" s="16">
        <f t="shared" si="20"/>
        <v>59263</v>
      </c>
      <c r="I266" s="16"/>
      <c r="J266" s="16">
        <f t="shared" si="23"/>
        <v>65665</v>
      </c>
      <c r="K266" s="16">
        <f t="shared" si="24"/>
        <v>0</v>
      </c>
      <c r="L266" s="16">
        <f t="shared" si="21"/>
        <v>68682</v>
      </c>
      <c r="M266" s="16">
        <f t="shared" si="22"/>
        <v>0</v>
      </c>
      <c r="N266" s="16"/>
      <c r="R266" s="78"/>
      <c r="S266" s="78"/>
      <c r="T266" s="78"/>
      <c r="U266" s="78"/>
      <c r="V266" s="78"/>
      <c r="W266" s="78"/>
      <c r="X266"/>
      <c r="Y266"/>
      <c r="Z266"/>
    </row>
    <row r="267" spans="1:27" s="37" customFormat="1" ht="13" hidden="1" x14ac:dyDescent="0.3">
      <c r="A267" s="39" t="s">
        <v>93</v>
      </c>
      <c r="B267" s="31" t="s">
        <v>818</v>
      </c>
      <c r="C267" s="32" t="s">
        <v>756</v>
      </c>
      <c r="D267" s="32" t="s">
        <v>468</v>
      </c>
      <c r="E267" s="32" t="s">
        <v>1</v>
      </c>
      <c r="F267" s="14" t="s">
        <v>471</v>
      </c>
      <c r="G267" s="16">
        <v>7370632</v>
      </c>
      <c r="H267" s="16">
        <f t="shared" si="20"/>
        <v>7737209</v>
      </c>
      <c r="I267" s="16">
        <v>570000</v>
      </c>
      <c r="J267" s="16">
        <f t="shared" si="23"/>
        <v>8573004</v>
      </c>
      <c r="K267" s="16">
        <f t="shared" si="24"/>
        <v>634937</v>
      </c>
      <c r="L267" s="16">
        <f t="shared" si="21"/>
        <v>8966918</v>
      </c>
      <c r="M267" s="16">
        <f t="shared" si="22"/>
        <v>680171</v>
      </c>
      <c r="N267" s="16"/>
      <c r="R267" s="78"/>
      <c r="S267" s="78"/>
      <c r="T267" s="78"/>
      <c r="U267" s="78"/>
      <c r="V267" s="78"/>
      <c r="W267" s="78"/>
      <c r="X267"/>
      <c r="Y267"/>
      <c r="Z267"/>
    </row>
    <row r="268" spans="1:27" s="37" customFormat="1" ht="12.75" hidden="1" customHeight="1" x14ac:dyDescent="0.3">
      <c r="A268" s="39" t="s">
        <v>93</v>
      </c>
      <c r="B268" s="39" t="s">
        <v>168</v>
      </c>
      <c r="C268" s="32" t="s">
        <v>704</v>
      </c>
      <c r="D268" s="32" t="s">
        <v>468</v>
      </c>
      <c r="E268" s="32" t="s">
        <v>1</v>
      </c>
      <c r="F268" s="14" t="s">
        <v>472</v>
      </c>
      <c r="G268" s="16">
        <v>940931</v>
      </c>
      <c r="H268" s="16">
        <f t="shared" si="20"/>
        <v>987728</v>
      </c>
      <c r="I268" s="16">
        <v>70000</v>
      </c>
      <c r="J268" s="16">
        <f t="shared" si="23"/>
        <v>1094425</v>
      </c>
      <c r="K268" s="16">
        <f t="shared" si="24"/>
        <v>77975</v>
      </c>
      <c r="L268" s="16">
        <f t="shared" si="21"/>
        <v>1144712</v>
      </c>
      <c r="M268" s="16">
        <f t="shared" si="22"/>
        <v>83530</v>
      </c>
      <c r="N268" s="16"/>
      <c r="R268" s="78"/>
      <c r="S268" s="78"/>
      <c r="T268" s="78"/>
      <c r="U268" s="78"/>
      <c r="V268" s="78"/>
      <c r="W268" s="78"/>
      <c r="X268"/>
      <c r="Y268"/>
      <c r="Z268"/>
    </row>
    <row r="269" spans="1:27" s="37" customFormat="1" ht="12.75" hidden="1" customHeight="1" x14ac:dyDescent="0.3">
      <c r="A269" s="39" t="s">
        <v>0</v>
      </c>
      <c r="B269" s="36"/>
      <c r="C269" s="36" t="s">
        <v>786</v>
      </c>
      <c r="D269" s="36" t="s">
        <v>468</v>
      </c>
      <c r="E269" s="36" t="s">
        <v>1</v>
      </c>
      <c r="F269" s="14"/>
      <c r="G269" s="16">
        <v>905283</v>
      </c>
      <c r="H269" s="16">
        <f t="shared" si="20"/>
        <v>950307</v>
      </c>
      <c r="I269" s="16"/>
      <c r="J269" s="16">
        <f t="shared" si="23"/>
        <v>1052962</v>
      </c>
      <c r="K269" s="16">
        <f t="shared" si="24"/>
        <v>0</v>
      </c>
      <c r="L269" s="16">
        <f t="shared" si="21"/>
        <v>1101344</v>
      </c>
      <c r="M269" s="16">
        <f t="shared" si="22"/>
        <v>0</v>
      </c>
      <c r="N269" s="16"/>
      <c r="O269" s="57"/>
      <c r="P269" s="57"/>
      <c r="Q269" s="57"/>
      <c r="R269" s="78"/>
      <c r="S269" s="78"/>
      <c r="T269" s="78"/>
      <c r="U269" s="78"/>
      <c r="V269" s="78"/>
      <c r="W269" s="78"/>
      <c r="X269"/>
      <c r="Y269"/>
      <c r="Z269"/>
    </row>
    <row r="270" spans="1:27" s="55" customFormat="1" ht="37.5" x14ac:dyDescent="0.25">
      <c r="A270" s="39" t="s">
        <v>93</v>
      </c>
      <c r="B270" s="68" t="s">
        <v>882</v>
      </c>
      <c r="C270" s="38" t="s">
        <v>884</v>
      </c>
      <c r="D270" s="60" t="s">
        <v>885</v>
      </c>
      <c r="E270" s="59" t="s">
        <v>1</v>
      </c>
      <c r="F270" s="60"/>
      <c r="G270" s="16">
        <v>20455273</v>
      </c>
      <c r="H270" s="16">
        <f t="shared" si="20"/>
        <v>21472611</v>
      </c>
      <c r="I270" s="16">
        <v>3661886</v>
      </c>
      <c r="J270" s="16">
        <f t="shared" si="23"/>
        <v>23792141</v>
      </c>
      <c r="K270" s="16">
        <f t="shared" si="24"/>
        <v>4079063</v>
      </c>
      <c r="L270" s="16">
        <f t="shared" si="21"/>
        <v>24885347</v>
      </c>
      <c r="M270" s="16">
        <f t="shared" si="22"/>
        <v>4369665</v>
      </c>
      <c r="N270" s="56"/>
      <c r="O270" s="124" t="s">
        <v>1007</v>
      </c>
      <c r="P270" s="124" t="s">
        <v>991</v>
      </c>
      <c r="Q270" s="124" t="s">
        <v>1008</v>
      </c>
      <c r="R270" s="78"/>
      <c r="S270" s="78"/>
      <c r="T270" s="78"/>
      <c r="U270" s="78"/>
      <c r="V270" s="78"/>
      <c r="W270" s="78"/>
      <c r="X270"/>
      <c r="Y270"/>
      <c r="Z270"/>
    </row>
    <row r="271" spans="1:27" s="46" customFormat="1" ht="12.75" hidden="1" customHeight="1" x14ac:dyDescent="0.3">
      <c r="A271" s="39" t="s">
        <v>0</v>
      </c>
      <c r="B271" s="31" t="s">
        <v>824</v>
      </c>
      <c r="C271" s="32" t="s">
        <v>787</v>
      </c>
      <c r="D271" s="32" t="s">
        <v>473</v>
      </c>
      <c r="E271" s="32" t="s">
        <v>1</v>
      </c>
      <c r="F271" s="14"/>
      <c r="G271" s="16">
        <v>1939583</v>
      </c>
      <c r="H271" s="16">
        <f t="shared" si="20"/>
        <v>2036048</v>
      </c>
      <c r="I271" s="16"/>
      <c r="J271" s="16">
        <f t="shared" si="23"/>
        <v>2255987</v>
      </c>
      <c r="K271" s="16">
        <f t="shared" si="24"/>
        <v>0</v>
      </c>
      <c r="L271" s="16">
        <f t="shared" si="21"/>
        <v>2359646</v>
      </c>
      <c r="M271" s="16">
        <f t="shared" si="22"/>
        <v>0</v>
      </c>
      <c r="N271" s="16"/>
      <c r="O271" s="110"/>
      <c r="P271" s="110"/>
      <c r="Q271" s="110"/>
      <c r="R271" s="78"/>
      <c r="S271" s="78"/>
      <c r="T271" s="78"/>
      <c r="U271" s="78"/>
      <c r="V271" s="78"/>
      <c r="W271" s="78"/>
      <c r="X271"/>
      <c r="Y271"/>
      <c r="Z271"/>
    </row>
    <row r="272" spans="1:27" s="46" customFormat="1" ht="12.75" hidden="1" customHeight="1" x14ac:dyDescent="0.3">
      <c r="A272" s="39" t="s">
        <v>0</v>
      </c>
      <c r="B272" s="39" t="s">
        <v>706</v>
      </c>
      <c r="C272" s="32" t="s">
        <v>705</v>
      </c>
      <c r="D272" s="32" t="s">
        <v>473</v>
      </c>
      <c r="E272" s="32" t="s">
        <v>1</v>
      </c>
      <c r="F272" s="14" t="s">
        <v>474</v>
      </c>
      <c r="G272" s="16">
        <v>3098802</v>
      </c>
      <c r="H272" s="16">
        <f t="shared" si="20"/>
        <v>3252920</v>
      </c>
      <c r="I272" s="16"/>
      <c r="J272" s="16">
        <f t="shared" si="23"/>
        <v>3604309</v>
      </c>
      <c r="K272" s="16">
        <f t="shared" si="24"/>
        <v>0</v>
      </c>
      <c r="L272" s="16">
        <f t="shared" si="21"/>
        <v>3769921</v>
      </c>
      <c r="M272" s="16">
        <f t="shared" si="22"/>
        <v>0</v>
      </c>
      <c r="N272" s="16"/>
      <c r="O272" s="37"/>
      <c r="P272" s="37"/>
      <c r="Q272" s="37"/>
      <c r="R272" s="78"/>
      <c r="S272" s="78"/>
      <c r="T272" s="78"/>
      <c r="U272" s="78"/>
      <c r="V272" s="78"/>
      <c r="W272" s="78"/>
      <c r="X272"/>
      <c r="Y272"/>
      <c r="Z272"/>
    </row>
    <row r="273" spans="1:26" s="46" customFormat="1" ht="12.75" hidden="1" customHeight="1" x14ac:dyDescent="0.3">
      <c r="A273" s="39" t="s">
        <v>93</v>
      </c>
      <c r="B273" s="39" t="s">
        <v>708</v>
      </c>
      <c r="C273" s="32" t="s">
        <v>707</v>
      </c>
      <c r="D273" s="32" t="s">
        <v>473</v>
      </c>
      <c r="E273" s="32" t="s">
        <v>1</v>
      </c>
      <c r="F273" s="38" t="s">
        <v>475</v>
      </c>
      <c r="G273" s="16">
        <v>9754325</v>
      </c>
      <c r="H273" s="16">
        <f t="shared" si="20"/>
        <v>10239454</v>
      </c>
      <c r="I273" s="16">
        <v>1540000</v>
      </c>
      <c r="J273" s="16">
        <f t="shared" si="23"/>
        <v>11345548</v>
      </c>
      <c r="K273" s="16">
        <f t="shared" si="24"/>
        <v>1715443</v>
      </c>
      <c r="L273" s="16">
        <f t="shared" si="21"/>
        <v>11866856</v>
      </c>
      <c r="M273" s="16">
        <f t="shared" si="22"/>
        <v>1837655</v>
      </c>
      <c r="N273" s="16"/>
      <c r="O273" s="37"/>
      <c r="P273" s="37"/>
      <c r="Q273" s="37"/>
      <c r="R273" s="78"/>
      <c r="S273" s="78"/>
      <c r="T273" s="78"/>
      <c r="U273" s="78"/>
      <c r="V273" s="78"/>
      <c r="W273" s="78"/>
      <c r="X273"/>
      <c r="Y273"/>
      <c r="Z273"/>
    </row>
    <row r="274" spans="1:26" s="46" customFormat="1" ht="12.75" hidden="1" customHeight="1" x14ac:dyDescent="0.3">
      <c r="A274" s="39" t="s">
        <v>0</v>
      </c>
      <c r="B274" s="39" t="s">
        <v>710</v>
      </c>
      <c r="C274" s="32" t="s">
        <v>709</v>
      </c>
      <c r="D274" s="32" t="s">
        <v>473</v>
      </c>
      <c r="E274" s="32" t="s">
        <v>1</v>
      </c>
      <c r="F274" s="42" t="s">
        <v>476</v>
      </c>
      <c r="G274" s="16">
        <v>1850500</v>
      </c>
      <c r="H274" s="16">
        <f t="shared" si="20"/>
        <v>1942534</v>
      </c>
      <c r="I274" s="16"/>
      <c r="J274" s="16">
        <f t="shared" si="23"/>
        <v>2152372</v>
      </c>
      <c r="K274" s="16">
        <f t="shared" si="24"/>
        <v>0</v>
      </c>
      <c r="L274" s="16">
        <f t="shared" si="21"/>
        <v>2251270</v>
      </c>
      <c r="M274" s="16">
        <f t="shared" si="22"/>
        <v>0</v>
      </c>
      <c r="N274" s="16"/>
      <c r="O274" s="37"/>
      <c r="P274" s="37"/>
      <c r="Q274" s="37"/>
      <c r="R274" s="78"/>
      <c r="S274" s="78"/>
      <c r="T274" s="78"/>
      <c r="U274" s="78"/>
      <c r="V274" s="78"/>
      <c r="W274" s="78"/>
      <c r="X274"/>
      <c r="Y274"/>
      <c r="Z274"/>
    </row>
    <row r="275" spans="1:26" s="46" customFormat="1" ht="12.75" hidden="1" customHeight="1" x14ac:dyDescent="0.3">
      <c r="A275" s="39" t="s">
        <v>93</v>
      </c>
      <c r="B275" s="39" t="s">
        <v>817</v>
      </c>
      <c r="C275" s="32" t="s">
        <v>712</v>
      </c>
      <c r="D275" s="32" t="s">
        <v>477</v>
      </c>
      <c r="E275" s="32" t="s">
        <v>1</v>
      </c>
      <c r="F275" s="42"/>
      <c r="G275" s="16">
        <v>4112500</v>
      </c>
      <c r="H275" s="16">
        <f t="shared" si="20"/>
        <v>4317034</v>
      </c>
      <c r="I275" s="16">
        <v>206100</v>
      </c>
      <c r="J275" s="16">
        <f t="shared" si="23"/>
        <v>4783372</v>
      </c>
      <c r="K275" s="16">
        <f t="shared" si="24"/>
        <v>229580</v>
      </c>
      <c r="L275" s="16">
        <f t="shared" si="21"/>
        <v>5003159</v>
      </c>
      <c r="M275" s="16">
        <f t="shared" si="22"/>
        <v>245936</v>
      </c>
      <c r="N275" s="16"/>
      <c r="O275" s="37"/>
      <c r="P275" s="37"/>
      <c r="Q275" s="37"/>
      <c r="R275" s="78"/>
      <c r="S275" s="78"/>
      <c r="T275" s="78"/>
      <c r="U275" s="78"/>
      <c r="V275" s="78"/>
      <c r="W275" s="78"/>
      <c r="X275"/>
      <c r="Y275"/>
      <c r="Z275"/>
    </row>
    <row r="276" spans="1:26" s="46" customFormat="1" ht="13" hidden="1" x14ac:dyDescent="0.3">
      <c r="A276" s="39" t="s">
        <v>0</v>
      </c>
      <c r="B276" s="39" t="s">
        <v>711</v>
      </c>
      <c r="C276" s="36" t="s">
        <v>757</v>
      </c>
      <c r="D276" s="36" t="s">
        <v>477</v>
      </c>
      <c r="E276" s="36" t="s">
        <v>1</v>
      </c>
      <c r="F276" s="42"/>
      <c r="G276" s="16">
        <v>2348567</v>
      </c>
      <c r="H276" s="16">
        <f t="shared" si="20"/>
        <v>2465372</v>
      </c>
      <c r="I276" s="16"/>
      <c r="J276" s="16">
        <f t="shared" si="23"/>
        <v>2731688</v>
      </c>
      <c r="K276" s="16">
        <f t="shared" si="24"/>
        <v>0</v>
      </c>
      <c r="L276" s="16">
        <f t="shared" si="21"/>
        <v>2857204</v>
      </c>
      <c r="M276" s="16">
        <f t="shared" si="22"/>
        <v>0</v>
      </c>
      <c r="N276" s="16"/>
      <c r="O276" s="37"/>
      <c r="P276" s="37"/>
      <c r="Q276" s="37"/>
      <c r="R276" s="79" t="s">
        <v>912</v>
      </c>
      <c r="S276" s="79" t="s">
        <v>912</v>
      </c>
      <c r="T276" s="79" t="s">
        <v>912</v>
      </c>
      <c r="U276" s="79" t="s">
        <v>910</v>
      </c>
      <c r="V276" s="79" t="s">
        <v>912</v>
      </c>
      <c r="W276" s="79"/>
      <c r="X276" s="80"/>
      <c r="Y276" s="80"/>
      <c r="Z276" s="80"/>
    </row>
    <row r="277" spans="1:26" s="46" customFormat="1" ht="12.75" hidden="1" customHeight="1" x14ac:dyDescent="0.3">
      <c r="A277" s="39" t="s">
        <v>93</v>
      </c>
      <c r="B277" s="39" t="s">
        <v>714</v>
      </c>
      <c r="C277" s="32" t="s">
        <v>713</v>
      </c>
      <c r="D277" s="32" t="s">
        <v>477</v>
      </c>
      <c r="E277" s="32" t="s">
        <v>1</v>
      </c>
      <c r="F277" s="42"/>
      <c r="G277" s="16">
        <v>7401998</v>
      </c>
      <c r="H277" s="16">
        <f t="shared" si="20"/>
        <v>7770135</v>
      </c>
      <c r="I277" s="16">
        <v>780000</v>
      </c>
      <c r="J277" s="16">
        <f t="shared" si="23"/>
        <v>8609486</v>
      </c>
      <c r="K277" s="16">
        <f t="shared" si="24"/>
        <v>868861</v>
      </c>
      <c r="L277" s="16">
        <f t="shared" si="21"/>
        <v>9005076</v>
      </c>
      <c r="M277" s="16">
        <f t="shared" si="22"/>
        <v>930761</v>
      </c>
      <c r="N277" s="16"/>
      <c r="O277" s="37"/>
      <c r="P277" s="37"/>
      <c r="Q277" s="37"/>
      <c r="R277" s="78"/>
      <c r="S277" s="78"/>
      <c r="T277" s="78"/>
      <c r="U277" s="78"/>
      <c r="V277" s="78"/>
      <c r="W277" s="78"/>
      <c r="X277"/>
      <c r="Y277"/>
      <c r="Z277"/>
    </row>
    <row r="278" spans="1:26" s="46" customFormat="1" ht="312.5" x14ac:dyDescent="0.3">
      <c r="A278" s="39" t="s">
        <v>93</v>
      </c>
      <c r="B278" s="39" t="s">
        <v>888</v>
      </c>
      <c r="C278" s="32" t="s">
        <v>715</v>
      </c>
      <c r="D278" s="32" t="s">
        <v>478</v>
      </c>
      <c r="E278" s="32" t="s">
        <v>1</v>
      </c>
      <c r="F278" s="38"/>
      <c r="G278" s="16">
        <v>18922766</v>
      </c>
      <c r="H278" s="16">
        <f t="shared" si="20"/>
        <v>19863885</v>
      </c>
      <c r="I278" s="16">
        <f>3295000+215016</f>
        <v>3510016</v>
      </c>
      <c r="J278" s="16">
        <f t="shared" si="23"/>
        <v>22009636</v>
      </c>
      <c r="K278" s="16">
        <f t="shared" si="24"/>
        <v>3909891</v>
      </c>
      <c r="L278" s="16">
        <f t="shared" si="21"/>
        <v>23020939</v>
      </c>
      <c r="M278" s="16">
        <f t="shared" si="22"/>
        <v>4188441</v>
      </c>
      <c r="N278" s="16"/>
      <c r="O278" s="122" t="s">
        <v>999</v>
      </c>
      <c r="P278" s="122" t="s">
        <v>995</v>
      </c>
      <c r="Q278" s="122" t="s">
        <v>999</v>
      </c>
      <c r="R278" s="122" t="s">
        <v>1000</v>
      </c>
      <c r="S278" s="78"/>
      <c r="T278" s="78"/>
      <c r="U278" s="78"/>
      <c r="V278" s="78"/>
      <c r="W278" s="78"/>
      <c r="X278"/>
      <c r="Y278"/>
      <c r="Z278"/>
    </row>
    <row r="279" spans="1:26" s="46" customFormat="1" ht="12.75" hidden="1" customHeight="1" x14ac:dyDescent="0.3">
      <c r="A279" s="39" t="s">
        <v>93</v>
      </c>
      <c r="B279" s="39" t="s">
        <v>717</v>
      </c>
      <c r="C279" s="32" t="s">
        <v>716</v>
      </c>
      <c r="D279" s="32" t="s">
        <v>479</v>
      </c>
      <c r="E279" s="32" t="s">
        <v>1</v>
      </c>
      <c r="F279" s="14" t="s">
        <v>481</v>
      </c>
      <c r="G279" s="16">
        <v>3117621</v>
      </c>
      <c r="H279" s="16">
        <f t="shared" si="20"/>
        <v>3272675</v>
      </c>
      <c r="I279" s="16">
        <v>625000</v>
      </c>
      <c r="J279" s="16">
        <f t="shared" si="23"/>
        <v>3626198</v>
      </c>
      <c r="K279" s="16">
        <f t="shared" si="24"/>
        <v>696203</v>
      </c>
      <c r="L279" s="16">
        <f t="shared" si="21"/>
        <v>3792815</v>
      </c>
      <c r="M279" s="16">
        <f t="shared" si="22"/>
        <v>745802</v>
      </c>
      <c r="N279" s="16"/>
      <c r="O279" s="37"/>
      <c r="P279" s="37"/>
      <c r="Q279" s="37"/>
      <c r="R279" s="78"/>
      <c r="S279" s="78"/>
      <c r="T279" s="78"/>
      <c r="U279" s="78"/>
      <c r="V279" s="78"/>
      <c r="W279" s="78"/>
      <c r="X279"/>
      <c r="Y279"/>
      <c r="Z279"/>
    </row>
    <row r="280" spans="1:26" s="46" customFormat="1" ht="12.75" hidden="1" customHeight="1" x14ac:dyDescent="0.3">
      <c r="A280" s="39" t="s">
        <v>0</v>
      </c>
      <c r="B280" s="39" t="s">
        <v>759</v>
      </c>
      <c r="C280" s="32" t="s">
        <v>758</v>
      </c>
      <c r="D280" s="32" t="s">
        <v>479</v>
      </c>
      <c r="E280" s="32" t="s">
        <v>1</v>
      </c>
      <c r="F280" s="14" t="s">
        <v>480</v>
      </c>
      <c r="G280" s="16">
        <v>589649</v>
      </c>
      <c r="H280" s="16">
        <f t="shared" si="20"/>
        <v>618975</v>
      </c>
      <c r="I280" s="16"/>
      <c r="J280" s="16">
        <f t="shared" si="23"/>
        <v>685838</v>
      </c>
      <c r="K280" s="16">
        <f t="shared" si="24"/>
        <v>0</v>
      </c>
      <c r="L280" s="16">
        <f t="shared" si="21"/>
        <v>717351</v>
      </c>
      <c r="M280" s="16">
        <f t="shared" si="22"/>
        <v>0</v>
      </c>
      <c r="N280" s="16"/>
      <c r="O280" s="37"/>
      <c r="P280" s="37"/>
      <c r="Q280" s="37"/>
      <c r="R280" s="78"/>
      <c r="S280" s="78"/>
      <c r="T280" s="78"/>
      <c r="U280" s="78"/>
      <c r="V280" s="78"/>
      <c r="W280" s="78"/>
      <c r="X280"/>
      <c r="Y280"/>
      <c r="Z280"/>
    </row>
    <row r="281" spans="1:26" s="46" customFormat="1" ht="12.75" hidden="1" customHeight="1" x14ac:dyDescent="0.3">
      <c r="A281" s="39" t="s">
        <v>0</v>
      </c>
      <c r="B281" s="39"/>
      <c r="C281" s="32" t="s">
        <v>87</v>
      </c>
      <c r="D281" s="32" t="s">
        <v>482</v>
      </c>
      <c r="E281" s="32" t="s">
        <v>1</v>
      </c>
      <c r="F281" s="14" t="s">
        <v>485</v>
      </c>
      <c r="G281" s="16">
        <v>363827</v>
      </c>
      <c r="H281" s="16">
        <f t="shared" si="20"/>
        <v>381922</v>
      </c>
      <c r="I281" s="16"/>
      <c r="J281" s="16">
        <f t="shared" si="23"/>
        <v>423178</v>
      </c>
      <c r="K281" s="16">
        <f t="shared" si="24"/>
        <v>0</v>
      </c>
      <c r="L281" s="16">
        <f t="shared" si="21"/>
        <v>442622</v>
      </c>
      <c r="M281" s="16">
        <f t="shared" si="22"/>
        <v>0</v>
      </c>
      <c r="N281" s="16"/>
      <c r="O281" s="37"/>
      <c r="P281" s="37"/>
      <c r="Q281" s="37"/>
      <c r="R281" s="78"/>
      <c r="S281" s="78"/>
      <c r="T281" s="78"/>
      <c r="U281" s="78"/>
      <c r="V281" s="78"/>
      <c r="W281" s="78"/>
      <c r="X281"/>
      <c r="Y281"/>
      <c r="Z281"/>
    </row>
    <row r="282" spans="1:26" s="46" customFormat="1" ht="13" hidden="1" x14ac:dyDescent="0.3">
      <c r="A282" s="39" t="s">
        <v>0</v>
      </c>
      <c r="B282" s="39" t="s">
        <v>801</v>
      </c>
      <c r="C282" s="32" t="s">
        <v>718</v>
      </c>
      <c r="D282" s="32" t="s">
        <v>483</v>
      </c>
      <c r="E282" s="32" t="s">
        <v>1</v>
      </c>
      <c r="F282" s="38" t="s">
        <v>97</v>
      </c>
      <c r="G282" s="16">
        <v>377628</v>
      </c>
      <c r="H282" s="16">
        <f t="shared" si="20"/>
        <v>396409</v>
      </c>
      <c r="I282" s="16"/>
      <c r="J282" s="16">
        <f t="shared" si="23"/>
        <v>439230</v>
      </c>
      <c r="K282" s="16">
        <f t="shared" si="24"/>
        <v>0</v>
      </c>
      <c r="L282" s="16">
        <f t="shared" si="21"/>
        <v>459412</v>
      </c>
      <c r="M282" s="16">
        <f t="shared" si="22"/>
        <v>0</v>
      </c>
      <c r="N282" s="16"/>
      <c r="O282" s="37"/>
      <c r="P282" s="37"/>
      <c r="Q282" s="37"/>
      <c r="R282" s="78"/>
      <c r="S282" s="78"/>
      <c r="T282" s="78"/>
      <c r="U282" s="78"/>
      <c r="V282" s="78"/>
      <c r="W282" s="78"/>
      <c r="X282"/>
      <c r="Y282"/>
      <c r="Z282"/>
    </row>
    <row r="283" spans="1:26" s="46" customFormat="1" ht="25" x14ac:dyDescent="0.3">
      <c r="A283" s="39" t="s">
        <v>0</v>
      </c>
      <c r="B283" s="39" t="s">
        <v>677</v>
      </c>
      <c r="C283" s="32" t="s">
        <v>719</v>
      </c>
      <c r="D283" s="32" t="s">
        <v>484</v>
      </c>
      <c r="E283" s="32" t="s">
        <v>1</v>
      </c>
      <c r="F283" s="38"/>
      <c r="G283" s="16">
        <v>16623128</v>
      </c>
      <c r="H283" s="16">
        <f t="shared" si="20"/>
        <v>17449875</v>
      </c>
      <c r="I283" s="16"/>
      <c r="J283" s="16">
        <f t="shared" si="23"/>
        <v>19334858</v>
      </c>
      <c r="K283" s="16">
        <f t="shared" si="24"/>
        <v>0</v>
      </c>
      <c r="L283" s="16">
        <f t="shared" si="21"/>
        <v>20223260</v>
      </c>
      <c r="M283" s="16">
        <f t="shared" si="22"/>
        <v>0</v>
      </c>
      <c r="N283" s="16"/>
      <c r="O283" s="37" t="s">
        <v>992</v>
      </c>
      <c r="P283" s="37" t="s">
        <v>991</v>
      </c>
      <c r="Q283" s="37" t="s">
        <v>993</v>
      </c>
      <c r="R283" s="79" t="s">
        <v>912</v>
      </c>
      <c r="S283" s="79" t="s">
        <v>912</v>
      </c>
      <c r="T283" s="79" t="s">
        <v>910</v>
      </c>
      <c r="U283" s="79" t="s">
        <v>910</v>
      </c>
      <c r="V283" s="79" t="s">
        <v>915</v>
      </c>
      <c r="W283" s="79"/>
      <c r="X283" s="80"/>
      <c r="Y283" s="80"/>
      <c r="Z283" s="80"/>
    </row>
    <row r="284" spans="1:26" s="46" customFormat="1" ht="12.75" hidden="1" customHeight="1" x14ac:dyDescent="0.3">
      <c r="A284" s="39" t="s">
        <v>0</v>
      </c>
      <c r="B284" s="31" t="s">
        <v>726</v>
      </c>
      <c r="C284" s="32" t="s">
        <v>725</v>
      </c>
      <c r="D284" s="32" t="s">
        <v>487</v>
      </c>
      <c r="E284" s="32" t="s">
        <v>1</v>
      </c>
      <c r="F284" s="42"/>
      <c r="G284" s="16">
        <v>127967</v>
      </c>
      <c r="H284" s="16">
        <f t="shared" si="20"/>
        <v>134331</v>
      </c>
      <c r="I284" s="16"/>
      <c r="J284" s="16">
        <f t="shared" si="23"/>
        <v>148842</v>
      </c>
      <c r="K284" s="16">
        <f t="shared" si="24"/>
        <v>0</v>
      </c>
      <c r="L284" s="16">
        <f t="shared" si="21"/>
        <v>155681</v>
      </c>
      <c r="M284" s="16">
        <f t="shared" si="22"/>
        <v>0</v>
      </c>
      <c r="N284" s="16"/>
      <c r="O284" s="37"/>
      <c r="P284" s="37"/>
      <c r="Q284" s="37"/>
      <c r="R284" s="78"/>
      <c r="S284" s="78"/>
      <c r="T284" s="78"/>
      <c r="U284" s="78"/>
      <c r="V284" s="78"/>
      <c r="W284" s="78"/>
      <c r="X284"/>
      <c r="Y284"/>
      <c r="Z284"/>
    </row>
    <row r="285" spans="1:26" s="46" customFormat="1" ht="12.75" hidden="1" customHeight="1" x14ac:dyDescent="0.3">
      <c r="A285" s="39" t="s">
        <v>0</v>
      </c>
      <c r="B285" s="59" t="s">
        <v>722</v>
      </c>
      <c r="C285" s="32" t="s">
        <v>723</v>
      </c>
      <c r="D285" s="32" t="s">
        <v>486</v>
      </c>
      <c r="E285" s="32" t="s">
        <v>1</v>
      </c>
      <c r="F285" s="42" t="s">
        <v>489</v>
      </c>
      <c r="G285" s="16">
        <v>1035024</v>
      </c>
      <c r="H285" s="16">
        <f t="shared" si="20"/>
        <v>1086501</v>
      </c>
      <c r="I285" s="16"/>
      <c r="J285" s="16">
        <f t="shared" si="23"/>
        <v>1203868</v>
      </c>
      <c r="K285" s="16">
        <f t="shared" si="24"/>
        <v>0</v>
      </c>
      <c r="L285" s="16">
        <f t="shared" si="21"/>
        <v>1259184</v>
      </c>
      <c r="M285" s="16">
        <f t="shared" si="22"/>
        <v>0</v>
      </c>
      <c r="N285" s="16"/>
      <c r="O285" s="29"/>
      <c r="P285" s="29"/>
      <c r="Q285" s="29"/>
      <c r="R285" s="78"/>
      <c r="S285" s="78"/>
      <c r="T285" s="78"/>
      <c r="U285" s="78"/>
      <c r="V285" s="78"/>
      <c r="W285" s="78"/>
      <c r="X285"/>
      <c r="Y285"/>
      <c r="Z285"/>
    </row>
    <row r="286" spans="1:26" s="46" customFormat="1" ht="13" hidden="1" x14ac:dyDescent="0.3">
      <c r="A286" s="39" t="s">
        <v>0</v>
      </c>
      <c r="B286" s="39" t="s">
        <v>815</v>
      </c>
      <c r="C286" s="32" t="s">
        <v>720</v>
      </c>
      <c r="D286" s="32" t="s">
        <v>487</v>
      </c>
      <c r="E286" s="32" t="s">
        <v>1</v>
      </c>
      <c r="F286" s="42" t="s">
        <v>490</v>
      </c>
      <c r="G286" s="16">
        <v>1411398</v>
      </c>
      <c r="H286" s="16">
        <f t="shared" si="20"/>
        <v>1481594</v>
      </c>
      <c r="I286" s="16"/>
      <c r="J286" s="16">
        <f t="shared" si="23"/>
        <v>1641640</v>
      </c>
      <c r="K286" s="16">
        <f t="shared" si="24"/>
        <v>0</v>
      </c>
      <c r="L286" s="16">
        <f t="shared" si="21"/>
        <v>1717070</v>
      </c>
      <c r="M286" s="16">
        <f t="shared" si="22"/>
        <v>0</v>
      </c>
      <c r="N286" s="16"/>
      <c r="O286" s="37"/>
      <c r="P286" s="37"/>
      <c r="Q286" s="37"/>
      <c r="R286" s="78"/>
      <c r="S286" s="78"/>
      <c r="T286" s="78"/>
      <c r="U286" s="78"/>
      <c r="V286" s="78"/>
      <c r="W286" s="78"/>
      <c r="X286"/>
      <c r="Y286"/>
      <c r="Z286"/>
    </row>
    <row r="287" spans="1:26" s="46" customFormat="1" ht="12.75" hidden="1" customHeight="1" x14ac:dyDescent="0.3">
      <c r="A287" s="39" t="s">
        <v>0</v>
      </c>
      <c r="B287" s="39" t="s">
        <v>816</v>
      </c>
      <c r="C287" s="32" t="s">
        <v>721</v>
      </c>
      <c r="D287" s="32" t="s">
        <v>487</v>
      </c>
      <c r="E287" s="32" t="s">
        <v>1</v>
      </c>
      <c r="F287" s="38" t="s">
        <v>491</v>
      </c>
      <c r="G287" s="16">
        <v>3324625</v>
      </c>
      <c r="H287" s="16">
        <f t="shared" si="20"/>
        <v>3489974</v>
      </c>
      <c r="I287" s="16"/>
      <c r="J287" s="16">
        <f t="shared" si="23"/>
        <v>3866971</v>
      </c>
      <c r="K287" s="16">
        <f t="shared" si="24"/>
        <v>0</v>
      </c>
      <c r="L287" s="16">
        <f t="shared" si="21"/>
        <v>4044651</v>
      </c>
      <c r="M287" s="16">
        <f t="shared" si="22"/>
        <v>0</v>
      </c>
      <c r="N287" s="16"/>
      <c r="O287" s="37"/>
      <c r="P287" s="37"/>
      <c r="Q287" s="37"/>
      <c r="R287" s="128" t="s">
        <v>959</v>
      </c>
      <c r="S287" s="78"/>
      <c r="T287" s="78"/>
      <c r="U287" s="78"/>
      <c r="V287" s="78"/>
      <c r="W287" s="78"/>
      <c r="X287"/>
      <c r="Y287"/>
      <c r="Z287"/>
    </row>
    <row r="288" spans="1:26" s="46" customFormat="1" ht="13" hidden="1" x14ac:dyDescent="0.3">
      <c r="A288" s="39" t="s">
        <v>0</v>
      </c>
      <c r="B288" s="39"/>
      <c r="C288" s="32" t="s">
        <v>488</v>
      </c>
      <c r="D288" s="32" t="s">
        <v>487</v>
      </c>
      <c r="E288" s="32" t="s">
        <v>1</v>
      </c>
      <c r="F288" s="42" t="s">
        <v>492</v>
      </c>
      <c r="G288" s="16">
        <v>219550</v>
      </c>
      <c r="H288" s="16">
        <f t="shared" si="20"/>
        <v>230469</v>
      </c>
      <c r="I288" s="16"/>
      <c r="J288" s="16">
        <f t="shared" si="23"/>
        <v>255365</v>
      </c>
      <c r="K288" s="16">
        <f t="shared" si="24"/>
        <v>0</v>
      </c>
      <c r="L288" s="16">
        <f t="shared" si="21"/>
        <v>267099</v>
      </c>
      <c r="M288" s="16">
        <f t="shared" si="22"/>
        <v>0</v>
      </c>
      <c r="N288" s="16"/>
      <c r="O288" s="37"/>
      <c r="P288" s="37"/>
      <c r="Q288" s="37"/>
      <c r="R288" s="128"/>
      <c r="S288" s="78"/>
      <c r="T288" s="78"/>
      <c r="U288" s="78"/>
      <c r="V288" s="78"/>
      <c r="W288" s="78"/>
      <c r="X288"/>
      <c r="Y288"/>
      <c r="Z288"/>
    </row>
    <row r="289" spans="1:26" s="46" customFormat="1" ht="13" hidden="1" x14ac:dyDescent="0.3">
      <c r="A289" s="39" t="s">
        <v>0</v>
      </c>
      <c r="B289" s="39" t="s">
        <v>819</v>
      </c>
      <c r="C289" s="32" t="s">
        <v>724</v>
      </c>
      <c r="D289" s="32" t="s">
        <v>487</v>
      </c>
      <c r="E289" s="32" t="s">
        <v>1</v>
      </c>
      <c r="F289" s="42" t="s">
        <v>493</v>
      </c>
      <c r="G289" s="16">
        <v>3243078</v>
      </c>
      <c r="H289" s="16">
        <f t="shared" si="20"/>
        <v>3404372</v>
      </c>
      <c r="I289" s="16"/>
      <c r="J289" s="16">
        <f t="shared" si="23"/>
        <v>3772122</v>
      </c>
      <c r="K289" s="16">
        <f t="shared" si="24"/>
        <v>0</v>
      </c>
      <c r="L289" s="16">
        <f t="shared" si="21"/>
        <v>3945444</v>
      </c>
      <c r="M289" s="16">
        <f t="shared" si="22"/>
        <v>0</v>
      </c>
      <c r="N289" s="16"/>
      <c r="O289" s="29"/>
      <c r="P289" s="29"/>
      <c r="Q289" s="29"/>
      <c r="R289" s="128"/>
      <c r="S289" s="78"/>
      <c r="T289" s="78"/>
      <c r="U289" s="78"/>
      <c r="V289" s="78"/>
      <c r="W289" s="78"/>
      <c r="X289"/>
      <c r="Y289"/>
      <c r="Z289"/>
    </row>
    <row r="290" spans="1:26" s="29" customFormat="1" ht="13" hidden="1" x14ac:dyDescent="0.3">
      <c r="A290" s="39" t="s">
        <v>93</v>
      </c>
      <c r="B290" s="39" t="s">
        <v>728</v>
      </c>
      <c r="C290" s="32" t="s">
        <v>727</v>
      </c>
      <c r="D290" s="32" t="s">
        <v>494</v>
      </c>
      <c r="E290" s="32" t="s">
        <v>1</v>
      </c>
      <c r="F290" s="14" t="s">
        <v>502</v>
      </c>
      <c r="G290" s="16">
        <v>4754842</v>
      </c>
      <c r="H290" s="16">
        <f t="shared" si="20"/>
        <v>4991323</v>
      </c>
      <c r="I290" s="16">
        <v>690000</v>
      </c>
      <c r="J290" s="16">
        <f t="shared" si="23"/>
        <v>5530499</v>
      </c>
      <c r="K290" s="16">
        <f t="shared" si="24"/>
        <v>768608</v>
      </c>
      <c r="L290" s="16">
        <f t="shared" si="21"/>
        <v>5784615</v>
      </c>
      <c r="M290" s="16">
        <f t="shared" si="22"/>
        <v>823365</v>
      </c>
      <c r="N290" s="16"/>
      <c r="O290" s="37"/>
      <c r="P290" s="37"/>
      <c r="Q290" s="37"/>
      <c r="R290" s="78"/>
      <c r="S290" s="78"/>
      <c r="T290" s="78"/>
      <c r="U290" s="78"/>
      <c r="V290" s="78"/>
      <c r="W290" s="78"/>
      <c r="X290"/>
      <c r="Y290"/>
      <c r="Z290"/>
    </row>
    <row r="291" spans="1:26" s="29" customFormat="1" ht="13" hidden="1" x14ac:dyDescent="0.3">
      <c r="A291" s="39" t="s">
        <v>0</v>
      </c>
      <c r="B291" s="39"/>
      <c r="C291" s="32" t="s">
        <v>9</v>
      </c>
      <c r="D291" s="32" t="s">
        <v>495</v>
      </c>
      <c r="E291" s="32" t="s">
        <v>1</v>
      </c>
      <c r="F291" s="14" t="s">
        <v>503</v>
      </c>
      <c r="G291" s="16">
        <v>4692114</v>
      </c>
      <c r="H291" s="16">
        <f t="shared" si="20"/>
        <v>4925475</v>
      </c>
      <c r="I291" s="16"/>
      <c r="J291" s="16">
        <f t="shared" si="23"/>
        <v>5457538</v>
      </c>
      <c r="K291" s="16">
        <f t="shared" si="24"/>
        <v>0</v>
      </c>
      <c r="L291" s="16">
        <f t="shared" si="21"/>
        <v>5708302</v>
      </c>
      <c r="M291" s="16">
        <f t="shared" si="22"/>
        <v>0</v>
      </c>
      <c r="N291" s="16"/>
      <c r="O291" s="37"/>
      <c r="P291" s="37"/>
      <c r="Q291" s="37"/>
      <c r="R291" s="78"/>
      <c r="S291" s="78"/>
      <c r="T291" s="78"/>
      <c r="U291" s="78"/>
      <c r="V291" s="78"/>
      <c r="W291" s="78"/>
      <c r="X291"/>
      <c r="Y291"/>
      <c r="Z291"/>
    </row>
    <row r="292" spans="1:26" s="29" customFormat="1" hidden="1" x14ac:dyDescent="0.25">
      <c r="A292" s="39" t="s">
        <v>0</v>
      </c>
      <c r="B292" s="39" t="s">
        <v>820</v>
      </c>
      <c r="C292" s="32" t="s">
        <v>881</v>
      </c>
      <c r="D292" s="32" t="s">
        <v>496</v>
      </c>
      <c r="E292" s="32" t="s">
        <v>1</v>
      </c>
      <c r="F292" s="14" t="s">
        <v>504</v>
      </c>
      <c r="G292" s="16">
        <v>194460</v>
      </c>
      <c r="H292" s="16">
        <f t="shared" si="20"/>
        <v>204131</v>
      </c>
      <c r="I292" s="16"/>
      <c r="J292" s="16">
        <f t="shared" si="23"/>
        <v>226182</v>
      </c>
      <c r="K292" s="16">
        <f t="shared" si="24"/>
        <v>0</v>
      </c>
      <c r="L292" s="16">
        <f t="shared" si="21"/>
        <v>236575</v>
      </c>
      <c r="M292" s="16">
        <f t="shared" si="22"/>
        <v>0</v>
      </c>
      <c r="N292" s="16"/>
      <c r="R292" s="78"/>
      <c r="S292" s="78"/>
      <c r="T292" s="78"/>
      <c r="U292" s="78"/>
      <c r="V292" s="78"/>
      <c r="W292" s="78"/>
      <c r="X292"/>
      <c r="Y292"/>
      <c r="Z292"/>
    </row>
    <row r="293" spans="1:26" s="29" customFormat="1" ht="13" hidden="1" x14ac:dyDescent="0.3">
      <c r="A293" s="39" t="s">
        <v>0</v>
      </c>
      <c r="B293" s="39"/>
      <c r="C293" s="32" t="s">
        <v>30</v>
      </c>
      <c r="D293" s="32" t="s">
        <v>497</v>
      </c>
      <c r="E293" s="32" t="s">
        <v>1</v>
      </c>
      <c r="F293" s="14" t="s">
        <v>505</v>
      </c>
      <c r="G293" s="16">
        <v>1380033</v>
      </c>
      <c r="H293" s="16">
        <f t="shared" si="20"/>
        <v>1448669</v>
      </c>
      <c r="I293" s="16"/>
      <c r="J293" s="16">
        <f t="shared" si="23"/>
        <v>1605158</v>
      </c>
      <c r="K293" s="16">
        <f t="shared" si="24"/>
        <v>0</v>
      </c>
      <c r="L293" s="16">
        <f t="shared" si="21"/>
        <v>1678912</v>
      </c>
      <c r="M293" s="16">
        <f t="shared" si="22"/>
        <v>0</v>
      </c>
      <c r="N293" s="16"/>
      <c r="O293" s="37"/>
      <c r="P293" s="37"/>
      <c r="Q293" s="37"/>
      <c r="R293" s="78"/>
      <c r="S293" s="78"/>
      <c r="T293" s="78"/>
      <c r="U293" s="78"/>
      <c r="V293" s="78"/>
      <c r="W293" s="78"/>
      <c r="X293"/>
      <c r="Y293"/>
      <c r="Z293"/>
    </row>
    <row r="294" spans="1:26" s="29" customFormat="1" ht="13" hidden="1" x14ac:dyDescent="0.3">
      <c r="A294" s="39" t="s">
        <v>0</v>
      </c>
      <c r="B294" s="39" t="s">
        <v>761</v>
      </c>
      <c r="C294" s="32" t="s">
        <v>760</v>
      </c>
      <c r="D294" s="32" t="s">
        <v>498</v>
      </c>
      <c r="E294" s="32" t="s">
        <v>1</v>
      </c>
      <c r="F294" s="42" t="s">
        <v>506</v>
      </c>
      <c r="G294" s="16">
        <v>439102</v>
      </c>
      <c r="H294" s="16">
        <f t="shared" si="20"/>
        <v>460941</v>
      </c>
      <c r="I294" s="16"/>
      <c r="J294" s="16">
        <f t="shared" si="23"/>
        <v>510733</v>
      </c>
      <c r="K294" s="16">
        <f t="shared" si="24"/>
        <v>0</v>
      </c>
      <c r="L294" s="16">
        <f t="shared" si="21"/>
        <v>534200</v>
      </c>
      <c r="M294" s="16">
        <f t="shared" si="22"/>
        <v>0</v>
      </c>
      <c r="N294" s="16"/>
      <c r="O294" s="37"/>
      <c r="P294" s="37"/>
      <c r="Q294" s="37"/>
      <c r="R294" s="78"/>
      <c r="S294" s="78"/>
      <c r="T294" s="78"/>
      <c r="U294" s="78"/>
      <c r="V294" s="78"/>
      <c r="W294" s="78"/>
      <c r="X294"/>
      <c r="Y294"/>
      <c r="Z294"/>
    </row>
    <row r="295" spans="1:26" s="29" customFormat="1" ht="13" hidden="1" x14ac:dyDescent="0.3">
      <c r="A295" s="39" t="s">
        <v>93</v>
      </c>
      <c r="B295" s="39" t="s">
        <v>763</v>
      </c>
      <c r="C295" s="32" t="s">
        <v>762</v>
      </c>
      <c r="D295" s="32" t="s">
        <v>499</v>
      </c>
      <c r="E295" s="32" t="s">
        <v>1</v>
      </c>
      <c r="F295" s="42" t="s">
        <v>507</v>
      </c>
      <c r="G295" s="16">
        <v>62730</v>
      </c>
      <c r="H295" s="16">
        <f t="shared" si="20"/>
        <v>65850</v>
      </c>
      <c r="I295" s="16">
        <v>6000</v>
      </c>
      <c r="J295" s="16">
        <f t="shared" si="23"/>
        <v>72963</v>
      </c>
      <c r="K295" s="16">
        <f t="shared" si="24"/>
        <v>6684</v>
      </c>
      <c r="L295" s="16">
        <f t="shared" si="21"/>
        <v>76316</v>
      </c>
      <c r="M295" s="16">
        <f t="shared" si="22"/>
        <v>7160</v>
      </c>
      <c r="N295" s="16"/>
      <c r="O295" s="37"/>
      <c r="P295" s="37"/>
      <c r="Q295" s="37"/>
      <c r="R295" s="78"/>
      <c r="S295" s="78"/>
      <c r="T295" s="78"/>
      <c r="U295" s="78"/>
      <c r="V295" s="78"/>
      <c r="W295" s="78"/>
      <c r="X295"/>
      <c r="Y295"/>
      <c r="Z295"/>
    </row>
    <row r="296" spans="1:26" s="29" customFormat="1" ht="25" hidden="1" x14ac:dyDescent="0.25">
      <c r="A296" s="39" t="s">
        <v>88</v>
      </c>
      <c r="B296" s="15" t="s">
        <v>843</v>
      </c>
      <c r="C296" s="15" t="s">
        <v>736</v>
      </c>
      <c r="D296" s="36" t="s">
        <v>840</v>
      </c>
      <c r="E296" s="36" t="s">
        <v>1</v>
      </c>
      <c r="F296" s="14"/>
      <c r="G296" s="16">
        <v>591162</v>
      </c>
      <c r="H296" s="16">
        <f t="shared" si="20"/>
        <v>620563</v>
      </c>
      <c r="I296" s="16"/>
      <c r="J296" s="16">
        <f t="shared" si="23"/>
        <v>687598</v>
      </c>
      <c r="K296" s="16">
        <f t="shared" si="24"/>
        <v>0</v>
      </c>
      <c r="L296" s="16">
        <f t="shared" si="21"/>
        <v>719192</v>
      </c>
      <c r="M296" s="16">
        <f t="shared" si="22"/>
        <v>0</v>
      </c>
      <c r="N296" s="16"/>
      <c r="R296" s="78"/>
      <c r="S296" s="78"/>
      <c r="T296" s="78"/>
      <c r="U296" s="78"/>
      <c r="V296" s="78"/>
      <c r="W296" s="78"/>
      <c r="X296"/>
      <c r="Y296"/>
      <c r="Z296"/>
    </row>
    <row r="297" spans="1:26" s="29" customFormat="1" ht="13" hidden="1" x14ac:dyDescent="0.3">
      <c r="A297" s="39" t="s">
        <v>0</v>
      </c>
      <c r="B297" s="39" t="s">
        <v>729</v>
      </c>
      <c r="C297" s="32" t="s">
        <v>842</v>
      </c>
      <c r="D297" s="32">
        <v>2313</v>
      </c>
      <c r="E297" s="32" t="s">
        <v>1</v>
      </c>
      <c r="F297" s="43" t="s">
        <v>508</v>
      </c>
      <c r="G297" s="16">
        <v>125457</v>
      </c>
      <c r="H297" s="16">
        <f t="shared" si="20"/>
        <v>131697</v>
      </c>
      <c r="I297" s="16"/>
      <c r="J297" s="16">
        <f t="shared" si="23"/>
        <v>145923</v>
      </c>
      <c r="K297" s="16">
        <f t="shared" si="24"/>
        <v>0</v>
      </c>
      <c r="L297" s="16">
        <f t="shared" si="21"/>
        <v>152628</v>
      </c>
      <c r="M297" s="16">
        <f t="shared" si="22"/>
        <v>0</v>
      </c>
      <c r="N297" s="16"/>
      <c r="O297" s="37"/>
      <c r="P297" s="37"/>
      <c r="Q297" s="37"/>
      <c r="R297" s="78"/>
      <c r="S297" s="78"/>
      <c r="T297" s="78"/>
      <c r="U297" s="78"/>
      <c r="V297" s="78"/>
      <c r="W297" s="78"/>
      <c r="X297"/>
      <c r="Y297"/>
      <c r="Z297"/>
    </row>
    <row r="298" spans="1:26" s="29" customFormat="1" ht="13" hidden="1" x14ac:dyDescent="0.3">
      <c r="A298" s="39" t="s">
        <v>93</v>
      </c>
      <c r="B298" s="39" t="s">
        <v>821</v>
      </c>
      <c r="C298" s="32" t="s">
        <v>536</v>
      </c>
      <c r="D298" s="32" t="s">
        <v>500</v>
      </c>
      <c r="E298" s="32" t="s">
        <v>1</v>
      </c>
      <c r="F298" s="42" t="s">
        <v>509</v>
      </c>
      <c r="G298" s="16">
        <v>3719818</v>
      </c>
      <c r="H298" s="16">
        <f t="shared" si="20"/>
        <v>3904822</v>
      </c>
      <c r="I298" s="16">
        <v>240000</v>
      </c>
      <c r="J298" s="16">
        <f t="shared" si="23"/>
        <v>4326632</v>
      </c>
      <c r="K298" s="16">
        <f t="shared" si="24"/>
        <v>267342</v>
      </c>
      <c r="L298" s="16">
        <f t="shared" si="21"/>
        <v>4525433</v>
      </c>
      <c r="M298" s="16">
        <f t="shared" si="22"/>
        <v>286388</v>
      </c>
      <c r="N298" s="16"/>
      <c r="O298" s="37"/>
      <c r="P298" s="37"/>
      <c r="Q298" s="37"/>
      <c r="R298" s="78"/>
      <c r="S298" s="78"/>
      <c r="T298" s="78"/>
      <c r="U298" s="78"/>
      <c r="V298" s="78"/>
      <c r="W298" s="78"/>
      <c r="X298"/>
      <c r="Y298"/>
      <c r="Z298"/>
    </row>
    <row r="299" spans="1:26" s="29" customFormat="1" ht="13" hidden="1" x14ac:dyDescent="0.3">
      <c r="A299" s="39" t="s">
        <v>0</v>
      </c>
      <c r="B299" s="39"/>
      <c r="C299" s="32" t="s">
        <v>50</v>
      </c>
      <c r="D299" s="32" t="s">
        <v>501</v>
      </c>
      <c r="E299" s="32" t="s">
        <v>1</v>
      </c>
      <c r="F299" s="14" t="s">
        <v>510</v>
      </c>
      <c r="G299" s="16">
        <v>2308419</v>
      </c>
      <c r="H299" s="16">
        <f t="shared" si="20"/>
        <v>2423228</v>
      </c>
      <c r="I299" s="16"/>
      <c r="J299" s="16">
        <f t="shared" si="23"/>
        <v>2684992</v>
      </c>
      <c r="K299" s="16">
        <f t="shared" si="24"/>
        <v>0</v>
      </c>
      <c r="L299" s="16">
        <f t="shared" si="21"/>
        <v>2808363</v>
      </c>
      <c r="M299" s="16">
        <f t="shared" si="22"/>
        <v>0</v>
      </c>
      <c r="N299" s="16"/>
      <c r="O299" s="37"/>
      <c r="P299" s="37"/>
      <c r="Q299" s="37"/>
      <c r="R299" s="78"/>
      <c r="S299" s="78"/>
      <c r="T299" s="78"/>
      <c r="U299" s="78"/>
      <c r="V299" s="78"/>
      <c r="W299" s="78"/>
      <c r="X299"/>
      <c r="Y299"/>
      <c r="Z299"/>
    </row>
    <row r="300" spans="1:26" s="29" customFormat="1" ht="13" hidden="1" x14ac:dyDescent="0.3">
      <c r="A300" s="39" t="s">
        <v>93</v>
      </c>
      <c r="B300" s="31" t="s">
        <v>661</v>
      </c>
      <c r="C300" s="32" t="s">
        <v>660</v>
      </c>
      <c r="D300" s="32" t="s">
        <v>522</v>
      </c>
      <c r="E300" s="32" t="s">
        <v>523</v>
      </c>
      <c r="F300" s="14"/>
      <c r="G300" s="16">
        <v>180659</v>
      </c>
      <c r="H300" s="16">
        <f t="shared" si="20"/>
        <v>189644</v>
      </c>
      <c r="I300" s="16">
        <v>29000</v>
      </c>
      <c r="J300" s="16">
        <f t="shared" si="23"/>
        <v>210130</v>
      </c>
      <c r="K300" s="16">
        <f t="shared" si="24"/>
        <v>32304</v>
      </c>
      <c r="L300" s="16">
        <f t="shared" si="21"/>
        <v>219785</v>
      </c>
      <c r="M300" s="16">
        <f t="shared" si="22"/>
        <v>34605</v>
      </c>
      <c r="N300" s="16"/>
      <c r="O300" s="37"/>
      <c r="P300" s="37"/>
      <c r="Q300" s="37"/>
      <c r="R300" s="78"/>
      <c r="S300" s="78"/>
      <c r="T300" s="78"/>
      <c r="U300" s="78"/>
      <c r="V300" s="78"/>
      <c r="W300" s="78"/>
      <c r="X300"/>
      <c r="Y300"/>
      <c r="Z300"/>
    </row>
    <row r="301" spans="1:26" s="29" customFormat="1" ht="13" hidden="1" x14ac:dyDescent="0.3">
      <c r="A301" s="39" t="s">
        <v>93</v>
      </c>
      <c r="B301" s="31" t="s">
        <v>668</v>
      </c>
      <c r="C301" s="32" t="s">
        <v>667</v>
      </c>
      <c r="D301" s="32">
        <v>16220</v>
      </c>
      <c r="E301" s="32" t="s">
        <v>528</v>
      </c>
      <c r="F301" s="14"/>
      <c r="G301" s="16">
        <v>180659</v>
      </c>
      <c r="H301" s="16">
        <f t="shared" si="20"/>
        <v>189644</v>
      </c>
      <c r="I301" s="16">
        <v>29000</v>
      </c>
      <c r="J301" s="16">
        <f t="shared" si="23"/>
        <v>210130</v>
      </c>
      <c r="K301" s="16">
        <f t="shared" si="24"/>
        <v>32304</v>
      </c>
      <c r="L301" s="16">
        <f t="shared" si="21"/>
        <v>219785</v>
      </c>
      <c r="M301" s="16">
        <f t="shared" si="22"/>
        <v>34605</v>
      </c>
      <c r="N301" s="16"/>
      <c r="O301" s="37"/>
      <c r="P301" s="37"/>
      <c r="Q301" s="37"/>
      <c r="R301" s="78"/>
      <c r="S301" s="78"/>
      <c r="T301" s="78"/>
      <c r="U301" s="78"/>
      <c r="V301" s="78"/>
      <c r="W301" s="78"/>
      <c r="X301"/>
      <c r="Y301"/>
      <c r="Z301"/>
    </row>
    <row r="302" spans="1:26" s="55" customFormat="1" hidden="1" x14ac:dyDescent="0.25">
      <c r="A302" s="39" t="s">
        <v>0</v>
      </c>
      <c r="B302" s="59" t="s">
        <v>920</v>
      </c>
      <c r="C302" s="59" t="s">
        <v>919</v>
      </c>
      <c r="D302" s="59" t="s">
        <v>921</v>
      </c>
      <c r="E302" s="32" t="s">
        <v>1</v>
      </c>
      <c r="F302" s="89"/>
      <c r="G302" s="90"/>
      <c r="H302" s="91" t="s">
        <v>922</v>
      </c>
      <c r="I302" s="56"/>
      <c r="J302" s="91" t="s">
        <v>922</v>
      </c>
      <c r="K302" s="56"/>
      <c r="L302" s="91" t="s">
        <v>922</v>
      </c>
      <c r="M302" s="16">
        <f t="shared" si="22"/>
        <v>0</v>
      </c>
      <c r="N302" s="90"/>
      <c r="R302" s="88" t="s">
        <v>923</v>
      </c>
      <c r="S302" s="92"/>
      <c r="T302" s="92"/>
      <c r="U302" s="92"/>
      <c r="V302" s="92"/>
      <c r="W302" s="92"/>
    </row>
    <row r="303" spans="1:26" s="55" customFormat="1" hidden="1" x14ac:dyDescent="0.25">
      <c r="A303" s="59" t="s">
        <v>521</v>
      </c>
      <c r="B303" s="59" t="s">
        <v>937</v>
      </c>
      <c r="C303" s="59" t="s">
        <v>924</v>
      </c>
      <c r="D303" s="59" t="s">
        <v>925</v>
      </c>
      <c r="E303" s="59" t="s">
        <v>1</v>
      </c>
      <c r="F303" s="89"/>
      <c r="G303" s="56"/>
      <c r="H303" s="56"/>
      <c r="I303" s="91" t="s">
        <v>922</v>
      </c>
      <c r="J303" s="59"/>
      <c r="K303" s="62">
        <v>70000</v>
      </c>
      <c r="L303" s="16">
        <f t="shared" si="21"/>
        <v>0</v>
      </c>
      <c r="M303" s="16">
        <f t="shared" si="22"/>
        <v>74987</v>
      </c>
      <c r="N303" s="56"/>
      <c r="R303" s="88" t="s">
        <v>936</v>
      </c>
      <c r="S303" s="92"/>
      <c r="T303" s="92"/>
      <c r="U303" s="92"/>
      <c r="V303" s="92"/>
      <c r="W303" s="92"/>
    </row>
    <row r="304" spans="1:26" s="55" customFormat="1" hidden="1" x14ac:dyDescent="0.25">
      <c r="A304" s="59"/>
      <c r="B304" s="59" t="s">
        <v>927</v>
      </c>
      <c r="C304" s="59" t="s">
        <v>926</v>
      </c>
      <c r="D304" s="59" t="s">
        <v>446</v>
      </c>
      <c r="E304" s="59" t="s">
        <v>1</v>
      </c>
      <c r="F304" s="89"/>
      <c r="G304" s="56"/>
      <c r="H304" s="93">
        <v>1600000</v>
      </c>
      <c r="I304" s="56"/>
      <c r="J304" s="16">
        <f>ROUND(H304/163.4*175.4,0)</f>
        <v>1717503</v>
      </c>
      <c r="K304" s="16">
        <f t="shared" si="24"/>
        <v>0</v>
      </c>
      <c r="L304" s="16">
        <f t="shared" si="21"/>
        <v>1796419</v>
      </c>
      <c r="M304" s="16">
        <f t="shared" si="22"/>
        <v>0</v>
      </c>
      <c r="N304" s="56"/>
      <c r="R304" s="88" t="s">
        <v>928</v>
      </c>
      <c r="S304" s="92"/>
      <c r="T304" s="92"/>
      <c r="U304" s="92"/>
      <c r="V304" s="92"/>
      <c r="W304" s="92"/>
    </row>
    <row r="305" spans="1:23" s="55" customFormat="1" hidden="1" x14ac:dyDescent="0.25">
      <c r="A305" s="39" t="s">
        <v>93</v>
      </c>
      <c r="B305" s="59" t="s">
        <v>937</v>
      </c>
      <c r="C305" s="59" t="s">
        <v>929</v>
      </c>
      <c r="D305" s="59" t="s">
        <v>783</v>
      </c>
      <c r="E305" s="59" t="s">
        <v>1</v>
      </c>
      <c r="F305" s="89"/>
      <c r="G305" s="56"/>
      <c r="H305" s="91"/>
      <c r="I305" s="91"/>
      <c r="J305" s="16">
        <v>7750000</v>
      </c>
      <c r="K305" s="67">
        <v>100000</v>
      </c>
      <c r="L305" s="16">
        <f t="shared" si="21"/>
        <v>8106099</v>
      </c>
      <c r="M305" s="16">
        <f t="shared" si="22"/>
        <v>107124</v>
      </c>
      <c r="N305" s="56"/>
      <c r="R305" s="88" t="s">
        <v>934</v>
      </c>
      <c r="S305" s="92"/>
      <c r="T305" s="92"/>
      <c r="U305" s="92"/>
      <c r="V305" s="92"/>
      <c r="W305" s="92"/>
    </row>
    <row r="306" spans="1:23" s="55" customFormat="1" hidden="1" x14ac:dyDescent="0.25">
      <c r="A306" s="39" t="s">
        <v>93</v>
      </c>
      <c r="B306" s="59" t="s">
        <v>937</v>
      </c>
      <c r="C306" s="59" t="s">
        <v>931</v>
      </c>
      <c r="D306" s="59" t="s">
        <v>930</v>
      </c>
      <c r="E306" s="59" t="s">
        <v>1</v>
      </c>
      <c r="F306" s="89"/>
      <c r="G306" s="93">
        <v>2000000</v>
      </c>
      <c r="H306" s="16">
        <f t="shared" ref="H306" si="25">ROUND(G306/150.8*158.3,0)</f>
        <v>2099469</v>
      </c>
      <c r="I306" s="56"/>
      <c r="J306" s="16">
        <v>5000000</v>
      </c>
      <c r="K306" s="67">
        <v>40000</v>
      </c>
      <c r="L306" s="16">
        <f t="shared" si="21"/>
        <v>5229741</v>
      </c>
      <c r="M306" s="16">
        <f t="shared" si="22"/>
        <v>42850</v>
      </c>
      <c r="N306" s="56"/>
      <c r="R306" s="88" t="s">
        <v>935</v>
      </c>
      <c r="S306" s="92"/>
      <c r="T306" s="92"/>
      <c r="U306" s="92"/>
      <c r="V306" s="92"/>
      <c r="W306" s="92"/>
    </row>
    <row r="307" spans="1:23" s="29" customFormat="1" ht="13" x14ac:dyDescent="0.3">
      <c r="A307" s="39" t="s">
        <v>93</v>
      </c>
      <c r="B307" s="59" t="s">
        <v>951</v>
      </c>
      <c r="C307" s="59" t="s">
        <v>952</v>
      </c>
      <c r="D307" s="59" t="s">
        <v>953</v>
      </c>
      <c r="E307" s="59" t="s">
        <v>1</v>
      </c>
      <c r="F307" s="56" t="s">
        <v>958</v>
      </c>
      <c r="G307" s="59"/>
      <c r="H307" s="59"/>
      <c r="I307" s="59"/>
      <c r="J307" s="67">
        <v>19000000</v>
      </c>
      <c r="K307" s="93">
        <v>200000</v>
      </c>
      <c r="L307" s="16">
        <f>ROUND(J307/125.1*125.2,0)</f>
        <v>19015188</v>
      </c>
      <c r="M307" s="16">
        <f>ROUND(K307/122.5*123.3,0)</f>
        <v>201306</v>
      </c>
      <c r="N307" s="59" t="s">
        <v>954</v>
      </c>
      <c r="O307" s="118" t="s">
        <v>978</v>
      </c>
      <c r="P307" s="118" t="s">
        <v>983</v>
      </c>
      <c r="Q307" s="118" t="s">
        <v>980</v>
      </c>
      <c r="R307" s="55" t="s">
        <v>960</v>
      </c>
      <c r="S307" s="95"/>
      <c r="T307" s="95"/>
      <c r="U307" s="95"/>
      <c r="V307" s="95"/>
      <c r="W307" s="95"/>
    </row>
    <row r="308" spans="1:23" s="29" customFormat="1" ht="13" x14ac:dyDescent="0.3">
      <c r="A308" s="39" t="s">
        <v>93</v>
      </c>
      <c r="B308" s="59" t="s">
        <v>948</v>
      </c>
      <c r="C308" s="59" t="s">
        <v>949</v>
      </c>
      <c r="D308" s="59" t="s">
        <v>950</v>
      </c>
      <c r="E308" s="59" t="s">
        <v>1</v>
      </c>
      <c r="F308" s="56" t="s">
        <v>958</v>
      </c>
      <c r="G308" s="59"/>
      <c r="H308" s="59"/>
      <c r="I308" s="59"/>
      <c r="J308" s="96">
        <v>34730000</v>
      </c>
      <c r="K308" s="97">
        <v>200000</v>
      </c>
      <c r="L308" s="16">
        <f>ROUND(J308/125.1*125.2,0)</f>
        <v>34757762</v>
      </c>
      <c r="M308" s="16">
        <f>ROUND(K308/122.5*123.3,0)</f>
        <v>201306</v>
      </c>
      <c r="N308" s="59" t="s">
        <v>955</v>
      </c>
      <c r="O308" s="118" t="s">
        <v>979</v>
      </c>
      <c r="P308" s="118" t="s">
        <v>983</v>
      </c>
      <c r="Q308" s="118" t="s">
        <v>981</v>
      </c>
      <c r="R308" s="55" t="s">
        <v>960</v>
      </c>
      <c r="S308" s="95"/>
      <c r="T308" s="95"/>
      <c r="U308" s="95"/>
      <c r="V308" s="95"/>
      <c r="W308" s="95"/>
    </row>
    <row r="309" spans="1:23" ht="13" x14ac:dyDescent="0.25">
      <c r="A309" s="18"/>
      <c r="B309" s="18"/>
      <c r="C309" s="4"/>
      <c r="D309" s="4"/>
      <c r="E309" s="4"/>
      <c r="F309" s="4"/>
      <c r="G309" s="19"/>
      <c r="H309" s="19"/>
      <c r="I309" s="22"/>
      <c r="J309" s="22"/>
      <c r="K309" s="22"/>
      <c r="L309" s="22"/>
      <c r="M309" s="22"/>
      <c r="N309" s="22"/>
    </row>
    <row r="310" spans="1:23" ht="13" x14ac:dyDescent="0.25">
      <c r="A310" s="20"/>
      <c r="B310" s="20"/>
      <c r="C310" s="21"/>
      <c r="D310" s="21"/>
      <c r="E310" s="21"/>
      <c r="F310" s="45"/>
      <c r="G310" s="7">
        <f t="shared" ref="G310:N310" si="26">SUM(G3:G309)</f>
        <v>1184100413</v>
      </c>
      <c r="H310" s="7">
        <f t="shared" si="26"/>
        <v>1242044009</v>
      </c>
      <c r="I310" s="7">
        <f t="shared" si="26"/>
        <v>104538053</v>
      </c>
      <c r="J310" s="7">
        <f t="shared" si="26"/>
        <v>1453883421</v>
      </c>
      <c r="K310" s="7">
        <f t="shared" si="26"/>
        <v>118730167</v>
      </c>
      <c r="L310" s="7">
        <f t="shared" si="26"/>
        <v>1518260905</v>
      </c>
      <c r="M310" s="7">
        <f t="shared" si="26"/>
        <v>127162900</v>
      </c>
      <c r="N310" s="7">
        <f t="shared" si="26"/>
        <v>3332000</v>
      </c>
      <c r="O310" s="3"/>
      <c r="P310" s="3"/>
      <c r="Q310" s="3"/>
    </row>
    <row r="311" spans="1:23" x14ac:dyDescent="0.25">
      <c r="C311" s="4"/>
      <c r="D311" s="4"/>
      <c r="E311" s="4"/>
      <c r="F311" s="4"/>
      <c r="G311" s="5"/>
      <c r="H311" s="5"/>
      <c r="I311" s="11"/>
      <c r="J311" s="11"/>
      <c r="K311" s="11"/>
      <c r="L311" s="11"/>
      <c r="M311" s="11"/>
      <c r="N311" s="24"/>
    </row>
    <row r="312" spans="1:23" ht="13.5" thickBot="1" x14ac:dyDescent="0.35">
      <c r="C312" s="6"/>
      <c r="D312" s="6"/>
      <c r="E312" s="6"/>
      <c r="F312" s="8"/>
      <c r="G312" s="51"/>
      <c r="H312" s="51"/>
      <c r="I312" s="23"/>
      <c r="J312" s="23"/>
      <c r="K312" s="23"/>
      <c r="L312" s="23"/>
      <c r="M312" s="23"/>
      <c r="N312" s="9">
        <f>L310+M310+N310</f>
        <v>1648755805</v>
      </c>
    </row>
    <row r="313" spans="1:23" ht="13.5" thickTop="1" x14ac:dyDescent="0.3">
      <c r="C313" s="6"/>
      <c r="D313" s="6"/>
      <c r="E313" s="6"/>
      <c r="F313" s="8"/>
      <c r="G313" s="51"/>
      <c r="H313" s="51"/>
      <c r="I313" s="23"/>
      <c r="J313" s="23"/>
      <c r="K313" s="23"/>
      <c r="L313" s="23"/>
      <c r="M313" s="23"/>
      <c r="N313" s="87"/>
    </row>
  </sheetData>
  <autoFilter ref="A2:XFC308" xr:uid="{00000000-0001-0000-0000-000000000000}">
    <filterColumn colId="11">
      <customFilters>
        <customFilter operator="greaterThan" val="15000000"/>
      </customFilters>
    </filterColumn>
  </autoFilter>
  <sortState xmlns:xlrd2="http://schemas.microsoft.com/office/spreadsheetml/2017/richdata2" ref="A3:XFB310">
    <sortCondition ref="E3:E310"/>
    <sortCondition ref="C3:C310"/>
  </sortState>
  <mergeCells count="2">
    <mergeCell ref="R287:R289"/>
    <mergeCell ref="R45:R50"/>
  </mergeCells>
  <phoneticPr fontId="10" type="noConversion"/>
  <pageMargins left="0.39370078740157483" right="0.39370078740157483" top="1.5748031496062993" bottom="0.94488188976377963" header="0.31496062992125984" footer="0.70866141732283472"/>
  <pageSetup paperSize="9" scale="66" fitToHeight="8" orientation="landscape" r:id="rId1"/>
  <headerFooter>
    <oddFooter>&amp;L&amp;F &amp;A&amp;C&amp;P</oddFooter>
  </headerFooter>
  <rowBreaks count="1" manualBreakCount="1">
    <brk id="309" min="1" max="12" man="1"/>
  </rowBreaks>
  <ignoredErrors>
    <ignoredError sqref="H52:H99 H235:H245 H248:H264 H138:H140 J138:K140 J304:K304 J3:K50 H3:H50 H142:H194 J142:K194 H266:H301 J266:K302 H225:H230 J225:K230 H196:H223 J196:K223 J52:K136 H100:H136 H232:H234 J232:K264 L3:M308"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5F6FE04DD6684BAD4D6D2D39830723" ma:contentTypeVersion="12" ma:contentTypeDescription="Een nieuw document maken." ma:contentTypeScope="" ma:versionID="06e7afab1a69d67fa7b7233243ee13ff">
  <xsd:schema xmlns:xsd="http://www.w3.org/2001/XMLSchema" xmlns:xs="http://www.w3.org/2001/XMLSchema" xmlns:p="http://schemas.microsoft.com/office/2006/metadata/properties" xmlns:ns2="0485e711-00f7-49fb-9846-87ddc432b1ae" xmlns:ns3="f44d33a5-536b-488f-8061-f6e8dfec16c7" targetNamespace="http://schemas.microsoft.com/office/2006/metadata/properties" ma:root="true" ma:fieldsID="92eace1dd9b7e443765a12a9e67d2543" ns2:_="" ns3:_="">
    <xsd:import namespace="0485e711-00f7-49fb-9846-87ddc432b1ae"/>
    <xsd:import namespace="f44d33a5-536b-488f-8061-f6e8dfec16c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5e711-00f7-49fb-9846-87ddc432b1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56398cce-5e72-4ed0-8ed8-ac683322ec6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4d33a5-536b-488f-8061-f6e8dfec16c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7b5f531-f5b1-43f7-8527-922478490159}" ma:internalName="TaxCatchAll" ma:showField="CatchAllData" ma:web="f44d33a5-536b-488f-8061-f6e8dfec16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44d33a5-536b-488f-8061-f6e8dfec16c7" xsi:nil="true"/>
    <lcf76f155ced4ddcb4097134ff3c332f xmlns="0485e711-00f7-49fb-9846-87ddc432b1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4D17A8-6BF4-486D-A9FB-B6889CBCE2A4}"/>
</file>

<file path=customXml/itemProps2.xml><?xml version="1.0" encoding="utf-8"?>
<ds:datastoreItem xmlns:ds="http://schemas.openxmlformats.org/officeDocument/2006/customXml" ds:itemID="{D416B040-11C5-4FDC-A5F9-72A9B8E82403}"/>
</file>

<file path=customXml/itemProps3.xml><?xml version="1.0" encoding="utf-8"?>
<ds:datastoreItem xmlns:ds="http://schemas.openxmlformats.org/officeDocument/2006/customXml" ds:itemID="{92C7AA4E-39FF-425A-8FFA-69CC62AB1D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Objecten &gt; 15 mio</vt:lpstr>
      <vt:lpstr>'Objecten &gt; 15 mio'!Afdrukbereik</vt:lpstr>
      <vt:lpstr>'Objecten &gt; 15 mio'!Afdruktitels</vt:lpstr>
    </vt:vector>
  </TitlesOfParts>
  <Company>Servicepunt71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Cornelisse</dc:creator>
  <cp:lastModifiedBy>Emma Zwaan</cp:lastModifiedBy>
  <cp:lastPrinted>2023-12-21T09:24:24Z</cp:lastPrinted>
  <dcterms:created xsi:type="dcterms:W3CDTF">2013-09-17T11:46:19Z</dcterms:created>
  <dcterms:modified xsi:type="dcterms:W3CDTF">2024-10-31T08:22:24Z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0x0101009E5F6FE04DD6684BAD4D6D2D39830723</vt:lpwstr>
  </property>
</Properties>
</file>