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ustomProperty2.bin" ContentType="application/vnd.openxmlformats-officedocument.spreadsheetml.customProperty"/>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ustomProperty3.bin" ContentType="application/vnd.openxmlformats-officedocument.spreadsheetml.customProperty"/>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ustomProperty4.bin" ContentType="application/vnd.openxmlformats-officedocument.spreadsheetml.customProperty"/>
  <Override PartName="/xl/drawings/drawing1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updateLinks="never" codeName="ThisWorkbook"/>
  <mc:AlternateContent xmlns:mc="http://schemas.openxmlformats.org/markup-compatibility/2006">
    <mc:Choice Requires="x15">
      <x15ac:absPath xmlns:x15ac="http://schemas.microsoft.com/office/spreadsheetml/2010/11/ac" url="\\ad.rws.nl\p-dfs01\homes\amgark\Incidentmanagement W&amp;S\Aanbestedingsdossier C5\"/>
    </mc:Choice>
  </mc:AlternateContent>
  <bookViews>
    <workbookView xWindow="-120" yWindow="-120" windowWidth="29040" windowHeight="15720" firstSheet="2" activeTab="2"/>
  </bookViews>
  <sheets>
    <sheet name="Voorblad" sheetId="14" r:id="rId1"/>
    <sheet name="Risicosessies" sheetId="17" r:id="rId2"/>
    <sheet name="Werkblad RI&amp;E" sheetId="2" r:id="rId3"/>
    <sheet name="Dashboard" sheetId="33" state="hidden" r:id="rId4"/>
    <sheet name="Bron " sheetId="18" r:id="rId5"/>
    <sheet name="Werkzaamheden" sheetId="32" r:id="rId6"/>
    <sheet name="Veiligheidsdomein" sheetId="20" r:id="rId7"/>
    <sheet name="Locatie_Specifieke plek" sheetId="21" r:id="rId8"/>
    <sheet name="Gevaar_Risico_Oorzaak_Effect" sheetId="23" r:id="rId9"/>
    <sheet name="Blad1" sheetId="34" state="hidden" r:id="rId10"/>
    <sheet name="Blad2" sheetId="35" state="hidden" r:id="rId11"/>
    <sheet name="Blad3" sheetId="36" state="hidden" r:id="rId12"/>
    <sheet name="Blad4" sheetId="37" state="hidden" r:id="rId13"/>
    <sheet name="BRF" sheetId="28" state="hidden" r:id="rId14"/>
    <sheet name="VS, Fine &amp; Kinney" sheetId="11" r:id="rId15"/>
    <sheet name="SCB-toets" sheetId="31" r:id="rId16"/>
    <sheet name="Allocatie" sheetId="26" r:id="rId17"/>
    <sheet name="Maatregelen" sheetId="27" r:id="rId18"/>
    <sheet name="Status" sheetId="30" r:id="rId19"/>
  </sheets>
  <definedNames>
    <definedName name="_xlnm._FilterDatabase" localSheetId="2" hidden="1">'Werkblad RI&amp;E'!$B$4:$AI$34</definedName>
    <definedName name="_xlnm.Print_Area" localSheetId="16">Allocatie!$B$3:$B$45</definedName>
    <definedName name="_xlnm.Print_Area" localSheetId="13">BRF!$B$3:$D$26</definedName>
    <definedName name="_xlnm.Print_Area" localSheetId="4">'Bron '!$B$3:$B$5</definedName>
    <definedName name="_xlnm.Print_Area" localSheetId="3">Dashboard!$A$1:$Q$70</definedName>
    <definedName name="_xlnm.Print_Area" localSheetId="8">Gevaar_Risico_Oorzaak_Effect!$B$3:$G$19</definedName>
    <definedName name="_xlnm.Print_Area" localSheetId="7">'Locatie_Specifieke plek'!$B$3:$D$12</definedName>
    <definedName name="_xlnm.Print_Area" localSheetId="17">Maatregelen!$B$3:$B$5</definedName>
    <definedName name="_xlnm.Print_Area" localSheetId="15">'SCB-toets'!$B$3:$B$5</definedName>
    <definedName name="_xlnm.Print_Area" localSheetId="18">Status!$B$3:$B$7</definedName>
    <definedName name="_xlnm.Print_Area" localSheetId="6">Veiligheidsdomein!$B$3:$C$22</definedName>
    <definedName name="_xlnm.Print_Area" localSheetId="14">'VS, Fine &amp; Kinney'!$B$5:$J$36</definedName>
    <definedName name="_xlnm.Print_Area" localSheetId="5">Werkzaamheden!$B$3:$C$12</definedName>
    <definedName name="_xlnm.Print_Titles" localSheetId="2">'Werkblad RI&amp;E'!$4:$4</definedName>
    <definedName name="BRF">BRF!$B$7:$B$17</definedName>
    <definedName name="FK_B">Tabel_FK_B[Omschrijving]</definedName>
    <definedName name="FK_E">Tabel_FK_E[Omschrijving]</definedName>
    <definedName name="FK_W">Tabel_FK_W[Omschrijving]</definedName>
    <definedName name="vb_actiehouder">'Werkblad RI&amp;E'!$Z$5</definedName>
    <definedName name="vb_allocatie">'Werkblad RI&amp;E'!$T$5</definedName>
    <definedName name="vb_b1">'Werkblad RI&amp;E'!$M$5</definedName>
    <definedName name="vb_b2">'Werkblad RI&amp;E'!$AC$5</definedName>
    <definedName name="vb_bron">'Werkblad RI&amp;E'!$C$5</definedName>
    <definedName name="vb_datum">'Werkblad RI&amp;E'!$AJ$5</definedName>
    <definedName name="vb_e1">'Werkblad RI&amp;E'!$K$5</definedName>
    <definedName name="vb_e2">'Werkblad RI&amp;E'!$AA$5</definedName>
    <definedName name="vb_gevaar">'Werkblad RI&amp;E'!$G$5</definedName>
    <definedName name="vb_invuldatum">'Werkblad RI&amp;E'!$W$5</definedName>
    <definedName name="vb_locatie_specifiek_plek">'Werkblad RI&amp;E'!$F$5</definedName>
    <definedName name="vb_maatregelen">'Werkblad RI&amp;E'!$X$5</definedName>
    <definedName name="vb_maatregelen_of_contracteis">'Werkblad RI&amp;E'!$U$5</definedName>
    <definedName name="vb_mogelijke_effecten">'Werkblad RI&amp;E'!$J$5</definedName>
    <definedName name="vb_mogelijke_oorzaken">'Werkblad RI&amp;E'!$I$5</definedName>
    <definedName name="vb_nr">'Werkblad RI&amp;E'!$B$5</definedName>
    <definedName name="vb_opnemen_in_risicodossier">'Werkblad RI&amp;E'!$S$5</definedName>
    <definedName name="vb_r11">'Werkblad RI&amp;E'!#REF!</definedName>
    <definedName name="vb_r12">'Werkblad RI&amp;E'!$Q$5</definedName>
    <definedName name="vb_r21">'Werkblad RI&amp;E'!$AG$5</definedName>
    <definedName name="vb_r22">'Werkblad RI&amp;E'!$AH$5</definedName>
    <definedName name="vb_restrisicos">'Werkblad RI&amp;E'!$AI$5</definedName>
    <definedName name="vb_risico_beschrijving">'Werkblad RI&amp;E'!$H$5</definedName>
    <definedName name="vb_status_allocatie_og">'Werkblad RI&amp;E'!$V$5</definedName>
    <definedName name="vb_veiligheidsdomein">'Werkblad RI&amp;E'!$D$5</definedName>
    <definedName name="vb_w1">'Werkblad RI&amp;E'!$O$5</definedName>
    <definedName name="vb_w2">'Werkblad RI&amp;E'!$AE$5</definedName>
    <definedName name="vb_werkzaamheden_activiteit">'Werkblad RI&amp;E'!$E$5</definedName>
    <definedName name="Veiligheidsdomeinen">Tabel_veiligheidsdomeinen[[#All],[Veiligheidsdomein]]</definedName>
  </definedNames>
  <calcPr calcId="191028"/>
  <extLst>
    <ext xmlns:x14="http://schemas.microsoft.com/office/spreadsheetml/2009/9/main" uri="{79F54976-1DA5-4618-B147-4CDE4B953A38}">
      <x14:workbookPr defaultImageDpi="330"/>
    </ext>
  </extLst>
</workbook>
</file>

<file path=xl/calcChain.xml><?xml version="1.0" encoding="utf-8"?>
<calcChain xmlns="http://schemas.openxmlformats.org/spreadsheetml/2006/main">
  <c r="L19" i="2" l="1"/>
  <c r="N19" i="2"/>
  <c r="P19" i="2"/>
  <c r="X19" i="2"/>
  <c r="AB19" i="2"/>
  <c r="AD19" i="2"/>
  <c r="AF19" i="2"/>
  <c r="AG19" i="2"/>
  <c r="L422" i="2"/>
  <c r="N422" i="2"/>
  <c r="P422" i="2"/>
  <c r="X422" i="2"/>
  <c r="AB422" i="2"/>
  <c r="AD422" i="2"/>
  <c r="AF422" i="2"/>
  <c r="AG422" i="2"/>
  <c r="L15" i="2"/>
  <c r="N15" i="2"/>
  <c r="P15" i="2"/>
  <c r="X15" i="2"/>
  <c r="AB15" i="2"/>
  <c r="AD15" i="2"/>
  <c r="AF15" i="2"/>
  <c r="AG15" i="2"/>
  <c r="L12" i="2"/>
  <c r="N12" i="2"/>
  <c r="P12" i="2"/>
  <c r="X12" i="2"/>
  <c r="AB12" i="2"/>
  <c r="AD12" i="2"/>
  <c r="AF12" i="2"/>
  <c r="AG12" i="2"/>
  <c r="R422" i="2"/>
  <c r="S422" i="2"/>
  <c r="R19" i="2"/>
  <c r="Q19" i="2"/>
  <c r="R12" i="2"/>
  <c r="AL12" i="2"/>
  <c r="R15" i="2"/>
  <c r="Q15" i="2"/>
  <c r="AM422" i="2"/>
  <c r="AL422" i="2"/>
  <c r="L32" i="2"/>
  <c r="N32" i="2"/>
  <c r="P32" i="2"/>
  <c r="X32" i="2"/>
  <c r="AB32" i="2"/>
  <c r="AD32" i="2"/>
  <c r="AF32" i="2"/>
  <c r="AG32" i="2"/>
  <c r="L23" i="2"/>
  <c r="N23" i="2"/>
  <c r="P23" i="2"/>
  <c r="X23" i="2"/>
  <c r="AB23" i="2"/>
  <c r="AD23" i="2"/>
  <c r="AF23" i="2"/>
  <c r="AG23" i="2"/>
  <c r="L30" i="2"/>
  <c r="N30" i="2"/>
  <c r="P30" i="2"/>
  <c r="X30" i="2"/>
  <c r="AB30" i="2"/>
  <c r="AD30" i="2"/>
  <c r="AF30" i="2"/>
  <c r="AG30" i="2"/>
  <c r="L29" i="2"/>
  <c r="N29" i="2"/>
  <c r="P29" i="2"/>
  <c r="X29" i="2"/>
  <c r="AB29" i="2"/>
  <c r="AD29" i="2"/>
  <c r="AF29" i="2"/>
  <c r="AG29" i="2"/>
  <c r="L28" i="2"/>
  <c r="N28" i="2"/>
  <c r="P28" i="2"/>
  <c r="X28" i="2"/>
  <c r="AB28" i="2"/>
  <c r="AD28" i="2"/>
  <c r="AF28" i="2"/>
  <c r="AG28" i="2"/>
  <c r="L24" i="2"/>
  <c r="N24" i="2"/>
  <c r="P24" i="2"/>
  <c r="X24" i="2"/>
  <c r="AB24" i="2"/>
  <c r="AD24" i="2"/>
  <c r="AF24" i="2"/>
  <c r="AG24" i="2"/>
  <c r="L25" i="2"/>
  <c r="N25" i="2"/>
  <c r="P25" i="2"/>
  <c r="X25" i="2"/>
  <c r="AB25" i="2"/>
  <c r="AD25" i="2"/>
  <c r="AF25" i="2"/>
  <c r="AG25" i="2"/>
  <c r="Q422" i="2"/>
  <c r="AK422" i="2"/>
  <c r="S15" i="2"/>
  <c r="S19" i="2"/>
  <c r="AM19" i="2"/>
  <c r="AL19" i="2"/>
  <c r="AK19" i="2"/>
  <c r="Q12" i="2"/>
  <c r="AM15" i="2"/>
  <c r="AL15" i="2"/>
  <c r="AK15" i="2"/>
  <c r="AK12" i="2"/>
  <c r="S12" i="2"/>
  <c r="AM12" i="2"/>
  <c r="R32" i="2"/>
  <c r="AL32" i="2"/>
  <c r="R23" i="2"/>
  <c r="Q23" i="2"/>
  <c r="R30" i="2"/>
  <c r="AL30" i="2"/>
  <c r="R29" i="2"/>
  <c r="AM29" i="2"/>
  <c r="R28" i="2"/>
  <c r="AL28" i="2"/>
  <c r="R24" i="2"/>
  <c r="Q24" i="2"/>
  <c r="R25" i="2"/>
  <c r="AL25" i="2"/>
  <c r="AM30" i="2"/>
  <c r="AK30" i="2"/>
  <c r="AK24" i="2"/>
  <c r="Q32" i="2"/>
  <c r="AK23" i="2"/>
  <c r="Q29" i="2"/>
  <c r="S23" i="2"/>
  <c r="AK29" i="2"/>
  <c r="AM23" i="2"/>
  <c r="Q30" i="2"/>
  <c r="AK32" i="2"/>
  <c r="S32" i="2"/>
  <c r="AM32" i="2"/>
  <c r="AK25" i="2"/>
  <c r="AL23" i="2"/>
  <c r="S29" i="2"/>
  <c r="S30" i="2"/>
  <c r="AL29" i="2"/>
  <c r="AM24" i="2"/>
  <c r="AL24" i="2"/>
  <c r="Q28" i="2"/>
  <c r="AM28" i="2"/>
  <c r="AK28" i="2"/>
  <c r="S28" i="2"/>
  <c r="S24" i="2"/>
  <c r="Q25" i="2"/>
  <c r="AM25" i="2"/>
  <c r="S25" i="2"/>
  <c r="L22" i="2"/>
  <c r="N22" i="2"/>
  <c r="P22" i="2"/>
  <c r="X22" i="2"/>
  <c r="AB22" i="2"/>
  <c r="AD22" i="2"/>
  <c r="AF22" i="2"/>
  <c r="AG22" i="2"/>
  <c r="L21" i="2"/>
  <c r="N21" i="2"/>
  <c r="P21" i="2"/>
  <c r="X21" i="2"/>
  <c r="AB21" i="2"/>
  <c r="AD21" i="2"/>
  <c r="AF21" i="2"/>
  <c r="AG21" i="2"/>
  <c r="L11" i="2"/>
  <c r="N11" i="2"/>
  <c r="P11" i="2"/>
  <c r="X11" i="2"/>
  <c r="AB11" i="2"/>
  <c r="AD11" i="2"/>
  <c r="AF11" i="2"/>
  <c r="AG11" i="2"/>
  <c r="L14" i="2"/>
  <c r="N14" i="2"/>
  <c r="P14" i="2"/>
  <c r="X14" i="2"/>
  <c r="AB14" i="2"/>
  <c r="AD14" i="2"/>
  <c r="AF14" i="2"/>
  <c r="AG14" i="2"/>
  <c r="L9" i="2"/>
  <c r="N9" i="2"/>
  <c r="P9" i="2"/>
  <c r="X9" i="2"/>
  <c r="AB9" i="2"/>
  <c r="AD9" i="2"/>
  <c r="AF9" i="2"/>
  <c r="AG9" i="2"/>
  <c r="L16" i="2"/>
  <c r="N16" i="2"/>
  <c r="P16" i="2"/>
  <c r="X16" i="2"/>
  <c r="AB16" i="2"/>
  <c r="AD16" i="2"/>
  <c r="AF16" i="2"/>
  <c r="AG16" i="2"/>
  <c r="L13" i="2"/>
  <c r="N13" i="2"/>
  <c r="P13" i="2"/>
  <c r="X13" i="2"/>
  <c r="AB13" i="2"/>
  <c r="AD13" i="2"/>
  <c r="AF13" i="2"/>
  <c r="AG13" i="2"/>
  <c r="L18" i="2"/>
  <c r="N18" i="2"/>
  <c r="P18" i="2"/>
  <c r="X18" i="2"/>
  <c r="AB18" i="2"/>
  <c r="AD18" i="2"/>
  <c r="AF18" i="2"/>
  <c r="AG18" i="2"/>
  <c r="L17" i="2"/>
  <c r="N17" i="2"/>
  <c r="P17" i="2"/>
  <c r="X17" i="2"/>
  <c r="AB17" i="2"/>
  <c r="AD17" i="2"/>
  <c r="AF17" i="2"/>
  <c r="AG17" i="2"/>
  <c r="L10" i="2"/>
  <c r="N10" i="2"/>
  <c r="P10" i="2"/>
  <c r="X10" i="2"/>
  <c r="AB10" i="2"/>
  <c r="AD10" i="2"/>
  <c r="AF10" i="2"/>
  <c r="AG10" i="2"/>
  <c r="L20" i="2"/>
  <c r="N20" i="2"/>
  <c r="P20" i="2"/>
  <c r="X20" i="2"/>
  <c r="AB20" i="2"/>
  <c r="AD20" i="2"/>
  <c r="AF20" i="2"/>
  <c r="AG20" i="2"/>
  <c r="L27" i="2"/>
  <c r="N27" i="2"/>
  <c r="P27" i="2"/>
  <c r="X27" i="2"/>
  <c r="AB27" i="2"/>
  <c r="AD27" i="2"/>
  <c r="AF27" i="2"/>
  <c r="AG27" i="2"/>
  <c r="L26" i="2"/>
  <c r="N26" i="2"/>
  <c r="P26" i="2"/>
  <c r="X26" i="2"/>
  <c r="AB26" i="2"/>
  <c r="AD26" i="2"/>
  <c r="AF26" i="2"/>
  <c r="AG26" i="2"/>
  <c r="L31" i="2"/>
  <c r="N31" i="2"/>
  <c r="P31" i="2"/>
  <c r="X31" i="2"/>
  <c r="AB31" i="2"/>
  <c r="AD31" i="2"/>
  <c r="AF31" i="2"/>
  <c r="AG31" i="2"/>
  <c r="L8" i="2"/>
  <c r="N8" i="2"/>
  <c r="P8" i="2"/>
  <c r="X8" i="2"/>
  <c r="AB8" i="2"/>
  <c r="AD8" i="2"/>
  <c r="AF8" i="2"/>
  <c r="AG8" i="2"/>
  <c r="L7" i="2"/>
  <c r="N7" i="2"/>
  <c r="P7" i="2"/>
  <c r="X7" i="2"/>
  <c r="AB7" i="2"/>
  <c r="AD7" i="2"/>
  <c r="AF7" i="2"/>
  <c r="AG7" i="2"/>
  <c r="R22" i="2"/>
  <c r="AL22" i="2"/>
  <c r="R21" i="2"/>
  <c r="AL21" i="2"/>
  <c r="R11" i="2"/>
  <c r="Q11" i="2"/>
  <c r="R14" i="2"/>
  <c r="AL14" i="2"/>
  <c r="R9" i="2"/>
  <c r="AK9" i="2"/>
  <c r="R16" i="2"/>
  <c r="S16" i="2"/>
  <c r="R13" i="2"/>
  <c r="AL13" i="2"/>
  <c r="R18" i="2"/>
  <c r="Q18" i="2"/>
  <c r="R17" i="2"/>
  <c r="Q17" i="2"/>
  <c r="R10" i="2"/>
  <c r="AL10" i="2"/>
  <c r="R20" i="2"/>
  <c r="AL20" i="2"/>
  <c r="R27" i="2"/>
  <c r="AL27" i="2"/>
  <c r="R26" i="2"/>
  <c r="AM26" i="2"/>
  <c r="R31" i="2"/>
  <c r="Q31" i="2"/>
  <c r="R8" i="2"/>
  <c r="AL8" i="2"/>
  <c r="R7" i="2"/>
  <c r="AK7" i="2"/>
  <c r="Q13" i="2"/>
  <c r="Q22" i="2"/>
  <c r="AK22" i="2"/>
  <c r="S22" i="2"/>
  <c r="AM22" i="2"/>
  <c r="AK21" i="2"/>
  <c r="S21" i="2"/>
  <c r="AM21" i="2"/>
  <c r="Q21" i="2"/>
  <c r="AK10" i="2"/>
  <c r="S11" i="2"/>
  <c r="AK11" i="2"/>
  <c r="AM11" i="2"/>
  <c r="AL11" i="2"/>
  <c r="AK13" i="2"/>
  <c r="AK18" i="2"/>
  <c r="S18" i="2"/>
  <c r="Q14" i="2"/>
  <c r="AK14" i="2"/>
  <c r="AM14" i="2"/>
  <c r="S14" i="2"/>
  <c r="Q9" i="2"/>
  <c r="AL9" i="2"/>
  <c r="AM9" i="2"/>
  <c r="S9" i="2"/>
  <c r="AM18" i="2"/>
  <c r="Q16" i="2"/>
  <c r="AK16" i="2"/>
  <c r="AL16" i="2"/>
  <c r="AM16" i="2"/>
  <c r="AM13" i="2"/>
  <c r="S13" i="2"/>
  <c r="S27" i="2"/>
  <c r="AL18" i="2"/>
  <c r="S8" i="2"/>
  <c r="AK8" i="2"/>
  <c r="Q27" i="2"/>
  <c r="S17" i="2"/>
  <c r="AL17" i="2"/>
  <c r="AM17" i="2"/>
  <c r="AK17" i="2"/>
  <c r="Q10" i="2"/>
  <c r="S10" i="2"/>
  <c r="AM10" i="2"/>
  <c r="Q20" i="2"/>
  <c r="AM20" i="2"/>
  <c r="AK20" i="2"/>
  <c r="S20" i="2"/>
  <c r="AM27" i="2"/>
  <c r="AK27" i="2"/>
  <c r="Q26" i="2"/>
  <c r="AL26" i="2"/>
  <c r="AK26" i="2"/>
  <c r="S26" i="2"/>
  <c r="AM8" i="2"/>
  <c r="AM31" i="2"/>
  <c r="AK31" i="2"/>
  <c r="AL31" i="2"/>
  <c r="S31" i="2"/>
  <c r="Q8" i="2"/>
  <c r="Q7" i="2"/>
  <c r="S7" i="2"/>
  <c r="AL7" i="2"/>
  <c r="AM7"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334" i="2"/>
  <c r="L335" i="2"/>
  <c r="L336" i="2"/>
  <c r="L337" i="2"/>
  <c r="L338" i="2"/>
  <c r="L339" i="2"/>
  <c r="L340" i="2"/>
  <c r="L341" i="2"/>
  <c r="L342" i="2"/>
  <c r="L343" i="2"/>
  <c r="L344" i="2"/>
  <c r="L345" i="2"/>
  <c r="L346" i="2"/>
  <c r="L347" i="2"/>
  <c r="L348" i="2"/>
  <c r="L349" i="2"/>
  <c r="L350"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X235" i="2"/>
  <c r="X236" i="2"/>
  <c r="X237" i="2"/>
  <c r="X238" i="2"/>
  <c r="X239" i="2"/>
  <c r="X240" i="2"/>
  <c r="X241" i="2"/>
  <c r="X242" i="2"/>
  <c r="X243" i="2"/>
  <c r="X244" i="2"/>
  <c r="X245" i="2"/>
  <c r="X246" i="2"/>
  <c r="X247" i="2"/>
  <c r="X248" i="2"/>
  <c r="X249" i="2"/>
  <c r="X250" i="2"/>
  <c r="X251" i="2"/>
  <c r="X252" i="2"/>
  <c r="X253" i="2"/>
  <c r="X254" i="2"/>
  <c r="X255" i="2"/>
  <c r="X256" i="2"/>
  <c r="X257" i="2"/>
  <c r="X258" i="2"/>
  <c r="X259" i="2"/>
  <c r="X260" i="2"/>
  <c r="X261" i="2"/>
  <c r="X262" i="2"/>
  <c r="X263" i="2"/>
  <c r="X264" i="2"/>
  <c r="X265" i="2"/>
  <c r="X266" i="2"/>
  <c r="X267" i="2"/>
  <c r="X268" i="2"/>
  <c r="X269" i="2"/>
  <c r="X270" i="2"/>
  <c r="X271" i="2"/>
  <c r="X272" i="2"/>
  <c r="X273" i="2"/>
  <c r="X274" i="2"/>
  <c r="X275" i="2"/>
  <c r="X276" i="2"/>
  <c r="X277" i="2"/>
  <c r="X278" i="2"/>
  <c r="X279" i="2"/>
  <c r="X280" i="2"/>
  <c r="X281" i="2"/>
  <c r="X282" i="2"/>
  <c r="X283" i="2"/>
  <c r="X284" i="2"/>
  <c r="X285" i="2"/>
  <c r="X286" i="2"/>
  <c r="X287" i="2"/>
  <c r="X288" i="2"/>
  <c r="X289" i="2"/>
  <c r="X290" i="2"/>
  <c r="X291" i="2"/>
  <c r="X292" i="2"/>
  <c r="X293" i="2"/>
  <c r="X294" i="2"/>
  <c r="X295" i="2"/>
  <c r="X296" i="2"/>
  <c r="X297" i="2"/>
  <c r="X298" i="2"/>
  <c r="X299" i="2"/>
  <c r="X300" i="2"/>
  <c r="X301" i="2"/>
  <c r="X302" i="2"/>
  <c r="X303" i="2"/>
  <c r="X304" i="2"/>
  <c r="X305" i="2"/>
  <c r="X306" i="2"/>
  <c r="X307" i="2"/>
  <c r="X308" i="2"/>
  <c r="X309" i="2"/>
  <c r="X310" i="2"/>
  <c r="X311" i="2"/>
  <c r="X312" i="2"/>
  <c r="X313" i="2"/>
  <c r="X314" i="2"/>
  <c r="X315" i="2"/>
  <c r="X316" i="2"/>
  <c r="X317" i="2"/>
  <c r="X318" i="2"/>
  <c r="X319" i="2"/>
  <c r="X320" i="2"/>
  <c r="X321" i="2"/>
  <c r="X322" i="2"/>
  <c r="X323" i="2"/>
  <c r="X324" i="2"/>
  <c r="X325" i="2"/>
  <c r="X326" i="2"/>
  <c r="X327" i="2"/>
  <c r="X328" i="2"/>
  <c r="X329" i="2"/>
  <c r="X330" i="2"/>
  <c r="X331" i="2"/>
  <c r="X332" i="2"/>
  <c r="X333" i="2"/>
  <c r="X334" i="2"/>
  <c r="X335" i="2"/>
  <c r="X336" i="2"/>
  <c r="X337" i="2"/>
  <c r="X338" i="2"/>
  <c r="X339" i="2"/>
  <c r="X340" i="2"/>
  <c r="X341" i="2"/>
  <c r="X342" i="2"/>
  <c r="X343" i="2"/>
  <c r="X344" i="2"/>
  <c r="X345" i="2"/>
  <c r="X346" i="2"/>
  <c r="X347" i="2"/>
  <c r="X348" i="2"/>
  <c r="X349" i="2"/>
  <c r="X350" i="2"/>
  <c r="X351" i="2"/>
  <c r="X352" i="2"/>
  <c r="X353" i="2"/>
  <c r="X354" i="2"/>
  <c r="X355" i="2"/>
  <c r="X356" i="2"/>
  <c r="X357" i="2"/>
  <c r="X358" i="2"/>
  <c r="X359" i="2"/>
  <c r="X360" i="2"/>
  <c r="X361" i="2"/>
  <c r="X362" i="2"/>
  <c r="X363" i="2"/>
  <c r="X364" i="2"/>
  <c r="X365" i="2"/>
  <c r="X366" i="2"/>
  <c r="X367" i="2"/>
  <c r="X368" i="2"/>
  <c r="X369" i="2"/>
  <c r="X370" i="2"/>
  <c r="X371" i="2"/>
  <c r="X372" i="2"/>
  <c r="X373" i="2"/>
  <c r="X374" i="2"/>
  <c r="X375" i="2"/>
  <c r="X376" i="2"/>
  <c r="X377" i="2"/>
  <c r="X378" i="2"/>
  <c r="X379" i="2"/>
  <c r="X380" i="2"/>
  <c r="X381" i="2"/>
  <c r="X382" i="2"/>
  <c r="X383" i="2"/>
  <c r="X38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B304" i="2"/>
  <c r="AB305" i="2"/>
  <c r="AB306" i="2"/>
  <c r="AB307" i="2"/>
  <c r="AB308" i="2"/>
  <c r="AB309" i="2"/>
  <c r="AB310" i="2"/>
  <c r="AB311" i="2"/>
  <c r="AB312" i="2"/>
  <c r="AB313" i="2"/>
  <c r="AB314" i="2"/>
  <c r="AB315" i="2"/>
  <c r="AB316" i="2"/>
  <c r="AB317" i="2"/>
  <c r="AB318" i="2"/>
  <c r="AB319" i="2"/>
  <c r="AB320" i="2"/>
  <c r="AB321" i="2"/>
  <c r="AB322" i="2"/>
  <c r="AB323" i="2"/>
  <c r="AB324" i="2"/>
  <c r="AB325" i="2"/>
  <c r="AB326" i="2"/>
  <c r="AB327" i="2"/>
  <c r="AB328" i="2"/>
  <c r="AB329" i="2"/>
  <c r="AB330" i="2"/>
  <c r="AB331" i="2"/>
  <c r="AB332" i="2"/>
  <c r="AB333" i="2"/>
  <c r="AB334" i="2"/>
  <c r="AB335" i="2"/>
  <c r="AB336" i="2"/>
  <c r="AB337" i="2"/>
  <c r="AB338" i="2"/>
  <c r="AB339" i="2"/>
  <c r="AB340" i="2"/>
  <c r="AB341" i="2"/>
  <c r="AB342" i="2"/>
  <c r="AB343" i="2"/>
  <c r="AB344" i="2"/>
  <c r="AB345" i="2"/>
  <c r="AB346" i="2"/>
  <c r="AB347" i="2"/>
  <c r="AB348" i="2"/>
  <c r="AB349" i="2"/>
  <c r="AB350" i="2"/>
  <c r="AB351" i="2"/>
  <c r="AB352" i="2"/>
  <c r="AB353" i="2"/>
  <c r="AB354" i="2"/>
  <c r="AB355" i="2"/>
  <c r="AB356" i="2"/>
  <c r="AB357" i="2"/>
  <c r="AB358" i="2"/>
  <c r="AB359" i="2"/>
  <c r="AB360" i="2"/>
  <c r="AB361" i="2"/>
  <c r="AB362" i="2"/>
  <c r="AB363" i="2"/>
  <c r="AB364" i="2"/>
  <c r="AB365" i="2"/>
  <c r="AB366" i="2"/>
  <c r="AB367" i="2"/>
  <c r="AB368" i="2"/>
  <c r="AB369" i="2"/>
  <c r="AB370" i="2"/>
  <c r="AB371" i="2"/>
  <c r="AB372" i="2"/>
  <c r="AB373" i="2"/>
  <c r="AB374" i="2"/>
  <c r="AB375" i="2"/>
  <c r="AB376" i="2"/>
  <c r="AB377" i="2"/>
  <c r="AB378" i="2"/>
  <c r="AB379" i="2"/>
  <c r="AB380" i="2"/>
  <c r="AB381" i="2"/>
  <c r="AB382" i="2"/>
  <c r="AB383" i="2"/>
  <c r="AB384" i="2"/>
  <c r="AD235" i="2"/>
  <c r="AD236" i="2"/>
  <c r="AD237" i="2"/>
  <c r="AD238" i="2"/>
  <c r="AD239"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D277" i="2"/>
  <c r="AD278" i="2"/>
  <c r="AD279" i="2"/>
  <c r="AD280" i="2"/>
  <c r="AD281" i="2"/>
  <c r="AD282" i="2"/>
  <c r="AD283" i="2"/>
  <c r="AD284" i="2"/>
  <c r="AD285" i="2"/>
  <c r="AD286" i="2"/>
  <c r="AD287" i="2"/>
  <c r="AD288" i="2"/>
  <c r="AD289" i="2"/>
  <c r="AD290" i="2"/>
  <c r="AD291" i="2"/>
  <c r="AD292" i="2"/>
  <c r="AD293" i="2"/>
  <c r="AD294" i="2"/>
  <c r="AD295" i="2"/>
  <c r="AD296" i="2"/>
  <c r="AD297" i="2"/>
  <c r="AD298" i="2"/>
  <c r="AD299" i="2"/>
  <c r="AD300" i="2"/>
  <c r="AD301" i="2"/>
  <c r="AD302" i="2"/>
  <c r="AD303" i="2"/>
  <c r="AD304" i="2"/>
  <c r="AD305" i="2"/>
  <c r="AD306" i="2"/>
  <c r="AD307" i="2"/>
  <c r="AD308" i="2"/>
  <c r="AD309" i="2"/>
  <c r="AD310" i="2"/>
  <c r="AD311" i="2"/>
  <c r="AD312" i="2"/>
  <c r="AD313" i="2"/>
  <c r="AD314" i="2"/>
  <c r="AD315" i="2"/>
  <c r="AD316" i="2"/>
  <c r="AD317" i="2"/>
  <c r="AD318" i="2"/>
  <c r="AD319" i="2"/>
  <c r="AD320" i="2"/>
  <c r="AD321" i="2"/>
  <c r="AD322" i="2"/>
  <c r="AD323" i="2"/>
  <c r="AD324" i="2"/>
  <c r="AD325" i="2"/>
  <c r="AD326" i="2"/>
  <c r="AD327" i="2"/>
  <c r="AD328" i="2"/>
  <c r="AD329" i="2"/>
  <c r="AD330" i="2"/>
  <c r="AD331" i="2"/>
  <c r="AD332" i="2"/>
  <c r="AD333" i="2"/>
  <c r="AD334" i="2"/>
  <c r="AD335" i="2"/>
  <c r="AD336" i="2"/>
  <c r="AD337" i="2"/>
  <c r="AD338" i="2"/>
  <c r="AD339" i="2"/>
  <c r="AD340" i="2"/>
  <c r="AD341" i="2"/>
  <c r="AD342" i="2"/>
  <c r="AD343" i="2"/>
  <c r="AD344" i="2"/>
  <c r="AD345" i="2"/>
  <c r="AD346" i="2"/>
  <c r="AD347" i="2"/>
  <c r="AD348" i="2"/>
  <c r="AD349" i="2"/>
  <c r="AD350" i="2"/>
  <c r="AD351" i="2"/>
  <c r="AD352" i="2"/>
  <c r="AD353" i="2"/>
  <c r="AD354" i="2"/>
  <c r="AD355" i="2"/>
  <c r="AD356" i="2"/>
  <c r="AD357" i="2"/>
  <c r="AD358" i="2"/>
  <c r="AD359" i="2"/>
  <c r="AD360" i="2"/>
  <c r="AD361" i="2"/>
  <c r="AD362" i="2"/>
  <c r="AD363" i="2"/>
  <c r="AD364" i="2"/>
  <c r="AD365" i="2"/>
  <c r="AD366" i="2"/>
  <c r="AD367" i="2"/>
  <c r="AD368" i="2"/>
  <c r="AD369" i="2"/>
  <c r="AD370" i="2"/>
  <c r="AD371" i="2"/>
  <c r="AD372" i="2"/>
  <c r="AD373" i="2"/>
  <c r="AD374" i="2"/>
  <c r="AD375" i="2"/>
  <c r="AD376" i="2"/>
  <c r="AD377" i="2"/>
  <c r="AD378" i="2"/>
  <c r="AD379" i="2"/>
  <c r="AD380" i="2"/>
  <c r="AD381" i="2"/>
  <c r="AD382" i="2"/>
  <c r="AD383" i="2"/>
  <c r="AD384" i="2"/>
  <c r="AF235" i="2"/>
  <c r="AF236" i="2"/>
  <c r="AF237" i="2"/>
  <c r="AF238" i="2"/>
  <c r="AF239" i="2"/>
  <c r="AF240" i="2"/>
  <c r="AF241" i="2"/>
  <c r="AF242" i="2"/>
  <c r="AF243" i="2"/>
  <c r="AF244" i="2"/>
  <c r="AF245" i="2"/>
  <c r="AF246" i="2"/>
  <c r="AF247" i="2"/>
  <c r="AF248" i="2"/>
  <c r="AF249" i="2"/>
  <c r="AF250" i="2"/>
  <c r="AF251" i="2"/>
  <c r="AF252" i="2"/>
  <c r="AF253" i="2"/>
  <c r="AF254" i="2"/>
  <c r="AF255" i="2"/>
  <c r="AF256" i="2"/>
  <c r="AF257" i="2"/>
  <c r="AF258" i="2"/>
  <c r="AF259" i="2"/>
  <c r="AF260" i="2"/>
  <c r="AF261" i="2"/>
  <c r="AF262" i="2"/>
  <c r="AF263" i="2"/>
  <c r="AF264" i="2"/>
  <c r="AF265" i="2"/>
  <c r="AF266" i="2"/>
  <c r="AF267" i="2"/>
  <c r="AF268" i="2"/>
  <c r="AF269" i="2"/>
  <c r="AF270" i="2"/>
  <c r="AF271" i="2"/>
  <c r="AF272" i="2"/>
  <c r="AF273" i="2"/>
  <c r="AF274" i="2"/>
  <c r="AF275" i="2"/>
  <c r="AF276" i="2"/>
  <c r="AF277" i="2"/>
  <c r="AF278" i="2"/>
  <c r="AF279" i="2"/>
  <c r="AF280" i="2"/>
  <c r="AF281" i="2"/>
  <c r="AF282" i="2"/>
  <c r="AF283" i="2"/>
  <c r="AF284" i="2"/>
  <c r="AF285" i="2"/>
  <c r="AF286" i="2"/>
  <c r="AF287" i="2"/>
  <c r="AF288" i="2"/>
  <c r="AF289" i="2"/>
  <c r="AF290" i="2"/>
  <c r="AF291" i="2"/>
  <c r="AF292" i="2"/>
  <c r="AF293" i="2"/>
  <c r="AF294" i="2"/>
  <c r="AF295" i="2"/>
  <c r="AF296" i="2"/>
  <c r="AF297" i="2"/>
  <c r="AF298" i="2"/>
  <c r="AF299" i="2"/>
  <c r="AF300" i="2"/>
  <c r="AF301" i="2"/>
  <c r="AF302" i="2"/>
  <c r="AF303" i="2"/>
  <c r="AF304" i="2"/>
  <c r="AF305" i="2"/>
  <c r="AF306" i="2"/>
  <c r="AF307" i="2"/>
  <c r="AF308" i="2"/>
  <c r="AF309" i="2"/>
  <c r="AF310" i="2"/>
  <c r="AF311" i="2"/>
  <c r="AF312" i="2"/>
  <c r="AF313" i="2"/>
  <c r="AF314" i="2"/>
  <c r="AF315" i="2"/>
  <c r="AF316" i="2"/>
  <c r="AF317" i="2"/>
  <c r="AF318" i="2"/>
  <c r="AF319" i="2"/>
  <c r="AF320" i="2"/>
  <c r="AF321" i="2"/>
  <c r="AF322" i="2"/>
  <c r="AF323" i="2"/>
  <c r="AF324" i="2"/>
  <c r="AF325" i="2"/>
  <c r="AF326" i="2"/>
  <c r="AF327" i="2"/>
  <c r="AF328" i="2"/>
  <c r="AF329" i="2"/>
  <c r="AF330" i="2"/>
  <c r="AF331" i="2"/>
  <c r="AF332" i="2"/>
  <c r="AF333" i="2"/>
  <c r="AF334" i="2"/>
  <c r="AF335" i="2"/>
  <c r="AF336" i="2"/>
  <c r="AF337" i="2"/>
  <c r="AF338" i="2"/>
  <c r="AF339" i="2"/>
  <c r="AF340" i="2"/>
  <c r="AF341" i="2"/>
  <c r="AF342" i="2"/>
  <c r="AF343" i="2"/>
  <c r="AF344" i="2"/>
  <c r="AF345" i="2"/>
  <c r="AF346" i="2"/>
  <c r="AF347" i="2"/>
  <c r="AF348" i="2"/>
  <c r="AF349" i="2"/>
  <c r="AF350" i="2"/>
  <c r="AF351" i="2"/>
  <c r="AF352" i="2"/>
  <c r="AF353" i="2"/>
  <c r="AF354" i="2"/>
  <c r="AF355" i="2"/>
  <c r="AF356" i="2"/>
  <c r="AF357" i="2"/>
  <c r="AF358" i="2"/>
  <c r="AF359" i="2"/>
  <c r="AF360" i="2"/>
  <c r="AF361" i="2"/>
  <c r="AF362" i="2"/>
  <c r="AF363" i="2"/>
  <c r="AF364" i="2"/>
  <c r="AF365" i="2"/>
  <c r="AF366" i="2"/>
  <c r="AF367" i="2"/>
  <c r="AF368" i="2"/>
  <c r="AF369" i="2"/>
  <c r="AF370" i="2"/>
  <c r="AF371" i="2"/>
  <c r="AF372" i="2"/>
  <c r="AF373" i="2"/>
  <c r="AF374" i="2"/>
  <c r="AF375" i="2"/>
  <c r="AF376" i="2"/>
  <c r="AF377" i="2"/>
  <c r="AF378" i="2"/>
  <c r="AF379" i="2"/>
  <c r="AF380" i="2"/>
  <c r="AF381" i="2"/>
  <c r="AF382" i="2"/>
  <c r="AF383" i="2"/>
  <c r="AF38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34" i="2"/>
  <c r="AG419" i="2"/>
  <c r="AG421" i="2"/>
  <c r="AG420"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 r="AG86" i="2"/>
  <c r="AG87" i="2"/>
  <c r="AG88" i="2"/>
  <c r="AG89" i="2"/>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R381" i="2"/>
  <c r="AL381" i="2"/>
  <c r="R373" i="2"/>
  <c r="AM373" i="2"/>
  <c r="R365" i="2"/>
  <c r="Q365" i="2"/>
  <c r="R357" i="2"/>
  <c r="Q357" i="2"/>
  <c r="R349" i="2"/>
  <c r="Q349" i="2"/>
  <c r="R341" i="2"/>
  <c r="Q341" i="2"/>
  <c r="R333" i="2"/>
  <c r="AM333" i="2"/>
  <c r="R325" i="2"/>
  <c r="AL325" i="2"/>
  <c r="R317" i="2"/>
  <c r="AM317" i="2"/>
  <c r="R309" i="2"/>
  <c r="S309" i="2"/>
  <c r="R293" i="2"/>
  <c r="Q293" i="2"/>
  <c r="R285" i="2"/>
  <c r="AK285" i="2"/>
  <c r="R277" i="2"/>
  <c r="Q277" i="2"/>
  <c r="R269" i="2"/>
  <c r="AK269" i="2"/>
  <c r="R261" i="2"/>
  <c r="Q261" i="2"/>
  <c r="R253" i="2"/>
  <c r="AK253" i="2"/>
  <c r="R245" i="2"/>
  <c r="Q245" i="2"/>
  <c r="R237" i="2"/>
  <c r="AL237" i="2"/>
  <c r="R367" i="2"/>
  <c r="Q367" i="2"/>
  <c r="R343" i="2"/>
  <c r="Q343" i="2"/>
  <c r="R303" i="2"/>
  <c r="Q303" i="2"/>
  <c r="R279" i="2"/>
  <c r="Q279" i="2"/>
  <c r="R247" i="2"/>
  <c r="Q247" i="2"/>
  <c r="R383" i="2"/>
  <c r="Q383" i="2"/>
  <c r="R375" i="2"/>
  <c r="Q375" i="2"/>
  <c r="R335" i="2"/>
  <c r="AL335" i="2"/>
  <c r="R327" i="2"/>
  <c r="Q327" i="2"/>
  <c r="R311" i="2"/>
  <c r="AM311" i="2"/>
  <c r="R295" i="2"/>
  <c r="AL295" i="2"/>
  <c r="R287" i="2"/>
  <c r="Q287" i="2"/>
  <c r="R376" i="2"/>
  <c r="AK376" i="2"/>
  <c r="R312" i="2"/>
  <c r="AK312" i="2"/>
  <c r="R248" i="2"/>
  <c r="AL248" i="2"/>
  <c r="R251" i="2"/>
  <c r="Q251" i="2"/>
  <c r="R313" i="2"/>
  <c r="Q313" i="2"/>
  <c r="R249" i="2"/>
  <c r="Q249" i="2"/>
  <c r="R382" i="2"/>
  <c r="AM382" i="2"/>
  <c r="R374" i="2"/>
  <c r="Q374" i="2"/>
  <c r="R366" i="2"/>
  <c r="AL366" i="2"/>
  <c r="R358" i="2"/>
  <c r="AM358" i="2"/>
  <c r="R350" i="2"/>
  <c r="Q350" i="2"/>
  <c r="R342" i="2"/>
  <c r="AK342" i="2"/>
  <c r="R334" i="2"/>
  <c r="S334" i="2"/>
  <c r="R326" i="2"/>
  <c r="AL326" i="2"/>
  <c r="R318" i="2"/>
  <c r="AK318" i="2"/>
  <c r="R310" i="2"/>
  <c r="AL310" i="2"/>
  <c r="R302" i="2"/>
  <c r="AM302" i="2"/>
  <c r="R294" i="2"/>
  <c r="AM294" i="2"/>
  <c r="R286" i="2"/>
  <c r="Q286" i="2"/>
  <c r="R278" i="2"/>
  <c r="AK278" i="2"/>
  <c r="R270" i="2"/>
  <c r="AL270" i="2"/>
  <c r="R262" i="2"/>
  <c r="AL262" i="2"/>
  <c r="R254" i="2"/>
  <c r="AK254" i="2"/>
  <c r="R246" i="2"/>
  <c r="AL246" i="2"/>
  <c r="R238" i="2"/>
  <c r="S238" i="2"/>
  <c r="R380" i="2"/>
  <c r="AL380" i="2"/>
  <c r="R372" i="2"/>
  <c r="AK372" i="2"/>
  <c r="R364" i="2"/>
  <c r="AK364" i="2"/>
  <c r="R356" i="2"/>
  <c r="AM356" i="2"/>
  <c r="R348" i="2"/>
  <c r="AM348" i="2"/>
  <c r="R340" i="2"/>
  <c r="AL340" i="2"/>
  <c r="R332" i="2"/>
  <c r="AL332" i="2"/>
  <c r="R324" i="2"/>
  <c r="Q324" i="2"/>
  <c r="R316" i="2"/>
  <c r="AM316" i="2"/>
  <c r="R308" i="2"/>
  <c r="S308" i="2"/>
  <c r="R300" i="2"/>
  <c r="Q300" i="2"/>
  <c r="R292" i="2"/>
  <c r="AL292" i="2"/>
  <c r="R284" i="2"/>
  <c r="AM284" i="2"/>
  <c r="R276" i="2"/>
  <c r="AM276" i="2"/>
  <c r="R268" i="2"/>
  <c r="S268" i="2"/>
  <c r="R260" i="2"/>
  <c r="AL260" i="2"/>
  <c r="R252" i="2"/>
  <c r="AM252" i="2"/>
  <c r="R244" i="2"/>
  <c r="AL244" i="2"/>
  <c r="R236" i="2"/>
  <c r="S236" i="2"/>
  <c r="R379" i="2"/>
  <c r="AK379" i="2"/>
  <c r="R371" i="2"/>
  <c r="Q371" i="2"/>
  <c r="R363" i="2"/>
  <c r="AM363" i="2"/>
  <c r="R355" i="2"/>
  <c r="AK355" i="2"/>
  <c r="R347" i="2"/>
  <c r="Q347" i="2"/>
  <c r="R339" i="2"/>
  <c r="Q339" i="2"/>
  <c r="R331" i="2"/>
  <c r="S331" i="2"/>
  <c r="R323" i="2"/>
  <c r="AM323" i="2"/>
  <c r="R315" i="2"/>
  <c r="Q315" i="2"/>
  <c r="R307" i="2"/>
  <c r="AL307" i="2"/>
  <c r="R299" i="2"/>
  <c r="AL299" i="2"/>
  <c r="R291" i="2"/>
  <c r="Q291" i="2"/>
  <c r="R283" i="2"/>
  <c r="S283" i="2"/>
  <c r="R275" i="2"/>
  <c r="Q275" i="2"/>
  <c r="R267" i="2"/>
  <c r="AM267" i="2"/>
  <c r="R259" i="2"/>
  <c r="Q259" i="2"/>
  <c r="R243" i="2"/>
  <c r="AM243" i="2"/>
  <c r="R235" i="2"/>
  <c r="Q235" i="2"/>
  <c r="R377" i="2"/>
  <c r="Q377" i="2"/>
  <c r="R369" i="2"/>
  <c r="AM369" i="2"/>
  <c r="R361" i="2"/>
  <c r="Q361" i="2"/>
  <c r="R353" i="2"/>
  <c r="Q353" i="2"/>
  <c r="R345" i="2"/>
  <c r="S345" i="2"/>
  <c r="R337" i="2"/>
  <c r="Q337" i="2"/>
  <c r="R329" i="2"/>
  <c r="Q329" i="2"/>
  <c r="R305" i="2"/>
  <c r="Q305" i="2"/>
  <c r="R265" i="2"/>
  <c r="Q265" i="2"/>
  <c r="R241" i="2"/>
  <c r="AL241" i="2"/>
  <c r="R384" i="2"/>
  <c r="AK384" i="2"/>
  <c r="R368" i="2"/>
  <c r="S368" i="2"/>
  <c r="R360" i="2"/>
  <c r="AM360" i="2"/>
  <c r="R352" i="2"/>
  <c r="Q352" i="2"/>
  <c r="R344" i="2"/>
  <c r="AK344" i="2"/>
  <c r="R328" i="2"/>
  <c r="AL328" i="2"/>
  <c r="R304" i="2"/>
  <c r="AK304" i="2"/>
  <c r="R280" i="2"/>
  <c r="AL280" i="2"/>
  <c r="R264" i="2"/>
  <c r="AL264" i="2"/>
  <c r="R240" i="2"/>
  <c r="AL240" i="2"/>
  <c r="R359" i="2"/>
  <c r="S359" i="2"/>
  <c r="R351" i="2"/>
  <c r="Q351" i="2"/>
  <c r="S343" i="2"/>
  <c r="R319" i="2"/>
  <c r="S319" i="2"/>
  <c r="R271" i="2"/>
  <c r="Q271" i="2"/>
  <c r="R263" i="2"/>
  <c r="Q263" i="2"/>
  <c r="R255" i="2"/>
  <c r="S255" i="2"/>
  <c r="R239" i="2"/>
  <c r="Q239" i="2"/>
  <c r="R301" i="2"/>
  <c r="Q301" i="2"/>
  <c r="R289" i="2"/>
  <c r="Q289" i="2"/>
  <c r="R288" i="2"/>
  <c r="Q288" i="2"/>
  <c r="AK349" i="2"/>
  <c r="S269" i="2"/>
  <c r="Q333" i="2"/>
  <c r="S293" i="2"/>
  <c r="AM293" i="2"/>
  <c r="AK357" i="2"/>
  <c r="Q285" i="2"/>
  <c r="S285" i="2"/>
  <c r="Q373" i="2"/>
  <c r="S373" i="2"/>
  <c r="Q309" i="2"/>
  <c r="AM309" i="2"/>
  <c r="R273" i="2"/>
  <c r="S237" i="2"/>
  <c r="R336" i="2"/>
  <c r="S336" i="2"/>
  <c r="R297" i="2"/>
  <c r="S297" i="2"/>
  <c r="R272" i="2"/>
  <c r="S272" i="2"/>
  <c r="AK367" i="2"/>
  <c r="AK277" i="2"/>
  <c r="S341" i="2"/>
  <c r="R321" i="2"/>
  <c r="S321" i="2"/>
  <c r="R296" i="2"/>
  <c r="R257" i="2"/>
  <c r="AM367" i="2"/>
  <c r="R320" i="2"/>
  <c r="R281" i="2"/>
  <c r="R256" i="2"/>
  <c r="S256" i="2"/>
  <c r="AM341" i="2"/>
  <c r="AM365" i="2"/>
  <c r="S365" i="2"/>
  <c r="S270" i="2"/>
  <c r="AL276" i="2"/>
  <c r="Q364" i="2"/>
  <c r="R354" i="2"/>
  <c r="R322" i="2"/>
  <c r="R290" i="2"/>
  <c r="R258" i="2"/>
  <c r="Q342" i="2"/>
  <c r="AK356" i="2"/>
  <c r="R362" i="2"/>
  <c r="R330" i="2"/>
  <c r="S330" i="2"/>
  <c r="R298" i="2"/>
  <c r="R266" i="2"/>
  <c r="R370" i="2"/>
  <c r="S370" i="2"/>
  <c r="R338" i="2"/>
  <c r="R306" i="2"/>
  <c r="R274" i="2"/>
  <c r="S274" i="2"/>
  <c r="R242" i="2"/>
  <c r="S242" i="2"/>
  <c r="R378" i="2"/>
  <c r="S378" i="2"/>
  <c r="R346" i="2"/>
  <c r="S346" i="2"/>
  <c r="R314" i="2"/>
  <c r="R282" i="2"/>
  <c r="S282" i="2"/>
  <c r="R250" i="2"/>
  <c r="S250" i="2"/>
  <c r="AL341" i="2"/>
  <c r="Q269" i="2"/>
  <c r="AK341" i="2"/>
  <c r="AL279" i="2"/>
  <c r="AM269" i="2"/>
  <c r="AL269" i="2"/>
  <c r="AM279" i="2"/>
  <c r="AM357" i="2"/>
  <c r="Q243" i="2"/>
  <c r="AK343" i="2"/>
  <c r="AM315" i="2"/>
  <c r="S357" i="2"/>
  <c r="AL249" i="2"/>
  <c r="S329" i="2"/>
  <c r="AL357" i="2"/>
  <c r="AM343" i="2"/>
  <c r="AL343" i="2"/>
  <c r="AM285" i="2"/>
  <c r="AL356" i="2"/>
  <c r="AL285" i="2"/>
  <c r="AK334" i="2"/>
  <c r="AK270" i="2"/>
  <c r="AM270" i="2"/>
  <c r="AL334" i="2"/>
  <c r="Q270" i="2"/>
  <c r="AK315" i="2"/>
  <c r="AM236" i="2"/>
  <c r="AK381" i="2"/>
  <c r="AL365" i="2"/>
  <c r="AK365" i="2"/>
  <c r="AM381" i="2"/>
  <c r="AK326" i="2"/>
  <c r="Q348" i="2"/>
  <c r="AL277" i="2"/>
  <c r="AL293" i="2"/>
  <c r="AL317" i="2"/>
  <c r="AK325" i="2"/>
  <c r="AL349" i="2"/>
  <c r="AL309" i="2"/>
  <c r="S333" i="2"/>
  <c r="AK262" i="2"/>
  <c r="AK237" i="2"/>
  <c r="AK373" i="2"/>
  <c r="AM349" i="2"/>
  <c r="AL303" i="2"/>
  <c r="AM277" i="2"/>
  <c r="AL373" i="2"/>
  <c r="AK261" i="2"/>
  <c r="S349" i="2"/>
  <c r="AM237" i="2"/>
  <c r="S277" i="2"/>
  <c r="AK309" i="2"/>
  <c r="Q237" i="2"/>
  <c r="AM253" i="2"/>
  <c r="AM261" i="2"/>
  <c r="AL253" i="2"/>
  <c r="S253" i="2"/>
  <c r="Q325" i="2"/>
  <c r="S325" i="2"/>
  <c r="AK333" i="2"/>
  <c r="AM325" i="2"/>
  <c r="AL333" i="2"/>
  <c r="S381" i="2"/>
  <c r="Q317" i="2"/>
  <c r="Q381" i="2"/>
  <c r="S367" i="2"/>
  <c r="Q253" i="2"/>
  <c r="S261" i="2"/>
  <c r="AK293" i="2"/>
  <c r="AK245" i="2"/>
  <c r="AL261" i="2"/>
  <c r="AL245" i="2"/>
  <c r="AK352" i="2"/>
  <c r="AM245" i="2"/>
  <c r="AK317" i="2"/>
  <c r="S245" i="2"/>
  <c r="S317" i="2"/>
  <c r="AL367" i="2"/>
  <c r="AM383" i="2"/>
  <c r="AK239" i="2"/>
  <c r="AM307" i="2"/>
  <c r="AK284" i="2"/>
  <c r="S303" i="2"/>
  <c r="AM303" i="2"/>
  <c r="AK375" i="2"/>
  <c r="AM375" i="2"/>
  <c r="AL239" i="2"/>
  <c r="S251" i="2"/>
  <c r="S286" i="2"/>
  <c r="AL375" i="2"/>
  <c r="AM239" i="2"/>
  <c r="S239" i="2"/>
  <c r="AK251" i="2"/>
  <c r="S243" i="2"/>
  <c r="Q376" i="2"/>
  <c r="AK303" i="2"/>
  <c r="AK247" i="2"/>
  <c r="AK279" i="2"/>
  <c r="S279" i="2"/>
  <c r="AM287" i="2"/>
  <c r="AL371" i="2"/>
  <c r="AL287" i="2"/>
  <c r="S284" i="2"/>
  <c r="S344" i="2"/>
  <c r="AK383" i="2"/>
  <c r="S247" i="2"/>
  <c r="S383" i="2"/>
  <c r="AM235" i="2"/>
  <c r="AL376" i="2"/>
  <c r="S235" i="2"/>
  <c r="AK307" i="2"/>
  <c r="AL312" i="2"/>
  <c r="S312" i="2"/>
  <c r="AL345" i="2"/>
  <c r="AL344" i="2"/>
  <c r="AL247" i="2"/>
  <c r="AM247" i="2"/>
  <c r="Q260" i="2"/>
  <c r="AK283" i="2"/>
  <c r="AM248" i="2"/>
  <c r="Q248" i="2"/>
  <c r="AL283" i="2"/>
  <c r="S324" i="2"/>
  <c r="AM324" i="2"/>
  <c r="AK324" i="2"/>
  <c r="Q312" i="2"/>
  <c r="S335" i="2"/>
  <c r="S375" i="2"/>
  <c r="AL383" i="2"/>
  <c r="S361" i="2"/>
  <c r="AK238" i="2"/>
  <c r="AK327" i="2"/>
  <c r="S347" i="2"/>
  <c r="S260" i="2"/>
  <c r="AM238" i="2"/>
  <c r="AL238" i="2"/>
  <c r="AM366" i="2"/>
  <c r="S248" i="2"/>
  <c r="Q326" i="2"/>
  <c r="AM254" i="2"/>
  <c r="Q262" i="2"/>
  <c r="Q284" i="2"/>
  <c r="S351" i="2"/>
  <c r="S371" i="2"/>
  <c r="S305" i="2"/>
  <c r="AK235" i="2"/>
  <c r="S307" i="2"/>
  <c r="Q335" i="2"/>
  <c r="AL348" i="2"/>
  <c r="AL305" i="2"/>
  <c r="AL235" i="2"/>
  <c r="Q307" i="2"/>
  <c r="S348" i="2"/>
  <c r="AL284" i="2"/>
  <c r="AK371" i="2"/>
  <c r="AM262" i="2"/>
  <c r="S326" i="2"/>
  <c r="S262" i="2"/>
  <c r="AK351" i="2"/>
  <c r="S327" i="2"/>
  <c r="AM371" i="2"/>
  <c r="AK299" i="2"/>
  <c r="AK305" i="2"/>
  <c r="AM326" i="2"/>
  <c r="AL382" i="2"/>
  <c r="AL327" i="2"/>
  <c r="AM376" i="2"/>
  <c r="Q344" i="2"/>
  <c r="AM305" i="2"/>
  <c r="S352" i="2"/>
  <c r="AK359" i="2"/>
  <c r="AK340" i="2"/>
  <c r="S382" i="2"/>
  <c r="AM327" i="2"/>
  <c r="AM344" i="2"/>
  <c r="Q340" i="2"/>
  <c r="AK348" i="2"/>
  <c r="AM351" i="2"/>
  <c r="AM329" i="2"/>
  <c r="AK368" i="2"/>
  <c r="AK335" i="2"/>
  <c r="Q345" i="2"/>
  <c r="S267" i="2"/>
  <c r="S350" i="2"/>
  <c r="AM240" i="2"/>
  <c r="AL368" i="2"/>
  <c r="AK350" i="2"/>
  <c r="Q308" i="2"/>
  <c r="AM339" i="2"/>
  <c r="AM264" i="2"/>
  <c r="S280" i="2"/>
  <c r="Q368" i="2"/>
  <c r="S244" i="2"/>
  <c r="AM372" i="2"/>
  <c r="Q372" i="2"/>
  <c r="S358" i="2"/>
  <c r="AL263" i="2"/>
  <c r="AM335" i="2"/>
  <c r="S295" i="2"/>
  <c r="AK308" i="2"/>
  <c r="AM308" i="2"/>
  <c r="AL350" i="2"/>
  <c r="AL372" i="2"/>
  <c r="AM350" i="2"/>
  <c r="Q295" i="2"/>
  <c r="Q311" i="2"/>
  <c r="AK263" i="2"/>
  <c r="S353" i="2"/>
  <c r="AL286" i="2"/>
  <c r="AL339" i="2"/>
  <c r="AM334" i="2"/>
  <c r="AM318" i="2"/>
  <c r="AM292" i="2"/>
  <c r="Q334" i="2"/>
  <c r="AL315" i="2"/>
  <c r="AM379" i="2"/>
  <c r="S363" i="2"/>
  <c r="AM359" i="2"/>
  <c r="Q363" i="2"/>
  <c r="AL352" i="2"/>
  <c r="AM301" i="2"/>
  <c r="AK328" i="2"/>
  <c r="Q304" i="2"/>
  <c r="AK329" i="2"/>
  <c r="AL311" i="2"/>
  <c r="S379" i="2"/>
  <c r="S292" i="2"/>
  <c r="Q356" i="2"/>
  <c r="AL318" i="2"/>
  <c r="AK292" i="2"/>
  <c r="S318" i="2"/>
  <c r="AL379" i="2"/>
  <c r="S287" i="2"/>
  <c r="S315" i="2"/>
  <c r="AM340" i="2"/>
  <c r="AL265" i="2"/>
  <c r="AL329" i="2"/>
  <c r="AK243" i="2"/>
  <c r="Q379" i="2"/>
  <c r="AM295" i="2"/>
  <c r="S301" i="2"/>
  <c r="AK287" i="2"/>
  <c r="S276" i="2"/>
  <c r="AK382" i="2"/>
  <c r="Q292" i="2"/>
  <c r="AL254" i="2"/>
  <c r="AM377" i="2"/>
  <c r="AM352" i="2"/>
  <c r="AL243" i="2"/>
  <c r="AK311" i="2"/>
  <c r="AK295" i="2"/>
  <c r="S340" i="2"/>
  <c r="S356" i="2"/>
  <c r="Q382" i="2"/>
  <c r="S254" i="2"/>
  <c r="AM251" i="2"/>
  <c r="AL251" i="2"/>
  <c r="AM312" i="2"/>
  <c r="Q369" i="2"/>
  <c r="S311" i="2"/>
  <c r="Q278" i="2"/>
  <c r="Q276" i="2"/>
  <c r="AL300" i="2"/>
  <c r="Q254" i="2"/>
  <c r="Q318" i="2"/>
  <c r="S328" i="2"/>
  <c r="AK301" i="2"/>
  <c r="AM328" i="2"/>
  <c r="AL363" i="2"/>
  <c r="AM299" i="2"/>
  <c r="AM265" i="2"/>
  <c r="AK248" i="2"/>
  <c r="AL364" i="2"/>
  <c r="S310" i="2"/>
  <c r="Q299" i="2"/>
  <c r="Q360" i="2"/>
  <c r="AL377" i="2"/>
  <c r="AK377" i="2"/>
  <c r="S376" i="2"/>
  <c r="AM246" i="2"/>
  <c r="S377" i="2"/>
  <c r="AK276" i="2"/>
  <c r="AL301" i="2"/>
  <c r="Q328" i="2"/>
  <c r="AK363" i="2"/>
  <c r="S299" i="2"/>
  <c r="AK265" i="2"/>
  <c r="AK369" i="2"/>
  <c r="Q319" i="2"/>
  <c r="AK313" i="2"/>
  <c r="AM374" i="2"/>
  <c r="S355" i="2"/>
  <c r="Q241" i="2"/>
  <c r="Q359" i="2"/>
  <c r="Q355" i="2"/>
  <c r="AK268" i="2"/>
  <c r="AK291" i="2"/>
  <c r="AL374" i="2"/>
  <c r="Q268" i="2"/>
  <c r="AM291" i="2"/>
  <c r="S313" i="2"/>
  <c r="S374" i="2"/>
  <c r="S246" i="2"/>
  <c r="AL319" i="2"/>
  <c r="S302" i="2"/>
  <c r="AL324" i="2"/>
  <c r="AK260" i="2"/>
  <c r="S366" i="2"/>
  <c r="AK249" i="2"/>
  <c r="AM355" i="2"/>
  <c r="AK345" i="2"/>
  <c r="Q240" i="2"/>
  <c r="AL304" i="2"/>
  <c r="AM241" i="2"/>
  <c r="AL369" i="2"/>
  <c r="AL267" i="2"/>
  <c r="Q331" i="2"/>
  <c r="AM319" i="2"/>
  <c r="AK347" i="2"/>
  <c r="AM249" i="2"/>
  <c r="S369" i="2"/>
  <c r="AM260" i="2"/>
  <c r="AM310" i="2"/>
  <c r="AL308" i="2"/>
  <c r="Q238" i="2"/>
  <c r="AM313" i="2"/>
  <c r="S263" i="2"/>
  <c r="AM283" i="2"/>
  <c r="AL355" i="2"/>
  <c r="AM345" i="2"/>
  <c r="AM347" i="2"/>
  <c r="AM280" i="2"/>
  <c r="S304" i="2"/>
  <c r="AM368" i="2"/>
  <c r="S265" i="2"/>
  <c r="Q267" i="2"/>
  <c r="AK319" i="2"/>
  <c r="AL347" i="2"/>
  <c r="Q280" i="2"/>
  <c r="AM268" i="2"/>
  <c r="AL268" i="2"/>
  <c r="AM361" i="2"/>
  <c r="Q283" i="2"/>
  <c r="S240" i="2"/>
  <c r="AK280" i="2"/>
  <c r="S241" i="2"/>
  <c r="S291" i="2"/>
  <c r="AK331" i="2"/>
  <c r="AL361" i="2"/>
  <c r="AK310" i="2"/>
  <c r="AK332" i="2"/>
  <c r="AM286" i="2"/>
  <c r="Q310" i="2"/>
  <c r="Q244" i="2"/>
  <c r="Q332" i="2"/>
  <c r="Q246" i="2"/>
  <c r="Q366" i="2"/>
  <c r="AL313" i="2"/>
  <c r="AM263" i="2"/>
  <c r="AK361" i="2"/>
  <c r="AK323" i="2"/>
  <c r="AK240" i="2"/>
  <c r="AM304" i="2"/>
  <c r="AK241" i="2"/>
  <c r="AK267" i="2"/>
  <c r="AL291" i="2"/>
  <c r="AL331" i="2"/>
  <c r="S249" i="2"/>
  <c r="AK302" i="2"/>
  <c r="AK244" i="2"/>
  <c r="AK246" i="2"/>
  <c r="AK366" i="2"/>
  <c r="AK286" i="2"/>
  <c r="Q302" i="2"/>
  <c r="S332" i="2"/>
  <c r="AK374" i="2"/>
  <c r="AM332" i="2"/>
  <c r="AM244" i="2"/>
  <c r="AL302" i="2"/>
  <c r="S372" i="2"/>
  <c r="AM331" i="2"/>
  <c r="AL351" i="2"/>
  <c r="AM288" i="2"/>
  <c r="Q323" i="2"/>
  <c r="AL337" i="2"/>
  <c r="AM337" i="2"/>
  <c r="S342" i="2"/>
  <c r="AK337" i="2"/>
  <c r="AM259" i="2"/>
  <c r="AL255" i="2"/>
  <c r="S300" i="2"/>
  <c r="Q236" i="2"/>
  <c r="AL236" i="2"/>
  <c r="S337" i="2"/>
  <c r="AM342" i="2"/>
  <c r="AM364" i="2"/>
  <c r="S360" i="2"/>
  <c r="AL259" i="2"/>
  <c r="AM255" i="2"/>
  <c r="S278" i="2"/>
  <c r="AL323" i="2"/>
  <c r="AL360" i="2"/>
  <c r="Q384" i="2"/>
  <c r="S259" i="2"/>
  <c r="AK255" i="2"/>
  <c r="AL278" i="2"/>
  <c r="AK236" i="2"/>
  <c r="AM278" i="2"/>
  <c r="AM300" i="2"/>
  <c r="AK300" i="2"/>
  <c r="AL288" i="2"/>
  <c r="AK288" i="2"/>
  <c r="AM289" i="2"/>
  <c r="AK289" i="2"/>
  <c r="S323" i="2"/>
  <c r="AK360" i="2"/>
  <c r="AK259" i="2"/>
  <c r="Q255" i="2"/>
  <c r="AL342" i="2"/>
  <c r="AL289" i="2"/>
  <c r="S364" i="2"/>
  <c r="AL271" i="2"/>
  <c r="AK294" i="2"/>
  <c r="AK252" i="2"/>
  <c r="AK316" i="2"/>
  <c r="S264" i="2"/>
  <c r="AK358" i="2"/>
  <c r="Q294" i="2"/>
  <c r="Q252" i="2"/>
  <c r="Q316" i="2"/>
  <c r="AK380" i="2"/>
  <c r="AL353" i="2"/>
  <c r="S384" i="2"/>
  <c r="S252" i="2"/>
  <c r="S316" i="2"/>
  <c r="Q358" i="2"/>
  <c r="AL294" i="2"/>
  <c r="AL252" i="2"/>
  <c r="AL316" i="2"/>
  <c r="Q380" i="2"/>
  <c r="AK339" i="2"/>
  <c r="AL358" i="2"/>
  <c r="S294" i="2"/>
  <c r="AM275" i="2"/>
  <c r="AM353" i="2"/>
  <c r="S271" i="2"/>
  <c r="AK275" i="2"/>
  <c r="Q264" i="2"/>
  <c r="AL384" i="2"/>
  <c r="AM271" i="2"/>
  <c r="AL359" i="2"/>
  <c r="AM380" i="2"/>
  <c r="AK353" i="2"/>
  <c r="S275" i="2"/>
  <c r="AM384" i="2"/>
  <c r="AK271" i="2"/>
  <c r="S380" i="2"/>
  <c r="AL275" i="2"/>
  <c r="S339" i="2"/>
  <c r="AK264" i="2"/>
  <c r="S288" i="2"/>
  <c r="S289" i="2"/>
  <c r="Q281" i="2"/>
  <c r="AM281" i="2"/>
  <c r="AK281" i="2"/>
  <c r="AL281" i="2"/>
  <c r="AM320" i="2"/>
  <c r="AK320" i="2"/>
  <c r="Q320" i="2"/>
  <c r="AL320" i="2"/>
  <c r="Q273" i="2"/>
  <c r="AK273" i="2"/>
  <c r="AM273" i="2"/>
  <c r="AL273" i="2"/>
  <c r="Q256" i="2"/>
  <c r="AL256" i="2"/>
  <c r="AM256" i="2"/>
  <c r="AK256" i="2"/>
  <c r="S273" i="2"/>
  <c r="Q257" i="2"/>
  <c r="AL257" i="2"/>
  <c r="AK257" i="2"/>
  <c r="AM257" i="2"/>
  <c r="S320" i="2"/>
  <c r="S281" i="2"/>
  <c r="Q296" i="2"/>
  <c r="AK296" i="2"/>
  <c r="AL296" i="2"/>
  <c r="AM296" i="2"/>
  <c r="AK272" i="2"/>
  <c r="AM272" i="2"/>
  <c r="Q272" i="2"/>
  <c r="AL272" i="2"/>
  <c r="S257" i="2"/>
  <c r="AK336" i="2"/>
  <c r="AM336" i="2"/>
  <c r="AL336" i="2"/>
  <c r="Q336" i="2"/>
  <c r="Q321" i="2"/>
  <c r="AM321" i="2"/>
  <c r="AL321" i="2"/>
  <c r="AK321" i="2"/>
  <c r="Q297" i="2"/>
  <c r="AK297" i="2"/>
  <c r="AM297" i="2"/>
  <c r="AL297" i="2"/>
  <c r="S296" i="2"/>
  <c r="Q306" i="2"/>
  <c r="AK306" i="2"/>
  <c r="AM306" i="2"/>
  <c r="AL306" i="2"/>
  <c r="Q266" i="2"/>
  <c r="AK266" i="2"/>
  <c r="AM266" i="2"/>
  <c r="AL266" i="2"/>
  <c r="Q290" i="2"/>
  <c r="AK290" i="2"/>
  <c r="AM290" i="2"/>
  <c r="AL290" i="2"/>
  <c r="S266" i="2"/>
  <c r="Q338" i="2"/>
  <c r="AK338" i="2"/>
  <c r="AM338" i="2"/>
  <c r="AL338" i="2"/>
  <c r="Q298" i="2"/>
  <c r="AK298" i="2"/>
  <c r="AM298" i="2"/>
  <c r="AL298" i="2"/>
  <c r="Q322" i="2"/>
  <c r="AK322" i="2"/>
  <c r="AM322" i="2"/>
  <c r="AL322" i="2"/>
  <c r="S338" i="2"/>
  <c r="Q330" i="2"/>
  <c r="AK330" i="2"/>
  <c r="AM330" i="2"/>
  <c r="AL330" i="2"/>
  <c r="Q354" i="2"/>
  <c r="AK354" i="2"/>
  <c r="AM354" i="2"/>
  <c r="AL354" i="2"/>
  <c r="Q362" i="2"/>
  <c r="AK362" i="2"/>
  <c r="AM362" i="2"/>
  <c r="AL362" i="2"/>
  <c r="S290" i="2"/>
  <c r="S354" i="2"/>
  <c r="S298" i="2"/>
  <c r="S362" i="2"/>
  <c r="Q314" i="2"/>
  <c r="AK314" i="2"/>
  <c r="AM314" i="2"/>
  <c r="AL314" i="2"/>
  <c r="S306" i="2"/>
  <c r="Q282" i="2"/>
  <c r="AK282" i="2"/>
  <c r="AM282" i="2"/>
  <c r="AL282" i="2"/>
  <c r="Q346" i="2"/>
  <c r="AK346" i="2"/>
  <c r="AM346" i="2"/>
  <c r="AL346" i="2"/>
  <c r="S314" i="2"/>
  <c r="Q370" i="2"/>
  <c r="AK370" i="2"/>
  <c r="AM370" i="2"/>
  <c r="AL370" i="2"/>
  <c r="Q250" i="2"/>
  <c r="AK250" i="2"/>
  <c r="AM250" i="2"/>
  <c r="AL250" i="2"/>
  <c r="Q242" i="2"/>
  <c r="AK242" i="2"/>
  <c r="AM242" i="2"/>
  <c r="AL242" i="2"/>
  <c r="Q378" i="2"/>
  <c r="AK378" i="2"/>
  <c r="AM378" i="2"/>
  <c r="AL378" i="2"/>
  <c r="Q274" i="2"/>
  <c r="AK274" i="2"/>
  <c r="AM274" i="2"/>
  <c r="AL274" i="2"/>
  <c r="Q258" i="2"/>
  <c r="AK258" i="2"/>
  <c r="AM258" i="2"/>
  <c r="AL258" i="2"/>
  <c r="S258" i="2"/>
  <c r="S322" i="2"/>
  <c r="L385" i="2"/>
  <c r="L386" i="2"/>
  <c r="L387" i="2"/>
  <c r="L388" i="2"/>
  <c r="L389" i="2"/>
  <c r="L390" i="2"/>
  <c r="L391" i="2"/>
  <c r="L392" i="2"/>
  <c r="L393" i="2"/>
  <c r="L394" i="2"/>
  <c r="L395" i="2"/>
  <c r="L396" i="2"/>
  <c r="L397" i="2"/>
  <c r="L398" i="2"/>
  <c r="L399" i="2"/>
  <c r="L400" i="2"/>
  <c r="L401" i="2"/>
  <c r="L402" i="2"/>
  <c r="L403" i="2"/>
  <c r="L404" i="2"/>
  <c r="L405" i="2"/>
  <c r="L406" i="2"/>
  <c r="L407" i="2"/>
  <c r="L408" i="2"/>
  <c r="L409" i="2"/>
  <c r="L410" i="2"/>
  <c r="L411" i="2"/>
  <c r="L412" i="2"/>
  <c r="L413" i="2"/>
  <c r="L414" i="2"/>
  <c r="L415" i="2"/>
  <c r="L416" i="2"/>
  <c r="L417" i="2"/>
  <c r="L418" i="2"/>
  <c r="L34" i="2"/>
  <c r="L419" i="2"/>
  <c r="L421" i="2"/>
  <c r="L420"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34" i="2"/>
  <c r="N419" i="2"/>
  <c r="N421" i="2"/>
  <c r="N420"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34" i="2"/>
  <c r="P419" i="2"/>
  <c r="P421" i="2"/>
  <c r="P420"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X385" i="2"/>
  <c r="X386" i="2"/>
  <c r="X387" i="2"/>
  <c r="X388" i="2"/>
  <c r="X389" i="2"/>
  <c r="X390" i="2"/>
  <c r="X391" i="2"/>
  <c r="X392" i="2"/>
  <c r="X393" i="2"/>
  <c r="X394" i="2"/>
  <c r="X395" i="2"/>
  <c r="X396" i="2"/>
  <c r="X397" i="2"/>
  <c r="X398" i="2"/>
  <c r="X399" i="2"/>
  <c r="X400" i="2"/>
  <c r="X401" i="2"/>
  <c r="X402" i="2"/>
  <c r="X403" i="2"/>
  <c r="X404" i="2"/>
  <c r="X405" i="2"/>
  <c r="X406" i="2"/>
  <c r="X407" i="2"/>
  <c r="X408" i="2"/>
  <c r="X409" i="2"/>
  <c r="X410" i="2"/>
  <c r="X411" i="2"/>
  <c r="X412" i="2"/>
  <c r="X413" i="2"/>
  <c r="X414" i="2"/>
  <c r="X415" i="2"/>
  <c r="X416" i="2"/>
  <c r="X417" i="2"/>
  <c r="X418" i="2"/>
  <c r="X34" i="2"/>
  <c r="X419" i="2"/>
  <c r="X421" i="2"/>
  <c r="X420"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96" i="2"/>
  <c r="X97" i="2"/>
  <c r="X98" i="2"/>
  <c r="X99" i="2"/>
  <c r="X100" i="2"/>
  <c r="X101" i="2"/>
  <c r="X102" i="2"/>
  <c r="X103" i="2"/>
  <c r="X104" i="2"/>
  <c r="X105" i="2"/>
  <c r="X106" i="2"/>
  <c r="X107" i="2"/>
  <c r="X108"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X137" i="2"/>
  <c r="X138" i="2"/>
  <c r="X139" i="2"/>
  <c r="X140" i="2"/>
  <c r="X141" i="2"/>
  <c r="X142" i="2"/>
  <c r="X143" i="2"/>
  <c r="X144" i="2"/>
  <c r="X145" i="2"/>
  <c r="X146" i="2"/>
  <c r="X147" i="2"/>
  <c r="X148" i="2"/>
  <c r="X149" i="2"/>
  <c r="X150" i="2"/>
  <c r="X151" i="2"/>
  <c r="X152" i="2"/>
  <c r="X153" i="2"/>
  <c r="X154" i="2"/>
  <c r="X155" i="2"/>
  <c r="X156" i="2"/>
  <c r="X157" i="2"/>
  <c r="X158" i="2"/>
  <c r="X159" i="2"/>
  <c r="X160" i="2"/>
  <c r="X161" i="2"/>
  <c r="X162" i="2"/>
  <c r="X163" i="2"/>
  <c r="X164" i="2"/>
  <c r="X165" i="2"/>
  <c r="X166" i="2"/>
  <c r="X167" i="2"/>
  <c r="X168" i="2"/>
  <c r="X169" i="2"/>
  <c r="X170" i="2"/>
  <c r="X171" i="2"/>
  <c r="X172" i="2"/>
  <c r="X173" i="2"/>
  <c r="X174" i="2"/>
  <c r="X175" i="2"/>
  <c r="X176" i="2"/>
  <c r="X177" i="2"/>
  <c r="X178" i="2"/>
  <c r="X179" i="2"/>
  <c r="X180" i="2"/>
  <c r="X181" i="2"/>
  <c r="X182" i="2"/>
  <c r="X183" i="2"/>
  <c r="X184" i="2"/>
  <c r="X185" i="2"/>
  <c r="X186" i="2"/>
  <c r="X187" i="2"/>
  <c r="X188" i="2"/>
  <c r="X189" i="2"/>
  <c r="X190" i="2"/>
  <c r="X191" i="2"/>
  <c r="X192" i="2"/>
  <c r="X193" i="2"/>
  <c r="X194" i="2"/>
  <c r="X195" i="2"/>
  <c r="X196" i="2"/>
  <c r="X197" i="2"/>
  <c r="X198" i="2"/>
  <c r="X199" i="2"/>
  <c r="X200" i="2"/>
  <c r="X201" i="2"/>
  <c r="X202" i="2"/>
  <c r="X203" i="2"/>
  <c r="X204" i="2"/>
  <c r="X205" i="2"/>
  <c r="X206" i="2"/>
  <c r="X207" i="2"/>
  <c r="X208" i="2"/>
  <c r="X209" i="2"/>
  <c r="X210" i="2"/>
  <c r="X211" i="2"/>
  <c r="X212" i="2"/>
  <c r="X213" i="2"/>
  <c r="X214" i="2"/>
  <c r="X215" i="2"/>
  <c r="X216" i="2"/>
  <c r="X217" i="2"/>
  <c r="X218" i="2"/>
  <c r="X219" i="2"/>
  <c r="X220" i="2"/>
  <c r="X221" i="2"/>
  <c r="X222" i="2"/>
  <c r="X223" i="2"/>
  <c r="X224" i="2"/>
  <c r="X225" i="2"/>
  <c r="X226" i="2"/>
  <c r="X227" i="2"/>
  <c r="X228" i="2"/>
  <c r="X229" i="2"/>
  <c r="X230" i="2"/>
  <c r="X231" i="2"/>
  <c r="X232" i="2"/>
  <c r="X233" i="2"/>
  <c r="X234" i="2"/>
  <c r="AB385" i="2"/>
  <c r="AB386" i="2"/>
  <c r="AB387" i="2"/>
  <c r="AB388" i="2"/>
  <c r="AB389" i="2"/>
  <c r="AB390" i="2"/>
  <c r="AB391" i="2"/>
  <c r="AB392" i="2"/>
  <c r="AB393" i="2"/>
  <c r="AB394" i="2"/>
  <c r="AB395" i="2"/>
  <c r="AB396" i="2"/>
  <c r="AB397" i="2"/>
  <c r="AB398" i="2"/>
  <c r="AB399" i="2"/>
  <c r="AB400" i="2"/>
  <c r="AB401" i="2"/>
  <c r="AB402" i="2"/>
  <c r="AB403" i="2"/>
  <c r="AB404" i="2"/>
  <c r="AB405" i="2"/>
  <c r="AB406" i="2"/>
  <c r="AB407" i="2"/>
  <c r="AB408" i="2"/>
  <c r="AB409" i="2"/>
  <c r="AB410" i="2"/>
  <c r="AB411" i="2"/>
  <c r="AB412" i="2"/>
  <c r="AB413" i="2"/>
  <c r="AB414" i="2"/>
  <c r="AB415" i="2"/>
  <c r="AB416" i="2"/>
  <c r="AB417" i="2"/>
  <c r="AB418" i="2"/>
  <c r="AB34" i="2"/>
  <c r="AB419" i="2"/>
  <c r="AB421" i="2"/>
  <c r="AB420"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D385" i="2"/>
  <c r="AD386" i="2"/>
  <c r="AD387" i="2"/>
  <c r="AD388" i="2"/>
  <c r="AD389" i="2"/>
  <c r="AD390" i="2"/>
  <c r="AD391" i="2"/>
  <c r="AD392" i="2"/>
  <c r="AD393" i="2"/>
  <c r="AD394" i="2"/>
  <c r="AD395" i="2"/>
  <c r="AD396" i="2"/>
  <c r="AD397" i="2"/>
  <c r="AD398" i="2"/>
  <c r="AD399" i="2"/>
  <c r="AD400" i="2"/>
  <c r="AD401" i="2"/>
  <c r="AD402" i="2"/>
  <c r="AD403" i="2"/>
  <c r="AD404" i="2"/>
  <c r="AD405" i="2"/>
  <c r="AD406" i="2"/>
  <c r="AD407" i="2"/>
  <c r="AD408" i="2"/>
  <c r="AD409" i="2"/>
  <c r="AD410" i="2"/>
  <c r="AD411" i="2"/>
  <c r="AD412" i="2"/>
  <c r="AD413" i="2"/>
  <c r="AD414" i="2"/>
  <c r="AD415" i="2"/>
  <c r="AD416" i="2"/>
  <c r="AD417" i="2"/>
  <c r="AD418" i="2"/>
  <c r="AD34" i="2"/>
  <c r="AD419" i="2"/>
  <c r="AD421" i="2"/>
  <c r="AD420"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F385" i="2"/>
  <c r="AF386" i="2"/>
  <c r="AF387" i="2"/>
  <c r="AF388" i="2"/>
  <c r="AF389" i="2"/>
  <c r="AF390" i="2"/>
  <c r="AF391" i="2"/>
  <c r="AF392" i="2"/>
  <c r="AF393" i="2"/>
  <c r="AF394" i="2"/>
  <c r="AF395" i="2"/>
  <c r="AF396" i="2"/>
  <c r="AF397" i="2"/>
  <c r="AF398" i="2"/>
  <c r="AF399" i="2"/>
  <c r="AF400" i="2"/>
  <c r="AF401" i="2"/>
  <c r="AF402" i="2"/>
  <c r="AF403" i="2"/>
  <c r="AF404" i="2"/>
  <c r="AF405" i="2"/>
  <c r="AF406" i="2"/>
  <c r="AF407" i="2"/>
  <c r="AF408" i="2"/>
  <c r="AF409" i="2"/>
  <c r="AF410" i="2"/>
  <c r="AF411" i="2"/>
  <c r="AF412" i="2"/>
  <c r="AF413" i="2"/>
  <c r="AF414" i="2"/>
  <c r="AF415" i="2"/>
  <c r="AF416" i="2"/>
  <c r="AF417" i="2"/>
  <c r="AF418" i="2"/>
  <c r="AF34" i="2"/>
  <c r="AF419" i="2"/>
  <c r="AF421" i="2"/>
  <c r="AF420" i="2"/>
  <c r="AF35" i="2"/>
  <c r="AF36" i="2"/>
  <c r="AF37" i="2"/>
  <c r="AF38" i="2"/>
  <c r="AF39" i="2"/>
  <c r="AF40" i="2"/>
  <c r="AF41" i="2"/>
  <c r="AF42" i="2"/>
  <c r="AF43" i="2"/>
  <c r="AF44" i="2"/>
  <c r="AF45" i="2"/>
  <c r="AF46" i="2"/>
  <c r="AF47" i="2"/>
  <c r="AF48" i="2"/>
  <c r="AF49" i="2"/>
  <c r="AF50" i="2"/>
  <c r="AF51" i="2"/>
  <c r="AF52" i="2"/>
  <c r="AF53" i="2"/>
  <c r="AF54" i="2"/>
  <c r="AF55" i="2"/>
  <c r="AF56" i="2"/>
  <c r="AF57" i="2"/>
  <c r="AF58" i="2"/>
  <c r="AF59" i="2"/>
  <c r="AF60" i="2"/>
  <c r="AF61" i="2"/>
  <c r="AF62" i="2"/>
  <c r="AF63" i="2"/>
  <c r="AF64" i="2"/>
  <c r="AF65" i="2"/>
  <c r="AF66" i="2"/>
  <c r="AF67" i="2"/>
  <c r="AF68" i="2"/>
  <c r="AF69" i="2"/>
  <c r="AF70" i="2"/>
  <c r="AF71" i="2"/>
  <c r="AF72" i="2"/>
  <c r="AF73" i="2"/>
  <c r="AF74" i="2"/>
  <c r="AF75" i="2"/>
  <c r="AF76" i="2"/>
  <c r="AF77" i="2"/>
  <c r="AF78" i="2"/>
  <c r="AF79" i="2"/>
  <c r="AF80" i="2"/>
  <c r="AF81" i="2"/>
  <c r="AF82" i="2"/>
  <c r="AF83" i="2"/>
  <c r="AF84" i="2"/>
  <c r="AF85" i="2"/>
  <c r="AF86" i="2"/>
  <c r="AF87" i="2"/>
  <c r="AF88" i="2"/>
  <c r="AF89" i="2"/>
  <c r="AF90" i="2"/>
  <c r="AF91" i="2"/>
  <c r="AF92" i="2"/>
  <c r="AF93" i="2"/>
  <c r="AF94" i="2"/>
  <c r="AF95" i="2"/>
  <c r="AF96" i="2"/>
  <c r="AF97" i="2"/>
  <c r="AF98" i="2"/>
  <c r="AF99" i="2"/>
  <c r="AF100" i="2"/>
  <c r="AF101" i="2"/>
  <c r="AF102" i="2"/>
  <c r="AF103" i="2"/>
  <c r="AF104" i="2"/>
  <c r="AF105" i="2"/>
  <c r="AF106" i="2"/>
  <c r="AF107" i="2"/>
  <c r="AF108" i="2"/>
  <c r="AF109" i="2"/>
  <c r="AF110" i="2"/>
  <c r="AF111" i="2"/>
  <c r="AF112" i="2"/>
  <c r="AF113" i="2"/>
  <c r="AF114" i="2"/>
  <c r="AF115" i="2"/>
  <c r="AF116" i="2"/>
  <c r="AF117" i="2"/>
  <c r="AF118" i="2"/>
  <c r="AF119" i="2"/>
  <c r="AF120" i="2"/>
  <c r="AF121" i="2"/>
  <c r="AF122" i="2"/>
  <c r="AF123" i="2"/>
  <c r="AF124" i="2"/>
  <c r="AF125" i="2"/>
  <c r="AF126" i="2"/>
  <c r="AF127" i="2"/>
  <c r="AF128" i="2"/>
  <c r="AF129" i="2"/>
  <c r="AF130" i="2"/>
  <c r="AF131" i="2"/>
  <c r="AF132" i="2"/>
  <c r="AF133" i="2"/>
  <c r="AF134" i="2"/>
  <c r="AF135" i="2"/>
  <c r="AF136" i="2"/>
  <c r="AF137" i="2"/>
  <c r="AF138" i="2"/>
  <c r="AF139" i="2"/>
  <c r="AF140" i="2"/>
  <c r="AF141" i="2"/>
  <c r="AF142" i="2"/>
  <c r="AF143" i="2"/>
  <c r="AF144" i="2"/>
  <c r="AF145" i="2"/>
  <c r="AF146" i="2"/>
  <c r="AF147" i="2"/>
  <c r="AF148" i="2"/>
  <c r="AF149" i="2"/>
  <c r="AF150" i="2"/>
  <c r="AF151" i="2"/>
  <c r="AF152" i="2"/>
  <c r="AF153" i="2"/>
  <c r="AF154" i="2"/>
  <c r="AF155" i="2"/>
  <c r="AF156" i="2"/>
  <c r="AF157" i="2"/>
  <c r="AF158" i="2"/>
  <c r="AF159" i="2"/>
  <c r="AF160" i="2"/>
  <c r="AF161" i="2"/>
  <c r="AF162" i="2"/>
  <c r="AF163" i="2"/>
  <c r="AF164" i="2"/>
  <c r="AF165" i="2"/>
  <c r="AF166" i="2"/>
  <c r="AF167" i="2"/>
  <c r="AF168" i="2"/>
  <c r="AF169" i="2"/>
  <c r="AF170" i="2"/>
  <c r="AF171" i="2"/>
  <c r="AF172" i="2"/>
  <c r="AF173" i="2"/>
  <c r="AF174" i="2"/>
  <c r="AF175" i="2"/>
  <c r="AF176" i="2"/>
  <c r="AF177" i="2"/>
  <c r="AF178" i="2"/>
  <c r="AF179" i="2"/>
  <c r="AF180" i="2"/>
  <c r="AF181" i="2"/>
  <c r="AF182" i="2"/>
  <c r="AF183" i="2"/>
  <c r="AF184" i="2"/>
  <c r="AF185" i="2"/>
  <c r="AF186" i="2"/>
  <c r="AF187" i="2"/>
  <c r="AF188" i="2"/>
  <c r="AF189" i="2"/>
  <c r="AF190" i="2"/>
  <c r="AF191" i="2"/>
  <c r="AF192" i="2"/>
  <c r="AF193" i="2"/>
  <c r="AF194" i="2"/>
  <c r="AF195" i="2"/>
  <c r="AF196" i="2"/>
  <c r="AF197" i="2"/>
  <c r="AF198" i="2"/>
  <c r="AF199" i="2"/>
  <c r="AF200" i="2"/>
  <c r="AF201" i="2"/>
  <c r="AF202" i="2"/>
  <c r="AF203" i="2"/>
  <c r="AF204" i="2"/>
  <c r="AF205" i="2"/>
  <c r="AF206" i="2"/>
  <c r="AF207" i="2"/>
  <c r="AF208" i="2"/>
  <c r="AF209" i="2"/>
  <c r="AF210" i="2"/>
  <c r="AF211" i="2"/>
  <c r="AF212" i="2"/>
  <c r="AF213" i="2"/>
  <c r="AF214" i="2"/>
  <c r="AF215" i="2"/>
  <c r="AF216" i="2"/>
  <c r="AF217" i="2"/>
  <c r="AF218" i="2"/>
  <c r="AF219" i="2"/>
  <c r="AF220" i="2"/>
  <c r="AF221" i="2"/>
  <c r="AF222" i="2"/>
  <c r="AF223" i="2"/>
  <c r="AF224" i="2"/>
  <c r="AF225" i="2"/>
  <c r="AF226" i="2"/>
  <c r="AF227" i="2"/>
  <c r="AF228" i="2"/>
  <c r="AF229" i="2"/>
  <c r="AF230" i="2"/>
  <c r="AF231" i="2"/>
  <c r="AF232" i="2"/>
  <c r="AF233" i="2"/>
  <c r="AF234" i="2"/>
  <c r="R199" i="2"/>
  <c r="Q199" i="2"/>
  <c r="R135" i="2"/>
  <c r="Q135" i="2"/>
  <c r="R191" i="2"/>
  <c r="Q191" i="2"/>
  <c r="R111" i="2"/>
  <c r="Q111" i="2"/>
  <c r="R39" i="2"/>
  <c r="S39" i="2"/>
  <c r="R403" i="2"/>
  <c r="AK403" i="2"/>
  <c r="R194" i="2"/>
  <c r="Q194" i="2"/>
  <c r="R106" i="2"/>
  <c r="Q106" i="2"/>
  <c r="R42" i="2"/>
  <c r="AL42" i="2"/>
  <c r="R190" i="2"/>
  <c r="AL190" i="2"/>
  <c r="R164" i="2"/>
  <c r="Q164" i="2"/>
  <c r="R234" i="2"/>
  <c r="S234" i="2"/>
  <c r="R226" i="2"/>
  <c r="Q226" i="2"/>
  <c r="R218" i="2"/>
  <c r="Q218" i="2"/>
  <c r="R210" i="2"/>
  <c r="Q210" i="2"/>
  <c r="R202" i="2"/>
  <c r="AL202" i="2"/>
  <c r="R186" i="2"/>
  <c r="AK186" i="2"/>
  <c r="R178" i="2"/>
  <c r="Q178" i="2"/>
  <c r="R170" i="2"/>
  <c r="S170" i="2"/>
  <c r="R162" i="2"/>
  <c r="Q162" i="2"/>
  <c r="R154" i="2"/>
  <c r="Q154" i="2"/>
  <c r="R146" i="2"/>
  <c r="AM146" i="2"/>
  <c r="R138" i="2"/>
  <c r="Q138" i="2"/>
  <c r="R130" i="2"/>
  <c r="S130" i="2"/>
  <c r="R122" i="2"/>
  <c r="Q122" i="2"/>
  <c r="R114" i="2"/>
  <c r="AM114" i="2"/>
  <c r="R98" i="2"/>
  <c r="Q98" i="2"/>
  <c r="R90" i="2"/>
  <c r="S90" i="2"/>
  <c r="R82" i="2"/>
  <c r="AM82" i="2"/>
  <c r="R74" i="2"/>
  <c r="AK74" i="2"/>
  <c r="R66" i="2"/>
  <c r="S66" i="2"/>
  <c r="R58" i="2"/>
  <c r="AM58" i="2"/>
  <c r="R50" i="2"/>
  <c r="Q50" i="2"/>
  <c r="R420" i="2"/>
  <c r="S420" i="2"/>
  <c r="R414" i="2"/>
  <c r="AM414" i="2"/>
  <c r="R406" i="2"/>
  <c r="Q406" i="2"/>
  <c r="R398" i="2"/>
  <c r="Q398" i="2"/>
  <c r="R390" i="2"/>
  <c r="Q390" i="2"/>
  <c r="R103" i="2"/>
  <c r="AL103" i="2"/>
  <c r="R71" i="2"/>
  <c r="Q71" i="2"/>
  <c r="R395" i="2"/>
  <c r="Q395" i="2"/>
  <c r="R175" i="2"/>
  <c r="Q175" i="2"/>
  <c r="R119" i="2"/>
  <c r="S119" i="2"/>
  <c r="R34" i="2"/>
  <c r="S34" i="2"/>
  <c r="R231" i="2"/>
  <c r="R215" i="2"/>
  <c r="AL215" i="2"/>
  <c r="AL122" i="2"/>
  <c r="R143" i="2"/>
  <c r="S143" i="2"/>
  <c r="R63" i="2"/>
  <c r="AL50" i="2"/>
  <c r="AM186" i="2"/>
  <c r="R223" i="2"/>
  <c r="S223" i="2"/>
  <c r="R47" i="2"/>
  <c r="S47" i="2"/>
  <c r="R183" i="2"/>
  <c r="R151" i="2"/>
  <c r="AM151" i="2"/>
  <c r="R87" i="2"/>
  <c r="AM87" i="2"/>
  <c r="AM135" i="2"/>
  <c r="R207" i="2"/>
  <c r="S207" i="2"/>
  <c r="R159" i="2"/>
  <c r="R127" i="2"/>
  <c r="S127" i="2"/>
  <c r="R95" i="2"/>
  <c r="S95" i="2"/>
  <c r="R55" i="2"/>
  <c r="R411" i="2"/>
  <c r="R387" i="2"/>
  <c r="R167" i="2"/>
  <c r="S167" i="2"/>
  <c r="R79" i="2"/>
  <c r="R228" i="2"/>
  <c r="AM228" i="2"/>
  <c r="R220" i="2"/>
  <c r="AM220" i="2"/>
  <c r="R212" i="2"/>
  <c r="AM212" i="2"/>
  <c r="R204" i="2"/>
  <c r="Q204" i="2"/>
  <c r="R196" i="2"/>
  <c r="AL196" i="2"/>
  <c r="R188" i="2"/>
  <c r="AL188" i="2"/>
  <c r="R180" i="2"/>
  <c r="AK180" i="2"/>
  <c r="R172" i="2"/>
  <c r="AM172" i="2"/>
  <c r="R156" i="2"/>
  <c r="AL156" i="2"/>
  <c r="R148" i="2"/>
  <c r="AL148" i="2"/>
  <c r="R140" i="2"/>
  <c r="AK140" i="2"/>
  <c r="R132" i="2"/>
  <c r="S132" i="2"/>
  <c r="R124" i="2"/>
  <c r="AL124" i="2"/>
  <c r="R116" i="2"/>
  <c r="S116" i="2"/>
  <c r="R108" i="2"/>
  <c r="AK108" i="2"/>
  <c r="R100" i="2"/>
  <c r="S100" i="2"/>
  <c r="R92" i="2"/>
  <c r="AM92" i="2"/>
  <c r="R84" i="2"/>
  <c r="Q84" i="2"/>
  <c r="R76" i="2"/>
  <c r="AK76" i="2"/>
  <c r="R68" i="2"/>
  <c r="AL68" i="2"/>
  <c r="R60" i="2"/>
  <c r="Q60" i="2"/>
  <c r="R52" i="2"/>
  <c r="S52" i="2"/>
  <c r="R44" i="2"/>
  <c r="AK44" i="2"/>
  <c r="R36" i="2"/>
  <c r="S36" i="2"/>
  <c r="R416" i="2"/>
  <c r="Q416" i="2"/>
  <c r="R408" i="2"/>
  <c r="AM408" i="2"/>
  <c r="R400" i="2"/>
  <c r="AK400" i="2"/>
  <c r="R392" i="2"/>
  <c r="S392" i="2"/>
  <c r="R233" i="2"/>
  <c r="AM233" i="2"/>
  <c r="R225" i="2"/>
  <c r="AL225" i="2"/>
  <c r="R217" i="2"/>
  <c r="Q217" i="2"/>
  <c r="R209" i="2"/>
  <c r="AL209" i="2"/>
  <c r="R201" i="2"/>
  <c r="AM201" i="2"/>
  <c r="R193" i="2"/>
  <c r="Q193" i="2"/>
  <c r="R185" i="2"/>
  <c r="AL185" i="2"/>
  <c r="R177" i="2"/>
  <c r="AM177" i="2"/>
  <c r="R169" i="2"/>
  <c r="AL169" i="2"/>
  <c r="R161" i="2"/>
  <c r="S161" i="2"/>
  <c r="R153" i="2"/>
  <c r="AK153" i="2"/>
  <c r="R145" i="2"/>
  <c r="S145" i="2"/>
  <c r="R137" i="2"/>
  <c r="AK137" i="2"/>
  <c r="R129" i="2"/>
  <c r="Q129" i="2"/>
  <c r="R121" i="2"/>
  <c r="AM121" i="2"/>
  <c r="R113" i="2"/>
  <c r="AM113" i="2"/>
  <c r="R105" i="2"/>
  <c r="AK105" i="2"/>
  <c r="R97" i="2"/>
  <c r="AK97" i="2"/>
  <c r="R89" i="2"/>
  <c r="AL89" i="2"/>
  <c r="R81" i="2"/>
  <c r="Q81" i="2"/>
  <c r="R73" i="2"/>
  <c r="Q73" i="2"/>
  <c r="R65" i="2"/>
  <c r="Q65" i="2"/>
  <c r="R49" i="2"/>
  <c r="Q49" i="2"/>
  <c r="R41" i="2"/>
  <c r="Q41" i="2"/>
  <c r="R421" i="2"/>
  <c r="Q421" i="2"/>
  <c r="R413" i="2"/>
  <c r="S413" i="2"/>
  <c r="R405" i="2"/>
  <c r="Q405" i="2"/>
  <c r="R397" i="2"/>
  <c r="Q397" i="2"/>
  <c r="R389" i="2"/>
  <c r="Q389" i="2"/>
  <c r="R230" i="2"/>
  <c r="Q230" i="2"/>
  <c r="R222" i="2"/>
  <c r="AM222" i="2"/>
  <c r="R214" i="2"/>
  <c r="S214" i="2"/>
  <c r="R198" i="2"/>
  <c r="AK198" i="2"/>
  <c r="R182" i="2"/>
  <c r="S182" i="2"/>
  <c r="R158" i="2"/>
  <c r="AK158" i="2"/>
  <c r="R150" i="2"/>
  <c r="AK150" i="2"/>
  <c r="R134" i="2"/>
  <c r="Q134" i="2"/>
  <c r="R110" i="2"/>
  <c r="Q110" i="2"/>
  <c r="R94" i="2"/>
  <c r="AM94" i="2"/>
  <c r="R46" i="2"/>
  <c r="Q46" i="2"/>
  <c r="R227" i="2"/>
  <c r="AL227" i="2"/>
  <c r="R219" i="2"/>
  <c r="AL219" i="2"/>
  <c r="R211" i="2"/>
  <c r="AM211" i="2"/>
  <c r="R203" i="2"/>
  <c r="AL203" i="2"/>
  <c r="R195" i="2"/>
  <c r="AK195" i="2"/>
  <c r="R187" i="2"/>
  <c r="AL187" i="2"/>
  <c r="R179" i="2"/>
  <c r="Q179" i="2"/>
  <c r="R171" i="2"/>
  <c r="Q171" i="2"/>
  <c r="R163" i="2"/>
  <c r="AL163" i="2"/>
  <c r="R155" i="2"/>
  <c r="AL155" i="2"/>
  <c r="R147" i="2"/>
  <c r="S147" i="2"/>
  <c r="R139" i="2"/>
  <c r="Q139" i="2"/>
  <c r="R131" i="2"/>
  <c r="S131" i="2"/>
  <c r="R123" i="2"/>
  <c r="AK123" i="2"/>
  <c r="R115" i="2"/>
  <c r="Q115" i="2"/>
  <c r="R107" i="2"/>
  <c r="Q107" i="2"/>
  <c r="R99" i="2"/>
  <c r="AM99" i="2"/>
  <c r="R91" i="2"/>
  <c r="S91" i="2"/>
  <c r="R83" i="2"/>
  <c r="Q83" i="2"/>
  <c r="R75" i="2"/>
  <c r="Q75" i="2"/>
  <c r="R67" i="2"/>
  <c r="Q67" i="2"/>
  <c r="R59" i="2"/>
  <c r="AM59" i="2"/>
  <c r="R51" i="2"/>
  <c r="Q51" i="2"/>
  <c r="R43" i="2"/>
  <c r="S43" i="2"/>
  <c r="R35" i="2"/>
  <c r="AM35" i="2"/>
  <c r="R415" i="2"/>
  <c r="Q415" i="2"/>
  <c r="R407" i="2"/>
  <c r="Q407" i="2"/>
  <c r="R399" i="2"/>
  <c r="S399" i="2"/>
  <c r="R391" i="2"/>
  <c r="Q391" i="2"/>
  <c r="R232" i="2"/>
  <c r="S232" i="2"/>
  <c r="R224" i="2"/>
  <c r="Q224" i="2"/>
  <c r="R216" i="2"/>
  <c r="Q216" i="2"/>
  <c r="R208" i="2"/>
  <c r="AL208" i="2"/>
  <c r="R200" i="2"/>
  <c r="Q200" i="2"/>
  <c r="R192" i="2"/>
  <c r="AM192" i="2"/>
  <c r="R184" i="2"/>
  <c r="AL184" i="2"/>
  <c r="R176" i="2"/>
  <c r="AM176" i="2"/>
  <c r="R168" i="2"/>
  <c r="Q168" i="2"/>
  <c r="R160" i="2"/>
  <c r="AK160" i="2"/>
  <c r="R152" i="2"/>
  <c r="AM152" i="2"/>
  <c r="R144" i="2"/>
  <c r="AM144" i="2"/>
  <c r="R136" i="2"/>
  <c r="AK136" i="2"/>
  <c r="R128" i="2"/>
  <c r="AK128" i="2"/>
  <c r="R120" i="2"/>
  <c r="AM120" i="2"/>
  <c r="R112" i="2"/>
  <c r="AM112" i="2"/>
  <c r="R104" i="2"/>
  <c r="S104" i="2"/>
  <c r="R96" i="2"/>
  <c r="AL96" i="2"/>
  <c r="R88" i="2"/>
  <c r="AM88" i="2"/>
  <c r="R80" i="2"/>
  <c r="AK80" i="2"/>
  <c r="R72" i="2"/>
  <c r="AL72" i="2"/>
  <c r="R64" i="2"/>
  <c r="AL64" i="2"/>
  <c r="R56" i="2"/>
  <c r="AL56" i="2"/>
  <c r="R48" i="2"/>
  <c r="S48" i="2"/>
  <c r="R40" i="2"/>
  <c r="AL40" i="2"/>
  <c r="R419" i="2"/>
  <c r="AM419" i="2"/>
  <c r="R412" i="2"/>
  <c r="AL412" i="2"/>
  <c r="R404" i="2"/>
  <c r="AL404" i="2"/>
  <c r="R396" i="2"/>
  <c r="AL396" i="2"/>
  <c r="R388" i="2"/>
  <c r="AL388" i="2"/>
  <c r="Q100" i="2"/>
  <c r="Q228" i="2"/>
  <c r="AK190" i="2"/>
  <c r="Q212" i="2"/>
  <c r="R206" i="2"/>
  <c r="S206" i="2"/>
  <c r="R174" i="2"/>
  <c r="S174" i="2"/>
  <c r="R142" i="2"/>
  <c r="S142" i="2"/>
  <c r="R102" i="2"/>
  <c r="R78" i="2"/>
  <c r="S78" i="2"/>
  <c r="R38" i="2"/>
  <c r="R418" i="2"/>
  <c r="S418" i="2"/>
  <c r="R402" i="2"/>
  <c r="S402" i="2"/>
  <c r="R386" i="2"/>
  <c r="S386" i="2"/>
  <c r="R410" i="2"/>
  <c r="S410" i="2"/>
  <c r="R166" i="2"/>
  <c r="S166" i="2"/>
  <c r="R118" i="2"/>
  <c r="S118" i="2"/>
  <c r="R86" i="2"/>
  <c r="R70" i="2"/>
  <c r="R54" i="2"/>
  <c r="S54" i="2"/>
  <c r="S400" i="2"/>
  <c r="R394" i="2"/>
  <c r="S394" i="2"/>
  <c r="R126" i="2"/>
  <c r="S126" i="2"/>
  <c r="R62" i="2"/>
  <c r="R57" i="2"/>
  <c r="S57" i="2"/>
  <c r="AK135" i="2"/>
  <c r="S71" i="2"/>
  <c r="AK122" i="2"/>
  <c r="S122" i="2"/>
  <c r="AK199" i="2"/>
  <c r="R229" i="2"/>
  <c r="R221" i="2"/>
  <c r="R213" i="2"/>
  <c r="R205" i="2"/>
  <c r="R197" i="2"/>
  <c r="R189" i="2"/>
  <c r="R181" i="2"/>
  <c r="R173" i="2"/>
  <c r="S173" i="2"/>
  <c r="R165" i="2"/>
  <c r="S165" i="2"/>
  <c r="R157" i="2"/>
  <c r="S157" i="2"/>
  <c r="R149" i="2"/>
  <c r="S149" i="2"/>
  <c r="R141" i="2"/>
  <c r="S141" i="2"/>
  <c r="R133" i="2"/>
  <c r="S133" i="2"/>
  <c r="R125" i="2"/>
  <c r="S125" i="2"/>
  <c r="R117" i="2"/>
  <c r="R109" i="2"/>
  <c r="S109" i="2"/>
  <c r="R101" i="2"/>
  <c r="S101" i="2"/>
  <c r="R93" i="2"/>
  <c r="S93" i="2"/>
  <c r="R85" i="2"/>
  <c r="S85" i="2"/>
  <c r="R77" i="2"/>
  <c r="R69" i="2"/>
  <c r="S69" i="2"/>
  <c r="R61" i="2"/>
  <c r="S61" i="2"/>
  <c r="R53" i="2"/>
  <c r="S53" i="2"/>
  <c r="R45" i="2"/>
  <c r="R37" i="2"/>
  <c r="S37" i="2"/>
  <c r="R417" i="2"/>
  <c r="S417" i="2"/>
  <c r="R409" i="2"/>
  <c r="S409" i="2"/>
  <c r="R401" i="2"/>
  <c r="R393" i="2"/>
  <c r="S393" i="2"/>
  <c r="R385" i="2"/>
  <c r="S385" i="2"/>
  <c r="AK71" i="2"/>
  <c r="S215" i="2"/>
  <c r="AL135" i="2"/>
  <c r="AK50" i="2"/>
  <c r="S199" i="2"/>
  <c r="AM50" i="2"/>
  <c r="Q42" i="2"/>
  <c r="AL186" i="2"/>
  <c r="AM122" i="2"/>
  <c r="AM199" i="2"/>
  <c r="AL162" i="2"/>
  <c r="AK162" i="2"/>
  <c r="S84" i="2"/>
  <c r="S162" i="2"/>
  <c r="S111" i="2"/>
  <c r="AM234" i="2"/>
  <c r="S121" i="2"/>
  <c r="S110" i="2"/>
  <c r="S224" i="2"/>
  <c r="S186" i="2"/>
  <c r="AL199" i="2"/>
  <c r="Q186" i="2"/>
  <c r="S390" i="2"/>
  <c r="Q74" i="2"/>
  <c r="S137" i="2"/>
  <c r="AL71" i="2"/>
  <c r="AL108" i="2"/>
  <c r="S89" i="2"/>
  <c r="Q403" i="2"/>
  <c r="Q89" i="2"/>
  <c r="S35" i="2"/>
  <c r="Q105" i="2"/>
  <c r="S128" i="2"/>
  <c r="AM74" i="2"/>
  <c r="Q211" i="2"/>
  <c r="AM215" i="2"/>
  <c r="AL74" i="2"/>
  <c r="S208" i="2"/>
  <c r="S51" i="2"/>
  <c r="S169" i="2"/>
  <c r="AM71" i="2"/>
  <c r="AK168" i="2"/>
  <c r="AL35" i="2"/>
  <c r="S419" i="2"/>
  <c r="S212" i="2"/>
  <c r="S115" i="2"/>
  <c r="Q121" i="2"/>
  <c r="AK51" i="2"/>
  <c r="AL224" i="2"/>
  <c r="S96" i="2"/>
  <c r="S59" i="2"/>
  <c r="AK110" i="2"/>
  <c r="AK148" i="2"/>
  <c r="AM224" i="2"/>
  <c r="AL220" i="2"/>
  <c r="AK185" i="2"/>
  <c r="AK49" i="2"/>
  <c r="S76" i="2"/>
  <c r="AM230" i="2"/>
  <c r="AK224" i="2"/>
  <c r="AM49" i="2"/>
  <c r="Q419" i="2"/>
  <c r="S49" i="2"/>
  <c r="AL232" i="2"/>
  <c r="AK419" i="2"/>
  <c r="AK115" i="2"/>
  <c r="AM51" i="2"/>
  <c r="S179" i="2"/>
  <c r="AK212" i="2"/>
  <c r="AL84" i="2"/>
  <c r="AL76" i="2"/>
  <c r="AM39" i="2"/>
  <c r="S222" i="2"/>
  <c r="AK59" i="2"/>
  <c r="Q96" i="2"/>
  <c r="AK121" i="2"/>
  <c r="S185" i="2"/>
  <c r="AM76" i="2"/>
  <c r="AL115" i="2"/>
  <c r="AK222" i="2"/>
  <c r="Q185" i="2"/>
  <c r="AL49" i="2"/>
  <c r="AK96" i="2"/>
  <c r="AL94" i="2"/>
  <c r="AM115" i="2"/>
  <c r="S160" i="2"/>
  <c r="AK179" i="2"/>
  <c r="S140" i="2"/>
  <c r="AL222" i="2"/>
  <c r="AM400" i="2"/>
  <c r="Q76" i="2"/>
  <c r="Q44" i="2"/>
  <c r="AK146" i="2"/>
  <c r="AK39" i="2"/>
  <c r="Q400" i="2"/>
  <c r="AL51" i="2"/>
  <c r="AM179" i="2"/>
  <c r="Q94" i="2"/>
  <c r="Q160" i="2"/>
  <c r="AL179" i="2"/>
  <c r="AM185" i="2"/>
  <c r="AL140" i="2"/>
  <c r="Q222" i="2"/>
  <c r="AL400" i="2"/>
  <c r="AL121" i="2"/>
  <c r="AL212" i="2"/>
  <c r="S94" i="2"/>
  <c r="AK94" i="2"/>
  <c r="AM140" i="2"/>
  <c r="Q140" i="2"/>
  <c r="AK232" i="2"/>
  <c r="S187" i="2"/>
  <c r="AM226" i="2"/>
  <c r="Q408" i="2"/>
  <c r="AK191" i="2"/>
  <c r="AK84" i="2"/>
  <c r="S148" i="2"/>
  <c r="AL82" i="2"/>
  <c r="Q104" i="2"/>
  <c r="Q59" i="2"/>
  <c r="S123" i="2"/>
  <c r="AK220" i="2"/>
  <c r="AM193" i="2"/>
  <c r="S82" i="2"/>
  <c r="AL39" i="2"/>
  <c r="AK193" i="2"/>
  <c r="S226" i="2"/>
  <c r="Q187" i="2"/>
  <c r="Q123" i="2"/>
  <c r="Q220" i="2"/>
  <c r="S193" i="2"/>
  <c r="AL123" i="2"/>
  <c r="AK82" i="2"/>
  <c r="AK40" i="2"/>
  <c r="AK226" i="2"/>
  <c r="AL226" i="2"/>
  <c r="S129" i="2"/>
  <c r="AK408" i="2"/>
  <c r="AK154" i="2"/>
  <c r="AK47" i="2"/>
  <c r="AM90" i="2"/>
  <c r="AK111" i="2"/>
  <c r="S406" i="2"/>
  <c r="AK138" i="2"/>
  <c r="Q90" i="2"/>
  <c r="AM162" i="2"/>
  <c r="AM111" i="2"/>
  <c r="Q412" i="2"/>
  <c r="AL111" i="2"/>
  <c r="AK406" i="2"/>
  <c r="S92" i="2"/>
  <c r="S230" i="2"/>
  <c r="AK65" i="2"/>
  <c r="AM156" i="2"/>
  <c r="AL112" i="2"/>
  <c r="AK176" i="2"/>
  <c r="AL195" i="2"/>
  <c r="AK201" i="2"/>
  <c r="S40" i="2"/>
  <c r="AL131" i="2"/>
  <c r="AL408" i="2"/>
  <c r="AL110" i="2"/>
  <c r="Q48" i="2"/>
  <c r="AK129" i="2"/>
  <c r="AL191" i="2"/>
  <c r="AM191" i="2"/>
  <c r="S191" i="2"/>
  <c r="Q225" i="2"/>
  <c r="AK169" i="2"/>
  <c r="Q163" i="2"/>
  <c r="AM196" i="2"/>
  <c r="AK52" i="2"/>
  <c r="AM138" i="2"/>
  <c r="Q198" i="2"/>
  <c r="AM194" i="2"/>
  <c r="AM219" i="2"/>
  <c r="AK124" i="2"/>
  <c r="Q404" i="2"/>
  <c r="Q227" i="2"/>
  <c r="Q196" i="2"/>
  <c r="AL146" i="2"/>
  <c r="Q39" i="2"/>
  <c r="AL154" i="2"/>
  <c r="AM406" i="2"/>
  <c r="S388" i="2"/>
  <c r="AL194" i="2"/>
  <c r="Q82" i="2"/>
  <c r="AM154" i="2"/>
  <c r="AK388" i="2"/>
  <c r="AL234" i="2"/>
  <c r="AL406" i="2"/>
  <c r="AM52" i="2"/>
  <c r="AM155" i="2"/>
  <c r="Q91" i="2"/>
  <c r="AL415" i="2"/>
  <c r="Q188" i="2"/>
  <c r="AM182" i="2"/>
  <c r="S219" i="2"/>
  <c r="AK116" i="2"/>
  <c r="Q170" i="2"/>
  <c r="AK192" i="2"/>
  <c r="AM407" i="2"/>
  <c r="S168" i="2"/>
  <c r="AM139" i="2"/>
  <c r="AK151" i="2"/>
  <c r="AK230" i="2"/>
  <c r="AM148" i="2"/>
  <c r="S65" i="2"/>
  <c r="Q36" i="2"/>
  <c r="AM110" i="2"/>
  <c r="Q413" i="2"/>
  <c r="AL129" i="2"/>
  <c r="AL193" i="2"/>
  <c r="AK390" i="2"/>
  <c r="S403" i="2"/>
  <c r="AK218" i="2"/>
  <c r="AK209" i="2"/>
  <c r="AL106" i="2"/>
  <c r="AK72" i="2"/>
  <c r="AL59" i="2"/>
  <c r="AK194" i="2"/>
  <c r="AM187" i="2"/>
  <c r="AL83" i="2"/>
  <c r="AK415" i="2"/>
  <c r="AM91" i="2"/>
  <c r="AK187" i="2"/>
  <c r="AL147" i="2"/>
  <c r="S408" i="2"/>
  <c r="AM40" i="2"/>
  <c r="AL200" i="2"/>
  <c r="AM209" i="2"/>
  <c r="AL116" i="2"/>
  <c r="AL151" i="2"/>
  <c r="AL230" i="2"/>
  <c r="AK161" i="2"/>
  <c r="Q148" i="2"/>
  <c r="AL65" i="2"/>
  <c r="AM129" i="2"/>
  <c r="S218" i="2"/>
  <c r="AK64" i="2"/>
  <c r="AK106" i="2"/>
  <c r="AM399" i="2"/>
  <c r="S64" i="2"/>
  <c r="AK200" i="2"/>
  <c r="S405" i="2"/>
  <c r="S194" i="2"/>
  <c r="AK104" i="2"/>
  <c r="AL91" i="2"/>
  <c r="S200" i="2"/>
  <c r="AM123" i="2"/>
  <c r="Q147" i="2"/>
  <c r="S138" i="2"/>
  <c r="AM161" i="2"/>
  <c r="AM84" i="2"/>
  <c r="Q151" i="2"/>
  <c r="AL161" i="2"/>
  <c r="AM225" i="2"/>
  <c r="AM65" i="2"/>
  <c r="AK217" i="2"/>
  <c r="Q66" i="2"/>
  <c r="AL403" i="2"/>
  <c r="Q56" i="2"/>
  <c r="S106" i="2"/>
  <c r="AL138" i="2"/>
  <c r="S153" i="2"/>
  <c r="S217" i="2"/>
  <c r="S146" i="2"/>
  <c r="AM403" i="2"/>
  <c r="AK396" i="2"/>
  <c r="AL407" i="2"/>
  <c r="AK91" i="2"/>
  <c r="AM106" i="2"/>
  <c r="Q40" i="2"/>
  <c r="Q120" i="2"/>
  <c r="AK174" i="2"/>
  <c r="S135" i="2"/>
  <c r="S220" i="2"/>
  <c r="S108" i="2"/>
  <c r="S74" i="2"/>
  <c r="Q97" i="2"/>
  <c r="S190" i="2"/>
  <c r="Q153" i="2"/>
  <c r="AL44" i="2"/>
  <c r="AK210" i="2"/>
  <c r="Q146" i="2"/>
  <c r="Q35" i="2"/>
  <c r="AK404" i="2"/>
  <c r="AK208" i="2"/>
  <c r="AK35" i="2"/>
  <c r="Q99" i="2"/>
  <c r="Q80" i="2"/>
  <c r="Q144" i="2"/>
  <c r="S421" i="2"/>
  <c r="AM421" i="2"/>
  <c r="AL41" i="2"/>
  <c r="AL60" i="2"/>
  <c r="AL198" i="2"/>
  <c r="AM124" i="2"/>
  <c r="Q47" i="2"/>
  <c r="Q169" i="2"/>
  <c r="Q190" i="2"/>
  <c r="S233" i="2"/>
  <c r="AM198" i="2"/>
  <c r="AM190" i="2"/>
  <c r="AK216" i="2"/>
  <c r="AK130" i="2"/>
  <c r="Q152" i="2"/>
  <c r="AK58" i="2"/>
  <c r="AL105" i="2"/>
  <c r="AL421" i="2"/>
  <c r="AL233" i="2"/>
  <c r="S198" i="2"/>
  <c r="S124" i="2"/>
  <c r="Q177" i="2"/>
  <c r="S99" i="2"/>
  <c r="S80" i="2"/>
  <c r="AM169" i="2"/>
  <c r="AK144" i="2"/>
  <c r="AL171" i="2"/>
  <c r="S163" i="2"/>
  <c r="S227" i="2"/>
  <c r="AK421" i="2"/>
  <c r="AM404" i="2"/>
  <c r="AM105" i="2"/>
  <c r="AM202" i="2"/>
  <c r="AK233" i="2"/>
  <c r="AK196" i="2"/>
  <c r="Q124" i="2"/>
  <c r="AM130" i="2"/>
  <c r="S144" i="2"/>
  <c r="AM60" i="2"/>
  <c r="AL99" i="2"/>
  <c r="AM163" i="2"/>
  <c r="AM227" i="2"/>
  <c r="AL144" i="2"/>
  <c r="AK202" i="2"/>
  <c r="Q233" i="2"/>
  <c r="S210" i="2"/>
  <c r="Q103" i="2"/>
  <c r="AK99" i="2"/>
  <c r="AK163" i="2"/>
  <c r="AK227" i="2"/>
  <c r="S58" i="2"/>
  <c r="S196" i="2"/>
  <c r="S202" i="2"/>
  <c r="S60" i="2"/>
  <c r="AK42" i="2"/>
  <c r="AM398" i="2"/>
  <c r="AM42" i="2"/>
  <c r="S404" i="2"/>
  <c r="AK60" i="2"/>
  <c r="Q202" i="2"/>
  <c r="S105" i="2"/>
  <c r="AM46" i="2"/>
  <c r="S42" i="2"/>
  <c r="AK66" i="2"/>
  <c r="S398" i="2"/>
  <c r="AM98" i="2"/>
  <c r="S416" i="2"/>
  <c r="AL92" i="2"/>
  <c r="Q137" i="2"/>
  <c r="Q92" i="2"/>
  <c r="S201" i="2"/>
  <c r="S156" i="2"/>
  <c r="AK414" i="2"/>
  <c r="S50" i="2"/>
  <c r="Q112" i="2"/>
  <c r="AM175" i="2"/>
  <c r="AL176" i="2"/>
  <c r="AM416" i="2"/>
  <c r="S134" i="2"/>
  <c r="AL201" i="2"/>
  <c r="AM389" i="2"/>
  <c r="AK73" i="2"/>
  <c r="Q201" i="2"/>
  <c r="AK156" i="2"/>
  <c r="S98" i="2"/>
  <c r="Q414" i="2"/>
  <c r="AK67" i="2"/>
  <c r="Q195" i="2"/>
  <c r="S175" i="2"/>
  <c r="AK164" i="2"/>
  <c r="AK389" i="2"/>
  <c r="AL416" i="2"/>
  <c r="AL389" i="2"/>
  <c r="S73" i="2"/>
  <c r="Q156" i="2"/>
  <c r="Q131" i="2"/>
  <c r="AM391" i="2"/>
  <c r="AK48" i="2"/>
  <c r="AK391" i="2"/>
  <c r="S176" i="2"/>
  <c r="S164" i="2"/>
  <c r="AK92" i="2"/>
  <c r="AK416" i="2"/>
  <c r="S389" i="2"/>
  <c r="AM73" i="2"/>
  <c r="Q145" i="2"/>
  <c r="AL134" i="2"/>
  <c r="AL228" i="2"/>
  <c r="AL170" i="2"/>
  <c r="AM67" i="2"/>
  <c r="AL67" i="2"/>
  <c r="Q176" i="2"/>
  <c r="S195" i="2"/>
  <c r="AM131" i="2"/>
  <c r="AK98" i="2"/>
  <c r="AL175" i="2"/>
  <c r="AL164" i="2"/>
  <c r="AL73" i="2"/>
  <c r="AK134" i="2"/>
  <c r="AK228" i="2"/>
  <c r="AM170" i="2"/>
  <c r="AM103" i="2"/>
  <c r="S112" i="2"/>
  <c r="S391" i="2"/>
  <c r="S67" i="2"/>
  <c r="AM195" i="2"/>
  <c r="AK131" i="2"/>
  <c r="AK175" i="2"/>
  <c r="AL137" i="2"/>
  <c r="AM164" i="2"/>
  <c r="AM137" i="2"/>
  <c r="AM134" i="2"/>
  <c r="S228" i="2"/>
  <c r="S103" i="2"/>
  <c r="AK170" i="2"/>
  <c r="AK103" i="2"/>
  <c r="AK112" i="2"/>
  <c r="AL391" i="2"/>
  <c r="AL98" i="2"/>
  <c r="AM107" i="2"/>
  <c r="AL216" i="2"/>
  <c r="Q88" i="2"/>
  <c r="Q43" i="2"/>
  <c r="S395" i="2"/>
  <c r="AL87" i="2"/>
  <c r="AK68" i="2"/>
  <c r="AK420" i="2"/>
  <c r="AL132" i="2"/>
  <c r="Q392" i="2"/>
  <c r="AL177" i="2"/>
  <c r="AK113" i="2"/>
  <c r="AM390" i="2"/>
  <c r="AL390" i="2"/>
  <c r="AL218" i="2"/>
  <c r="AM218" i="2"/>
  <c r="AL204" i="2"/>
  <c r="S216" i="2"/>
  <c r="AM204" i="2"/>
  <c r="S171" i="2"/>
  <c r="S68" i="2"/>
  <c r="AK395" i="2"/>
  <c r="AM216" i="2"/>
  <c r="S87" i="2"/>
  <c r="AL392" i="2"/>
  <c r="Q68" i="2"/>
  <c r="Q420" i="2"/>
  <c r="AK41" i="2"/>
  <c r="AL214" i="2"/>
  <c r="AK132" i="2"/>
  <c r="S177" i="2"/>
  <c r="Q113" i="2"/>
  <c r="AL107" i="2"/>
  <c r="S107" i="2"/>
  <c r="AM171" i="2"/>
  <c r="Q87" i="2"/>
  <c r="AM392" i="2"/>
  <c r="S41" i="2"/>
  <c r="AM214" i="2"/>
  <c r="AM132" i="2"/>
  <c r="AK177" i="2"/>
  <c r="S178" i="2"/>
  <c r="AL398" i="2"/>
  <c r="AL90" i="2"/>
  <c r="AK90" i="2"/>
  <c r="Q234" i="2"/>
  <c r="AK234" i="2"/>
  <c r="AL43" i="2"/>
  <c r="AK107" i="2"/>
  <c r="S412" i="2"/>
  <c r="S152" i="2"/>
  <c r="AK171" i="2"/>
  <c r="AK46" i="2"/>
  <c r="AL88" i="2"/>
  <c r="AM41" i="2"/>
  <c r="Q214" i="2"/>
  <c r="Q132" i="2"/>
  <c r="S114" i="2"/>
  <c r="AK398" i="2"/>
  <c r="AL414" i="2"/>
  <c r="S414" i="2"/>
  <c r="AK204" i="2"/>
  <c r="S204" i="2"/>
  <c r="AL152" i="2"/>
  <c r="AM412" i="2"/>
  <c r="AL46" i="2"/>
  <c r="AL113" i="2"/>
  <c r="AM178" i="2"/>
  <c r="AK178" i="2"/>
  <c r="AL178" i="2"/>
  <c r="AK43" i="2"/>
  <c r="AM43" i="2"/>
  <c r="AK88" i="2"/>
  <c r="S46" i="2"/>
  <c r="AL395" i="2"/>
  <c r="AK87" i="2"/>
  <c r="AK214" i="2"/>
  <c r="AM68" i="2"/>
  <c r="AM420" i="2"/>
  <c r="AK392" i="2"/>
  <c r="S113" i="2"/>
  <c r="AK114" i="2"/>
  <c r="Q58" i="2"/>
  <c r="AL58" i="2"/>
  <c r="Q130" i="2"/>
  <c r="AL130" i="2"/>
  <c r="AK152" i="2"/>
  <c r="AK412" i="2"/>
  <c r="S88" i="2"/>
  <c r="AM395" i="2"/>
  <c r="AL420" i="2"/>
  <c r="AL397" i="2"/>
  <c r="AL114" i="2"/>
  <c r="Q114" i="2"/>
  <c r="AL66" i="2"/>
  <c r="AM66" i="2"/>
  <c r="AL210" i="2"/>
  <c r="AM210" i="2"/>
  <c r="S154" i="2"/>
  <c r="Q183" i="2"/>
  <c r="AK183" i="2"/>
  <c r="Q231" i="2"/>
  <c r="AK231" i="2"/>
  <c r="AM231" i="2"/>
  <c r="AL231" i="2"/>
  <c r="AL172" i="2"/>
  <c r="Q95" i="2"/>
  <c r="AM95" i="2"/>
  <c r="AL95" i="2"/>
  <c r="AK95" i="2"/>
  <c r="S81" i="2"/>
  <c r="S139" i="2"/>
  <c r="AK172" i="2"/>
  <c r="AM108" i="2"/>
  <c r="AM183" i="2"/>
  <c r="AK75" i="2"/>
  <c r="AM81" i="2"/>
  <c r="S415" i="2"/>
  <c r="Q52" i="2"/>
  <c r="AM97" i="2"/>
  <c r="AL145" i="2"/>
  <c r="S150" i="2"/>
  <c r="AL150" i="2"/>
  <c r="AK89" i="2"/>
  <c r="AL100" i="2"/>
  <c r="AL160" i="2"/>
  <c r="AM160" i="2"/>
  <c r="Q387" i="2"/>
  <c r="AK387" i="2"/>
  <c r="AM387" i="2"/>
  <c r="AL387" i="2"/>
  <c r="Q207" i="2"/>
  <c r="AL207" i="2"/>
  <c r="AK207" i="2"/>
  <c r="AM207" i="2"/>
  <c r="S151" i="2"/>
  <c r="Q223" i="2"/>
  <c r="AM223" i="2"/>
  <c r="AL223" i="2"/>
  <c r="AK223" i="2"/>
  <c r="Q63" i="2"/>
  <c r="AL63" i="2"/>
  <c r="AK63" i="2"/>
  <c r="AM63" i="2"/>
  <c r="AK139" i="2"/>
  <c r="AM150" i="2"/>
  <c r="AL128" i="2"/>
  <c r="AM128" i="2"/>
  <c r="S180" i="2"/>
  <c r="AL180" i="2"/>
  <c r="Q143" i="2"/>
  <c r="AL143" i="2"/>
  <c r="AK143" i="2"/>
  <c r="AM143" i="2"/>
  <c r="AK81" i="2"/>
  <c r="S184" i="2"/>
  <c r="AK399" i="2"/>
  <c r="AM83" i="2"/>
  <c r="Q203" i="2"/>
  <c r="AM147" i="2"/>
  <c r="S155" i="2"/>
  <c r="S211" i="2"/>
  <c r="Q219" i="2"/>
  <c r="S158" i="2"/>
  <c r="S225" i="2"/>
  <c r="S97" i="2"/>
  <c r="AM57" i="2"/>
  <c r="AL36" i="2"/>
  <c r="AK188" i="2"/>
  <c r="Q158" i="2"/>
  <c r="S192" i="2"/>
  <c r="AK407" i="2"/>
  <c r="AK83" i="2"/>
  <c r="AL183" i="2"/>
  <c r="AM415" i="2"/>
  <c r="AL405" i="2"/>
  <c r="AK147" i="2"/>
  <c r="Q155" i="2"/>
  <c r="AK211" i="2"/>
  <c r="AK225" i="2"/>
  <c r="Q57" i="2"/>
  <c r="AM72" i="2"/>
  <c r="AM200" i="2"/>
  <c r="AM396" i="2"/>
  <c r="AM388" i="2"/>
  <c r="AL158" i="2"/>
  <c r="AL217" i="2"/>
  <c r="AM36" i="2"/>
  <c r="S188" i="2"/>
  <c r="AL97" i="2"/>
  <c r="AM145" i="2"/>
  <c r="AK36" i="2"/>
  <c r="Q150" i="2"/>
  <c r="AK413" i="2"/>
  <c r="AM89" i="2"/>
  <c r="AL153" i="2"/>
  <c r="S44" i="2"/>
  <c r="AK100" i="2"/>
  <c r="AM104" i="2"/>
  <c r="AL104" i="2"/>
  <c r="AM168" i="2"/>
  <c r="AL168" i="2"/>
  <c r="Q232" i="2"/>
  <c r="AM232" i="2"/>
  <c r="Q411" i="2"/>
  <c r="AL411" i="2"/>
  <c r="AK411" i="2"/>
  <c r="AM411" i="2"/>
  <c r="S63" i="2"/>
  <c r="Q215" i="2"/>
  <c r="AK215" i="2"/>
  <c r="Q388" i="2"/>
  <c r="Q64" i="2"/>
  <c r="Q399" i="2"/>
  <c r="AK56" i="2"/>
  <c r="AK120" i="2"/>
  <c r="AK184" i="2"/>
  <c r="AL399" i="2"/>
  <c r="AL75" i="2"/>
  <c r="AL81" i="2"/>
  <c r="S56" i="2"/>
  <c r="S120" i="2"/>
  <c r="AL211" i="2"/>
  <c r="AM96" i="2"/>
  <c r="AM64" i="2"/>
  <c r="AM116" i="2"/>
  <c r="AM188" i="2"/>
  <c r="AK145" i="2"/>
  <c r="AM153" i="2"/>
  <c r="AM217" i="2"/>
  <c r="AM44" i="2"/>
  <c r="AM397" i="2"/>
  <c r="AM100" i="2"/>
  <c r="AL48" i="2"/>
  <c r="AM48" i="2"/>
  <c r="Q55" i="2"/>
  <c r="AL55" i="2"/>
  <c r="AK55" i="2"/>
  <c r="AM55" i="2"/>
  <c r="S55" i="2"/>
  <c r="S231" i="2"/>
  <c r="Q34" i="2"/>
  <c r="AK34" i="2"/>
  <c r="AM34" i="2"/>
  <c r="AL34" i="2"/>
  <c r="AM75" i="2"/>
  <c r="S75" i="2"/>
  <c r="S203" i="2"/>
  <c r="AK397" i="2"/>
  <c r="Q192" i="2"/>
  <c r="AL192" i="2"/>
  <c r="Q167" i="2"/>
  <c r="AK167" i="2"/>
  <c r="AL167" i="2"/>
  <c r="AM167" i="2"/>
  <c r="S183" i="2"/>
  <c r="AM56" i="2"/>
  <c r="S397" i="2"/>
  <c r="AM136" i="2"/>
  <c r="AL136" i="2"/>
  <c r="S396" i="2"/>
  <c r="S72" i="2"/>
  <c r="S136" i="2"/>
  <c r="S407" i="2"/>
  <c r="S83" i="2"/>
  <c r="AK203" i="2"/>
  <c r="AL139" i="2"/>
  <c r="AK155" i="2"/>
  <c r="AK219" i="2"/>
  <c r="AK57" i="2"/>
  <c r="AL120" i="2"/>
  <c r="AK182" i="2"/>
  <c r="S172" i="2"/>
  <c r="Q108" i="2"/>
  <c r="AM158" i="2"/>
  <c r="Q161" i="2"/>
  <c r="Q209" i="2"/>
  <c r="AL52" i="2"/>
  <c r="AL182" i="2"/>
  <c r="Q180" i="2"/>
  <c r="Q116" i="2"/>
  <c r="AM80" i="2"/>
  <c r="AL80" i="2"/>
  <c r="Q208" i="2"/>
  <c r="AM208" i="2"/>
  <c r="Q127" i="2"/>
  <c r="AL127" i="2"/>
  <c r="AK127" i="2"/>
  <c r="AM127" i="2"/>
  <c r="S411" i="2"/>
  <c r="Q184" i="2"/>
  <c r="AM184" i="2"/>
  <c r="Q79" i="2"/>
  <c r="AK79" i="2"/>
  <c r="AM79" i="2"/>
  <c r="AL79" i="2"/>
  <c r="S209" i="2"/>
  <c r="Q128" i="2"/>
  <c r="AM203" i="2"/>
  <c r="AL57" i="2"/>
  <c r="AM180" i="2"/>
  <c r="AL413" i="2"/>
  <c r="AM413" i="2"/>
  <c r="S79" i="2"/>
  <c r="AK405" i="2"/>
  <c r="AM405" i="2"/>
  <c r="Q396" i="2"/>
  <c r="Q72" i="2"/>
  <c r="Q136" i="2"/>
  <c r="AL419" i="2"/>
  <c r="Q172" i="2"/>
  <c r="Q182" i="2"/>
  <c r="S387" i="2"/>
  <c r="Q159" i="2"/>
  <c r="AK159" i="2"/>
  <c r="S159" i="2"/>
  <c r="AM159" i="2"/>
  <c r="AL159" i="2"/>
  <c r="AM47" i="2"/>
  <c r="AL47" i="2"/>
  <c r="Q119" i="2"/>
  <c r="AK119" i="2"/>
  <c r="AM119" i="2"/>
  <c r="AL119" i="2"/>
  <c r="Q62" i="2"/>
  <c r="AL62" i="2"/>
  <c r="AM62" i="2"/>
  <c r="AK62" i="2"/>
  <c r="Q102" i="2"/>
  <c r="AK102" i="2"/>
  <c r="AL102" i="2"/>
  <c r="AM102" i="2"/>
  <c r="Q386" i="2"/>
  <c r="AL386" i="2"/>
  <c r="AM386" i="2"/>
  <c r="AK386" i="2"/>
  <c r="Q166" i="2"/>
  <c r="AM166" i="2"/>
  <c r="AL166" i="2"/>
  <c r="AK166" i="2"/>
  <c r="Q142" i="2"/>
  <c r="AK142" i="2"/>
  <c r="AM142" i="2"/>
  <c r="AL142" i="2"/>
  <c r="Q206" i="2"/>
  <c r="AL206" i="2"/>
  <c r="AK206" i="2"/>
  <c r="AM206" i="2"/>
  <c r="AM54" i="2"/>
  <c r="AL54" i="2"/>
  <c r="AK54" i="2"/>
  <c r="Q54" i="2"/>
  <c r="Q70" i="2"/>
  <c r="AK70" i="2"/>
  <c r="AM70" i="2"/>
  <c r="AL70" i="2"/>
  <c r="Q402" i="2"/>
  <c r="AL402" i="2"/>
  <c r="AM402" i="2"/>
  <c r="AK402" i="2"/>
  <c r="S70" i="2"/>
  <c r="S62" i="2"/>
  <c r="Q86" i="2"/>
  <c r="AL86" i="2"/>
  <c r="AM86" i="2"/>
  <c r="AK86" i="2"/>
  <c r="Q410" i="2"/>
  <c r="AK410" i="2"/>
  <c r="AL410" i="2"/>
  <c r="AM410" i="2"/>
  <c r="Q38" i="2"/>
  <c r="AK38" i="2"/>
  <c r="AL38" i="2"/>
  <c r="AM38" i="2"/>
  <c r="S86" i="2"/>
  <c r="Q418" i="2"/>
  <c r="AL418" i="2"/>
  <c r="AM418" i="2"/>
  <c r="AK418" i="2"/>
  <c r="Q78" i="2"/>
  <c r="AK78" i="2"/>
  <c r="AL78" i="2"/>
  <c r="AM78" i="2"/>
  <c r="Q174" i="2"/>
  <c r="AL174" i="2"/>
  <c r="AM174" i="2"/>
  <c r="Q126" i="2"/>
  <c r="AK126" i="2"/>
  <c r="AM126" i="2"/>
  <c r="AL126" i="2"/>
  <c r="Q394" i="2"/>
  <c r="AL394" i="2"/>
  <c r="AM394" i="2"/>
  <c r="AK394" i="2"/>
  <c r="Q118" i="2"/>
  <c r="AL118" i="2"/>
  <c r="AK118" i="2"/>
  <c r="AM118" i="2"/>
  <c r="S38" i="2"/>
  <c r="S102" i="2"/>
  <c r="Q401" i="2"/>
  <c r="AM401" i="2"/>
  <c r="AK401" i="2"/>
  <c r="S401" i="2"/>
  <c r="AL401" i="2"/>
  <c r="Q77" i="2"/>
  <c r="S77" i="2"/>
  <c r="AM77" i="2"/>
  <c r="AK77" i="2"/>
  <c r="AL77" i="2"/>
  <c r="Q141" i="2"/>
  <c r="AK141" i="2"/>
  <c r="AM141" i="2"/>
  <c r="AL141" i="2"/>
  <c r="Q205" i="2"/>
  <c r="AL205" i="2"/>
  <c r="AM205" i="2"/>
  <c r="S205" i="2"/>
  <c r="AK205" i="2"/>
  <c r="Q409" i="2"/>
  <c r="AK409" i="2"/>
  <c r="AM409" i="2"/>
  <c r="AL409" i="2"/>
  <c r="Q85" i="2"/>
  <c r="AK85" i="2"/>
  <c r="AL85" i="2"/>
  <c r="AM85" i="2"/>
  <c r="Q149" i="2"/>
  <c r="AL149" i="2"/>
  <c r="AK149" i="2"/>
  <c r="AM149" i="2"/>
  <c r="Q213" i="2"/>
  <c r="AL213" i="2"/>
  <c r="S213" i="2"/>
  <c r="AM213" i="2"/>
  <c r="AK213" i="2"/>
  <c r="Q417" i="2"/>
  <c r="AK417" i="2"/>
  <c r="AL417" i="2"/>
  <c r="AM417" i="2"/>
  <c r="Q93" i="2"/>
  <c r="AM93" i="2"/>
  <c r="AL93" i="2"/>
  <c r="AK93" i="2"/>
  <c r="Q157" i="2"/>
  <c r="AL157" i="2"/>
  <c r="AK157" i="2"/>
  <c r="AM157" i="2"/>
  <c r="Q221" i="2"/>
  <c r="AM221" i="2"/>
  <c r="AK221" i="2"/>
  <c r="AL221" i="2"/>
  <c r="S221" i="2"/>
  <c r="Q37" i="2"/>
  <c r="AM37" i="2"/>
  <c r="AL37" i="2"/>
  <c r="AK37" i="2"/>
  <c r="Q101" i="2"/>
  <c r="AL101" i="2"/>
  <c r="AK101" i="2"/>
  <c r="AM101" i="2"/>
  <c r="Q165" i="2"/>
  <c r="AK165" i="2"/>
  <c r="AM165" i="2"/>
  <c r="AL165" i="2"/>
  <c r="Q229" i="2"/>
  <c r="AL229" i="2"/>
  <c r="S229" i="2"/>
  <c r="AK229" i="2"/>
  <c r="AM229" i="2"/>
  <c r="Q45" i="2"/>
  <c r="AL45" i="2"/>
  <c r="S45" i="2"/>
  <c r="AM45" i="2"/>
  <c r="AK45" i="2"/>
  <c r="Q109" i="2"/>
  <c r="AL109" i="2"/>
  <c r="AM109" i="2"/>
  <c r="AK109" i="2"/>
  <c r="Q173" i="2"/>
  <c r="AL173" i="2"/>
  <c r="AM173" i="2"/>
  <c r="AK173" i="2"/>
  <c r="Q53" i="2"/>
  <c r="AK53" i="2"/>
  <c r="AM53" i="2"/>
  <c r="AL53" i="2"/>
  <c r="Q117" i="2"/>
  <c r="AM117" i="2"/>
  <c r="S117" i="2"/>
  <c r="AK117" i="2"/>
  <c r="AL117" i="2"/>
  <c r="Q181" i="2"/>
  <c r="AM181" i="2"/>
  <c r="AK181" i="2"/>
  <c r="S181" i="2"/>
  <c r="AL181" i="2"/>
  <c r="Q385" i="2"/>
  <c r="AK385" i="2"/>
  <c r="AM385" i="2"/>
  <c r="AL385" i="2"/>
  <c r="Q61" i="2"/>
  <c r="AK61" i="2"/>
  <c r="AL61" i="2"/>
  <c r="AM61" i="2"/>
  <c r="Q125" i="2"/>
  <c r="AM125" i="2"/>
  <c r="AK125" i="2"/>
  <c r="AL125" i="2"/>
  <c r="Q189" i="2"/>
  <c r="S189" i="2"/>
  <c r="AK189" i="2"/>
  <c r="AM189" i="2"/>
  <c r="AL189" i="2"/>
  <c r="Q393" i="2"/>
  <c r="AL393" i="2"/>
  <c r="AM393" i="2"/>
  <c r="AK393" i="2"/>
  <c r="Q69" i="2"/>
  <c r="AM69" i="2"/>
  <c r="AK69" i="2"/>
  <c r="AL69" i="2"/>
  <c r="Q133" i="2"/>
  <c r="AM133" i="2"/>
  <c r="AK133" i="2"/>
  <c r="AL133" i="2"/>
  <c r="Q197" i="2"/>
  <c r="S197" i="2"/>
  <c r="AK197" i="2"/>
  <c r="AL197" i="2"/>
  <c r="AM197" i="2"/>
  <c r="X33" i="2"/>
  <c r="L5" i="11"/>
  <c r="K5" i="11"/>
  <c r="H16" i="28"/>
  <c r="H7" i="28"/>
  <c r="H8" i="28"/>
  <c r="H9" i="28"/>
  <c r="H10" i="28"/>
  <c r="H11" i="28"/>
  <c r="H12" i="28"/>
  <c r="H13" i="28"/>
  <c r="H14" i="28"/>
  <c r="H15" i="28"/>
  <c r="H17" i="28"/>
  <c r="H6" i="28"/>
  <c r="H5" i="28"/>
  <c r="L12" i="23"/>
  <c r="L5" i="23"/>
  <c r="L8" i="23"/>
  <c r="L9" i="23"/>
  <c r="L7" i="23"/>
  <c r="L11" i="23"/>
  <c r="H5" i="21"/>
  <c r="H5" i="32"/>
  <c r="H5" i="20"/>
  <c r="H7" i="20"/>
  <c r="H9" i="20"/>
  <c r="W60" i="33"/>
  <c r="W61" i="33"/>
  <c r="W62" i="33"/>
  <c r="W63" i="33"/>
  <c r="W59" i="33"/>
  <c r="W49" i="33"/>
  <c r="W50" i="33"/>
  <c r="W51" i="33"/>
  <c r="W52" i="33"/>
  <c r="AF33" i="2"/>
  <c r="AD33" i="2"/>
  <c r="AB33" i="2"/>
  <c r="L33" i="2"/>
  <c r="P33" i="2"/>
  <c r="N33" i="2"/>
  <c r="AH33" i="2"/>
  <c r="AG33" i="2"/>
  <c r="R33" i="2"/>
  <c r="Q33" i="2"/>
  <c r="AK33" i="2"/>
  <c r="S33" i="2"/>
  <c r="AL33" i="2"/>
  <c r="AM33" i="2"/>
  <c r="W4" i="33"/>
  <c r="W8" i="33"/>
  <c r="W7" i="33"/>
  <c r="W6" i="33"/>
  <c r="W5" i="33"/>
  <c r="X8" i="33"/>
  <c r="X7" i="33"/>
  <c r="X6" i="33"/>
  <c r="X5" i="33"/>
  <c r="X4" i="33"/>
  <c r="W40" i="33"/>
  <c r="W41" i="33"/>
  <c r="W36" i="33"/>
  <c r="W35" i="33"/>
</calcChain>
</file>

<file path=xl/comments1.xml><?xml version="1.0" encoding="utf-8"?>
<comments xmlns="http://schemas.openxmlformats.org/spreadsheetml/2006/main">
  <authors>
    <author>Coes-Kuipers, Jorinde (RWS PPO)</author>
    <author>Bakker, Matthé (GPO)</author>
  </authors>
  <commentList>
    <comment ref="B1" authorId="0" shapeId="0">
      <text>
        <r>
          <rPr>
            <sz val="9"/>
            <color theme="1"/>
            <rFont val="Verdana"/>
            <family val="2"/>
          </rPr>
          <t>Hele tabblad is nog niet ingevuld</t>
        </r>
      </text>
    </comment>
    <comment ref="F3" authorId="1" shapeId="0">
      <text>
        <r>
          <rPr>
            <sz val="10"/>
            <color indexed="81"/>
            <rFont val="Verdana"/>
            <family val="2"/>
            <scheme val="major"/>
          </rPr>
          <t xml:space="preserve">Tip: druk op "Ctrl" + ";" (puntkomma) om snel de huidige datum toe te voegen.
</t>
        </r>
      </text>
    </comment>
  </commentList>
</comments>
</file>

<file path=xl/comments2.xml><?xml version="1.0" encoding="utf-8"?>
<comments xmlns="http://schemas.openxmlformats.org/spreadsheetml/2006/main">
  <authors>
    <author>Bakker, Matthé (GPO)</author>
  </authors>
  <commentList>
    <comment ref="E4" authorId="0" shapeId="0">
      <text>
        <r>
          <rPr>
            <sz val="10"/>
            <color indexed="81"/>
            <rFont val="Verdana"/>
            <family val="2"/>
            <scheme val="major"/>
          </rPr>
          <t>Denk b.v. aan opsplitsing per gebied, per type objecten, per veiligheidsthema (VSE), enz.</t>
        </r>
      </text>
    </comment>
    <comment ref="E5" authorId="0" shapeId="0">
      <text>
        <r>
          <rPr>
            <sz val="10"/>
            <color indexed="81"/>
            <rFont val="Verdana"/>
            <family val="2"/>
            <scheme val="major"/>
          </rPr>
          <t>Denk b.v. aan oplitsing per gebied, per type objecten, per veiligheidsthema (VSE), enz.</t>
        </r>
      </text>
    </comment>
    <comment ref="E6" authorId="0" shapeId="0">
      <text>
        <r>
          <rPr>
            <sz val="10"/>
            <color indexed="81"/>
            <rFont val="Verdana"/>
            <family val="2"/>
            <scheme val="major"/>
          </rPr>
          <t>Denk b.v. aan oplitsing per gebied, per type objecten, per veiligheidsthema (VSE), enz.</t>
        </r>
      </text>
    </comment>
    <comment ref="E7" authorId="0" shapeId="0">
      <text>
        <r>
          <rPr>
            <sz val="10"/>
            <color indexed="81"/>
            <rFont val="Verdana"/>
            <family val="2"/>
            <scheme val="major"/>
          </rPr>
          <t>Denk b.v. aan oplitsing per gebied, per type objecten, per veiligheidsthema (VSE), enz.</t>
        </r>
      </text>
    </comment>
  </commentList>
</comments>
</file>

<file path=xl/sharedStrings.xml><?xml version="1.0" encoding="utf-8"?>
<sst xmlns="http://schemas.openxmlformats.org/spreadsheetml/2006/main" count="704" uniqueCount="401">
  <si>
    <t xml:space="preserve"> </t>
  </si>
  <si>
    <t>Voorblad 
Ontwerp RI&amp;E Veiligheid</t>
  </si>
  <si>
    <t>Project- of contractnaam</t>
  </si>
  <si>
    <t>Opgesteld op</t>
  </si>
  <si>
    <t>Clusternaam (voor PPO)</t>
  </si>
  <si>
    <t>Versie</t>
  </si>
  <si>
    <t>Contractvorm</t>
  </si>
  <si>
    <t>Opgesteld door</t>
  </si>
  <si>
    <t>Gecontroleerd door V&amp;G-coördinator</t>
  </si>
  <si>
    <t>Algemene informatie</t>
  </si>
  <si>
    <t xml:space="preserve">                                                                                     Versie gebruikte sjabloon: 2.1 d.d. 11-05-2021 / Sjabloon beheerder: De Veiligheidspool (VeiligheidInProjecten@rws.nl)</t>
  </si>
  <si>
    <t>Risicosessies
Ontwerp RI&amp;E Veiligheid</t>
  </si>
  <si>
    <t>Risicosessies</t>
  </si>
  <si>
    <t>Datum risicosessie</t>
  </si>
  <si>
    <t>Projectfase</t>
  </si>
  <si>
    <t>Scope risicosessie</t>
  </si>
  <si>
    <t>Aanwezigen risicosessie</t>
  </si>
  <si>
    <t>Risicosessie 1</t>
  </si>
  <si>
    <t>voorbereiding contract</t>
  </si>
  <si>
    <t>tailoring RIE bestrijding verontreiniging oppervalk en onderhoud materieel</t>
  </si>
  <si>
    <t>Jan Cobussen
Wopke Kuiper
Bert Onderweegs</t>
  </si>
  <si>
    <t>Risicosessie 2</t>
  </si>
  <si>
    <t>Risicosessie 3</t>
  </si>
  <si>
    <t>Risicosessie 4</t>
  </si>
  <si>
    <t xml:space="preserve"> Werkblad
Voorbereiding RI&amp;E Veiligheid IM Waddenzee (C5)</t>
  </si>
  <si>
    <t>Bronaanpak:
Collectieve maatregelen:
Individuele maatregelen:
PBM's:</t>
  </si>
  <si>
    <t>Het oranje deel, in te vullen door Opdrachtnemer.</t>
  </si>
  <si>
    <t>Nr</t>
  </si>
  <si>
    <t>Bron</t>
  </si>
  <si>
    <t>Veiligheidsdomein</t>
  </si>
  <si>
    <r>
      <t xml:space="preserve">Werkzaamheden/ activiteit 
</t>
    </r>
    <r>
      <rPr>
        <sz val="7.5"/>
        <color theme="3"/>
        <rFont val="Verdana"/>
        <family val="2"/>
      </rPr>
      <t>(indien van toepassing)</t>
    </r>
  </si>
  <si>
    <t>Locatie/ 
specifieke plek</t>
  </si>
  <si>
    <t>Gevaar</t>
  </si>
  <si>
    <t>Risico/beschrijving</t>
  </si>
  <si>
    <t>Mogelijke oorzaken</t>
  </si>
  <si>
    <t>Mogelijke effecten</t>
  </si>
  <si>
    <t>Fine &amp; Kinney</t>
  </si>
  <si>
    <r>
      <rPr>
        <sz val="7.5"/>
        <color theme="0" tint="-0.499984740745262"/>
        <rFont val="Verdana"/>
        <family val="2"/>
      </rPr>
      <t>Overweeg opname in</t>
    </r>
    <r>
      <rPr>
        <b/>
        <sz val="9"/>
        <rFont val="Verdana"/>
        <family val="2"/>
      </rPr>
      <t xml:space="preserve"> Risicodossier</t>
    </r>
  </si>
  <si>
    <t>Allocatie</t>
  </si>
  <si>
    <t>ON: Aandachtspunten / contracteis
of
OG: beheersmaatregelen</t>
  </si>
  <si>
    <t>Status
(allocatie OG)</t>
  </si>
  <si>
    <t>(invul)datum</t>
  </si>
  <si>
    <t>Maatregelen Uitvoeringsfase volgens arbeidshygiënische strategie</t>
  </si>
  <si>
    <t>Actiehouder</t>
  </si>
  <si>
    <t>Restrisico's</t>
  </si>
  <si>
    <t>Datum</t>
  </si>
  <si>
    <t>Effect</t>
  </si>
  <si>
    <t>Blootstelling</t>
  </si>
  <si>
    <t>Waarschijn-
lijkheid</t>
  </si>
  <si>
    <t>Risicoscore</t>
  </si>
  <si>
    <t>Volledig ingevuld risico</t>
  </si>
  <si>
    <t>Risico gereduceerd</t>
  </si>
  <si>
    <t>Actueel risico</t>
  </si>
  <si>
    <t>?</t>
  </si>
  <si>
    <t>»voorbeeld«</t>
  </si>
  <si>
    <t>Werkzaamheden / activiteit</t>
  </si>
  <si>
    <t>Locatie / specifieke plek</t>
  </si>
  <si>
    <t>Risico / beschrijving</t>
  </si>
  <si>
    <t>E1</t>
  </si>
  <si>
    <t>E12</t>
  </si>
  <si>
    <t>B1</t>
  </si>
  <si>
    <t>B12</t>
  </si>
  <si>
    <t>W1</t>
  </si>
  <si>
    <t>W12</t>
  </si>
  <si>
    <t>R11</t>
  </si>
  <si>
    <t>R12</t>
  </si>
  <si>
    <t>Opnemen in Risicodossier?</t>
  </si>
  <si>
    <t>Maatregel of contracteis</t>
  </si>
  <si>
    <t>Status (allocatie OG)</t>
  </si>
  <si>
    <t>(Invul)datum</t>
  </si>
  <si>
    <t>Uitleg arbeidshygiënische strategie</t>
  </si>
  <si>
    <t>Maatregelen</t>
  </si>
  <si>
    <t>E2</t>
  </si>
  <si>
    <t>E3</t>
  </si>
  <si>
    <t>B2</t>
  </si>
  <si>
    <t>B3</t>
  </si>
  <si>
    <t>W2</t>
  </si>
  <si>
    <t>W3</t>
  </si>
  <si>
    <t>R21</t>
  </si>
  <si>
    <t>R22</t>
  </si>
  <si>
    <t>Revisie + datum</t>
  </si>
  <si>
    <t>R-volledig</t>
  </si>
  <si>
    <t>Reductie</t>
  </si>
  <si>
    <t>R-actueel</t>
  </si>
  <si>
    <t>BTO 5</t>
  </si>
  <si>
    <t>Alle relevante veiligheidsdomeinen</t>
  </si>
  <si>
    <t>alle typen wateren</t>
  </si>
  <si>
    <t>Werken op/in verontreinigd gebied</t>
  </si>
  <si>
    <t>Blootstelling milieu, medewerkers, (vaar)weg gebruikers en omgeving aan gevaarlijke stoffen</t>
  </si>
  <si>
    <t>Geen veiligheidsmanagement
Projectmanagement bij OG onderkent onvoldoende het belang van veiligheidsmanagement op het project</t>
  </si>
  <si>
    <t>Milieu verstoring, ongevallen, negatieve publiciteit</t>
  </si>
  <si>
    <t>15 - Zeer ernstig (een dode, acuut of op termijn)</t>
  </si>
  <si>
    <t>6 - Regelmatig (dagelijks)</t>
  </si>
  <si>
    <t>3 - Ongewoon maar mogelijk</t>
  </si>
  <si>
    <t>OG-Projectmanager</t>
  </si>
  <si>
    <t>Nieuwe ON krijgt 6 maanden implementatietijd om veiligheidsorganisatie interichten</t>
  </si>
  <si>
    <t>Ingepland</t>
  </si>
  <si>
    <t>sessie 1</t>
  </si>
  <si>
    <t xml:space="preserve">Werken op locatie </t>
  </si>
  <si>
    <t>Blootstelling aan gevaarlijke situaties / stoffen</t>
  </si>
  <si>
    <t>Onvoldoende kennis/kunde bij medewerkers waardoor gevaarlijke situaties niet herkend worden.
Onvoldoende toetsing (kwaliteitsborging) op V&amp;G-plan en toezicht op de (veilige)uitvoering van  projectwerkzaaheden</t>
  </si>
  <si>
    <t>Proces verstoring, ongevallen, vertraging, negatieve publiciteit</t>
  </si>
  <si>
    <t>2 - Soms (maandelijks)</t>
  </si>
  <si>
    <t>6 - Zeer wel mogelijk</t>
  </si>
  <si>
    <t>OG-Manager Projectbeheersing</t>
  </si>
  <si>
    <t>BTO 3</t>
  </si>
  <si>
    <t>Arbeidsveiligheid</t>
  </si>
  <si>
    <t>onder water werkzaamheden</t>
  </si>
  <si>
    <t>Werken in/onder water</t>
  </si>
  <si>
    <t xml:space="preserve">Vast komen te zitten cq verstrikt raken onder water
</t>
  </si>
  <si>
    <t>*Kader veilig werken onder water niet gevolgd
* Onbekendheid met object
* Ontbreken instructies voor duiken in objecten of op/in delen van een netwerk dat in gebruik is
* Inzet onvoldoende gekwalificeerde duikteams</t>
  </si>
  <si>
    <t xml:space="preserve">persoonlijk letsel: verdrinking, onderkoeling, etc.
Vertraging (op)ruim werkzaamheden </t>
  </si>
  <si>
    <t>PPO kader veiligwerken onder water is opgenomen in het contract als voorgeschreven werkwijze ON</t>
  </si>
  <si>
    <t>BTO 4</t>
  </si>
  <si>
    <t>uitvoering werkzaamheden</t>
  </si>
  <si>
    <t>Doorwerken tijdens extreme (weers)omstandigheden</t>
  </si>
  <si>
    <t xml:space="preserve">Ontstaan gevaarlijke situaties/handelingen  </t>
  </si>
  <si>
    <t>* Onvoldoende kennis van weersverwachtingen
* Onvoldoende kennis van de gevolgen van lichamelijke belasting
* Doorwerken vanuit spoed (oververmoeidheid)
* Onvoldoende focus of coördinatie van de werkzaamheden
* Te weinig personeel/geen aflossing
* Geen beschutting voor personeel (inclusief tijdens pauzes/wachten)</t>
  </si>
  <si>
    <t xml:space="preserve">veiligheid niet in acht nemen (keten)
Oververhitting (hyperthermie), 
Overboord slaan, 
Onderkoeling (hypothermie), 
Ongevallen met persoonlijk letsel, 
Te zware fysieke en mentale belasting, 
</t>
  </si>
  <si>
    <t>7 - Ernstig, onomkeerbaar effect (invaliditeit)</t>
  </si>
  <si>
    <t>ON</t>
  </si>
  <si>
    <t>historie</t>
  </si>
  <si>
    <t>plaatsing oil-boom</t>
  </si>
  <si>
    <t>alle typen wateren, Strategische locaties voor beheer en onderhoud materieel/ op locatie bij ON en OG.</t>
  </si>
  <si>
    <t>Uitvoeren van (op)ruim werkzaamheden op (verontreinigde) locatie</t>
  </si>
  <si>
    <t>Beknelling bij het uitrollen/ uitzetten van zwaar materieel zoals veegarmen of olieschermen</t>
  </si>
  <si>
    <t xml:space="preserve">* Geen of onvoldoende afscherming van bewegende delen van machines
* Draaiing van bewegende delen niet (tijdig) kunnen stoppen door afwezigheid of beperkte zichtbaarheid van de noodstop 
* Ontbreken van gebruiksaanwijzingen bij machines met bewegende delen
* Gebrekkige of geen communicatie tussen bedieners
* Plotselinge ongeplande, ongeautoriseerde beweging van bewegende delen 
* Bewegende delen niet of onjuist uitgeschakeld door een bediener
</t>
  </si>
  <si>
    <t>Verlies van controle, mensen en ledematen
(zwaar) Persoonlijk letsel, vertraging in opruimwerk</t>
  </si>
  <si>
    <t>overstappen</t>
  </si>
  <si>
    <t>varende schepen en materieel</t>
  </si>
  <si>
    <t>Werken op en rond het water</t>
  </si>
  <si>
    <t xml:space="preserve">Te water raken </t>
  </si>
  <si>
    <t>Uitglijden, mis stappen
Onbekendheid  met materieel,
overstappen veegarm en varende schepen</t>
  </si>
  <si>
    <t>Vertraging, onderbreking opruimproces
Persoonlijk letsel
Onderkoeling
Verdrinking</t>
  </si>
  <si>
    <t>3 - Af en toe (wekelijks)</t>
  </si>
  <si>
    <t>hulpverlening</t>
  </si>
  <si>
    <t>Werken op (verontreinigde) locatie</t>
  </si>
  <si>
    <t xml:space="preserve">Geen benadering mogelijk voor verlenen van hulp door aanwezigheid van onbekende (gevaarlijke) stoffen </t>
  </si>
  <si>
    <t>Stofinformatie niet bekend
Beperkte reddingsvoorzieningen door ontbreken juiste middelen i.r.t. hulpverlening in omgeving met  gevaarlijke stoffen</t>
  </si>
  <si>
    <t>Aantasting gezondheid, 
Hulpverlening wordt verkeerd uitgevoerd</t>
  </si>
  <si>
    <t>onderhoud aan CR6  houdende oppervlakken van bestrijdingsmaterieel</t>
  </si>
  <si>
    <t>Strategische locaties voor beheer en onderhoud materieel/ op locatie bij ON</t>
  </si>
  <si>
    <t>Blootstelling aan Cr6</t>
  </si>
  <si>
    <t>* Verwijderen van coatings met onbekende samenstelling t.b.v. onderhoud en aanbrengen nieuwe coating
* Niet werken volgens Beheerregime Chroom-6
* Geen monstername uitgevoerd voor uitvoering werkzaamheden
* Onjuist/geen gebruik van PBM's bij werkzaamheden</t>
  </si>
  <si>
    <t>Aantasting gezondheid op termijn bij gecontateerde bllootstelling aan Cr6
Uitbreiding registratie van blootstelling personen, vertraging uitvoering onderhoud door verplichte monstername</t>
  </si>
  <si>
    <t>OG-Technisch Manager</t>
  </si>
  <si>
    <t xml:space="preserve">OG informeert ON over materiaal dat verdacht is van CR6. In het contract wordt verwezen naar beehersregime chroom-6 versie 2.0. </t>
  </si>
  <si>
    <t>BTO 2</t>
  </si>
  <si>
    <t>opruimen / vegen</t>
  </si>
  <si>
    <t>varende schepen, veegarm</t>
  </si>
  <si>
    <t>Werken op/nabij het water</t>
  </si>
  <si>
    <t>Te water raken vanaf schip/ ponton objecrt</t>
  </si>
  <si>
    <t>Overstappen op varende schepen , materiaal veegarm;
Onbekendheid met materieel bij personeel ON</t>
  </si>
  <si>
    <t>Letsel, 
Verdrinking, 
Onderkoeling</t>
  </si>
  <si>
    <t>opruimwerkzaamheden</t>
  </si>
  <si>
    <t>vertraging in opruimwerkzaam-heden</t>
  </si>
  <si>
    <t>Bezwijken materieel
Ingezette hulpmiddelen en materieel zijn onvoldoende sterk/ geschikt voor de uitvoering van de incidentaanpak (bijv. door stroomsnelheid, golfhoogte of waterdiepte)</t>
  </si>
  <si>
    <t>vertraging, persoonlijk letsel</t>
  </si>
  <si>
    <t>3 - Belangrijk (letsel en verzuim)</t>
  </si>
  <si>
    <t xml:space="preserve">Ontstaan gevaarlijke situaties/handelingen </t>
  </si>
  <si>
    <t>* Druk van publiek/ vaarweggebruiker i.v.m. niet beschikbaar zijn objecten of vaarweg, tijdelijke stremming of andere routering
* Aantreffen stoffelijke overschot  bij berging van objecten.</t>
  </si>
  <si>
    <t xml:space="preserve">Langdurige uitval van medewerkers, 
Hoge PSA
Kennis verlies, </t>
  </si>
  <si>
    <t>OG-Omgevingsmanager</t>
  </si>
  <si>
    <t xml:space="preserve">Blootstelling aan (damp van) gevaarlijke stoffen </t>
  </si>
  <si>
    <t xml:space="preserve">* Brandstoffen die een zeer dunne een drijflaag vormen
* Drijflaag van organische materiaal (alg, vissterfte)
* Rotting van organische materiaal
* Onvoldoende persoonlijke hygiëne aan boord door beperkte middelen
* Schadelijke dampen/ gassen van vluchtige verbindingen 
* Ontbreken transitroutes om verspreiding verontreiniging te voorkomen
* Aard en samenstelling verontreiniging niet bekend
</t>
  </si>
  <si>
    <t>Schade aan gezondheid
Schade aan ongeboren vrucht, Aantasting ademhalingsorganen, Toepasssing van verkeerde PBM.</t>
  </si>
  <si>
    <t>BTO  5</t>
  </si>
  <si>
    <t>af- en oprollen haspels</t>
  </si>
  <si>
    <t>te water laten oliescherm</t>
  </si>
  <si>
    <t>Blootstelling hoog geluid niveau,
Beknelling</t>
  </si>
  <si>
    <t>Geluidproductie aandrijving haspel en generator sets
Niet afgeschermde knelplaatsen
Onbekendheid met materieel</t>
  </si>
  <si>
    <t xml:space="preserve">Gehoorschade (lawaaidoofheid)
Amputatie ledematen </t>
  </si>
  <si>
    <t xml:space="preserve">onderhoud </t>
  </si>
  <si>
    <t>Onderhoud plegen aan (bestrijdings)materieel</t>
  </si>
  <si>
    <t>Ongewenste en onbekende blootstelling aan gevaarlijke (CMR) stoffen</t>
  </si>
  <si>
    <t>Verontreiniging komt vrij bij onderhoud / schoonmaakwerkzaam-heden van het materieel 
Geen voorzieningen en protocollen beschikbaar t.b.v. deze werkzaamheden</t>
  </si>
  <si>
    <t>Persoonlijk letsel, milieugevaar/ verontreiniging</t>
  </si>
  <si>
    <t>Brandveiligheid</t>
  </si>
  <si>
    <t>tijdens ruimen</t>
  </si>
  <si>
    <t>Brand / explosie</t>
  </si>
  <si>
    <t>Zeer lage dampspanning van te ruimen medium, vlak boven drijflaag 
LEL concentratie
Geen gebruik maken van explosieveilig materieel</t>
  </si>
  <si>
    <t>(zwaar) Letsel
Vertraging werkzaamheden (langere blootstelling ongewenste situatie)</t>
  </si>
  <si>
    <t>1 - Onwaarschijnlijk maar mogelijk in grensgevallen</t>
  </si>
  <si>
    <t>Productinformatie opvragen en bescherming conform eisen toepassen</t>
  </si>
  <si>
    <t>r</t>
  </si>
  <si>
    <t>Elektrische veiligheid</t>
  </si>
  <si>
    <t>tijdens ruimen en tijdens onderhoud</t>
  </si>
  <si>
    <t>Electrocutie</t>
  </si>
  <si>
    <t>* Gebruik normale 220v apparatuur in natte omgeving
* Geen veilige lagespanning aanwezig,
* Niet gekeurde elekrische apparatuur gebruiken
* Slijtage van elektriciteitskabels
* Niet goed geaarde apparatuur (b.v. generator)
* Ondeugdelijk/niet afschakelen elektriciteit bij onderhouds werkzaamheden
* Ondeskundig personeel
* Kortsluiting
* Onjuist aangesloten kabels
* Geen eenduidige afspraken tussen gebruiker, onderhouder en installatieverantwoordelijke</t>
  </si>
  <si>
    <t>kenbaarheid keuringsstatus, Veilige lage spanning in natte omgeving toepassen Contracteis is voor ON: voldoen aan wet en regelgeving alsmede goed werkgeverschap</t>
  </si>
  <si>
    <t>Integrale beveiliging</t>
  </si>
  <si>
    <t>derden verkrijgen toegang tot terrein.</t>
  </si>
  <si>
    <t>Strategische locaties voor beheer en onderhoud materieel/ op locatie bij OG</t>
  </si>
  <si>
    <t>Afscherming (werk)locaties</t>
  </si>
  <si>
    <t>Onbevoegde personen op RWS locatie</t>
  </si>
  <si>
    <t>* Verlies sleutels/toegangspas RWS locaties
* Hek/deur open laten staan bij werkzaamheden
* Derden hebben tegang tot materieel met kans op vandalisme / diefstal</t>
  </si>
  <si>
    <t>Materieel niet bruikbaar / beschikbaar voor ruimen 
vertraging in opruimwerk</t>
  </si>
  <si>
    <t xml:space="preserve">BTO 2
</t>
  </si>
  <si>
    <t>Machineveiligheid</t>
  </si>
  <si>
    <t>onderhouds werk</t>
  </si>
  <si>
    <t>Alle type wateren en op strategische locaties voor beheer en onderhoud materieel/ op locatie bij ON of OG</t>
  </si>
  <si>
    <t>hydrauliekolie in milieu, getroffen worden door hoge druk olie, vertraging in uitvoering</t>
  </si>
  <si>
    <t>lekkage hydrauliek
Slangen en leidingen niet geschikt en/of ongekeurd.</t>
  </si>
  <si>
    <t>(zwaar) Persoonlijk letsel, milieuschade, imagoschade</t>
  </si>
  <si>
    <t>Nieuwe ON krijgt 6 maanden implementatietijd om veiligheidsorganisatie interichten. Daarnaast is voorgeschreven door OG hoe ON RWS matrieel dient te onderhouden.</t>
  </si>
  <si>
    <t>plaatsen van materieel</t>
  </si>
  <si>
    <t>alle type wateren</t>
  </si>
  <si>
    <t>Beknelling, verlies van ledematen</t>
  </si>
  <si>
    <t>Foutief ontwerp, 
Geen adequate afscherming
Ongeschikt materieel</t>
  </si>
  <si>
    <t>(zwaar) Persoonlijk letsel, imagoschade</t>
  </si>
  <si>
    <t>Nautische veiligheid</t>
  </si>
  <si>
    <t>opruimen en vegen</t>
  </si>
  <si>
    <t>Verstoring scheepvaart en opruimproces</t>
  </si>
  <si>
    <t>Onvoldoende maatregelen zijn genomen om de scheepvaart in kennis te stellen van tijdelijke wijziging situatie</t>
  </si>
  <si>
    <t>Ongeplande stremming
Blokkade doorvaart
verlies van controle scheepvaart verkeer</t>
  </si>
  <si>
    <t xml:space="preserve">Verstoring/vermindering capaciteit van veeg en opruimmaterieel </t>
  </si>
  <si>
    <t xml:space="preserve">(Scheepvaart)verkeer hindert uitvoering bestrijding door:
* negeren stremming
* onvoldoende afzetting, bebording
* onvoldoende berichtgeving 
</t>
  </si>
  <si>
    <t xml:space="preserve">Zinken schepen
Schade aan schepen
Ongeplande stremming               
Schade aan een waterstaatswerk en andere objecten
</t>
  </si>
  <si>
    <t>OG-Informatie Voorzienings-manager</t>
  </si>
  <si>
    <t xml:space="preserve">gehele waddenzee </t>
  </si>
  <si>
    <t>Verlies van controle over de werkzaamheden</t>
  </si>
  <si>
    <t xml:space="preserve">* Onjuiste materieel keuze
* wind
* stroming
* Soortelijk gewicht olie vrijwel hetzelfde als water; onder water verspreiden (onder schermen door)
* Onvoldoende afvoer/pompcapaciteit
onbekendheid met materieel mogelijkheden, bedieningsfouten
</t>
  </si>
  <si>
    <t>Onbeheersbare verontreiniging
Verspreidingsgebied vergroot</t>
  </si>
  <si>
    <t>10 - Te verwachten</t>
  </si>
  <si>
    <t>BTO 3 
BTO 6</t>
  </si>
  <si>
    <t>opruimen oppervlakte verontreiniging</t>
  </si>
  <si>
    <t>* Materieel niet geschikt voor beoogde reinigingswerkzaamheden 
* Onvoldoende kennis van ter beschikking gesteld materieel
* Onvoldoende gebieds kennis
* Onvoldoende deskundigheid bij OG (OvD) over capaciteiten van af te roepen materieel
* Onvoldoende kennis van invloeden van stroming en weersomstandigheden op verspreiding
* Fysische kenmerken van de verontreiniging niet voldoende meegenomen in PvA</t>
  </si>
  <si>
    <t>Verontreiniging opruimen gaat niet zoals verwacht
Opruimen kost meer tijd dus geld,
Schade aan appparatur door verkeerd gebruik,</t>
  </si>
  <si>
    <t xml:space="preserve">OG stelt specifiek materieel beschikbaar aan ON. OG en ON hebben periodiek overleg over in te zetten materieel. </t>
  </si>
  <si>
    <t>samenloop</t>
  </si>
  <si>
    <t>Aanvaringen bij vernauwde vaarweg tijdens werkzaamheden</t>
  </si>
  <si>
    <t>* Geen geschikt materieel meer voorhanden
* Onvoldoende beheersmaatregelen en/of coördinatie door ON (signalering, afzetting)
* Schipper niet op de hoogte van werkzaamheden, negeert scheepvaartseinen/boeien, ziet de werkzaamheden te laat 
* Onduidelijkheid over opeenvolgende stremmingperiodes met daartussen een aantal dagen werkpauze
* Ontbreken scheepvaartverkeers- begeleiding</t>
  </si>
  <si>
    <t xml:space="preserve">Schade aan schepen
Ongeplande stremming
</t>
  </si>
  <si>
    <t>Verlies beheersbaarheid van verontreiniging</t>
  </si>
  <si>
    <t>Gevolgen van de verontreiniging worden onvoldoende overzien
Eisen aan in te zetten schepen i.r.t. in te zetten reinigingsmaterieel niet bekend / niet op elkaar af gestemd</t>
  </si>
  <si>
    <t>Uitbreiding van verontreiniging
verlies van controle over inperking</t>
  </si>
  <si>
    <t>Sociale veiligheid</t>
  </si>
  <si>
    <t>Confrontatie tussen gebruikers van het verontreinigd gebied en "ruimploegen"</t>
  </si>
  <si>
    <t>* Hinder voor gebruikers door bijv. werkzaamheden of afsluiten van doorgaande (vaar)route of sluis
* Weg- of vaarweggebruikers niet of onvoldoende geinformeerd over afsluitingen en/of alternatieve routes
* Ontbreken afscherming van werklocaties, waardoor onbevoegde (en agressieve) personen op werklocatie kunnen komen</t>
  </si>
  <si>
    <t xml:space="preserve">Lichamelijk letstel, materiele schade, negatieve beleving (stress), imagoschade, verstoring van werkzaamheden verstoring prive relaties (dader en slachtoffer kunnen elkaar kennen met als risico dat het "veldwerk" mee naar huis genomen wordt) </t>
  </si>
  <si>
    <t>Waterveiligheid</t>
  </si>
  <si>
    <t>Waddenzeegebied</t>
  </si>
  <si>
    <t xml:space="preserve">Vervuiling waddenzee </t>
  </si>
  <si>
    <t>Onbeheerste verspreiding vervuiling</t>
  </si>
  <si>
    <t>Onduidelijke detectie</t>
  </si>
  <si>
    <t>groeiend gebied met verontreiniging</t>
  </si>
  <si>
    <t>1 - Zelden (jaarlijks enkele malen)</t>
  </si>
  <si>
    <t xml:space="preserve">  </t>
  </si>
  <si>
    <t>Dashboard
Ontwerp RI&amp;E Veiligheid</t>
  </si>
  <si>
    <t>Initiele risico's</t>
  </si>
  <si>
    <t>Risico's na maatregelen</t>
  </si>
  <si>
    <t>Zeer hoge risico's</t>
  </si>
  <si>
    <t>Hoge risico's</t>
  </si>
  <si>
    <t>Substantiele risico's</t>
  </si>
  <si>
    <t>Mogelijke risico's</t>
  </si>
  <si>
    <t>Aantal lichte risico's</t>
  </si>
  <si>
    <t>Aantal</t>
  </si>
  <si>
    <t>Volledig ingevulde risico's</t>
  </si>
  <si>
    <t>Onvolledige risico's ingevuld</t>
  </si>
  <si>
    <t>Risico's gereduceerd</t>
  </si>
  <si>
    <t>Risico's nog niet (voldoende) gereduceerd</t>
  </si>
  <si>
    <t>Nog niets ingepland</t>
  </si>
  <si>
    <t>In uitvoering</t>
  </si>
  <si>
    <t>Afgerond</t>
  </si>
  <si>
    <t>1 - Gering (letsel zonder verzuim of hinder)</t>
  </si>
  <si>
    <t>40 - Ramp (enkele doden, acuut of op lange termijn)</t>
  </si>
  <si>
    <t>Toelichting kolom Bron</t>
  </si>
  <si>
    <t>Vermeld in kolom “bron” waar het geïnventariseerde risico ter sprake is gekomen.
Voorbeelden:
• Risicosessie [datum];
• VTW [referentie];
• IVD [referentie];
• BTO-keuze [referentie];
• Object RI&amp;E [referentie];
• Risicodatabase Veiligheid in Projecten;
• Vooronderzoek CE, Asbest, Chroom-6, verontreinigd grond, teerhoudend materialen [referentie];
• Voorgaande Ontwerp-RI&amp;E’s, bijv. bij prestatiecontracten.</t>
  </si>
  <si>
    <t>Vermeld in kolom “Werkzaamheden / activiteit” welke werkzaamheden of activiteit verricht gaan worden. 
Wees specifiek en volledig in de omschrijving zodat de situatie duidelijk is. Dit is later essentieel voor de risicobeoordeling en afweging. 
Voorbeelden:</t>
  </si>
  <si>
    <t>Werkzaamheden</t>
  </si>
  <si>
    <t>Plaatsen van 2 lichtmasten van 3 meter hoog</t>
  </si>
  <si>
    <t>Vervangen trapleuningen over lengte van 20 meter</t>
  </si>
  <si>
    <t>Vervangen tandwielkast met gewicht van 3 ton</t>
  </si>
  <si>
    <t>Graven sleuven tot diepte van 1,80m over lengte van 2 km</t>
  </si>
  <si>
    <t>Aanbrengen van geleiderail over een lengte van 800 meter</t>
  </si>
  <si>
    <t xml:space="preserve">Kies in kolom “Veiligheidsdomein” uit het keuzemenu de relevante veiligheidsdomein die betrekking heeft op het risico. </t>
  </si>
  <si>
    <t>Definities veiligheidsdomeinen</t>
  </si>
  <si>
    <t>NB Onderstaande veiligheidsdomeinen zijn van toepassing gedurende alle levensfasen van een object (kunstwerk, (vaar)wegvak, machine, installatie, etc.)</t>
  </si>
  <si>
    <t xml:space="preserve">Het wegnemen van en/of het preventief beheersen van risico's bij de uitvoering van werkzaamheden door medewerkers van Rijkswaterstaat en door diegenen die voor RWS werken.
</t>
  </si>
  <si>
    <t>Verkeersveiligheid</t>
  </si>
  <si>
    <t xml:space="preserve">Het wegnemen van en/of preventief beheersen van risico's voor verkeersdeelnemers op de weg.
</t>
  </si>
  <si>
    <t xml:space="preserve">Het wegnemen van en/of preventief beheersen van risico's voor verkeersdeelnemers op de vaarweg en op zee.
</t>
  </si>
  <si>
    <t xml:space="preserve">Het wegnemen van en/of preventief beheersen van risico's van overstromen, wateroverlast en waterschaarste.
</t>
  </si>
  <si>
    <t>Externe veiligheid</t>
  </si>
  <si>
    <t xml:space="preserve">Het wegnemen van en/of preventief beheersen van risico's van incidenten met gevaarlijke stoffen langs transportroutes (weg, water, spoor, buisleiding) of stationaire installaties.
</t>
  </si>
  <si>
    <t xml:space="preserve">Het wegnemen van en/of preventief beheersen van risico's van machines.
 </t>
  </si>
  <si>
    <t xml:space="preserve">Het wegnemen van en/of preventief beheersen van risico's van elektrische installaties.
</t>
  </si>
  <si>
    <t>Tunnelveiligheid</t>
  </si>
  <si>
    <t xml:space="preserve">Het wegnemen van en/of preventief beheersen van risico's voor verkeersdeelnemers in tunnels.
</t>
  </si>
  <si>
    <t>Constructieve veiligheid</t>
  </si>
  <si>
    <t xml:space="preserve">Het wegnemen van en (proactief) beschermen tegen risico's van bezwijken van een constructie.
</t>
  </si>
  <si>
    <t xml:space="preserve">Het wegnemen van en/of preventief beheersen van risico's voor medewerkers van RWS en gebruikers van onze voorzieningen tegen gevaar dat veroorzaakt wordt door of dreigt van de kant van menselijk handelen in de openbare ruimte.
</t>
  </si>
  <si>
    <t>Het wegnemen van en/of preventief beheersen van risico's van brand.</t>
  </si>
  <si>
    <t xml:space="preserve">Het wegnemen van en/of preventief beheersen van risico's van menselijk gedrag (bewust en onbewust, bedoeld en onbedoeld, gewild en ongewild) die de staat, aard en functionaliteit van het areaal van RWS kunnen aantasten.
</t>
  </si>
  <si>
    <t>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t>
  </si>
  <si>
    <t>Schutsluis "de kop", toegangsweg, links voor de rode trap naar beneden</t>
  </si>
  <si>
    <t>Areaal "De Dijk", trap naar hoofdgebouw</t>
  </si>
  <si>
    <t>Areaal "De Dijk", technische ruimte 1</t>
  </si>
  <si>
    <t>A16 langs afrit Dordrecht (afslag 20)</t>
  </si>
  <si>
    <t>A27 t.h.v. Houten tussen HP 102.3 en 103.1</t>
  </si>
  <si>
    <t>Gevaar, risico, oorzaak en effect</t>
  </si>
  <si>
    <t>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t>
  </si>
  <si>
    <r>
      <rPr>
        <b/>
        <sz val="12"/>
        <color theme="3"/>
        <rFont val="Verdana"/>
        <family val="2"/>
      </rPr>
      <t>Definitie van gevaar</t>
    </r>
    <r>
      <rPr>
        <sz val="12"/>
        <color theme="3"/>
        <rFont val="Verdana"/>
        <family val="2"/>
      </rPr>
      <t xml:space="preserve">
</t>
    </r>
    <r>
      <rPr>
        <b/>
        <sz val="12"/>
        <color rgb="FF0070C0"/>
        <rFont val="Verdana"/>
        <family val="2"/>
      </rPr>
      <t>Bron, situatie of handeling die mogelijk tot menselijk letsel of ziekte (fysiek of mentaal) kan leiden of een combinatie daarvan*."</t>
    </r>
  </si>
  <si>
    <t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t>
  </si>
  <si>
    <t>* Bron: Wat maakt gevaar tot risico?, Het begrip ‘risico’ verklaard, Wim van Alphen, 2016, Dick Oosthuizen en Gerben Feslinga</t>
  </si>
  <si>
    <r>
      <rPr>
        <b/>
        <sz val="12"/>
        <color theme="3"/>
        <rFont val="Verdana"/>
        <family val="2"/>
      </rPr>
      <t>Definitie van risico</t>
    </r>
    <r>
      <rPr>
        <sz val="12"/>
        <color theme="3"/>
        <rFont val="Verdana"/>
        <family val="2"/>
      </rPr>
      <t xml:space="preserve">
</t>
    </r>
    <r>
      <rPr>
        <b/>
        <sz val="12"/>
        <color rgb="FF0070C0"/>
        <rFont val="Verdana"/>
        <family val="2"/>
      </rPr>
      <t>Combinatie van de waarschijnlijkheid dat een gevaarlijke gebeurtenis of blootstelling zich voordoet en de ernst van het letsel of de ziekte die daardoor kan worden veroorzaakt."</t>
    </r>
  </si>
  <si>
    <t>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t>
  </si>
  <si>
    <t>Locatie / Specifieke plek</t>
  </si>
  <si>
    <t>Risico</t>
  </si>
  <si>
    <t>Oorzaak</t>
  </si>
  <si>
    <t>Bordes op 13 meter hoogte</t>
  </si>
  <si>
    <t>Naar beneden vallen</t>
  </si>
  <si>
    <t>Bordes is niet afgeschermd</t>
  </si>
  <si>
    <t>Botbreuken, bloedingen, dodelijke afloop</t>
  </si>
  <si>
    <t>Gladde traptreden</t>
  </si>
  <si>
    <t>Uitglijden en vallen van de trap</t>
  </si>
  <si>
    <t>Aangroei mos en antislip laag versleten</t>
  </si>
  <si>
    <t>Botbreuken, kneuzingen en schaafwonden</t>
  </si>
  <si>
    <t>Scherpe uitstekende machinedelen langs looppad</t>
  </si>
  <si>
    <t>Snijwonden aan lichaamsdelen en stoten tegen machinedelen</t>
  </si>
  <si>
    <t>Scherpe delen niet afgeschermd en machine te dicht langs looppad opgesteld</t>
  </si>
  <si>
    <t>Kneuzingen en snijwonden</t>
  </si>
  <si>
    <t>Losse kabels op terrein</t>
  </si>
  <si>
    <t>Struikelen en vallen op terrein</t>
  </si>
  <si>
    <t>Kabels niet opgerold en opgeruimd</t>
  </si>
  <si>
    <t>Aanbrengen van geleiderails over een lengte van 800 meter</t>
  </si>
  <si>
    <t>Rijdend verkeer langs werkvak</t>
  </si>
  <si>
    <t>Aangereden worden door een voertuig</t>
  </si>
  <si>
    <t>Geen afscherming aangebracht tussen rijbaan en werkvak</t>
  </si>
  <si>
    <t>Basis Risico Factoren</t>
  </si>
  <si>
    <t xml:space="preserve">Selecteer in kolom “BRF” de relevante Basis Risico Factor (BRF)
Als er meerdere BRF’s van toepassing zijn dan selecteer je de optie “meerdere BRF’s”
Definitie van de BRF’s:
</t>
  </si>
  <si>
    <t>BRF</t>
  </si>
  <si>
    <t>Omschrijving</t>
  </si>
  <si>
    <t>Organisatie (OR)</t>
  </si>
  <si>
    <t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t>
  </si>
  <si>
    <t>Strijdige doelstellingen (DO)</t>
  </si>
  <si>
    <t xml:space="preserve">De strijdigheid van verschillende doelstellingen. Bijvoorbeeld ten aanzien van productie, veiligheid, planning en economische belangen. Of de conflicten tussen de doelstellingen van individuen, groepen en het gehele bedrijf.
</t>
  </si>
  <si>
    <t>Communicatie (CO)</t>
  </si>
  <si>
    <t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t>
  </si>
  <si>
    <t>Procedures (PR)</t>
  </si>
  <si>
    <t xml:space="preserve">Het al dan niet voorhanden zijn van nauwkeurige, relevante en begrijpelijke regelgeving (richtlijnen, procedures, instructies, handleidingen). En of deze ook werkelijk bekend zijn, gebruikt en aangepast worden aan nieuwe situaties.
</t>
  </si>
  <si>
    <t>Training en Opleiding (TR)</t>
  </si>
  <si>
    <t xml:space="preserve">Het verstrekken van de juiste training en instructie aan diegenen die dit daadwerkelijk nodig hebben en de gelegenheid geven om ervaring op te doen.
</t>
  </si>
  <si>
    <t>Ontwerp (OW)</t>
  </si>
  <si>
    <t xml:space="preserve">De wijze waarop materiaal is ontworpen en componenten zijn samengesteld kunnen operaties moeizaam doen verlopen of oneigenlijk gebruik in de hand werken.
</t>
  </si>
  <si>
    <t>Materiaal en Middelen (MM)</t>
  </si>
  <si>
    <t xml:space="preserve">Kwaliteit, conditie, beschikbaarheid en actualiteit versus verwachte levensduur van materialen, gereedschappen en componenten van installaties.
</t>
  </si>
  <si>
    <t>Onderhoud (OH)</t>
  </si>
  <si>
    <t xml:space="preserve">De effectiviteit van de onderhoudsstrategie met betrekking tot planning, beschikbaarheid van mensen en middelen en vormen van onderhoud.
</t>
  </si>
  <si>
    <t>Orde en Netheid (ON)</t>
  </si>
  <si>
    <t xml:space="preserve">Orde en netheid van de werkomgeving. Hieronder valt ook het beschikbaar zijn van faciliteiten voor het opruimen, schoonmaken en het verwijderen van afval.
</t>
  </si>
  <si>
    <t>Omgevingsfactoren (OM)</t>
  </si>
  <si>
    <t xml:space="preserve">De omstandigheden waaronder mensen werken: fysieke werkomstandigheden (hitte, kou, lawaai, duisternis etc.) en medisch, psychisch en sociaal bepaalde factoren (ziekte, misbruik, verslaving, negatief gedrag, attitudes, sfeer in het bedrijf etc.).
</t>
  </si>
  <si>
    <t>Beschermingsmiddelen en -methoden (BM)</t>
  </si>
  <si>
    <t xml:space="preserve">Systeemfouten met betrekking tot detectie, waarschuwingsmethoden, herstel, beperking, ontsnapping en evacuatie, evenals het gebruik van beschermingsmiddelen en het voorbereid zijn op noodsituaties.
</t>
  </si>
  <si>
    <t>Voorbeelden:</t>
  </si>
  <si>
    <t>Basis Risico Factor(en)</t>
  </si>
  <si>
    <t>Scherpe uitstekende machinedelen</t>
  </si>
  <si>
    <t>Losse kabels en leidingen op looppad</t>
  </si>
  <si>
    <t>Orde en netheid (ON)</t>
  </si>
  <si>
    <t>Geen afscherming tussen rijweg en werkvak</t>
  </si>
  <si>
    <t>Evaluatie van vastgestelde risico's</t>
  </si>
  <si>
    <r>
      <t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t>
    </r>
    <r>
      <rPr>
        <i/>
        <sz val="12"/>
        <rFont val="Verdana"/>
        <family val="2"/>
      </rPr>
      <t xml:space="preserve">
Risico (R) = Blootstelling (B) x Waarschijnlijkheid (W) x Effect (E)</t>
    </r>
    <r>
      <rPr>
        <sz val="12"/>
        <rFont val="Verdana"/>
        <family val="2"/>
      </rPr>
      <t xml:space="preserve">
Aan de letters B, W en E wordt op basis van een omschrijving een numerieke waarde toegekend. In onderstaande tabellen zijn deze voor elk van de letters weergegeven.
</t>
    </r>
  </si>
  <si>
    <t>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t>
  </si>
  <si>
    <t>Risicoscore (R)</t>
  </si>
  <si>
    <t>Te nemen maatregel</t>
  </si>
  <si>
    <t>&gt;400</t>
  </si>
  <si>
    <t>Zeer hoog</t>
  </si>
  <si>
    <t>Activiteit niet starten / activiteit stopzetten</t>
  </si>
  <si>
    <t>200-400</t>
  </si>
  <si>
    <t>Hoog</t>
  </si>
  <si>
    <t>Onmiddellijke maatregelen vereist</t>
  </si>
  <si>
    <t>70-200</t>
  </si>
  <si>
    <t>Substantieel</t>
  </si>
  <si>
    <t>Maatregelen vereist</t>
  </si>
  <si>
    <t>20-70</t>
  </si>
  <si>
    <t>Mogelijk</t>
  </si>
  <si>
    <t>Aandacht vereist</t>
  </si>
  <si>
    <t>&lt;20</t>
  </si>
  <si>
    <t>Licht</t>
  </si>
  <si>
    <t>Aanvaardbaar</t>
  </si>
  <si>
    <t>Effect (E)</t>
  </si>
  <si>
    <t xml:space="preserve">Nadat de risico-inschatting is afgerond moet een risico-evaluatie worden uitgevoerd om te bepalen welke beheersmaatregelen uitgevoerd moeten worden. Deze beheersmaatregelen moeten genomen worden op alle risico’s van klasse 2 t/m 5. </t>
  </si>
  <si>
    <t>Blootstelling (B)</t>
  </si>
  <si>
    <t>0,5 - Zeer zelden (1x per jaar)</t>
  </si>
  <si>
    <t>10 - Voortdurend</t>
  </si>
  <si>
    <t>Waarschijnlijkheid (W)</t>
  </si>
  <si>
    <t>0,1 - Bijna niet denkbaar</t>
  </si>
  <si>
    <t>0,2 - Praktisch onmogelijk</t>
  </si>
  <si>
    <t>0,5 - Denkbaar maar onwaarschijnlijk</t>
  </si>
  <si>
    <t xml:space="preserve">Richtlijn:
• Hier wordt er uitsluitend gescoord op veiligheid, maar vergeet niet om mogelijke economische en imago consequenties bij de gevolgeninventarisatie te beschrijven in de kolom ‘mogelijke effecten’;
• Elk risico dient gekwantificeerd te worden vanuit het perspectief van RWS;
• Bij het bepalen van de gevolgscore: vergeet niet rekening te houden met eventuele verzwarende omgevingsfactoren (bijvoorbeeld de aanwezigheid van een school/ treinstation) in de buurt van de locatie waar het risico kan optreden;
• Ken waar mogelijk scores meteen toe aan elk risico, maar uiterlijk voordat het project in uitvoering gaat;
• De inschatting van de veiligheidsscores kan in de risicosessie plaatsvinden, maar dit kan vaak beter door na de risicosessie de specialisten onafhankelijk van elkaar de risico’s te laten ranken. Na individuele inschatting kom je in een sessie bij elkaar om tot overeenstemming te komen over de ingeschatte scores.
</t>
  </si>
  <si>
    <t>Risicodossier</t>
  </si>
  <si>
    <t>Kolom “Risicodossier” wordt automatisch ingevuld op basis van de uitkomst in kolom R.
De kolom Risicodossier wordt automatisch aangevinkt als aan de volgende voorwaarden voldaan wordt:
1) Indien de factor ernst (E) van het risico 15 of hoger bedraagt. Er is hier dus sprake dat het risico in potentie minimaal 1 dode als effect oplevert als er geen doeltreffende beheersmaatregelen genomen worden of;
2) Indien risicoscore (R) 70 of hoger bedraagt. Er is hier dus sprake dat het risico substantieel, hoog of zeer hoog is. 
Als voldaan wordt aan bovenstaande voorwaarden is het van belang te overwegen de betreffende risico’s (al dan niet opgebost) op te nemen in het risicodossier. Op deze wijze leggen we een directe link met het risicodossier.</t>
  </si>
  <si>
    <t xml:space="preserve">Risico’s kunnen toegewezen worden aan de opdrachtgever (OG) of opdrachtnemer (ON). 
Selecteer in kolom “Allocatie” of het geïnventariseerde risico voor de opdrachtgever (OG) of opdrachtnemer (ON) is. 
In geval dit een OG allocatie betreft kun je dit specificeren in Projectmanager (PM), Technisch Manager (TM), Contractmanager (CM), Omgevingsmanager (OM), Manager Projectbeheersing (MPb) en Informatie Voorziening-manager (IV)
</t>
  </si>
  <si>
    <t xml:space="preserve">Let op:
De risico’s met allocatie OG dienen voor de aanbesteding te zijn gemitigeerd. Uiteindelijk wil je voor de aanbesteding als OG alles hebben gedaan om risico’s of onduidelijkheden beheerst te hebben (risicoscore &lt; 20). Wat overblijft zijn restrisico’s die de ON moet beheersen. Het ‘eindresultaat’ van de Ontwerp RI&amp;E wordt overgedragen aan ON.
</t>
  </si>
  <si>
    <r>
      <t xml:space="preserve">ON: Aandachtspunten / contracteis </t>
    </r>
    <r>
      <rPr>
        <sz val="22"/>
        <rFont val="Verdana"/>
        <family val="2"/>
      </rPr>
      <t>of</t>
    </r>
    <r>
      <rPr>
        <b/>
        <sz val="22"/>
        <rFont val="Verdana"/>
        <family val="2"/>
      </rPr>
      <t xml:space="preserve"> OG: beheersmaatregelen</t>
    </r>
  </si>
  <si>
    <r>
      <t xml:space="preserve">In de kolom ‘aandachtspunten/ contracteis’ zijn drie mogelijkheden voor de vervolgroute in te vullen:
</t>
    </r>
    <r>
      <rPr>
        <b/>
        <sz val="12"/>
        <rFont val="Verdana"/>
        <family val="2"/>
      </rPr>
      <t xml:space="preserve">
1. Invullen beheersmaatregelen OG</t>
    </r>
    <r>
      <rPr>
        <sz val="12"/>
        <rFont val="Verdana"/>
        <family val="2"/>
      </rPr>
      <t xml:space="preserve">
Voor de risico’s die toegewezen worden aan de OG kan de toewijzing verder worden gespecificeerd aan een IPM-rolhouder. Deze (vroege) risico’s met allocatie OG moeten in de ontwerpfase worden gemitigeerd. Risico’s die niet gemitigeerd kunnen worden krijgen uiteindelijk de allocatie ON. Eventuele nieuw ontstane risico’s kunnen toegevoegd worden. Zie hiervoor ook het stroomschema hieronder.
Let op: voor de aanbesteding zullen de risico’s die gealloceerd zijn aan OG beheerst moeten zijn. Dit betekent dat de Ontwerp RI&amp;E die beschikbaar gesteld wordt aan ON alleen risico’s bevat die gealloceerd zijn aan de ON. 
</t>
    </r>
    <r>
      <rPr>
        <b/>
        <sz val="12"/>
        <rFont val="Verdana"/>
        <family val="2"/>
      </rPr>
      <t xml:space="preserve">2. Verwijzen naar contracteis ON </t>
    </r>
    <r>
      <rPr>
        <sz val="12"/>
        <rFont val="Verdana"/>
        <family val="2"/>
      </rPr>
      <t xml:space="preserve">
Voor de risico’s die toegewezen zijn aan de ON kan de OG bepaalde (bewezen effectieve) beheersmaatregelen opnemen in het contract als contracteis. 
Indien er beheersmaatregelen of andere eisen zijn die door de ON uitgevoerd dienen te worden (omdat wij als OG dat voorschrijven) dan moet dit in de contracteis opgenomen worden. Vul hier dan ten aanzien van het geïnventariseerde risico een verwijzing naar de betreffende contracteis in. 
</t>
    </r>
    <r>
      <rPr>
        <b/>
        <sz val="12"/>
        <rFont val="Verdana"/>
        <family val="2"/>
      </rPr>
      <t>3. Invullen aandachtspunten ON</t>
    </r>
    <r>
      <rPr>
        <sz val="12"/>
        <rFont val="Verdana"/>
        <family val="2"/>
      </rPr>
      <t xml:space="preserve">
Voor de risico’s die toegewezen zijn aan de ON kan de OG bepaalde aandachtspunten meegeven. In principe geeft de OG enkel beheersmaatregelen mee aan ON door het opnemen van contracteisen. In sommige gevallen zijn er echter wel aandachtspunten die OG kenbaar wil maken. Vul deze alleen in, indien van toepassing. De uiteindelijke maatregelen worden door ON genomen.
</t>
    </r>
  </si>
  <si>
    <t>Status</t>
  </si>
  <si>
    <t xml:space="preserve">Vul in kolom “Status (allocatie OG)” welke actie-status een maatregel heeft voor de OG.
</t>
  </si>
  <si>
    <t xml:space="preserve">Selecteer uit de volgende statusmogelijkheden:
• Nog niets ingepland;
• Ingepland;
• In uitvoering;
• Afgerond.
</t>
  </si>
  <si>
    <t>Door de status aan te geven en vooral bij te werken, behoud je het overzicht met het doel dat alle beheersmaatregelen uiteindelijk ook daadwerkelijk uitgevoerd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</si>
</sst>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General_)"/>
    <numFmt numFmtId="166" formatCode="m/d/yyyy"/>
  </numFmts>
  <fonts count="61">
    <font>
      <sz val="9"/>
      <color theme="1"/>
      <name val="Verdana"/>
      <family val="2"/>
    </font>
    <font>
      <sz val="9"/>
      <name val="Verdana"/>
      <family val="2"/>
    </font>
    <font>
      <b/>
      <sz val="9"/>
      <name val="Verdana"/>
      <family val="2"/>
    </font>
    <font>
      <sz val="10"/>
      <name val="Arial"/>
      <family val="2"/>
    </font>
    <font>
      <sz val="11"/>
      <color theme="1"/>
      <name val="Verdana"/>
      <family val="2"/>
      <scheme val="minor"/>
    </font>
    <font>
      <sz val="10"/>
      <name val="Arial"/>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theme="3"/>
      <name val="Verdana"/>
      <family val="2"/>
      <scheme val="major"/>
    </font>
    <font>
      <sz val="9"/>
      <color rgb="FFFF0000"/>
      <name val="Verdana"/>
      <family val="2"/>
    </font>
    <font>
      <b/>
      <sz val="12"/>
      <name val="Verdana"/>
      <family val="2"/>
    </font>
    <font>
      <sz val="11"/>
      <color theme="0"/>
      <name val="Verdana"/>
      <family val="2"/>
      <scheme val="minor"/>
    </font>
    <font>
      <sz val="11"/>
      <color rgb="FFFF0000"/>
      <name val="Verdana"/>
      <family val="2"/>
      <scheme val="minor"/>
    </font>
    <font>
      <b/>
      <sz val="11"/>
      <color rgb="FFFA7D00"/>
      <name val="Verdana"/>
      <family val="2"/>
      <scheme val="minor"/>
    </font>
    <font>
      <sz val="11"/>
      <color rgb="FFFA7D00"/>
      <name val="Verdana"/>
      <family val="2"/>
      <scheme val="minor"/>
    </font>
    <font>
      <sz val="11"/>
      <color rgb="FF3F3F76"/>
      <name val="Verdana"/>
      <family val="2"/>
      <scheme val="minor"/>
    </font>
    <font>
      <sz val="11"/>
      <color rgb="FF9C0006"/>
      <name val="Verdana"/>
      <family val="2"/>
      <scheme val="minor"/>
    </font>
    <font>
      <sz val="11"/>
      <color rgb="FF9C6500"/>
      <name val="Verdana"/>
      <family val="2"/>
      <scheme val="minor"/>
    </font>
    <font>
      <sz val="11"/>
      <color rgb="FF006100"/>
      <name val="Verdana"/>
      <family val="2"/>
      <scheme val="minor"/>
    </font>
    <font>
      <b/>
      <sz val="11"/>
      <color rgb="FF3F3F3F"/>
      <name val="Verdana"/>
      <family val="2"/>
      <scheme val="minor"/>
    </font>
    <font>
      <i/>
      <sz val="11"/>
      <color rgb="FF7F7F7F"/>
      <name val="Verdana"/>
      <family val="2"/>
      <scheme val="minor"/>
    </font>
    <font>
      <b/>
      <sz val="15"/>
      <color theme="3"/>
      <name val="Verdana"/>
      <family val="2"/>
      <scheme val="minor"/>
    </font>
    <font>
      <b/>
      <sz val="13"/>
      <color theme="3"/>
      <name val="Verdana"/>
      <family val="2"/>
      <scheme val="minor"/>
    </font>
    <font>
      <b/>
      <sz val="11"/>
      <color theme="3"/>
      <name val="Verdana"/>
      <family val="2"/>
      <scheme val="minor"/>
    </font>
    <font>
      <b/>
      <sz val="11"/>
      <color theme="1"/>
      <name val="Verdana"/>
      <family val="2"/>
      <scheme val="minor"/>
    </font>
    <font>
      <b/>
      <sz val="11"/>
      <color theme="0"/>
      <name val="Verdana"/>
      <family val="2"/>
      <scheme val="minor"/>
    </font>
    <font>
      <b/>
      <sz val="18"/>
      <name val="Verdana"/>
      <family val="2"/>
    </font>
    <font>
      <sz val="8"/>
      <name val="Verdana"/>
      <family val="2"/>
    </font>
    <font>
      <sz val="10"/>
      <color indexed="81"/>
      <name val="Verdana"/>
      <family val="2"/>
      <scheme val="major"/>
    </font>
    <font>
      <b/>
      <sz val="8"/>
      <color theme="0"/>
      <name val="Verdana"/>
      <family val="2"/>
    </font>
    <font>
      <sz val="9"/>
      <name val="Verdana"/>
      <family val="2"/>
      <scheme val="major"/>
    </font>
    <font>
      <b/>
      <sz val="22"/>
      <color theme="3"/>
      <name val="Verdana"/>
      <family val="2"/>
    </font>
    <font>
      <sz val="12"/>
      <color theme="3"/>
      <name val="Verdana"/>
      <family val="2"/>
    </font>
    <font>
      <b/>
      <sz val="22"/>
      <name val="Verdana"/>
      <family val="2"/>
    </font>
    <font>
      <sz val="12"/>
      <name val="Verdana"/>
      <family val="2"/>
    </font>
    <font>
      <u/>
      <sz val="9"/>
      <color theme="10"/>
      <name val="Verdana"/>
      <family val="2"/>
    </font>
    <font>
      <i/>
      <u/>
      <sz val="8"/>
      <color theme="1"/>
      <name val="Verdana"/>
      <family val="2"/>
    </font>
    <font>
      <sz val="8"/>
      <color theme="3"/>
      <name val="Verdana"/>
      <family val="2"/>
    </font>
    <font>
      <b/>
      <sz val="12"/>
      <color theme="3"/>
      <name val="Verdana"/>
      <family val="2"/>
    </font>
    <font>
      <b/>
      <sz val="12"/>
      <color rgb="FF0070C0"/>
      <name val="Verdana"/>
      <family val="2"/>
    </font>
    <font>
      <sz val="9"/>
      <color theme="0" tint="-0.499984740745262"/>
      <name val="Verdana"/>
      <family val="2"/>
    </font>
    <font>
      <i/>
      <u/>
      <sz val="8"/>
      <color theme="0" tint="-0.499984740745262"/>
      <name val="Verdana"/>
      <family val="2"/>
    </font>
    <font>
      <sz val="8"/>
      <name val="Verdana"/>
      <family val="2"/>
      <scheme val="major"/>
    </font>
    <font>
      <sz val="8"/>
      <color theme="0"/>
      <name val="Verdana"/>
      <family val="2"/>
      <scheme val="major"/>
    </font>
    <font>
      <sz val="10"/>
      <name val="Verdana"/>
      <family val="2"/>
    </font>
    <font>
      <b/>
      <sz val="10"/>
      <name val="Verdana"/>
      <family val="2"/>
    </font>
    <font>
      <i/>
      <sz val="8"/>
      <color theme="1"/>
      <name val="Verdana"/>
      <family val="2"/>
    </font>
    <font>
      <i/>
      <sz val="8"/>
      <color theme="10"/>
      <name val="Verdana"/>
      <family val="2"/>
    </font>
    <font>
      <b/>
      <sz val="9"/>
      <color theme="3"/>
      <name val="Verdana"/>
      <family val="2"/>
    </font>
    <font>
      <i/>
      <sz val="12"/>
      <name val="Verdana"/>
      <family val="2"/>
    </font>
    <font>
      <sz val="22"/>
      <name val="Verdana"/>
      <family val="2"/>
    </font>
    <font>
      <sz val="7.5"/>
      <color theme="0" tint="-0.499984740745262"/>
      <name val="Verdana"/>
      <family val="2"/>
    </font>
    <font>
      <sz val="7.5"/>
      <color theme="3"/>
      <name val="Verdana"/>
      <family val="2"/>
    </font>
    <font>
      <sz val="9"/>
      <name val="Verdana"/>
      <scheme val="major"/>
    </font>
    <font>
      <sz val="8"/>
      <name val="Verdana"/>
      <scheme val="major"/>
    </font>
    <font>
      <sz val="9"/>
      <name val="Verdana"/>
    </font>
  </fonts>
  <fills count="59">
    <fill>
      <patternFill patternType="none"/>
    </fill>
    <fill>
      <patternFill patternType="gray125"/>
    </fill>
    <fill>
      <patternFill patternType="solid">
        <fgColor indexed="40"/>
      </patternFill>
    </fill>
    <fill>
      <patternFill patternType="solid">
        <fgColor indexed="29"/>
      </patternFill>
    </fill>
    <fill>
      <patternFill patternType="solid">
        <fgColor indexed="45"/>
      </patternFill>
    </fill>
    <fill>
      <patternFill patternType="solid">
        <fgColor indexed="57"/>
      </patternFill>
    </fill>
    <fill>
      <patternFill patternType="solid">
        <fgColor indexed="10"/>
      </patternFill>
    </fill>
    <fill>
      <patternFill patternType="solid">
        <fgColor indexed="51"/>
      </patternFill>
    </fill>
    <fill>
      <patternFill patternType="solid">
        <fgColor indexed="50"/>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tint="-0.14999847407452621"/>
        <bgColor indexed="64"/>
      </patternFill>
    </fill>
    <fill>
      <patternFill patternType="solid">
        <fgColor theme="1" tint="0.79998168889431442"/>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0070C0"/>
        <bgColor indexed="64"/>
      </patternFill>
    </fill>
    <fill>
      <patternFill patternType="solid">
        <fgColor rgb="FFC00000"/>
        <bgColor indexed="64"/>
      </patternFill>
    </fill>
    <fill>
      <patternFill patternType="solid">
        <fgColor rgb="FF00FF00"/>
        <bgColor indexed="64"/>
      </patternFill>
    </fill>
    <fill>
      <patternFill patternType="solid">
        <fgColor rgb="FFFFFF00"/>
        <bgColor indexed="64"/>
      </patternFill>
    </fill>
    <fill>
      <patternFill patternType="solid">
        <fgColor theme="7" tint="-0.249977111117893"/>
        <bgColor indexed="64"/>
      </patternFill>
    </fill>
    <fill>
      <patternFill patternType="solid">
        <fgColor theme="5" tint="0.79998168889431442"/>
        <bgColor indexed="64"/>
      </patternFill>
    </fill>
  </fills>
  <borders count="39">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auto="1"/>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42">
    <xf numFmtId="0" fontId="0" fillId="0" borderId="0"/>
    <xf numFmtId="165" fontId="3" fillId="0" borderId="0"/>
    <xf numFmtId="4" fontId="6" fillId="9" borderId="1" applyNumberFormat="0" applyProtection="0">
      <alignment vertical="center"/>
    </xf>
    <xf numFmtId="4" fontId="7" fillId="10" borderId="1" applyNumberFormat="0" applyProtection="0">
      <alignment vertical="center"/>
    </xf>
    <xf numFmtId="4" fontId="6" fillId="10" borderId="1" applyNumberFormat="0" applyProtection="0">
      <alignment horizontal="left" vertical="center" indent="1"/>
    </xf>
    <xf numFmtId="0" fontId="6" fillId="10" borderId="1" applyNumberFormat="0" applyProtection="0">
      <alignment horizontal="left" vertical="top" indent="1"/>
    </xf>
    <xf numFmtId="4" fontId="6" fillId="11" borderId="0" applyNumberFormat="0" applyProtection="0">
      <alignment horizontal="left" vertical="center" indent="1"/>
    </xf>
    <xf numFmtId="4" fontId="8" fillId="4" borderId="1" applyNumberFormat="0" applyProtection="0">
      <alignment horizontal="right" vertical="center"/>
    </xf>
    <xf numFmtId="4" fontId="8" fillId="3" borderId="1" applyNumberFormat="0" applyProtection="0">
      <alignment horizontal="right" vertical="center"/>
    </xf>
    <xf numFmtId="4" fontId="8" fillId="6" borderId="1" applyNumberFormat="0" applyProtection="0">
      <alignment horizontal="right" vertical="center"/>
    </xf>
    <xf numFmtId="4" fontId="8" fillId="7" borderId="1" applyNumberFormat="0" applyProtection="0">
      <alignment horizontal="right" vertical="center"/>
    </xf>
    <xf numFmtId="4" fontId="8" fillId="12" borderId="1" applyNumberFormat="0" applyProtection="0">
      <alignment horizontal="right" vertical="center"/>
    </xf>
    <xf numFmtId="4" fontId="8" fillId="13" borderId="1" applyNumberFormat="0" applyProtection="0">
      <alignment horizontal="right" vertical="center"/>
    </xf>
    <xf numFmtId="4" fontId="8" fillId="5" borderId="1" applyNumberFormat="0" applyProtection="0">
      <alignment horizontal="right" vertical="center"/>
    </xf>
    <xf numFmtId="4" fontId="8" fillId="8" borderId="1" applyNumberFormat="0" applyProtection="0">
      <alignment horizontal="right" vertical="center"/>
    </xf>
    <xf numFmtId="4" fontId="8" fillId="14" borderId="1" applyNumberFormat="0" applyProtection="0">
      <alignment horizontal="right" vertical="center"/>
    </xf>
    <xf numFmtId="4" fontId="6" fillId="15" borderId="2" applyNumberFormat="0" applyProtection="0">
      <alignment horizontal="left" vertical="center" indent="1"/>
    </xf>
    <xf numFmtId="4" fontId="8" fillId="16" borderId="0" applyNumberFormat="0" applyProtection="0">
      <alignment horizontal="left" vertical="center" indent="1"/>
    </xf>
    <xf numFmtId="4" fontId="9" fillId="17" borderId="0" applyNumberFormat="0" applyProtection="0">
      <alignment horizontal="left" vertical="center" indent="1"/>
    </xf>
    <xf numFmtId="4" fontId="8" fillId="2" borderId="1" applyNumberFormat="0" applyProtection="0">
      <alignment horizontal="right" vertical="center"/>
    </xf>
    <xf numFmtId="4" fontId="8" fillId="16" borderId="0" applyNumberFormat="0" applyProtection="0">
      <alignment horizontal="left" vertical="center" indent="1"/>
    </xf>
    <xf numFmtId="4" fontId="8" fillId="16" borderId="0" applyNumberFormat="0" applyProtection="0">
      <alignment horizontal="left" vertical="center" indent="1"/>
    </xf>
    <xf numFmtId="4" fontId="8" fillId="11" borderId="0" applyNumberFormat="0" applyProtection="0">
      <alignment horizontal="left" vertical="center" indent="1"/>
    </xf>
    <xf numFmtId="4" fontId="8" fillId="11" borderId="0"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4" fontId="8" fillId="20" borderId="1" applyNumberFormat="0" applyProtection="0">
      <alignment vertical="center"/>
    </xf>
    <xf numFmtId="4" fontId="10" fillId="20" borderId="1" applyNumberFormat="0" applyProtection="0">
      <alignment vertical="center"/>
    </xf>
    <xf numFmtId="4" fontId="8" fillId="20" borderId="1" applyNumberFormat="0" applyProtection="0">
      <alignment horizontal="left" vertical="center" indent="1"/>
    </xf>
    <xf numFmtId="0" fontId="8" fillId="20" borderId="1" applyNumberFormat="0" applyProtection="0">
      <alignment horizontal="left" vertical="top" indent="1"/>
    </xf>
    <xf numFmtId="4" fontId="8" fillId="16" borderId="1" applyNumberFormat="0" applyProtection="0">
      <alignment horizontal="right" vertical="center"/>
    </xf>
    <xf numFmtId="4" fontId="10" fillId="16" borderId="1" applyNumberFormat="0" applyProtection="0">
      <alignment horizontal="right" vertical="center"/>
    </xf>
    <xf numFmtId="4" fontId="8" fillId="2" borderId="1" applyNumberFormat="0" applyProtection="0">
      <alignment horizontal="left" vertical="center" indent="1"/>
    </xf>
    <xf numFmtId="0" fontId="8" fillId="11" borderId="1" applyNumberFormat="0" applyProtection="0">
      <alignment horizontal="left" vertical="top" indent="1"/>
    </xf>
    <xf numFmtId="4" fontId="11" fillId="21" borderId="0" applyNumberFormat="0" applyProtection="0">
      <alignment horizontal="left" vertical="center" indent="1"/>
    </xf>
    <xf numFmtId="4" fontId="12" fillId="16" borderId="1" applyNumberFormat="0" applyProtection="0">
      <alignment horizontal="right" vertical="center"/>
    </xf>
    <xf numFmtId="165" fontId="5" fillId="0" borderId="0"/>
    <xf numFmtId="165" fontId="5" fillId="0" borderId="0"/>
    <xf numFmtId="165" fontId="5" fillId="0" borderId="0"/>
    <xf numFmtId="165" fontId="5" fillId="0" borderId="0"/>
    <xf numFmtId="0" fontId="4" fillId="0" borderId="0"/>
    <xf numFmtId="0" fontId="4" fillId="0" borderId="0"/>
    <xf numFmtId="165"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4" fontId="5" fillId="0" borderId="0" applyFont="0" applyFill="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7" borderId="0" applyNumberFormat="0" applyBorder="0" applyAlignment="0" applyProtection="0"/>
    <xf numFmtId="0" fontId="16" fillId="40"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7" fillId="0" borderId="0" applyNumberFormat="0" applyFill="0" applyBorder="0" applyAlignment="0" applyProtection="0"/>
    <xf numFmtId="0" fontId="18" fillId="26" borderId="6" applyNumberFormat="0" applyAlignment="0" applyProtection="0"/>
    <xf numFmtId="0" fontId="19" fillId="0" borderId="8" applyNumberFormat="0" applyFill="0" applyAlignment="0" applyProtection="0"/>
    <xf numFmtId="0" fontId="4" fillId="28" borderId="10" applyNumberFormat="0" applyFont="0" applyAlignment="0" applyProtection="0"/>
    <xf numFmtId="0" fontId="20" fillId="25" borderId="6" applyNumberFormat="0" applyAlignment="0" applyProtection="0"/>
    <xf numFmtId="0" fontId="21" fillId="23" borderId="0" applyNumberFormat="0" applyBorder="0" applyAlignment="0" applyProtection="0"/>
    <xf numFmtId="0" fontId="22" fillId="24" borderId="0" applyNumberFormat="0" applyBorder="0" applyAlignment="0" applyProtection="0"/>
    <xf numFmtId="0" fontId="23" fillId="22" borderId="0" applyNumberFormat="0" applyBorder="0" applyAlignment="0" applyProtection="0"/>
    <xf numFmtId="0" fontId="24" fillId="26" borderId="7" applyNumberFormat="0" applyAlignment="0" applyProtection="0"/>
    <xf numFmtId="0" fontId="25" fillId="0" borderId="0" applyNumberFormat="0" applyFill="0" applyBorder="0" applyAlignment="0" applyProtection="0"/>
    <xf numFmtId="0" fontId="13" fillId="0" borderId="0" applyNumberFormat="0" applyFill="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27" borderId="9" applyNumberFormat="0" applyAlignment="0" applyProtection="0"/>
    <xf numFmtId="0" fontId="40" fillId="0" borderId="0" applyNumberFormat="0" applyFill="0" applyBorder="0" applyAlignment="0" applyProtection="0"/>
  </cellStyleXfs>
  <cellXfs count="204">
    <xf numFmtId="0" fontId="0" fillId="0" borderId="0" xfId="0"/>
    <xf numFmtId="0" fontId="1" fillId="0" borderId="0" xfId="0" applyFont="1"/>
    <xf numFmtId="0" fontId="15" fillId="0" borderId="0" xfId="0" applyFont="1"/>
    <xf numFmtId="0" fontId="1" fillId="0" borderId="0" xfId="0" applyFont="1" applyAlignment="1">
      <alignment horizontal="center"/>
    </xf>
    <xf numFmtId="0" fontId="32" fillId="0" borderId="0" xfId="0" applyFont="1"/>
    <xf numFmtId="0" fontId="32" fillId="0" borderId="0" xfId="0" applyFont="1" applyAlignment="1">
      <alignment horizontal="left"/>
    </xf>
    <xf numFmtId="0" fontId="36" fillId="0" borderId="0" xfId="0" applyFont="1"/>
    <xf numFmtId="0" fontId="38" fillId="0" borderId="0" xfId="0" applyFont="1"/>
    <xf numFmtId="0" fontId="39" fillId="0" borderId="0" xfId="0" applyFont="1" applyAlignment="1">
      <alignment wrapText="1"/>
    </xf>
    <xf numFmtId="0" fontId="1" fillId="0" borderId="0" xfId="0" applyFont="1" applyAlignment="1">
      <alignment horizontal="center" vertical="center"/>
    </xf>
    <xf numFmtId="0" fontId="2" fillId="0" borderId="0" xfId="0" applyFont="1" applyAlignment="1">
      <alignment horizontal="center" vertical="center" wrapText="1"/>
    </xf>
    <xf numFmtId="0" fontId="38" fillId="0" borderId="0" xfId="0" applyFont="1" applyAlignment="1">
      <alignment wrapText="1"/>
    </xf>
    <xf numFmtId="0" fontId="0" fillId="0" borderId="0" xfId="0" applyAlignment="1">
      <alignment wrapText="1"/>
    </xf>
    <xf numFmtId="0" fontId="37" fillId="0" borderId="0" xfId="0" applyFont="1" applyAlignment="1">
      <alignment vertical="top" wrapText="1"/>
    </xf>
    <xf numFmtId="0" fontId="39" fillId="0" borderId="32" xfId="0" applyFont="1" applyBorder="1" applyAlignment="1">
      <alignment wrapText="1"/>
    </xf>
    <xf numFmtId="0" fontId="15" fillId="0" borderId="32" xfId="0" applyFont="1" applyBorder="1"/>
    <xf numFmtId="0" fontId="49" fillId="0" borderId="32" xfId="0" applyFont="1" applyBorder="1" applyAlignment="1">
      <alignment horizontal="left" vertical="top" wrapText="1"/>
    </xf>
    <xf numFmtId="0" fontId="15" fillId="0" borderId="32" xfId="0" applyFont="1" applyBorder="1" applyAlignment="1">
      <alignment vertical="top"/>
    </xf>
    <xf numFmtId="0" fontId="50" fillId="0" borderId="32" xfId="0" applyFont="1" applyBorder="1" applyAlignment="1">
      <alignment horizontal="left" vertical="top" wrapText="1"/>
    </xf>
    <xf numFmtId="0" fontId="39" fillId="0" borderId="0" xfId="0" applyFont="1" applyAlignment="1">
      <alignment horizontal="left"/>
    </xf>
    <xf numFmtId="0" fontId="1" fillId="0" borderId="0" xfId="0" applyFont="1" applyAlignment="1">
      <alignment vertical="center"/>
    </xf>
    <xf numFmtId="0" fontId="39" fillId="0" borderId="25" xfId="0" applyFont="1" applyBorder="1"/>
    <xf numFmtId="0" fontId="39" fillId="0" borderId="26" xfId="0" applyFont="1" applyBorder="1" applyAlignment="1">
      <alignment horizontal="center" vertical="center"/>
    </xf>
    <xf numFmtId="0" fontId="39" fillId="0" borderId="0" xfId="0" applyFont="1" applyAlignment="1">
      <alignment horizontal="center"/>
    </xf>
    <xf numFmtId="0" fontId="39" fillId="0" borderId="25" xfId="0" applyFont="1" applyBorder="1" applyAlignment="1">
      <alignment horizontal="left"/>
    </xf>
    <xf numFmtId="0" fontId="39" fillId="0" borderId="26" xfId="0" applyFont="1" applyBorder="1" applyAlignment="1">
      <alignment horizontal="center"/>
    </xf>
    <xf numFmtId="0" fontId="39" fillId="55" borderId="25" xfId="0" applyFont="1" applyFill="1" applyBorder="1" applyAlignment="1">
      <alignment vertical="center"/>
    </xf>
    <xf numFmtId="0" fontId="39" fillId="0" borderId="22" xfId="0" applyFont="1" applyBorder="1" applyAlignment="1">
      <alignment vertical="center"/>
    </xf>
    <xf numFmtId="0" fontId="39" fillId="0" borderId="26" xfId="0" applyFont="1" applyBorder="1" applyAlignment="1">
      <alignment vertical="center"/>
    </xf>
    <xf numFmtId="0" fontId="15" fillId="49" borderId="21" xfId="0" applyFont="1" applyFill="1" applyBorder="1"/>
    <xf numFmtId="0" fontId="15" fillId="49" borderId="24" xfId="0" applyFont="1" applyFill="1" applyBorder="1" applyAlignment="1">
      <alignment horizontal="center" vertical="center"/>
    </xf>
    <xf numFmtId="0" fontId="15" fillId="49" borderId="21" xfId="0" applyFont="1" applyFill="1" applyBorder="1" applyAlignment="1">
      <alignment vertical="center"/>
    </xf>
    <xf numFmtId="0" fontId="15" fillId="49" borderId="12" xfId="0" applyFont="1" applyFill="1" applyBorder="1" applyAlignment="1">
      <alignment vertical="center"/>
    </xf>
    <xf numFmtId="0" fontId="15" fillId="49" borderId="24" xfId="0" applyFont="1" applyFill="1" applyBorder="1" applyAlignment="1">
      <alignment vertical="center"/>
    </xf>
    <xf numFmtId="0" fontId="15" fillId="49" borderId="24" xfId="0" applyFont="1" applyFill="1" applyBorder="1" applyAlignment="1">
      <alignment horizontal="center"/>
    </xf>
    <xf numFmtId="0" fontId="15" fillId="49" borderId="21" xfId="0" applyFont="1" applyFill="1" applyBorder="1" applyAlignment="1">
      <alignment horizontal="left"/>
    </xf>
    <xf numFmtId="0" fontId="39" fillId="0" borderId="32" xfId="0" applyFont="1" applyBorder="1" applyAlignment="1">
      <alignment vertical="top" wrapText="1"/>
    </xf>
    <xf numFmtId="0" fontId="15" fillId="0" borderId="32" xfId="0" applyFont="1" applyBorder="1" applyAlignment="1">
      <alignment vertical="top" wrapText="1"/>
    </xf>
    <xf numFmtId="0" fontId="39" fillId="0" borderId="0" xfId="0" applyFont="1" applyAlignment="1">
      <alignment vertical="top" wrapText="1"/>
    </xf>
    <xf numFmtId="0" fontId="39" fillId="0" borderId="0" xfId="0" applyFont="1" applyAlignment="1">
      <alignment horizontal="left" vertical="top" wrapText="1"/>
    </xf>
    <xf numFmtId="14" fontId="1" fillId="0" borderId="0" xfId="0" applyNumberFormat="1" applyFont="1" applyAlignment="1" applyProtection="1">
      <alignment horizontal="left" vertical="center" wrapText="1"/>
      <protection locked="0"/>
    </xf>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9" fillId="0" borderId="0" xfId="0" applyFont="1"/>
    <xf numFmtId="0" fontId="1" fillId="0" borderId="0" xfId="0" applyFont="1" applyAlignment="1">
      <alignment wrapText="1"/>
    </xf>
    <xf numFmtId="0" fontId="39" fillId="53" borderId="0" xfId="0" applyFont="1" applyFill="1" applyAlignment="1">
      <alignment vertical="top" wrapText="1"/>
    </xf>
    <xf numFmtId="0" fontId="1" fillId="0" borderId="0" xfId="0" applyFont="1" applyAlignment="1">
      <alignment vertical="top" wrapText="1"/>
    </xf>
    <xf numFmtId="0" fontId="15" fillId="0" borderId="0" xfId="0" applyFont="1" applyAlignment="1">
      <alignment vertical="top" wrapText="1"/>
    </xf>
    <xf numFmtId="0" fontId="32" fillId="0" borderId="0" xfId="0" applyFont="1" applyAlignment="1">
      <alignment vertical="top" wrapText="1"/>
    </xf>
    <xf numFmtId="0" fontId="32" fillId="0" borderId="0" xfId="0" applyFont="1" applyAlignment="1">
      <alignment wrapText="1"/>
    </xf>
    <xf numFmtId="0" fontId="15" fillId="0" borderId="32" xfId="0" applyFont="1" applyBorder="1" applyAlignment="1">
      <alignment horizontal="left" vertical="top" wrapText="1"/>
    </xf>
    <xf numFmtId="0" fontId="39" fillId="0" borderId="32" xfId="0" applyFont="1" applyBorder="1" applyAlignment="1">
      <alignment horizontal="left" vertical="top" wrapText="1"/>
    </xf>
    <xf numFmtId="0" fontId="1" fillId="0" borderId="0" xfId="0" applyFont="1" applyAlignment="1" applyProtection="1">
      <alignment horizontal="center" vertical="center" wrapText="1"/>
      <protection locked="0"/>
    </xf>
    <xf numFmtId="0" fontId="14" fillId="0" borderId="0" xfId="0" applyFont="1" applyProtection="1">
      <protection locked="0"/>
    </xf>
    <xf numFmtId="0" fontId="1" fillId="0" borderId="0" xfId="0" applyFont="1" applyAlignment="1" applyProtection="1">
      <alignment horizontal="center"/>
      <protection locked="0"/>
    </xf>
    <xf numFmtId="0" fontId="1" fillId="0" borderId="0" xfId="0" applyFont="1" applyProtection="1">
      <protection locked="0"/>
    </xf>
    <xf numFmtId="0" fontId="35" fillId="0" borderId="0" xfId="0" applyFont="1" applyAlignment="1" applyProtection="1">
      <alignment horizontal="left" vertical="top" wrapText="1"/>
      <protection locked="0"/>
    </xf>
    <xf numFmtId="0" fontId="47"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4" fontId="35" fillId="0" borderId="0" xfId="0" quotePrefix="1" applyNumberFormat="1" applyFont="1" applyAlignment="1" applyProtection="1">
      <alignment horizontal="center" vertical="top" wrapText="1"/>
      <protection locked="0"/>
    </xf>
    <xf numFmtId="14" fontId="35" fillId="0" borderId="0" xfId="0" applyNumberFormat="1" applyFont="1" applyAlignment="1" applyProtection="1">
      <alignment horizontal="center" vertical="top" wrapText="1"/>
      <protection locked="0"/>
    </xf>
    <xf numFmtId="0" fontId="35" fillId="0" borderId="0" xfId="0" quotePrefix="1" applyFont="1" applyAlignment="1" applyProtection="1">
      <alignment horizontal="left" vertical="top" wrapText="1"/>
      <protection locked="0"/>
    </xf>
    <xf numFmtId="0" fontId="35" fillId="0" borderId="0" xfId="0" applyFont="1" applyAlignment="1" applyProtection="1">
      <alignment horizontal="left" vertical="center" wrapText="1"/>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32" fillId="0" borderId="0" xfId="0" applyFont="1" applyAlignment="1" applyProtection="1">
      <alignment horizontal="center" vertical="top" wrapText="1"/>
      <protection locked="0"/>
    </xf>
    <xf numFmtId="0" fontId="1" fillId="0" borderId="0" xfId="0" applyFont="1" applyAlignment="1">
      <alignment horizontal="center" vertical="center" wrapText="1"/>
    </xf>
    <xf numFmtId="0" fontId="31" fillId="0" borderId="0" xfId="0" applyFont="1" applyAlignment="1">
      <alignment horizontal="center" vertical="center"/>
    </xf>
    <xf numFmtId="0" fontId="14" fillId="0" borderId="0" xfId="0" applyFont="1"/>
    <xf numFmtId="0" fontId="48" fillId="0" borderId="0" xfId="0" applyFont="1" applyAlignment="1">
      <alignment horizontal="left" vertical="top" wrapText="1"/>
    </xf>
    <xf numFmtId="0" fontId="34" fillId="50" borderId="0" xfId="0" applyFont="1" applyFill="1" applyAlignment="1">
      <alignment horizontal="center" vertical="top" wrapText="1"/>
    </xf>
    <xf numFmtId="0" fontId="2" fillId="0" borderId="0" xfId="0" applyFont="1" applyAlignment="1">
      <alignment horizontal="center" vertical="center"/>
    </xf>
    <xf numFmtId="0" fontId="31" fillId="0" borderId="0" xfId="0" applyFont="1" applyAlignment="1">
      <alignment horizontal="center" vertical="center" wrapText="1"/>
    </xf>
    <xf numFmtId="0" fontId="1" fillId="57" borderId="31" xfId="0" applyFont="1" applyFill="1" applyBorder="1" applyAlignment="1">
      <alignment horizontal="center" vertical="center"/>
    </xf>
    <xf numFmtId="0" fontId="51" fillId="52" borderId="37" xfId="141" applyFont="1" applyFill="1" applyBorder="1" applyAlignment="1">
      <alignment horizontal="center" vertical="center"/>
    </xf>
    <xf numFmtId="0" fontId="51" fillId="52" borderId="22" xfId="141" applyFont="1" applyFill="1" applyBorder="1" applyAlignment="1">
      <alignment horizontal="center" vertical="center"/>
    </xf>
    <xf numFmtId="0" fontId="52" fillId="52" borderId="22" xfId="141" applyFont="1" applyFill="1" applyBorder="1" applyAlignment="1">
      <alignment horizontal="center" vertical="center"/>
    </xf>
    <xf numFmtId="0" fontId="52" fillId="52" borderId="38" xfId="141" applyFont="1" applyFill="1" applyBorder="1" applyAlignment="1">
      <alignment horizontal="center" vertical="center"/>
    </xf>
    <xf numFmtId="0" fontId="51" fillId="0" borderId="0" xfId="0" applyFont="1" applyAlignment="1">
      <alignment horizontal="center" vertical="center"/>
    </xf>
    <xf numFmtId="0" fontId="45" fillId="0" borderId="0" xfId="0" applyFont="1" applyAlignment="1">
      <alignment horizontal="center" vertical="center"/>
    </xf>
    <xf numFmtId="0" fontId="46" fillId="0" borderId="0" xfId="0" applyFont="1" applyAlignment="1">
      <alignment horizontal="center" vertical="center"/>
    </xf>
    <xf numFmtId="0" fontId="41" fillId="0" borderId="0" xfId="0" applyFont="1" applyAlignment="1">
      <alignment horizontal="center" vertical="center"/>
    </xf>
    <xf numFmtId="0" fontId="35" fillId="0" borderId="0" xfId="0" applyFont="1" applyAlignment="1">
      <alignment horizontal="center" vertical="center"/>
    </xf>
    <xf numFmtId="0" fontId="14" fillId="0" borderId="0" xfId="0" applyFont="1" applyAlignment="1">
      <alignment horizontal="center" vertical="center"/>
    </xf>
    <xf numFmtId="0" fontId="35" fillId="0" borderId="0" xfId="0" applyFont="1" applyAlignment="1">
      <alignment horizontal="center" vertical="center" wrapText="1"/>
    </xf>
    <xf numFmtId="0" fontId="47" fillId="0" borderId="0" xfId="0" applyFont="1" applyAlignment="1">
      <alignment horizontal="left" vertical="center" wrapText="1"/>
    </xf>
    <xf numFmtId="0" fontId="14" fillId="0" borderId="0" xfId="0" applyFont="1" applyAlignment="1">
      <alignment horizontal="center"/>
    </xf>
    <xf numFmtId="0" fontId="47" fillId="0" borderId="0" xfId="0" applyFont="1" applyAlignment="1">
      <alignment horizontal="right" vertical="top" wrapText="1"/>
    </xf>
    <xf numFmtId="0" fontId="32" fillId="0" borderId="0" xfId="0" applyFont="1" applyAlignment="1">
      <alignment horizontal="center" vertical="top" wrapText="1"/>
    </xf>
    <xf numFmtId="0" fontId="1" fillId="0" borderId="0" xfId="0" applyFont="1" applyAlignment="1" applyProtection="1">
      <alignment horizontal="left" vertical="center"/>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top" wrapText="1"/>
      <protection locked="0"/>
    </xf>
    <xf numFmtId="0" fontId="1" fillId="0" borderId="0" xfId="0" applyFont="1" applyAlignment="1">
      <alignment horizontal="left" vertical="center"/>
    </xf>
    <xf numFmtId="0" fontId="1" fillId="0" borderId="0" xfId="0" applyFont="1" applyAlignment="1">
      <alignment horizontal="left" vertical="center" wrapText="1"/>
    </xf>
    <xf numFmtId="49" fontId="1" fillId="49" borderId="13" xfId="0" applyNumberFormat="1" applyFont="1" applyFill="1" applyBorder="1" applyAlignment="1" applyProtection="1">
      <alignment horizontal="left" vertical="center" wrapText="1"/>
      <protection locked="0"/>
    </xf>
    <xf numFmtId="14" fontId="1" fillId="49" borderId="13" xfId="0" applyNumberFormat="1" applyFont="1" applyFill="1" applyBorder="1" applyAlignment="1" applyProtection="1">
      <alignment horizontal="left" vertical="center"/>
      <protection locked="0"/>
    </xf>
    <xf numFmtId="0" fontId="1" fillId="49" borderId="30" xfId="0" applyFont="1" applyFill="1" applyBorder="1" applyAlignment="1" applyProtection="1">
      <alignment horizontal="left" vertical="center" wrapText="1"/>
      <protection locked="0"/>
    </xf>
    <xf numFmtId="0" fontId="1" fillId="49" borderId="30" xfId="0" applyFont="1" applyFill="1" applyBorder="1" applyAlignment="1" applyProtection="1">
      <alignment horizontal="left" vertical="center"/>
      <protection locked="0"/>
    </xf>
    <xf numFmtId="49" fontId="1" fillId="49" borderId="14" xfId="0" applyNumberFormat="1" applyFont="1" applyFill="1" applyBorder="1" applyAlignment="1" applyProtection="1">
      <alignment horizontal="left" vertical="center" wrapText="1"/>
      <protection locked="0"/>
    </xf>
    <xf numFmtId="49" fontId="1" fillId="49" borderId="14" xfId="0" applyNumberFormat="1" applyFont="1" applyFill="1" applyBorder="1" applyAlignment="1" applyProtection="1">
      <alignment horizontal="left" vertical="center"/>
      <protection locked="0"/>
    </xf>
    <xf numFmtId="49" fontId="1" fillId="49" borderId="18" xfId="0" applyNumberFormat="1" applyFont="1" applyFill="1" applyBorder="1" applyAlignment="1" applyProtection="1">
      <alignment horizontal="left" vertical="center"/>
      <protection locked="0"/>
    </xf>
    <xf numFmtId="0" fontId="32" fillId="0" borderId="0" xfId="0" applyFont="1" applyAlignment="1" applyProtection="1">
      <alignment horizontal="left" vertical="center"/>
      <protection locked="0"/>
    </xf>
    <xf numFmtId="0" fontId="32" fillId="0" borderId="0" xfId="0" applyFont="1" applyAlignment="1" applyProtection="1">
      <alignment horizontal="right" vertical="center"/>
      <protection locked="0"/>
    </xf>
    <xf numFmtId="0" fontId="1" fillId="0" borderId="0" xfId="0" applyFont="1" applyAlignment="1" applyProtection="1">
      <alignment horizontal="right" vertical="center"/>
      <protection locked="0"/>
    </xf>
    <xf numFmtId="0" fontId="14" fillId="0" borderId="0" xfId="0" applyFont="1" applyAlignment="1">
      <alignment horizontal="left" vertical="center"/>
    </xf>
    <xf numFmtId="0" fontId="14" fillId="0" borderId="0" xfId="0" applyFont="1" applyAlignment="1">
      <alignment horizontal="left" vertical="center" wrapText="1"/>
    </xf>
    <xf numFmtId="14" fontId="1" fillId="0" borderId="0" xfId="0" applyNumberFormat="1" applyFont="1" applyAlignment="1">
      <alignment horizontal="left" vertical="center" wrapText="1"/>
    </xf>
    <xf numFmtId="0" fontId="2" fillId="0" borderId="13" xfId="0" applyFont="1" applyBorder="1" applyAlignment="1">
      <alignment horizontal="left" vertical="center"/>
    </xf>
    <xf numFmtId="0" fontId="2" fillId="0" borderId="30" xfId="0" applyFont="1" applyBorder="1" applyAlignment="1">
      <alignment horizontal="left" vertical="center"/>
    </xf>
    <xf numFmtId="0" fontId="2" fillId="0" borderId="14" xfId="0" applyFont="1" applyBorder="1" applyAlignment="1">
      <alignment horizontal="left" vertical="center" wrapText="1"/>
    </xf>
    <xf numFmtId="0" fontId="1" fillId="0" borderId="13" xfId="0" applyFont="1" applyBorder="1" applyAlignment="1">
      <alignment horizontal="left" vertical="center"/>
    </xf>
    <xf numFmtId="0" fontId="1" fillId="0" borderId="30" xfId="0" applyFont="1" applyBorder="1" applyAlignment="1">
      <alignment horizontal="left" vertical="center"/>
    </xf>
    <xf numFmtId="0" fontId="1" fillId="0" borderId="14" xfId="0" applyFont="1" applyBorder="1" applyAlignment="1">
      <alignment horizontal="left" vertical="center"/>
    </xf>
    <xf numFmtId="0" fontId="1" fillId="0" borderId="18" xfId="0" applyFont="1" applyBorder="1" applyAlignment="1">
      <alignment horizontal="left" vertical="center"/>
    </xf>
    <xf numFmtId="0" fontId="1" fillId="0" borderId="18" xfId="0" applyFont="1" applyBorder="1" applyAlignment="1">
      <alignment horizontal="left" vertical="top" wrapText="1"/>
    </xf>
    <xf numFmtId="0" fontId="35" fillId="0" borderId="0" xfId="0" applyFont="1" applyAlignment="1" applyProtection="1">
      <alignment horizontal="center" vertical="center"/>
      <protection locked="0"/>
    </xf>
    <xf numFmtId="0" fontId="58" fillId="0" borderId="0" xfId="0" applyFont="1" applyAlignment="1" applyProtection="1">
      <alignment horizontal="left" vertical="top" wrapText="1"/>
      <protection locked="0"/>
    </xf>
    <xf numFmtId="0" fontId="59" fillId="0" borderId="0" xfId="0" applyFont="1" applyAlignment="1" applyProtection="1">
      <alignment horizontal="center" vertical="center" wrapText="1"/>
      <protection locked="0"/>
    </xf>
    <xf numFmtId="0" fontId="58" fillId="0" borderId="0" xfId="0" applyFont="1" applyAlignment="1">
      <alignment horizontal="center" vertical="center"/>
    </xf>
    <xf numFmtId="0" fontId="58"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58" fillId="0" borderId="0" xfId="0" applyFont="1" applyAlignment="1" applyProtection="1">
      <alignment horizontal="center" vertical="center" wrapText="1"/>
      <protection locked="0"/>
    </xf>
    <xf numFmtId="0" fontId="58" fillId="0" borderId="0" xfId="0" applyFont="1" applyAlignment="1" applyProtection="1">
      <alignment horizontal="left" vertical="center" wrapText="1"/>
      <protection locked="0"/>
    </xf>
    <xf numFmtId="14" fontId="58" fillId="0" borderId="0" xfId="0" applyNumberFormat="1" applyFont="1" applyAlignment="1" applyProtection="1">
      <alignment horizontal="center" vertical="top" wrapText="1"/>
      <protection locked="0"/>
    </xf>
    <xf numFmtId="0" fontId="59" fillId="0" borderId="0" xfId="0" applyFont="1" applyAlignment="1">
      <alignment horizontal="right" vertical="top" wrapText="1"/>
    </xf>
    <xf numFmtId="0" fontId="58" fillId="0" borderId="0" xfId="0" applyFont="1" applyAlignment="1" applyProtection="1">
      <alignment horizontal="center" vertical="top" wrapText="1"/>
      <protection locked="0"/>
    </xf>
    <xf numFmtId="0" fontId="60" fillId="0" borderId="0" xfId="0" applyFont="1" applyAlignment="1">
      <alignment horizontal="center" vertical="center"/>
    </xf>
    <xf numFmtId="0" fontId="58" fillId="0" borderId="0" xfId="0" applyFont="1" applyAlignment="1" applyProtection="1">
      <alignment horizontal="center" vertical="center"/>
      <protection locked="0"/>
    </xf>
    <xf numFmtId="166" fontId="58" fillId="0" borderId="0" xfId="0" quotePrefix="1" applyNumberFormat="1" applyFont="1" applyAlignment="1" applyProtection="1">
      <alignment horizontal="center" vertical="top" wrapText="1"/>
      <protection locked="0"/>
    </xf>
    <xf numFmtId="166" fontId="58" fillId="0" borderId="0" xfId="0" applyNumberFormat="1" applyFont="1" applyAlignment="1" applyProtection="1">
      <alignment horizontal="center" vertical="top" wrapText="1"/>
      <protection locked="0"/>
    </xf>
    <xf numFmtId="0" fontId="58" fillId="0" borderId="0" xfId="0" quotePrefix="1" applyFont="1" applyAlignment="1" applyProtection="1">
      <alignment horizontal="left" vertical="top" wrapText="1"/>
      <protection locked="0"/>
    </xf>
    <xf numFmtId="0" fontId="1" fillId="57" borderId="32" xfId="0" applyFont="1" applyFill="1" applyBorder="1" applyAlignment="1">
      <alignment horizontal="center" vertical="center"/>
    </xf>
    <xf numFmtId="0" fontId="1" fillId="48" borderId="32" xfId="0" applyFont="1" applyFill="1" applyBorder="1"/>
    <xf numFmtId="0" fontId="1" fillId="0" borderId="32" xfId="0" applyFont="1" applyBorder="1" applyAlignment="1">
      <alignment horizontal="left" vertical="center" wrapText="1"/>
    </xf>
    <xf numFmtId="0" fontId="1" fillId="0" borderId="32" xfId="0" applyFont="1" applyBorder="1" applyAlignment="1">
      <alignment horizontal="center" vertical="center" wrapText="1"/>
    </xf>
    <xf numFmtId="0" fontId="1" fillId="48" borderId="32" xfId="0" applyFont="1" applyFill="1" applyBorder="1" applyAlignment="1">
      <alignment horizontal="center"/>
    </xf>
    <xf numFmtId="0" fontId="1" fillId="0" borderId="32" xfId="0" applyFont="1" applyBorder="1"/>
    <xf numFmtId="0" fontId="1" fillId="0" borderId="32" xfId="0" applyFont="1" applyBorder="1" applyAlignment="1">
      <alignment horizontal="center" vertical="center"/>
    </xf>
    <xf numFmtId="0" fontId="1" fillId="0" borderId="32" xfId="0" applyFont="1" applyBorder="1" applyAlignment="1">
      <alignment horizontal="center"/>
    </xf>
    <xf numFmtId="0" fontId="39" fillId="54" borderId="31" xfId="0" applyFont="1" applyFill="1" applyBorder="1" applyAlignment="1">
      <alignment vertical="center"/>
    </xf>
    <xf numFmtId="0" fontId="39" fillId="0" borderId="32" xfId="0" applyFont="1" applyBorder="1" applyAlignment="1">
      <alignment vertical="center"/>
    </xf>
    <xf numFmtId="0" fontId="39" fillId="0" borderId="35" xfId="0" applyFont="1" applyBorder="1" applyAlignment="1">
      <alignment vertical="center"/>
    </xf>
    <xf numFmtId="0" fontId="39" fillId="47" borderId="31" xfId="0" applyFont="1" applyFill="1" applyBorder="1" applyAlignment="1">
      <alignment vertical="center"/>
    </xf>
    <xf numFmtId="0" fontId="39" fillId="51" borderId="31" xfId="0" applyFont="1" applyFill="1" applyBorder="1" applyAlignment="1">
      <alignment vertical="center"/>
    </xf>
    <xf numFmtId="0" fontId="39" fillId="56" borderId="31" xfId="0" applyFont="1" applyFill="1" applyBorder="1" applyAlignment="1">
      <alignment vertical="center"/>
    </xf>
    <xf numFmtId="0" fontId="39" fillId="0" borderId="31" xfId="0" applyFont="1" applyBorder="1"/>
    <xf numFmtId="0" fontId="39" fillId="0" borderId="35" xfId="0" applyFont="1" applyBorder="1" applyAlignment="1">
      <alignment horizontal="center" vertical="center"/>
    </xf>
    <xf numFmtId="0" fontId="39" fillId="0" borderId="31" xfId="0" applyFont="1" applyBorder="1" applyAlignment="1">
      <alignment horizontal="left"/>
    </xf>
    <xf numFmtId="0" fontId="39" fillId="0" borderId="35" xfId="0" applyFont="1" applyBorder="1" applyAlignment="1">
      <alignment horizontal="center"/>
    </xf>
    <xf numFmtId="0" fontId="59" fillId="0" borderId="31" xfId="0" applyFont="1" applyBorder="1" applyAlignment="1" applyProtection="1">
      <alignment horizontal="center" vertical="center" wrapText="1"/>
      <protection locked="0"/>
    </xf>
    <xf numFmtId="0" fontId="31" fillId="0" borderId="0" xfId="0" applyFont="1" applyAlignment="1">
      <alignment horizontal="center" vertical="center" wrapText="1"/>
    </xf>
    <xf numFmtId="49" fontId="1" fillId="49" borderId="15" xfId="0" applyNumberFormat="1" applyFont="1" applyFill="1" applyBorder="1" applyAlignment="1" applyProtection="1">
      <alignment horizontal="left" vertical="top" wrapText="1"/>
      <protection locked="0"/>
    </xf>
    <xf numFmtId="49" fontId="1" fillId="49" borderId="17" xfId="0" applyNumberFormat="1" applyFont="1" applyFill="1" applyBorder="1" applyAlignment="1" applyProtection="1">
      <alignment horizontal="left" vertical="top" wrapText="1"/>
      <protection locked="0"/>
    </xf>
    <xf numFmtId="49" fontId="1" fillId="49" borderId="16" xfId="0" applyNumberFormat="1" applyFont="1" applyFill="1" applyBorder="1" applyAlignment="1" applyProtection="1">
      <alignment horizontal="left" vertical="top" wrapText="1"/>
      <protection locked="0"/>
    </xf>
    <xf numFmtId="0" fontId="32" fillId="0" borderId="0" xfId="0" applyFont="1" applyAlignment="1" applyProtection="1">
      <alignment horizontal="right" vertical="center"/>
      <protection locked="0"/>
    </xf>
    <xf numFmtId="0" fontId="0" fillId="0" borderId="0" xfId="0" applyAlignment="1">
      <alignment horizontal="center" wrapText="1"/>
    </xf>
    <xf numFmtId="0" fontId="51" fillId="52" borderId="26" xfId="141" applyFont="1" applyFill="1" applyBorder="1" applyAlignment="1">
      <alignment horizontal="center" vertical="center"/>
    </xf>
    <xf numFmtId="0" fontId="51" fillId="52" borderId="25" xfId="141" applyFont="1" applyFill="1" applyBorder="1" applyAlignment="1">
      <alignment horizontal="center" vertical="center"/>
    </xf>
    <xf numFmtId="0" fontId="52" fillId="52" borderId="22" xfId="141" applyFont="1" applyFill="1" applyBorder="1" applyAlignment="1">
      <alignment horizontal="center" vertical="center"/>
    </xf>
    <xf numFmtId="0" fontId="2" fillId="48" borderId="23" xfId="0" applyFont="1" applyFill="1" applyBorder="1" applyAlignment="1">
      <alignment horizontal="center" vertical="center" wrapText="1"/>
    </xf>
    <xf numFmtId="0" fontId="0" fillId="0" borderId="34" xfId="0" applyBorder="1" applyAlignment="1">
      <alignment horizontal="center" vertical="center" wrapText="1"/>
    </xf>
    <xf numFmtId="0" fontId="2" fillId="48" borderId="20" xfId="141" applyFont="1" applyFill="1" applyBorder="1" applyAlignment="1">
      <alignment horizontal="center" vertical="center" wrapText="1"/>
    </xf>
    <xf numFmtId="0" fontId="0" fillId="0" borderId="32" xfId="0" applyBorder="1" applyAlignment="1">
      <alignment horizontal="center" vertical="center" wrapText="1"/>
    </xf>
    <xf numFmtId="0" fontId="53" fillId="48" borderId="20" xfId="141" applyFont="1" applyFill="1" applyBorder="1" applyAlignment="1">
      <alignment horizontal="center" vertical="center" wrapText="1"/>
    </xf>
    <xf numFmtId="0" fontId="2" fillId="58" borderId="20" xfId="141" applyFont="1" applyFill="1" applyBorder="1" applyAlignment="1">
      <alignment horizontal="center" vertical="center" wrapText="1"/>
    </xf>
    <xf numFmtId="0" fontId="2" fillId="58" borderId="32" xfId="141" applyFont="1" applyFill="1" applyBorder="1" applyAlignment="1">
      <alignment horizontal="center" vertical="center" wrapText="1"/>
    </xf>
    <xf numFmtId="0" fontId="2" fillId="48" borderId="35" xfId="141" applyFont="1" applyFill="1" applyBorder="1" applyAlignment="1">
      <alignment horizontal="center" vertical="center"/>
    </xf>
    <xf numFmtId="0" fontId="0" fillId="0" borderId="31" xfId="0" applyBorder="1" applyAlignment="1">
      <alignment horizontal="center" vertical="center"/>
    </xf>
    <xf numFmtId="0" fontId="2" fillId="48" borderId="35" xfId="141" applyFont="1" applyFill="1" applyBorder="1" applyAlignment="1">
      <alignment horizontal="center" vertical="center" wrapText="1"/>
    </xf>
    <xf numFmtId="0" fontId="2" fillId="51" borderId="35" xfId="0" applyFont="1" applyFill="1" applyBorder="1" applyAlignment="1">
      <alignment horizontal="center" vertical="center" wrapText="1"/>
    </xf>
    <xf numFmtId="0" fontId="0" fillId="0" borderId="31" xfId="0" applyBorder="1" applyAlignment="1">
      <alignment horizontal="center" vertical="center" wrapText="1"/>
    </xf>
    <xf numFmtId="0" fontId="2" fillId="51" borderId="20" xfId="0" applyFont="1" applyFill="1" applyBorder="1" applyAlignment="1">
      <alignment horizontal="center" vertical="center" wrapText="1"/>
    </xf>
    <xf numFmtId="0" fontId="0" fillId="0" borderId="20" xfId="0" applyBorder="1" applyAlignment="1">
      <alignment horizontal="center" wrapText="1"/>
    </xf>
    <xf numFmtId="0" fontId="0" fillId="0" borderId="32" xfId="0" applyBorder="1" applyAlignment="1">
      <alignment horizontal="center" wrapText="1"/>
    </xf>
    <xf numFmtId="0" fontId="0" fillId="0" borderId="32" xfId="0" applyBorder="1" applyAlignment="1">
      <alignment horizontal="center"/>
    </xf>
    <xf numFmtId="0" fontId="0" fillId="0" borderId="20" xfId="0" applyBorder="1" applyAlignment="1">
      <alignment horizontal="center" vertical="center" wrapText="1"/>
    </xf>
    <xf numFmtId="0" fontId="32" fillId="0" borderId="0" xfId="0" applyFont="1" applyAlignment="1">
      <alignment horizontal="center" wrapText="1"/>
    </xf>
    <xf numFmtId="0" fontId="0" fillId="0" borderId="29" xfId="0" applyBorder="1" applyAlignment="1">
      <alignment horizontal="center" wrapText="1"/>
    </xf>
    <xf numFmtId="0" fontId="2" fillId="48" borderId="20" xfId="0" applyFont="1" applyFill="1" applyBorder="1" applyAlignment="1">
      <alignment horizontal="center" vertical="center" wrapText="1"/>
    </xf>
    <xf numFmtId="0" fontId="1" fillId="51" borderId="1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2" fillId="51" borderId="33" xfId="0" applyFont="1" applyFill="1" applyBorder="1" applyAlignment="1">
      <alignment horizontal="center" vertical="center" wrapText="1"/>
    </xf>
    <xf numFmtId="0" fontId="0" fillId="0" borderId="36" xfId="0" applyBorder="1" applyAlignment="1">
      <alignment horizontal="center" wrapText="1"/>
    </xf>
    <xf numFmtId="0" fontId="1" fillId="0" borderId="0" xfId="0" applyFont="1" applyAlignment="1">
      <alignment horizontal="center" wrapText="1"/>
    </xf>
    <xf numFmtId="0" fontId="0" fillId="0" borderId="0" xfId="0" applyAlignment="1"/>
    <xf numFmtId="0" fontId="39" fillId="0" borderId="0" xfId="0" applyFont="1" applyAlignment="1">
      <alignment vertical="top" wrapText="1"/>
    </xf>
    <xf numFmtId="0" fontId="1" fillId="0" borderId="0" xfId="0" applyFont="1" applyAlignment="1">
      <alignment wrapText="1"/>
    </xf>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7" fillId="0" borderId="0" xfId="0" applyFont="1" applyAlignment="1">
      <alignment vertical="top" wrapText="1"/>
    </xf>
    <xf numFmtId="0" fontId="42" fillId="0" borderId="0" xfId="0" applyFont="1" applyAlignment="1">
      <alignment vertical="top" wrapText="1"/>
    </xf>
    <xf numFmtId="0" fontId="39" fillId="0" borderId="35" xfId="0" applyFont="1" applyBorder="1" applyAlignment="1">
      <alignment vertical="top" wrapText="1"/>
    </xf>
    <xf numFmtId="0" fontId="1" fillId="0" borderId="31" xfId="0" applyFont="1" applyBorder="1" applyAlignment="1">
      <alignment wrapText="1"/>
    </xf>
    <xf numFmtId="0" fontId="15" fillId="0" borderId="35" xfId="0" applyFont="1" applyBorder="1" applyAlignment="1">
      <alignment vertical="top" wrapText="1"/>
    </xf>
    <xf numFmtId="0" fontId="39" fillId="0" borderId="0" xfId="0" applyFont="1" applyAlignment="1">
      <alignment horizontal="left" vertical="top" wrapText="1"/>
    </xf>
    <xf numFmtId="0" fontId="1" fillId="0" borderId="0" xfId="0" applyFont="1" applyAlignment="1">
      <alignment vertical="top" wrapText="1"/>
    </xf>
    <xf numFmtId="0" fontId="0" fillId="0" borderId="0" xfId="0" applyAlignment="1">
      <alignment wrapText="1"/>
    </xf>
  </cellXfs>
  <cellStyles count="142">
    <cellStyle name="20 % - Accent1" xfId="106"/>
    <cellStyle name="20 % - Accent2" xfId="107"/>
    <cellStyle name="20 % - Accent3" xfId="108"/>
    <cellStyle name="20 % - Accent4" xfId="109"/>
    <cellStyle name="20 % - Accent5" xfId="110"/>
    <cellStyle name="20 % - Accent6" xfId="111"/>
    <cellStyle name="40 % - Accent1" xfId="112"/>
    <cellStyle name="40 % - Accent2" xfId="113"/>
    <cellStyle name="40 % - Accent3" xfId="114"/>
    <cellStyle name="40 % - Accent4" xfId="115"/>
    <cellStyle name="40 % - Accent5" xfId="116"/>
    <cellStyle name="40 % - Accent6" xfId="117"/>
    <cellStyle name="60 % - Accent1" xfId="118"/>
    <cellStyle name="60 % - Accent2" xfId="119"/>
    <cellStyle name="60 % - Accent3" xfId="120"/>
    <cellStyle name="60 % - Accent4" xfId="121"/>
    <cellStyle name="60 % - Accent5" xfId="122"/>
    <cellStyle name="60 % - Accent6" xfId="123"/>
    <cellStyle name="Avertissement" xfId="124"/>
    <cellStyle name="Calcul" xfId="125"/>
    <cellStyle name="Cellule liée" xfId="126"/>
    <cellStyle name="Commentaire" xfId="127"/>
    <cellStyle name="Entrée" xfId="128"/>
    <cellStyle name="Hyperlink" xfId="141" builtinId="8"/>
    <cellStyle name="Insatisfaisant" xfId="129"/>
    <cellStyle name="Komma 2" xfId="105"/>
    <cellStyle name="Neutre" xfId="130"/>
    <cellStyle name="Normal 2" xfId="104"/>
    <cellStyle name="Procent 2" xfId="89"/>
    <cellStyle name="SAPBEXaggData" xfId="2"/>
    <cellStyle name="SAPBEXaggDataEmph" xfId="3"/>
    <cellStyle name="SAPBEXaggItem" xfId="4"/>
    <cellStyle name="SAPBEXaggItemX" xfId="5"/>
    <cellStyle name="SAPBEXchaText" xfId="6"/>
    <cellStyle name="SAPBEXexcBad7" xfId="7"/>
    <cellStyle name="SAPBEXexcBad8" xfId="8"/>
    <cellStyle name="SAPBEXexcBad9" xfId="9"/>
    <cellStyle name="SAPBEXexcCritical4" xfId="10"/>
    <cellStyle name="SAPBEXexcCritical5" xfId="11"/>
    <cellStyle name="SAPBEXexcCritical6" xfId="12"/>
    <cellStyle name="SAPBEXexcGood1" xfId="13"/>
    <cellStyle name="SAPBEXexcGood2" xfId="14"/>
    <cellStyle name="SAPBEXexcGood3" xfId="15"/>
    <cellStyle name="SAPBEXfilterDrill" xfId="16"/>
    <cellStyle name="SAPBEXfilterItem" xfId="17"/>
    <cellStyle name="SAPBEXfilterText" xfId="18"/>
    <cellStyle name="SAPBEXformats" xfId="19"/>
    <cellStyle name="SAPBEXheaderItem" xfId="20"/>
    <cellStyle name="SAPBEXheaderItem 2" xfId="21"/>
    <cellStyle name="SAPBEXheaderText" xfId="22"/>
    <cellStyle name="SAPBEXheaderText 2" xfId="23"/>
    <cellStyle name="SAPBEXHLevel0" xfId="24"/>
    <cellStyle name="SAPBEXHLevel0 2" xfId="25"/>
    <cellStyle name="SAPBEXHLevel0 2 2" xfId="26"/>
    <cellStyle name="SAPBEXHLevel0 3" xfId="27"/>
    <cellStyle name="SAPBEXHLevel0 3 2" xfId="28"/>
    <cellStyle name="SAPBEXHLevel0X" xfId="29"/>
    <cellStyle name="SAPBEXHLevel0X 2" xfId="30"/>
    <cellStyle name="SAPBEXHLevel0X 2 2" xfId="31"/>
    <cellStyle name="SAPBEXHLevel0X 3" xfId="32"/>
    <cellStyle name="SAPBEXHLevel0X 3 2" xfId="33"/>
    <cellStyle name="SAPBEXHLevel1" xfId="34"/>
    <cellStyle name="SAPBEXHLevel1 2" xfId="35"/>
    <cellStyle name="SAPBEXHLevel1 2 2" xfId="36"/>
    <cellStyle name="SAPBEXHLevel1 3" xfId="37"/>
    <cellStyle name="SAPBEXHLevel1 3 2" xfId="38"/>
    <cellStyle name="SAPBEXHLevel1X" xfId="39"/>
    <cellStyle name="SAPBEXHLevel1X 2" xfId="40"/>
    <cellStyle name="SAPBEXHLevel1X 2 2" xfId="41"/>
    <cellStyle name="SAPBEXHLevel1X 3" xfId="42"/>
    <cellStyle name="SAPBEXHLevel1X 3 2" xfId="43"/>
    <cellStyle name="SAPBEXHLevel2" xfId="44"/>
    <cellStyle name="SAPBEXHLevel2 2" xfId="45"/>
    <cellStyle name="SAPBEXHLevel2 2 2" xfId="46"/>
    <cellStyle name="SAPBEXHLevel2 3" xfId="47"/>
    <cellStyle name="SAPBEXHLevel2 3 2" xfId="48"/>
    <cellStyle name="SAPBEXHLevel2X" xfId="49"/>
    <cellStyle name="SAPBEXHLevel2X 2" xfId="50"/>
    <cellStyle name="SAPBEXHLevel2X 2 2" xfId="51"/>
    <cellStyle name="SAPBEXHLevel2X 3" xfId="52"/>
    <cellStyle name="SAPBEXHLevel2X 3 2" xfId="53"/>
    <cellStyle name="SAPBEXHLevel3" xfId="54"/>
    <cellStyle name="SAPBEXHLevel3 2" xfId="55"/>
    <cellStyle name="SAPBEXHLevel3 2 2" xfId="56"/>
    <cellStyle name="SAPBEXHLevel3 3" xfId="57"/>
    <cellStyle name="SAPBEXHLevel3 3 2" xfId="58"/>
    <cellStyle name="SAPBEXHLevel3X" xfId="59"/>
    <cellStyle name="SAPBEXHLevel3X 2" xfId="60"/>
    <cellStyle name="SAPBEXHLevel3X 2 2" xfId="61"/>
    <cellStyle name="SAPBEXHLevel3X 3" xfId="62"/>
    <cellStyle name="SAPBEXHLevel3X 3 2" xfId="63"/>
    <cellStyle name="SAPBEXresData" xfId="64"/>
    <cellStyle name="SAPBEXresDataEmph" xfId="65"/>
    <cellStyle name="SAPBEXresItem" xfId="66"/>
    <cellStyle name="SAPBEXresItemX" xfId="67"/>
    <cellStyle name="SAPBEXstdData" xfId="68"/>
    <cellStyle name="SAPBEXstdDataEmph" xfId="69"/>
    <cellStyle name="SAPBEXstdItem" xfId="70"/>
    <cellStyle name="SAPBEXstdItemX" xfId="71"/>
    <cellStyle name="SAPBEXtitle" xfId="72"/>
    <cellStyle name="SAPBEXundefined" xfId="73"/>
    <cellStyle name="Satisfaisant" xfId="131"/>
    <cellStyle name="Sortie" xfId="132"/>
    <cellStyle name="Standaard" xfId="0" builtinId="0"/>
    <cellStyle name="Standaard 10" xfId="85"/>
    <cellStyle name="Standaard 11" xfId="86"/>
    <cellStyle name="Standaard 12" xfId="87"/>
    <cellStyle name="Standaard 13" xfId="88"/>
    <cellStyle name="Standaard 14" xfId="90"/>
    <cellStyle name="Standaard 15" xfId="91"/>
    <cellStyle name="Standaard 16" xfId="92"/>
    <cellStyle name="Standaard 17" xfId="93"/>
    <cellStyle name="Standaard 18" xfId="94"/>
    <cellStyle name="Standaard 19" xfId="95"/>
    <cellStyle name="Standaard 2" xfId="74"/>
    <cellStyle name="Standaard 2 2" xfId="75"/>
    <cellStyle name="Standaard 20" xfId="96"/>
    <cellStyle name="Standaard 21" xfId="97"/>
    <cellStyle name="Standaard 22" xfId="98"/>
    <cellStyle name="Standaard 23" xfId="99"/>
    <cellStyle name="Standaard 24" xfId="100"/>
    <cellStyle name="Standaard 25" xfId="101"/>
    <cellStyle name="Standaard 26" xfId="102"/>
    <cellStyle name="Standaard 27" xfId="103"/>
    <cellStyle name="Standaard 28" xfId="1"/>
    <cellStyle name="Standaard 3" xfId="76"/>
    <cellStyle name="Standaard 3 2" xfId="77"/>
    <cellStyle name="Standaard 4" xfId="78"/>
    <cellStyle name="Standaard 4 2" xfId="79"/>
    <cellStyle name="Standaard 5" xfId="80"/>
    <cellStyle name="Standaard 6" xfId="81"/>
    <cellStyle name="Standaard 7" xfId="82"/>
    <cellStyle name="Standaard 8" xfId="83"/>
    <cellStyle name="Standaard 9" xfId="84"/>
    <cellStyle name="Texte explicatif" xfId="133"/>
    <cellStyle name="Titre" xfId="134"/>
    <cellStyle name="Titre 1" xfId="135"/>
    <cellStyle name="Titre 2" xfId="136"/>
    <cellStyle name="Titre 3" xfId="137"/>
    <cellStyle name="Titre 4" xfId="138"/>
    <cellStyle name="Total" xfId="139"/>
    <cellStyle name="Vérification" xfId="140"/>
  </cellStyles>
  <dxfs count="146">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Verdana"/>
        <scheme val="none"/>
      </font>
      <fill>
        <patternFill patternType="solid">
          <fgColor indexed="64"/>
          <bgColor theme="1" tint="0.79998168889431442"/>
        </patternFill>
      </fill>
      <alignmen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val="0"/>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color auto="1"/>
        <name val="Verdana"/>
        <scheme val="none"/>
      </font>
    </dxf>
    <dxf>
      <border outline="0">
        <bottom style="thin">
          <color indexed="64"/>
        </bottom>
      </border>
    </dxf>
    <dxf>
      <font>
        <strike val="0"/>
        <outline val="0"/>
        <shadow val="0"/>
        <u val="none"/>
        <vertAlign val="baseline"/>
        <color auto="1"/>
        <name val="Verdana"/>
        <scheme val="none"/>
      </font>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66" formatCode="m/d/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righ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right" vertical="top"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66" formatCode="m/d/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0" indent="0" justifyLastLine="0" shrinkToFit="0" readingOrder="0"/>
      <protection locked="0" hidden="0"/>
    </dxf>
    <dxf>
      <border outline="0">
        <top style="thin">
          <color indexed="64"/>
        </top>
      </border>
    </dxf>
    <dxf>
      <protection locked="0"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general" vertical="bottom" textRotation="0" wrapText="0" indent="0" justifyLastLine="0" shrinkToFit="0" readingOrder="0"/>
      <protection locked="0" hidden="0"/>
    </dxf>
    <dxf>
      <font>
        <strike val="0"/>
        <outline val="0"/>
        <shadow val="0"/>
        <vertAlign val="baseline"/>
        <color theme="0" tint="-0.499984740745262"/>
        <name val="Verdan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66" formatCode="m/d/yyyy"/>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66" formatCode="m/d/yyyy"/>
      <fill>
        <patternFill patternType="none">
          <fgColor indexed="64"/>
          <bgColor auto="1"/>
        </patternFill>
      </fill>
      <alignment horizontal="left" vertical="center" textRotation="0" wrapText="1" indent="0" justifyLastLine="0" shrinkToFit="0" readingOrder="0"/>
      <protection locked="0" hidden="0"/>
    </dxf>
    <dxf>
      <font>
        <b val="0"/>
      </font>
      <fill>
        <patternFill patternType="none">
          <fgColor indexed="64"/>
          <bgColor auto="1"/>
        </patternFill>
      </fill>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border diagonalUp="0" diagonalDown="0">
        <left style="medium">
          <color indexed="64"/>
        </left>
        <right style="medium">
          <color indexed="64"/>
        </right>
        <top/>
        <bottom/>
      </border>
      <protection locked="1" hidden="0"/>
    </dxf>
    <dxf>
      <fill>
        <patternFill>
          <bgColor theme="0" tint="-4.9989318521683403E-2"/>
        </patternFill>
      </fill>
    </dxf>
    <dxf>
      <font>
        <color theme="0" tint="-0.499984740745262"/>
      </font>
      <fill>
        <patternFill>
          <bgColor theme="0" tint="-0.499984740745262"/>
        </patternFill>
      </fill>
      <border>
        <left style="medium">
          <color auto="1"/>
        </left>
        <right style="medium">
          <color auto="1"/>
        </right>
        <top style="medium">
          <color auto="1"/>
        </top>
        <bottom style="medium">
          <color auto="1"/>
        </bottom>
        <vertical style="thin">
          <color auto="1"/>
        </vertical>
        <horizontal style="thin">
          <color auto="1"/>
        </horizontal>
      </border>
    </dxf>
    <dxf>
      <border diagonalUp="1">
        <left style="medium">
          <color auto="1"/>
        </left>
        <right style="medium">
          <color auto="1"/>
        </right>
        <top style="medium">
          <color auto="1"/>
        </top>
        <bottom style="medium">
          <color auto="1"/>
        </bottom>
        <diagonal style="thin">
          <color auto="1"/>
        </diagonal>
        <vertical style="thin">
          <color auto="1"/>
        </vertical>
        <horizontal style="thin">
          <color auto="1"/>
        </horizontal>
      </border>
    </dxf>
    <dxf>
      <fill>
        <patternFill>
          <bgColor rgb="FFDCE6F1"/>
        </patternFill>
      </fill>
    </dxf>
    <dxf>
      <fill>
        <patternFill>
          <bgColor rgb="FFDCE6F1"/>
        </patternFill>
      </fill>
    </dxf>
    <dxf>
      <fill>
        <patternFill>
          <bgColor rgb="FFDCE6F1"/>
        </patternFill>
      </fill>
    </dxf>
    <dxf>
      <fill>
        <patternFill>
          <bgColor rgb="FFDCE6F1"/>
        </patternFill>
      </fill>
    </dxf>
    <dxf>
      <border>
        <left style="thin">
          <color auto="1"/>
        </left>
        <right style="medium">
          <color auto="1"/>
        </right>
        <top style="thin">
          <color auto="1"/>
        </top>
        <bottom style="thin">
          <color auto="1"/>
        </bottom>
        <vertical style="thin">
          <color auto="1"/>
        </vertical>
        <horizontal style="thin">
          <color auto="1"/>
        </horizontal>
      </border>
    </dxf>
    <dxf>
      <font>
        <b/>
        <i val="0"/>
        <strike val="0"/>
      </font>
      <fill>
        <patternFill patternType="none">
          <bgColor auto="1"/>
        </patternFill>
      </fill>
      <border>
        <left style="medium">
          <color auto="1"/>
        </left>
        <right style="medium">
          <color auto="1"/>
        </right>
        <top style="medium">
          <color auto="1"/>
        </top>
        <bottom style="medium">
          <color auto="1"/>
        </bottom>
        <vertical style="medium">
          <color auto="1"/>
        </vertical>
        <horizontal style="medium">
          <color auto="1"/>
        </horizontal>
      </border>
    </dxf>
    <dxf>
      <font>
        <b/>
        <i val="0"/>
      </font>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patternFill>
      </fill>
      <border>
        <left style="medium">
          <color auto="1"/>
        </left>
        <right style="medium">
          <color auto="1"/>
        </right>
        <top style="medium">
          <color auto="1"/>
        </top>
        <bottom style="medium">
          <color auto="1"/>
        </bottom>
        <vertical style="thin">
          <color auto="1"/>
        </vertical>
        <horizontal style="medium">
          <color auto="1"/>
        </horizontal>
      </border>
    </dxf>
  </dxfs>
  <tableStyles count="2" defaultTableStyle="TableStyleMedium2" defaultPivotStyle="PivotStyleLight16">
    <tableStyle name="Tabelstijl 1" pivot="0" count="8">
      <tableStyleElement type="wholeTable" dxfId="145"/>
      <tableStyleElement type="headerRow" dxfId="144"/>
      <tableStyleElement type="firstColumn" dxfId="143"/>
      <tableStyleElement type="lastColumn" dxfId="142"/>
      <tableStyleElement type="firstRowStripe" dxfId="141"/>
      <tableStyleElement type="secondRowStripe" dxfId="140"/>
      <tableStyleElement type="firstColumnStripe" dxfId="139"/>
      <tableStyleElement type="secondColumnStripe" dxfId="138"/>
    </tableStyle>
    <tableStyle name="Tabelstijl 2" pivot="0" count="3">
      <tableStyleElement type="wholeTable" dxfId="137"/>
      <tableStyleElement type="headerRow" dxfId="136"/>
      <tableStyleElement type="secondRowStripe" dxfId="135"/>
    </tableStyle>
  </tableStyles>
  <colors>
    <mruColors>
      <color rgb="FFDCE6F1"/>
      <color rgb="FF0070C0"/>
      <color rgb="FF00FF00"/>
      <color rgb="FFFFC000"/>
      <color rgb="FF3333CC"/>
      <color rgb="FF0033CC"/>
      <color rgb="FF2F10A0"/>
      <color rgb="FF66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65F4-47D2-B25F-289818BC73B7}"/>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65F4-47D2-B25F-289818BC73B7}"/>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65F4-47D2-B25F-289818BC73B7}"/>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65F4-47D2-B25F-289818BC73B7}"/>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65F4-47D2-B25F-289818BC73B7}"/>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1</c:v>
                </c:pt>
                <c:pt idx="1">
                  <c:v>7</c:v>
                </c:pt>
                <c:pt idx="2">
                  <c:v>13</c:v>
                </c:pt>
                <c:pt idx="3">
                  <c:v>5</c:v>
                </c:pt>
                <c:pt idx="4">
                  <c:v>1</c:v>
                </c:pt>
              </c:numCache>
            </c:numRef>
          </c:val>
          <c:extLst>
            <c:ext xmlns:c16="http://schemas.microsoft.com/office/drawing/2014/chart" uri="{C3380CC4-5D6E-409C-BE32-E72D297353CC}">
              <c16:uniqueId val="{0000000A-65F4-47D2-B25F-289818BC73B7}"/>
            </c:ext>
          </c:extLst>
        </c:ser>
        <c:dLbls>
          <c:showLegendKey val="0"/>
          <c:showVal val="0"/>
          <c:showCatName val="0"/>
          <c:showSerName val="0"/>
          <c:showPercent val="0"/>
          <c:showBubbleSize val="0"/>
        </c:dLbls>
        <c:gapWidth val="100"/>
        <c:axId val="486425424"/>
        <c:axId val="486423128"/>
      </c:barChart>
      <c:catAx>
        <c:axId val="4864254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3128"/>
        <c:crosses val="autoZero"/>
        <c:auto val="1"/>
        <c:lblAlgn val="ctr"/>
        <c:lblOffset val="100"/>
        <c:noMultiLvlLbl val="0"/>
      </c:catAx>
      <c:valAx>
        <c:axId val="486423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54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4BD2-44DF-B533-0CB2648AB0CA}"/>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4BD2-44DF-B533-0CB2648AB0CA}"/>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4BD2-44DF-B533-0CB2648AB0CA}"/>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4BD2-44DF-B533-0CB2648AB0CA}"/>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4BD2-44DF-B533-0CB2648AB0CA}"/>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1</c:v>
                </c:pt>
                <c:pt idx="1">
                  <c:v>7</c:v>
                </c:pt>
                <c:pt idx="2">
                  <c:v>13</c:v>
                </c:pt>
                <c:pt idx="3">
                  <c:v>5</c:v>
                </c:pt>
                <c:pt idx="4">
                  <c:v>1</c:v>
                </c:pt>
              </c:numCache>
            </c:numRef>
          </c:val>
          <c:extLst>
            <c:ext xmlns:c16="http://schemas.microsoft.com/office/drawing/2014/chart" uri="{C3380CC4-5D6E-409C-BE32-E72D297353CC}">
              <c16:uniqueId val="{0000000A-4BD2-44DF-B533-0CB2648AB0CA}"/>
            </c:ext>
          </c:extLst>
        </c:ser>
        <c:dLbls>
          <c:showLegendKey val="0"/>
          <c:showVal val="0"/>
          <c:showCatName val="0"/>
          <c:showSerName val="0"/>
          <c:showPercent val="0"/>
          <c:showBubbleSize val="0"/>
        </c:dLbls>
        <c:gapWidth val="100"/>
        <c:axId val="1142425616"/>
        <c:axId val="1142427584"/>
      </c:barChart>
      <c:catAx>
        <c:axId val="11424256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7584"/>
        <c:crosses val="autoZero"/>
        <c:auto val="1"/>
        <c:lblAlgn val="ctr"/>
        <c:lblOffset val="100"/>
        <c:noMultiLvlLbl val="0"/>
      </c:catAx>
      <c:valAx>
        <c:axId val="1142427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56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1-9063-4D50-AE18-B92173FD52EE}"/>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9063-4D50-AE18-B92173FD52EE}"/>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9063-4D50-AE18-B92173FD52EE}"/>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9063-4D50-AE18-B92173FD52EE}"/>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9063-4D50-AE18-B92173FD52EE}"/>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409</c:v>
                </c:pt>
                <c:pt idx="1">
                  <c:v>7</c:v>
                </c:pt>
              </c:numCache>
            </c:numRef>
          </c:val>
          <c:extLst>
            <c:ext xmlns:c16="http://schemas.microsoft.com/office/drawing/2014/chart" uri="{C3380CC4-5D6E-409C-BE32-E72D297353CC}">
              <c16:uniqueId val="{0000000A-9063-4D50-AE18-B92173FD52EE}"/>
            </c:ext>
          </c:extLst>
        </c:ser>
        <c:dLbls>
          <c:showLegendKey val="0"/>
          <c:showVal val="0"/>
          <c:showCatName val="0"/>
          <c:showSerName val="0"/>
          <c:showPercent val="0"/>
          <c:showBubbleSize val="0"/>
        </c:dLbls>
        <c:gapWidth val="100"/>
        <c:axId val="1289754840"/>
        <c:axId val="1289749592"/>
      </c:barChart>
      <c:catAx>
        <c:axId val="12897548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49592"/>
        <c:crosses val="autoZero"/>
        <c:auto val="1"/>
        <c:lblAlgn val="ctr"/>
        <c:lblOffset val="100"/>
        <c:noMultiLvlLbl val="0"/>
      </c:catAx>
      <c:valAx>
        <c:axId val="1289749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54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AA22-4EBD-A20C-237CB9D2AEB2}"/>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AA22-4EBD-A20C-237CB9D2AEB2}"/>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AA22-4EBD-A20C-237CB9D2AEB2}"/>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AA22-4EBD-A20C-237CB9D2AEB2}"/>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AA22-4EBD-A20C-237CB9D2AEB2}"/>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1</c:v>
                </c:pt>
                <c:pt idx="1">
                  <c:v>7</c:v>
                </c:pt>
                <c:pt idx="2">
                  <c:v>13</c:v>
                </c:pt>
                <c:pt idx="3">
                  <c:v>5</c:v>
                </c:pt>
                <c:pt idx="4">
                  <c:v>1</c:v>
                </c:pt>
              </c:numCache>
            </c:numRef>
          </c:val>
          <c:extLst>
            <c:ext xmlns:c16="http://schemas.microsoft.com/office/drawing/2014/chart" uri="{C3380CC4-5D6E-409C-BE32-E72D297353CC}">
              <c16:uniqueId val="{0000000A-AA22-4EBD-A20C-237CB9D2AEB2}"/>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F937-4ECA-BED2-600DD72DA8FF}"/>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F937-4ECA-BED2-600DD72DA8FF}"/>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F937-4ECA-BED2-600DD72DA8FF}"/>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F937-4ECA-BED2-600DD72DA8FF}"/>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F937-4ECA-BED2-600DD72DA8FF}"/>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1</c:v>
                </c:pt>
                <c:pt idx="1">
                  <c:v>7</c:v>
                </c:pt>
                <c:pt idx="2">
                  <c:v>13</c:v>
                </c:pt>
                <c:pt idx="3">
                  <c:v>5</c:v>
                </c:pt>
                <c:pt idx="4">
                  <c:v>1</c:v>
                </c:pt>
              </c:numCache>
            </c:numRef>
          </c:val>
          <c:extLst>
            <c:ext xmlns:c16="http://schemas.microsoft.com/office/drawing/2014/chart" uri="{C3380CC4-5D6E-409C-BE32-E72D297353CC}">
              <c16:uniqueId val="{0000000A-F937-4ECA-BED2-600DD72DA8FF}"/>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545-432A-9F5F-5F56844F26E3}"/>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545-432A-9F5F-5F56844F26E3}"/>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545-432A-9F5F-5F56844F26E3}"/>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545-432A-9F5F-5F56844F26E3}"/>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545-432A-9F5F-5F56844F26E3}"/>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409</c:v>
                </c:pt>
                <c:pt idx="1">
                  <c:v>7</c:v>
                </c:pt>
              </c:numCache>
            </c:numRef>
          </c:val>
          <c:extLst>
            <c:ext xmlns:c16="http://schemas.microsoft.com/office/drawing/2014/chart" uri="{C3380CC4-5D6E-409C-BE32-E72D297353CC}">
              <c16:uniqueId val="{0000000A-C545-432A-9F5F-5F56844F26E3}"/>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nl-NL" sz="900">
                <a:solidFill>
                  <a:sysClr val="windowText" lastClr="000000"/>
                </a:solidFill>
              </a:rPr>
              <a:t>Volledig ingevulde risico's</a:t>
            </a:r>
          </a:p>
          <a:p>
            <a:pPr>
              <a:defRPr sz="900"/>
            </a:pPr>
            <a:endParaRPr lang="nl-NL"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18C-4ECC-A020-44E91A4B2F66}"/>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18C-4ECC-A020-44E91A4B2F66}"/>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18C-4ECC-A020-44E91A4B2F66}"/>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18C-4ECC-A020-44E91A4B2F66}"/>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18C-4ECC-A020-44E91A4B2F6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Dashboard!$V$35:$V$36</c:f>
              <c:strCache>
                <c:ptCount val="2"/>
                <c:pt idx="0">
                  <c:v>Volledig ingevulde risico's</c:v>
                </c:pt>
                <c:pt idx="1">
                  <c:v>Onvolledige risico's ingevuld</c:v>
                </c:pt>
              </c:strCache>
            </c:strRef>
          </c:cat>
          <c:val>
            <c:numRef>
              <c:f>Dashboard!$W$35:$W$36</c:f>
              <c:numCache>
                <c:formatCode>General</c:formatCode>
                <c:ptCount val="2"/>
                <c:pt idx="0">
                  <c:v>22</c:v>
                </c:pt>
                <c:pt idx="1">
                  <c:v>394</c:v>
                </c:pt>
              </c:numCache>
            </c:numRef>
          </c:val>
          <c:extLst>
            <c:ext xmlns:c16="http://schemas.microsoft.com/office/drawing/2014/chart" uri="{C3380CC4-5D6E-409C-BE32-E72D297353CC}">
              <c16:uniqueId val="{0000000A-C18C-4ECC-A020-44E91A4B2F66}"/>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Planning</a:t>
            </a:r>
            <a:r>
              <a:rPr lang="en-US" sz="900" baseline="0">
                <a:solidFill>
                  <a:sysClr val="windowText" lastClr="000000"/>
                </a:solidFill>
              </a:rPr>
              <a:t> uitvoering maatregelen</a:t>
            </a: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7210-44DC-A67A-F7A7140818E1}"/>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210-44DC-A67A-F7A7140818E1}"/>
              </c:ext>
            </c:extLst>
          </c:dPt>
          <c:dPt>
            <c:idx val="2"/>
            <c:bubble3D val="0"/>
            <c:spPr>
              <a:solidFill>
                <a:srgbClr val="FFFF00"/>
              </a:solidFill>
              <a:ln w="19050">
                <a:solidFill>
                  <a:schemeClr val="lt1"/>
                </a:solidFill>
              </a:ln>
              <a:effectLst/>
            </c:spPr>
            <c:extLst>
              <c:ext xmlns:c16="http://schemas.microsoft.com/office/drawing/2014/chart" uri="{C3380CC4-5D6E-409C-BE32-E72D297353CC}">
                <c16:uniqueId val="{00000005-7210-44DC-A67A-F7A7140818E1}"/>
              </c:ext>
            </c:extLst>
          </c:dPt>
          <c:dPt>
            <c:idx val="3"/>
            <c:bubble3D val="0"/>
            <c:spPr>
              <a:solidFill>
                <a:srgbClr val="00FF00"/>
              </a:solidFill>
              <a:ln w="19050">
                <a:solidFill>
                  <a:schemeClr val="lt1"/>
                </a:solidFill>
              </a:ln>
              <a:effectLst/>
            </c:spPr>
            <c:extLst>
              <c:ext xmlns:c16="http://schemas.microsoft.com/office/drawing/2014/chart" uri="{C3380CC4-5D6E-409C-BE32-E72D297353CC}">
                <c16:uniqueId val="{00000007-7210-44DC-A67A-F7A7140818E1}"/>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7210-44DC-A67A-F7A7140818E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Dashboard!$V$49:$V$52</c:f>
              <c:strCache>
                <c:ptCount val="4"/>
                <c:pt idx="0">
                  <c:v>Nog niets ingepland</c:v>
                </c:pt>
                <c:pt idx="1">
                  <c:v>Ingepland</c:v>
                </c:pt>
                <c:pt idx="2">
                  <c:v>In uitvoering</c:v>
                </c:pt>
                <c:pt idx="3">
                  <c:v>Afgerond</c:v>
                </c:pt>
              </c:strCache>
            </c:strRef>
          </c:cat>
          <c:val>
            <c:numRef>
              <c:f>Dashboard!$W$49:$W$52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A-7210-44DC-A67A-F7A7140818E1}"/>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Mate</a:t>
            </a:r>
            <a:r>
              <a:rPr lang="en-US" sz="900" baseline="0">
                <a:solidFill>
                  <a:sysClr val="windowText" lastClr="000000"/>
                </a:solidFill>
              </a:rPr>
              <a:t> van letsel</a:t>
            </a:r>
          </a:p>
          <a:p>
            <a:pPr>
              <a:defRPr sz="900"/>
            </a:pP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00FF00"/>
              </a:solidFill>
              <a:ln w="19050">
                <a:solidFill>
                  <a:schemeClr val="lt1"/>
                </a:solidFill>
              </a:ln>
              <a:effectLst/>
            </c:spPr>
            <c:extLst>
              <c:ext xmlns:c16="http://schemas.microsoft.com/office/drawing/2014/chart" uri="{C3380CC4-5D6E-409C-BE32-E72D297353CC}">
                <c16:uniqueId val="{00000001-4EBA-4227-90E5-4F085D962CF9}"/>
              </c:ext>
            </c:extLst>
          </c:dPt>
          <c:dPt>
            <c:idx val="1"/>
            <c:bubble3D val="0"/>
            <c:spPr>
              <a:solidFill>
                <a:srgbClr val="FFFF00"/>
              </a:solidFill>
              <a:ln w="19050">
                <a:solidFill>
                  <a:schemeClr val="lt1"/>
                </a:solidFill>
              </a:ln>
              <a:effectLst/>
            </c:spPr>
            <c:extLst>
              <c:ext xmlns:c16="http://schemas.microsoft.com/office/drawing/2014/chart" uri="{C3380CC4-5D6E-409C-BE32-E72D297353CC}">
                <c16:uniqueId val="{00000003-4EBA-4227-90E5-4F085D962CF9}"/>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EBA-4227-90E5-4F085D962CF9}"/>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4EBA-4227-90E5-4F085D962CF9}"/>
              </c:ext>
            </c:extLst>
          </c:dPt>
          <c:dPt>
            <c:idx val="4"/>
            <c:bubble3D val="0"/>
            <c:spPr>
              <a:solidFill>
                <a:srgbClr val="C00000"/>
              </a:solidFill>
              <a:ln w="19050">
                <a:solidFill>
                  <a:schemeClr val="lt1"/>
                </a:solidFill>
              </a:ln>
              <a:effectLst/>
            </c:spPr>
            <c:extLst>
              <c:ext xmlns:c16="http://schemas.microsoft.com/office/drawing/2014/chart" uri="{C3380CC4-5D6E-409C-BE32-E72D297353CC}">
                <c16:uniqueId val="{00000009-4EBA-4227-90E5-4F085D962C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Dashboard!$V$59:$V$63</c:f>
              <c:strCache>
                <c:ptCount val="5"/>
                <c:pt idx="0">
                  <c:v>1 - Gering (letsel zonder verzuim of hinder)</c:v>
                </c:pt>
                <c:pt idx="1">
                  <c:v>3 - Belangrijk (letsel en verzuim)</c:v>
                </c:pt>
                <c:pt idx="2">
                  <c:v>7 - Ernstig, onomkeerbaar effect (invaliditeit)</c:v>
                </c:pt>
                <c:pt idx="3">
                  <c:v>15 - Zeer ernstig (een dode, acuut of op termijn)</c:v>
                </c:pt>
                <c:pt idx="4">
                  <c:v>40 - Ramp (enkele doden, acuut of op lange termijn)</c:v>
                </c:pt>
              </c:strCache>
            </c:strRef>
          </c:cat>
          <c:val>
            <c:numRef>
              <c:f>Dashboard!$W$59:$W$63</c:f>
              <c:numCache>
                <c:formatCode>General</c:formatCode>
                <c:ptCount val="5"/>
                <c:pt idx="0">
                  <c:v>0</c:v>
                </c:pt>
                <c:pt idx="1">
                  <c:v>6</c:v>
                </c:pt>
                <c:pt idx="2">
                  <c:v>13</c:v>
                </c:pt>
                <c:pt idx="3">
                  <c:v>8</c:v>
                </c:pt>
                <c:pt idx="4">
                  <c:v>0</c:v>
                </c:pt>
              </c:numCache>
            </c:numRef>
          </c:val>
          <c:extLst>
            <c:ext xmlns:c16="http://schemas.microsoft.com/office/drawing/2014/chart" uri="{C3380CC4-5D6E-409C-BE32-E72D297353CC}">
              <c16:uniqueId val="{0000000A-4EBA-4227-90E5-4F085D962CF9}"/>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1.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2.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3.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Werkblad RI&amp;E'!A1"/></Relationships>
</file>

<file path=xl/drawings/_rels/drawing1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2.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Risicosessies!A1"/><Relationship Id="rId2" Type="http://schemas.openxmlformats.org/officeDocument/2006/relationships/hyperlink" Target="#Voorblad!A1"/><Relationship Id="rId1" Type="http://schemas.openxmlformats.org/officeDocument/2006/relationships/image" Target="../media/image1.png"/><Relationship Id="rId4" Type="http://schemas.openxmlformats.org/officeDocument/2006/relationships/hyperlink" Target="mailto:VeiligheidInProjecten@rws.nl?subject=Vraag%20mbt%20Sjabloon%20Ontwerp%20RIE" TargetMode="External"/></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hyperlink" Target="#'Werkblad RI&amp;E'!A1"/><Relationship Id="rId5" Type="http://schemas.openxmlformats.org/officeDocument/2006/relationships/chart" Target="../charts/chart5.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6.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7.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8.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9.xml.rels><?xml version="1.0" encoding="UTF-8" standalone="yes"?>
<Relationships xmlns="http://schemas.openxmlformats.org/package/2006/relationships"><Relationship Id="rId1" Type="http://schemas.openxmlformats.org/officeDocument/2006/relationships/hyperlink" Target="#'Werkblad RI&amp;E'!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2199657</xdr:colOff>
      <xdr:row>0</xdr:row>
      <xdr:rowOff>894756</xdr:rowOff>
    </xdr:to>
    <xdr:pic>
      <xdr:nvPicPr>
        <xdr:cNvPr id="5" name="Afbeelding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2546442</xdr:colOff>
      <xdr:row>0</xdr:row>
      <xdr:rowOff>103464</xdr:rowOff>
    </xdr:from>
    <xdr:to>
      <xdr:col>5</xdr:col>
      <xdr:colOff>1181227</xdr:colOff>
      <xdr:row>0</xdr:row>
      <xdr:rowOff>535464</xdr:rowOff>
    </xdr:to>
    <xdr:grpSp>
      <xdr:nvGrpSpPr>
        <xdr:cNvPr id="11" name="Groep 10">
          <a:hlinkClick xmlns:r="http://schemas.openxmlformats.org/officeDocument/2006/relationships" r:id="rId2"/>
          <a:extLst>
            <a:ext uri="{FF2B5EF4-FFF2-40B4-BE49-F238E27FC236}">
              <a16:creationId xmlns:a16="http://schemas.microsoft.com/office/drawing/2014/main" id="{00000000-0008-0000-0000-00000B000000}"/>
            </a:ext>
          </a:extLst>
        </xdr:cNvPr>
        <xdr:cNvGrpSpPr>
          <a:grpSpLocks noChangeAspect="1"/>
        </xdr:cNvGrpSpPr>
      </xdr:nvGrpSpPr>
      <xdr:grpSpPr>
        <a:xfrm>
          <a:off x="8147142" y="103464"/>
          <a:ext cx="1197010" cy="432000"/>
          <a:chOff x="7686675" y="581025"/>
          <a:chExt cx="1496264" cy="540000"/>
        </a:xfrm>
      </xdr:grpSpPr>
      <xdr:grpSp>
        <xdr:nvGrpSpPr>
          <xdr:cNvPr id="12" name="Groep 11">
            <a:extLst>
              <a:ext uri="{FF2B5EF4-FFF2-40B4-BE49-F238E27FC236}">
                <a16:creationId xmlns:a16="http://schemas.microsoft.com/office/drawing/2014/main" id="{00000000-0008-0000-0000-00000C000000}"/>
              </a:ext>
            </a:extLst>
          </xdr:cNvPr>
          <xdr:cNvGrpSpPr/>
        </xdr:nvGrpSpPr>
        <xdr:grpSpPr>
          <a:xfrm>
            <a:off x="7686675" y="581025"/>
            <a:ext cx="1440000" cy="540000"/>
            <a:chOff x="7686675" y="581025"/>
            <a:chExt cx="1440000" cy="540000"/>
          </a:xfrm>
        </xdr:grpSpPr>
        <xdr:sp macro="" textlink="">
          <xdr:nvSpPr>
            <xdr:cNvPr id="14" name="Afgeronde rechthoek 13">
              <a:extLst>
                <a:ext uri="{FF2B5EF4-FFF2-40B4-BE49-F238E27FC236}">
                  <a16:creationId xmlns:a16="http://schemas.microsoft.com/office/drawing/2014/main" id="{00000000-0008-0000-0000-00000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5" name="Groep 14">
              <a:extLst>
                <a:ext uri="{FF2B5EF4-FFF2-40B4-BE49-F238E27FC236}">
                  <a16:creationId xmlns:a16="http://schemas.microsoft.com/office/drawing/2014/main" id="{00000000-0008-0000-0000-00000F000000}"/>
                </a:ext>
              </a:extLst>
            </xdr:cNvPr>
            <xdr:cNvGrpSpPr/>
          </xdr:nvGrpSpPr>
          <xdr:grpSpPr>
            <a:xfrm>
              <a:off x="7743825" y="671025"/>
              <a:ext cx="360000" cy="360000"/>
              <a:chOff x="7743825" y="671025"/>
              <a:chExt cx="360000" cy="360000"/>
            </a:xfrm>
          </xdr:grpSpPr>
          <xdr:sp macro="" textlink="">
            <xdr:nvSpPr>
              <xdr:cNvPr id="16" name="Ovaal 15">
                <a:extLst>
                  <a:ext uri="{FF2B5EF4-FFF2-40B4-BE49-F238E27FC236}">
                    <a16:creationId xmlns:a16="http://schemas.microsoft.com/office/drawing/2014/main" id="{00000000-0008-0000-0000-00001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7" name="Gelijkbenige driehoek 16">
                <a:extLst>
                  <a:ext uri="{FF2B5EF4-FFF2-40B4-BE49-F238E27FC236}">
                    <a16:creationId xmlns:a16="http://schemas.microsoft.com/office/drawing/2014/main" id="{00000000-0008-0000-0000-00001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3" name="Tekstvak 12">
            <a:extLst>
              <a:ext uri="{FF2B5EF4-FFF2-40B4-BE49-F238E27FC236}">
                <a16:creationId xmlns:a16="http://schemas.microsoft.com/office/drawing/2014/main" id="{00000000-0008-0000-0000-00000D000000}"/>
              </a:ext>
            </a:extLst>
          </xdr:cNvPr>
          <xdr:cNvSpPr txBox="1"/>
        </xdr:nvSpPr>
        <xdr:spPr>
          <a:xfrm>
            <a:off x="8050977" y="627729"/>
            <a:ext cx="1131962"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1489089</xdr:colOff>
      <xdr:row>1</xdr:row>
      <xdr:rowOff>540000</xdr:rowOff>
    </xdr:to>
    <xdr:grpSp>
      <xdr:nvGrpSpPr>
        <xdr:cNvPr id="7" name="Groep 6">
          <a:hlinkClick xmlns:r="http://schemas.openxmlformats.org/officeDocument/2006/relationships" r:id="rId1"/>
          <a:extLst>
            <a:ext uri="{FF2B5EF4-FFF2-40B4-BE49-F238E27FC236}">
              <a16:creationId xmlns:a16="http://schemas.microsoft.com/office/drawing/2014/main" id="{00000000-0008-0000-0D00-000007000000}"/>
            </a:ext>
          </a:extLst>
        </xdr:cNvPr>
        <xdr:cNvGrpSpPr/>
      </xdr:nvGrpSpPr>
      <xdr:grpSpPr>
        <a:xfrm>
          <a:off x="685800" y="142875"/>
          <a:ext cx="1489089" cy="540000"/>
          <a:chOff x="7686675" y="581025"/>
          <a:chExt cx="1489089" cy="540000"/>
        </a:xfrm>
      </xdr:grpSpPr>
      <xdr:grpSp>
        <xdr:nvGrpSpPr>
          <xdr:cNvPr id="8" name="Groep 7">
            <a:extLst>
              <a:ext uri="{FF2B5EF4-FFF2-40B4-BE49-F238E27FC236}">
                <a16:creationId xmlns:a16="http://schemas.microsoft.com/office/drawing/2014/main" id="{00000000-0008-0000-0D00-000008000000}"/>
              </a:ext>
            </a:extLst>
          </xdr:cNvPr>
          <xdr:cNvGrpSpPr/>
        </xdr:nvGrpSpPr>
        <xdr:grpSpPr>
          <a:xfrm>
            <a:off x="7686675" y="581025"/>
            <a:ext cx="1440000" cy="540000"/>
            <a:chOff x="7686675" y="581025"/>
            <a:chExt cx="1440000" cy="540000"/>
          </a:xfrm>
        </xdr:grpSpPr>
        <xdr:sp macro="" textlink="">
          <xdr:nvSpPr>
            <xdr:cNvPr id="10" name="Afgeronde rechthoek 9">
              <a:extLst>
                <a:ext uri="{FF2B5EF4-FFF2-40B4-BE49-F238E27FC236}">
                  <a16:creationId xmlns:a16="http://schemas.microsoft.com/office/drawing/2014/main" id="{00000000-0008-0000-0D00-00000A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1" name="Groep 10">
              <a:extLst>
                <a:ext uri="{FF2B5EF4-FFF2-40B4-BE49-F238E27FC236}">
                  <a16:creationId xmlns:a16="http://schemas.microsoft.com/office/drawing/2014/main" id="{00000000-0008-0000-0D00-00000B000000}"/>
                </a:ext>
              </a:extLst>
            </xdr:cNvPr>
            <xdr:cNvGrpSpPr/>
          </xdr:nvGrpSpPr>
          <xdr:grpSpPr>
            <a:xfrm>
              <a:off x="7743825" y="671025"/>
              <a:ext cx="360000" cy="360000"/>
              <a:chOff x="7743825" y="671025"/>
              <a:chExt cx="360000" cy="360000"/>
            </a:xfrm>
          </xdr:grpSpPr>
          <xdr:sp macro="" textlink="">
            <xdr:nvSpPr>
              <xdr:cNvPr id="12" name="Ovaal 11">
                <a:extLst>
                  <a:ext uri="{FF2B5EF4-FFF2-40B4-BE49-F238E27FC236}">
                    <a16:creationId xmlns:a16="http://schemas.microsoft.com/office/drawing/2014/main" id="{00000000-0008-0000-0D00-00000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3" name="Gelijkbenige driehoek 12">
                <a:extLst>
                  <a:ext uri="{FF2B5EF4-FFF2-40B4-BE49-F238E27FC236}">
                    <a16:creationId xmlns:a16="http://schemas.microsoft.com/office/drawing/2014/main" id="{00000000-0008-0000-0D00-00000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9" name="Tekstvak 8">
            <a:extLst>
              <a:ext uri="{FF2B5EF4-FFF2-40B4-BE49-F238E27FC236}">
                <a16:creationId xmlns:a16="http://schemas.microsoft.com/office/drawing/2014/main" id="{00000000-0008-0000-0D00-000009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twoCellAnchor>
    <xdr:from>
      <xdr:col>1</xdr:col>
      <xdr:colOff>0</xdr:colOff>
      <xdr:row>27</xdr:row>
      <xdr:rowOff>0</xdr:rowOff>
    </xdr:from>
    <xdr:to>
      <xdr:col>1</xdr:col>
      <xdr:colOff>1489089</xdr:colOff>
      <xdr:row>27</xdr:row>
      <xdr:rowOff>540000</xdr:rowOff>
    </xdr:to>
    <xdr:grpSp>
      <xdr:nvGrpSpPr>
        <xdr:cNvPr id="14" name="Groep 13">
          <a:hlinkClick xmlns:r="http://schemas.openxmlformats.org/officeDocument/2006/relationships" r:id="rId1"/>
          <a:extLst>
            <a:ext uri="{FF2B5EF4-FFF2-40B4-BE49-F238E27FC236}">
              <a16:creationId xmlns:a16="http://schemas.microsoft.com/office/drawing/2014/main" id="{00000000-0008-0000-0D00-00000E000000}"/>
            </a:ext>
          </a:extLst>
        </xdr:cNvPr>
        <xdr:cNvGrpSpPr/>
      </xdr:nvGrpSpPr>
      <xdr:grpSpPr>
        <a:xfrm>
          <a:off x="685800" y="14992350"/>
          <a:ext cx="1489089" cy="540000"/>
          <a:chOff x="7686675" y="581025"/>
          <a:chExt cx="1489089" cy="540000"/>
        </a:xfrm>
      </xdr:grpSpPr>
      <xdr:grpSp>
        <xdr:nvGrpSpPr>
          <xdr:cNvPr id="15" name="Groep 14">
            <a:extLst>
              <a:ext uri="{FF2B5EF4-FFF2-40B4-BE49-F238E27FC236}">
                <a16:creationId xmlns:a16="http://schemas.microsoft.com/office/drawing/2014/main" id="{00000000-0008-0000-0D00-00000F000000}"/>
              </a:ext>
            </a:extLst>
          </xdr:cNvPr>
          <xdr:cNvGrpSpPr/>
        </xdr:nvGrpSpPr>
        <xdr:grpSpPr>
          <a:xfrm>
            <a:off x="7686675" y="581025"/>
            <a:ext cx="1440000" cy="540000"/>
            <a:chOff x="7686675" y="581025"/>
            <a:chExt cx="1440000" cy="540000"/>
          </a:xfrm>
        </xdr:grpSpPr>
        <xdr:sp macro="" textlink="">
          <xdr:nvSpPr>
            <xdr:cNvPr id="17" name="Afgeronde rechthoek 16">
              <a:extLst>
                <a:ext uri="{FF2B5EF4-FFF2-40B4-BE49-F238E27FC236}">
                  <a16:creationId xmlns:a16="http://schemas.microsoft.com/office/drawing/2014/main" id="{00000000-0008-0000-0D00-000011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8" name="Groep 17">
              <a:extLst>
                <a:ext uri="{FF2B5EF4-FFF2-40B4-BE49-F238E27FC236}">
                  <a16:creationId xmlns:a16="http://schemas.microsoft.com/office/drawing/2014/main" id="{00000000-0008-0000-0D00-000012000000}"/>
                </a:ext>
              </a:extLst>
            </xdr:cNvPr>
            <xdr:cNvGrpSpPr/>
          </xdr:nvGrpSpPr>
          <xdr:grpSpPr>
            <a:xfrm>
              <a:off x="7743825" y="671025"/>
              <a:ext cx="360000" cy="360000"/>
              <a:chOff x="7743825" y="671025"/>
              <a:chExt cx="360000" cy="360000"/>
            </a:xfrm>
          </xdr:grpSpPr>
          <xdr:sp macro="" textlink="">
            <xdr:nvSpPr>
              <xdr:cNvPr id="19" name="Ovaal 18">
                <a:extLst>
                  <a:ext uri="{FF2B5EF4-FFF2-40B4-BE49-F238E27FC236}">
                    <a16:creationId xmlns:a16="http://schemas.microsoft.com/office/drawing/2014/main" id="{00000000-0008-0000-0D00-000013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0" name="Gelijkbenige driehoek 19">
                <a:extLst>
                  <a:ext uri="{FF2B5EF4-FFF2-40B4-BE49-F238E27FC236}">
                    <a16:creationId xmlns:a16="http://schemas.microsoft.com/office/drawing/2014/main" id="{00000000-0008-0000-0D00-000014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6" name="Tekstvak 15">
            <a:extLst>
              <a:ext uri="{FF2B5EF4-FFF2-40B4-BE49-F238E27FC236}">
                <a16:creationId xmlns:a16="http://schemas.microsoft.com/office/drawing/2014/main" id="{00000000-0008-0000-0D00-000010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16" name="Groep 15">
          <a:hlinkClick xmlns:r="http://schemas.openxmlformats.org/officeDocument/2006/relationships" r:id="rId1"/>
          <a:extLst>
            <a:ext uri="{FF2B5EF4-FFF2-40B4-BE49-F238E27FC236}">
              <a16:creationId xmlns:a16="http://schemas.microsoft.com/office/drawing/2014/main" id="{00000000-0008-0000-0E00-000010000000}"/>
            </a:ext>
          </a:extLst>
        </xdr:cNvPr>
        <xdr:cNvGrpSpPr>
          <a:grpSpLocks noChangeAspect="1"/>
        </xdr:cNvGrpSpPr>
      </xdr:nvGrpSpPr>
      <xdr:grpSpPr>
        <a:xfrm>
          <a:off x="685800" y="142875"/>
          <a:ext cx="1197009" cy="432000"/>
          <a:chOff x="7686675" y="581025"/>
          <a:chExt cx="1496262" cy="540000"/>
        </a:xfrm>
      </xdr:grpSpPr>
      <xdr:grpSp>
        <xdr:nvGrpSpPr>
          <xdr:cNvPr id="17" name="Groep 16">
            <a:extLst>
              <a:ext uri="{FF2B5EF4-FFF2-40B4-BE49-F238E27FC236}">
                <a16:creationId xmlns:a16="http://schemas.microsoft.com/office/drawing/2014/main" id="{00000000-0008-0000-0E00-000011000000}"/>
              </a:ext>
            </a:extLst>
          </xdr:cNvPr>
          <xdr:cNvGrpSpPr/>
        </xdr:nvGrpSpPr>
        <xdr:grpSpPr>
          <a:xfrm>
            <a:off x="7686675" y="581025"/>
            <a:ext cx="1440000" cy="540000"/>
            <a:chOff x="7686675" y="581025"/>
            <a:chExt cx="1440000" cy="540000"/>
          </a:xfrm>
        </xdr:grpSpPr>
        <xdr:sp macro="" textlink="">
          <xdr:nvSpPr>
            <xdr:cNvPr id="19" name="Afgeronde rechthoek 18">
              <a:extLst>
                <a:ext uri="{FF2B5EF4-FFF2-40B4-BE49-F238E27FC236}">
                  <a16:creationId xmlns:a16="http://schemas.microsoft.com/office/drawing/2014/main" id="{00000000-0008-0000-0E00-00001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a:extLst>
                <a:ext uri="{FF2B5EF4-FFF2-40B4-BE49-F238E27FC236}">
                  <a16:creationId xmlns:a16="http://schemas.microsoft.com/office/drawing/2014/main" id="{00000000-0008-0000-0E00-000014000000}"/>
                </a:ext>
              </a:extLst>
            </xdr:cNvPr>
            <xdr:cNvGrpSpPr/>
          </xdr:nvGrpSpPr>
          <xdr:grpSpPr>
            <a:xfrm>
              <a:off x="7743825" y="671025"/>
              <a:ext cx="360000" cy="360000"/>
              <a:chOff x="7743825" y="671025"/>
              <a:chExt cx="360000" cy="360000"/>
            </a:xfrm>
          </xdr:grpSpPr>
          <xdr:sp macro="" textlink="">
            <xdr:nvSpPr>
              <xdr:cNvPr id="21" name="Ovaal 20">
                <a:extLst>
                  <a:ext uri="{FF2B5EF4-FFF2-40B4-BE49-F238E27FC236}">
                    <a16:creationId xmlns:a16="http://schemas.microsoft.com/office/drawing/2014/main" id="{00000000-0008-0000-0E00-00001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a:extLst>
                  <a:ext uri="{FF2B5EF4-FFF2-40B4-BE49-F238E27FC236}">
                    <a16:creationId xmlns:a16="http://schemas.microsoft.com/office/drawing/2014/main" id="{00000000-0008-0000-0E00-00001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a:extLst>
              <a:ext uri="{FF2B5EF4-FFF2-40B4-BE49-F238E27FC236}">
                <a16:creationId xmlns:a16="http://schemas.microsoft.com/office/drawing/2014/main" id="{00000000-0008-0000-0E00-00001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39</xdr:row>
      <xdr:rowOff>0</xdr:rowOff>
    </xdr:from>
    <xdr:to>
      <xdr:col>1</xdr:col>
      <xdr:colOff>1197009</xdr:colOff>
      <xdr:row>39</xdr:row>
      <xdr:rowOff>432000</xdr:rowOff>
    </xdr:to>
    <xdr:grpSp>
      <xdr:nvGrpSpPr>
        <xdr:cNvPr id="23" name="Groep 22">
          <a:hlinkClick xmlns:r="http://schemas.openxmlformats.org/officeDocument/2006/relationships" r:id="rId1"/>
          <a:extLst>
            <a:ext uri="{FF2B5EF4-FFF2-40B4-BE49-F238E27FC236}">
              <a16:creationId xmlns:a16="http://schemas.microsoft.com/office/drawing/2014/main" id="{00000000-0008-0000-0E00-000017000000}"/>
            </a:ext>
          </a:extLst>
        </xdr:cNvPr>
        <xdr:cNvGrpSpPr>
          <a:grpSpLocks noChangeAspect="1"/>
        </xdr:cNvGrpSpPr>
      </xdr:nvGrpSpPr>
      <xdr:grpSpPr>
        <a:xfrm>
          <a:off x="685800" y="11096625"/>
          <a:ext cx="1197009" cy="432000"/>
          <a:chOff x="7686675" y="581025"/>
          <a:chExt cx="1496262" cy="540000"/>
        </a:xfrm>
      </xdr:grpSpPr>
      <xdr:grpSp>
        <xdr:nvGrpSpPr>
          <xdr:cNvPr id="38" name="Groep 37">
            <a:extLst>
              <a:ext uri="{FF2B5EF4-FFF2-40B4-BE49-F238E27FC236}">
                <a16:creationId xmlns:a16="http://schemas.microsoft.com/office/drawing/2014/main" id="{00000000-0008-0000-0E00-000026000000}"/>
              </a:ext>
            </a:extLst>
          </xdr:cNvPr>
          <xdr:cNvGrpSpPr/>
        </xdr:nvGrpSpPr>
        <xdr:grpSpPr>
          <a:xfrm>
            <a:off x="7686675" y="581025"/>
            <a:ext cx="1440000" cy="540000"/>
            <a:chOff x="7686675" y="581025"/>
            <a:chExt cx="1440000" cy="540000"/>
          </a:xfrm>
        </xdr:grpSpPr>
        <xdr:sp macro="" textlink="">
          <xdr:nvSpPr>
            <xdr:cNvPr id="40" name="Afgeronde rechthoek 39">
              <a:extLst>
                <a:ext uri="{FF2B5EF4-FFF2-40B4-BE49-F238E27FC236}">
                  <a16:creationId xmlns:a16="http://schemas.microsoft.com/office/drawing/2014/main" id="{00000000-0008-0000-0E00-00002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a:extLst>
                <a:ext uri="{FF2B5EF4-FFF2-40B4-BE49-F238E27FC236}">
                  <a16:creationId xmlns:a16="http://schemas.microsoft.com/office/drawing/2014/main" id="{00000000-0008-0000-0E00-000029000000}"/>
                </a:ext>
              </a:extLst>
            </xdr:cNvPr>
            <xdr:cNvGrpSpPr/>
          </xdr:nvGrpSpPr>
          <xdr:grpSpPr>
            <a:xfrm>
              <a:off x="7743825" y="671025"/>
              <a:ext cx="360000" cy="360000"/>
              <a:chOff x="7743825" y="671025"/>
              <a:chExt cx="360000" cy="360000"/>
            </a:xfrm>
          </xdr:grpSpPr>
          <xdr:sp macro="" textlink="">
            <xdr:nvSpPr>
              <xdr:cNvPr id="42" name="Ovaal 41">
                <a:extLst>
                  <a:ext uri="{FF2B5EF4-FFF2-40B4-BE49-F238E27FC236}">
                    <a16:creationId xmlns:a16="http://schemas.microsoft.com/office/drawing/2014/main" id="{00000000-0008-0000-0E00-00002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a:extLst>
                  <a:ext uri="{FF2B5EF4-FFF2-40B4-BE49-F238E27FC236}">
                    <a16:creationId xmlns:a16="http://schemas.microsoft.com/office/drawing/2014/main" id="{00000000-0008-0000-0E00-00002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a:extLst>
              <a:ext uri="{FF2B5EF4-FFF2-40B4-BE49-F238E27FC236}">
                <a16:creationId xmlns:a16="http://schemas.microsoft.com/office/drawing/2014/main" id="{00000000-0008-0000-0E00-00002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a:extLst>
            <a:ext uri="{FF2B5EF4-FFF2-40B4-BE49-F238E27FC236}">
              <a16:creationId xmlns:a16="http://schemas.microsoft.com/office/drawing/2014/main" id="{00000000-0008-0000-0F00-000014000000}"/>
            </a:ext>
          </a:extLst>
        </xdr:cNvPr>
        <xdr:cNvGrpSpPr>
          <a:grpSpLocks noChangeAspect="1"/>
        </xdr:cNvGrpSpPr>
      </xdr:nvGrpSpPr>
      <xdr:grpSpPr>
        <a:xfrm>
          <a:off x="685800" y="142875"/>
          <a:ext cx="1197009" cy="432000"/>
          <a:chOff x="7686675" y="581025"/>
          <a:chExt cx="1496262" cy="540000"/>
        </a:xfrm>
      </xdr:grpSpPr>
      <xdr:grpSp>
        <xdr:nvGrpSpPr>
          <xdr:cNvPr id="21" name="Groep 20">
            <a:extLst>
              <a:ext uri="{FF2B5EF4-FFF2-40B4-BE49-F238E27FC236}">
                <a16:creationId xmlns:a16="http://schemas.microsoft.com/office/drawing/2014/main" id="{00000000-0008-0000-0F00-000015000000}"/>
              </a:ext>
            </a:extLst>
          </xdr:cNvPr>
          <xdr:cNvGrpSpPr/>
        </xdr:nvGrpSpPr>
        <xdr:grpSpPr>
          <a:xfrm>
            <a:off x="7686675" y="581025"/>
            <a:ext cx="1440000" cy="540000"/>
            <a:chOff x="7686675" y="581025"/>
            <a:chExt cx="1440000" cy="540000"/>
          </a:xfrm>
        </xdr:grpSpPr>
        <xdr:sp macro="" textlink="">
          <xdr:nvSpPr>
            <xdr:cNvPr id="23" name="Afgeronde rechthoek 22">
              <a:extLst>
                <a:ext uri="{FF2B5EF4-FFF2-40B4-BE49-F238E27FC236}">
                  <a16:creationId xmlns:a16="http://schemas.microsoft.com/office/drawing/2014/main" id="{00000000-0008-0000-0F00-000017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a:extLst>
                <a:ext uri="{FF2B5EF4-FFF2-40B4-BE49-F238E27FC236}">
                  <a16:creationId xmlns:a16="http://schemas.microsoft.com/office/drawing/2014/main" id="{00000000-0008-0000-0F00-000018000000}"/>
                </a:ext>
              </a:extLst>
            </xdr:cNvPr>
            <xdr:cNvGrpSpPr/>
          </xdr:nvGrpSpPr>
          <xdr:grpSpPr>
            <a:xfrm>
              <a:off x="7743825" y="671025"/>
              <a:ext cx="360000" cy="360000"/>
              <a:chOff x="7743825" y="671025"/>
              <a:chExt cx="360000" cy="360000"/>
            </a:xfrm>
          </xdr:grpSpPr>
          <xdr:sp macro="" textlink="">
            <xdr:nvSpPr>
              <xdr:cNvPr id="25" name="Ovaal 24">
                <a:extLst>
                  <a:ext uri="{FF2B5EF4-FFF2-40B4-BE49-F238E27FC236}">
                    <a16:creationId xmlns:a16="http://schemas.microsoft.com/office/drawing/2014/main" id="{00000000-0008-0000-0F00-000019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a:extLst>
                  <a:ext uri="{FF2B5EF4-FFF2-40B4-BE49-F238E27FC236}">
                    <a16:creationId xmlns:a16="http://schemas.microsoft.com/office/drawing/2014/main" id="{00000000-0008-0000-0F00-00001A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a:extLst>
              <a:ext uri="{FF2B5EF4-FFF2-40B4-BE49-F238E27FC236}">
                <a16:creationId xmlns:a16="http://schemas.microsoft.com/office/drawing/2014/main" id="{00000000-0008-0000-0F00-000016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381000</xdr:rowOff>
    </xdr:from>
    <xdr:to>
      <xdr:col>1</xdr:col>
      <xdr:colOff>1197009</xdr:colOff>
      <xdr:row>7</xdr:row>
      <xdr:rowOff>89100</xdr:rowOff>
    </xdr:to>
    <xdr:grpSp>
      <xdr:nvGrpSpPr>
        <xdr:cNvPr id="27" name="Groep 26">
          <a:hlinkClick xmlns:r="http://schemas.openxmlformats.org/officeDocument/2006/relationships" r:id="rId1"/>
          <a:extLst>
            <a:ext uri="{FF2B5EF4-FFF2-40B4-BE49-F238E27FC236}">
              <a16:creationId xmlns:a16="http://schemas.microsoft.com/office/drawing/2014/main" id="{00000000-0008-0000-0F00-00001B000000}"/>
            </a:ext>
          </a:extLst>
        </xdr:cNvPr>
        <xdr:cNvGrpSpPr>
          <a:grpSpLocks noChangeAspect="1"/>
        </xdr:cNvGrpSpPr>
      </xdr:nvGrpSpPr>
      <xdr:grpSpPr>
        <a:xfrm>
          <a:off x="685800" y="4352925"/>
          <a:ext cx="1197009" cy="432000"/>
          <a:chOff x="7686675" y="581025"/>
          <a:chExt cx="1496262" cy="540000"/>
        </a:xfrm>
      </xdr:grpSpPr>
      <xdr:grpSp>
        <xdr:nvGrpSpPr>
          <xdr:cNvPr id="28" name="Groep 27">
            <a:extLst>
              <a:ext uri="{FF2B5EF4-FFF2-40B4-BE49-F238E27FC236}">
                <a16:creationId xmlns:a16="http://schemas.microsoft.com/office/drawing/2014/main" id="{00000000-0008-0000-0F00-00001C000000}"/>
              </a:ext>
            </a:extLst>
          </xdr:cNvPr>
          <xdr:cNvGrpSpPr/>
        </xdr:nvGrpSpPr>
        <xdr:grpSpPr>
          <a:xfrm>
            <a:off x="7686675" y="581025"/>
            <a:ext cx="1440000" cy="540000"/>
            <a:chOff x="7686675" y="581025"/>
            <a:chExt cx="1440000" cy="540000"/>
          </a:xfrm>
        </xdr:grpSpPr>
        <xdr:sp macro="" textlink="">
          <xdr:nvSpPr>
            <xdr:cNvPr id="30" name="Afgeronde rechthoek 29">
              <a:extLst>
                <a:ext uri="{FF2B5EF4-FFF2-40B4-BE49-F238E27FC236}">
                  <a16:creationId xmlns:a16="http://schemas.microsoft.com/office/drawing/2014/main" id="{00000000-0008-0000-0F00-00001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a:extLst>
                <a:ext uri="{FF2B5EF4-FFF2-40B4-BE49-F238E27FC236}">
                  <a16:creationId xmlns:a16="http://schemas.microsoft.com/office/drawing/2014/main" id="{00000000-0008-0000-0F00-00001F000000}"/>
                </a:ext>
              </a:extLst>
            </xdr:cNvPr>
            <xdr:cNvGrpSpPr/>
          </xdr:nvGrpSpPr>
          <xdr:grpSpPr>
            <a:xfrm>
              <a:off x="7743825" y="671025"/>
              <a:ext cx="360000" cy="360000"/>
              <a:chOff x="7743825" y="671025"/>
              <a:chExt cx="360000" cy="360000"/>
            </a:xfrm>
          </xdr:grpSpPr>
          <xdr:sp macro="" textlink="">
            <xdr:nvSpPr>
              <xdr:cNvPr id="32" name="Ovaal 31">
                <a:extLst>
                  <a:ext uri="{FF2B5EF4-FFF2-40B4-BE49-F238E27FC236}">
                    <a16:creationId xmlns:a16="http://schemas.microsoft.com/office/drawing/2014/main" id="{00000000-0008-0000-0F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F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a:extLst>
              <a:ext uri="{FF2B5EF4-FFF2-40B4-BE49-F238E27FC236}">
                <a16:creationId xmlns:a16="http://schemas.microsoft.com/office/drawing/2014/main" id="{00000000-0008-0000-0F00-00001D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32" name="Groep 31">
          <a:hlinkClick xmlns:r="http://schemas.openxmlformats.org/officeDocument/2006/relationships" r:id="rId1"/>
          <a:extLst>
            <a:ext uri="{FF2B5EF4-FFF2-40B4-BE49-F238E27FC236}">
              <a16:creationId xmlns:a16="http://schemas.microsoft.com/office/drawing/2014/main" id="{00000000-0008-0000-1000-000020000000}"/>
            </a:ext>
          </a:extLst>
        </xdr:cNvPr>
        <xdr:cNvGrpSpPr>
          <a:grpSpLocks noChangeAspect="1"/>
        </xdr:cNvGrpSpPr>
      </xdr:nvGrpSpPr>
      <xdr:grpSpPr>
        <a:xfrm>
          <a:off x="685800" y="142875"/>
          <a:ext cx="1197009" cy="432000"/>
          <a:chOff x="7686675" y="581025"/>
          <a:chExt cx="1496262" cy="540000"/>
        </a:xfrm>
      </xdr:grpSpPr>
      <xdr:grpSp>
        <xdr:nvGrpSpPr>
          <xdr:cNvPr id="33" name="Groep 32">
            <a:extLst>
              <a:ext uri="{FF2B5EF4-FFF2-40B4-BE49-F238E27FC236}">
                <a16:creationId xmlns:a16="http://schemas.microsoft.com/office/drawing/2014/main" id="{00000000-0008-0000-1000-000021000000}"/>
              </a:ext>
            </a:extLst>
          </xdr:cNvPr>
          <xdr:cNvGrpSpPr/>
        </xdr:nvGrpSpPr>
        <xdr:grpSpPr>
          <a:xfrm>
            <a:off x="7686675" y="581025"/>
            <a:ext cx="1440000" cy="540000"/>
            <a:chOff x="7686675" y="581025"/>
            <a:chExt cx="1440000" cy="540000"/>
          </a:xfrm>
        </xdr:grpSpPr>
        <xdr:sp macro="" textlink="">
          <xdr:nvSpPr>
            <xdr:cNvPr id="35" name="Afgeronde rechthoek 34">
              <a:extLst>
                <a:ext uri="{FF2B5EF4-FFF2-40B4-BE49-F238E27FC236}">
                  <a16:creationId xmlns:a16="http://schemas.microsoft.com/office/drawing/2014/main" id="{00000000-0008-0000-1000-00002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6" name="Groep 35">
              <a:extLst>
                <a:ext uri="{FF2B5EF4-FFF2-40B4-BE49-F238E27FC236}">
                  <a16:creationId xmlns:a16="http://schemas.microsoft.com/office/drawing/2014/main" id="{00000000-0008-0000-1000-000024000000}"/>
                </a:ext>
              </a:extLst>
            </xdr:cNvPr>
            <xdr:cNvGrpSpPr/>
          </xdr:nvGrpSpPr>
          <xdr:grpSpPr>
            <a:xfrm>
              <a:off x="7743825" y="671025"/>
              <a:ext cx="360000" cy="360000"/>
              <a:chOff x="7743825" y="671025"/>
              <a:chExt cx="360000" cy="360000"/>
            </a:xfrm>
          </xdr:grpSpPr>
          <xdr:sp macro="" textlink="">
            <xdr:nvSpPr>
              <xdr:cNvPr id="37" name="Ovaal 36">
                <a:extLst>
                  <a:ext uri="{FF2B5EF4-FFF2-40B4-BE49-F238E27FC236}">
                    <a16:creationId xmlns:a16="http://schemas.microsoft.com/office/drawing/2014/main" id="{00000000-0008-0000-1000-00002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8" name="Gelijkbenige driehoek 37">
                <a:extLst>
                  <a:ext uri="{FF2B5EF4-FFF2-40B4-BE49-F238E27FC236}">
                    <a16:creationId xmlns:a16="http://schemas.microsoft.com/office/drawing/2014/main" id="{00000000-0008-0000-1000-00002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4" name="Tekstvak 33">
            <a:extLst>
              <a:ext uri="{FF2B5EF4-FFF2-40B4-BE49-F238E27FC236}">
                <a16:creationId xmlns:a16="http://schemas.microsoft.com/office/drawing/2014/main" id="{00000000-0008-0000-1000-00002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219075</xdr:colOff>
      <xdr:row>7</xdr:row>
      <xdr:rowOff>114300</xdr:rowOff>
    </xdr:from>
    <xdr:to>
      <xdr:col>1</xdr:col>
      <xdr:colOff>1416084</xdr:colOff>
      <xdr:row>10</xdr:row>
      <xdr:rowOff>117675</xdr:rowOff>
    </xdr:to>
    <xdr:grpSp>
      <xdr:nvGrpSpPr>
        <xdr:cNvPr id="19" name="Groep 18">
          <a:hlinkClick xmlns:r="http://schemas.openxmlformats.org/officeDocument/2006/relationships" r:id="rId1"/>
          <a:extLst>
            <a:ext uri="{FF2B5EF4-FFF2-40B4-BE49-F238E27FC236}">
              <a16:creationId xmlns:a16="http://schemas.microsoft.com/office/drawing/2014/main" id="{00000000-0008-0000-1100-000013000000}"/>
            </a:ext>
          </a:extLst>
        </xdr:cNvPr>
        <xdr:cNvGrpSpPr>
          <a:grpSpLocks noChangeAspect="1"/>
        </xdr:cNvGrpSpPr>
      </xdr:nvGrpSpPr>
      <xdr:grpSpPr>
        <a:xfrm>
          <a:off x="904875" y="12011025"/>
          <a:ext cx="1197009" cy="432000"/>
          <a:chOff x="7686675" y="581025"/>
          <a:chExt cx="1496262" cy="540000"/>
        </a:xfrm>
      </xdr:grpSpPr>
      <xdr:grpSp>
        <xdr:nvGrpSpPr>
          <xdr:cNvPr id="20" name="Groep 19">
            <a:extLst>
              <a:ext uri="{FF2B5EF4-FFF2-40B4-BE49-F238E27FC236}">
                <a16:creationId xmlns:a16="http://schemas.microsoft.com/office/drawing/2014/main" id="{00000000-0008-0000-1100-000014000000}"/>
              </a:ext>
            </a:extLst>
          </xdr:cNvPr>
          <xdr:cNvGrpSpPr/>
        </xdr:nvGrpSpPr>
        <xdr:grpSpPr>
          <a:xfrm>
            <a:off x="7686675" y="581025"/>
            <a:ext cx="1440000" cy="540000"/>
            <a:chOff x="7686675" y="581025"/>
            <a:chExt cx="1440000" cy="540000"/>
          </a:xfrm>
        </xdr:grpSpPr>
        <xdr:sp macro="" textlink="">
          <xdr:nvSpPr>
            <xdr:cNvPr id="22" name="Afgeronde rechthoek 21">
              <a:extLst>
                <a:ext uri="{FF2B5EF4-FFF2-40B4-BE49-F238E27FC236}">
                  <a16:creationId xmlns:a16="http://schemas.microsoft.com/office/drawing/2014/main" id="{00000000-0008-0000-1100-000016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3" name="Groep 22">
              <a:extLst>
                <a:ext uri="{FF2B5EF4-FFF2-40B4-BE49-F238E27FC236}">
                  <a16:creationId xmlns:a16="http://schemas.microsoft.com/office/drawing/2014/main" id="{00000000-0008-0000-1100-000017000000}"/>
                </a:ext>
              </a:extLst>
            </xdr:cNvPr>
            <xdr:cNvGrpSpPr/>
          </xdr:nvGrpSpPr>
          <xdr:grpSpPr>
            <a:xfrm>
              <a:off x="7743825" y="671025"/>
              <a:ext cx="360000" cy="360000"/>
              <a:chOff x="7743825" y="671025"/>
              <a:chExt cx="360000" cy="360000"/>
            </a:xfrm>
          </xdr:grpSpPr>
          <xdr:sp macro="" textlink="">
            <xdr:nvSpPr>
              <xdr:cNvPr id="24" name="Ovaal 23">
                <a:extLst>
                  <a:ext uri="{FF2B5EF4-FFF2-40B4-BE49-F238E27FC236}">
                    <a16:creationId xmlns:a16="http://schemas.microsoft.com/office/drawing/2014/main" id="{00000000-0008-0000-1100-000018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5" name="Gelijkbenige driehoek 24">
                <a:extLst>
                  <a:ext uri="{FF2B5EF4-FFF2-40B4-BE49-F238E27FC236}">
                    <a16:creationId xmlns:a16="http://schemas.microsoft.com/office/drawing/2014/main" id="{00000000-0008-0000-1100-000019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1" name="Tekstvak 20">
            <a:extLst>
              <a:ext uri="{FF2B5EF4-FFF2-40B4-BE49-F238E27FC236}">
                <a16:creationId xmlns:a16="http://schemas.microsoft.com/office/drawing/2014/main" id="{00000000-0008-0000-1100-000015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a:extLst>
            <a:ext uri="{FF2B5EF4-FFF2-40B4-BE49-F238E27FC236}">
              <a16:creationId xmlns:a16="http://schemas.microsoft.com/office/drawing/2014/main" id="{00000000-0008-0000-1100-00001A000000}"/>
            </a:ext>
          </a:extLst>
        </xdr:cNvPr>
        <xdr:cNvGrpSpPr>
          <a:grpSpLocks noChangeAspect="1"/>
        </xdr:cNvGrpSpPr>
      </xdr:nvGrpSpPr>
      <xdr:grpSpPr>
        <a:xfrm>
          <a:off x="685800" y="142875"/>
          <a:ext cx="1197009" cy="432000"/>
          <a:chOff x="7686675" y="581025"/>
          <a:chExt cx="1496262" cy="540000"/>
        </a:xfrm>
      </xdr:grpSpPr>
      <xdr:grpSp>
        <xdr:nvGrpSpPr>
          <xdr:cNvPr id="27" name="Groep 26">
            <a:extLst>
              <a:ext uri="{FF2B5EF4-FFF2-40B4-BE49-F238E27FC236}">
                <a16:creationId xmlns:a16="http://schemas.microsoft.com/office/drawing/2014/main" id="{00000000-0008-0000-1100-00001B000000}"/>
              </a:ext>
            </a:extLst>
          </xdr:cNvPr>
          <xdr:cNvGrpSpPr/>
        </xdr:nvGrpSpPr>
        <xdr:grpSpPr>
          <a:xfrm>
            <a:off x="7686675" y="581025"/>
            <a:ext cx="1440000" cy="540000"/>
            <a:chOff x="7686675" y="581025"/>
            <a:chExt cx="1440000" cy="540000"/>
          </a:xfrm>
        </xdr:grpSpPr>
        <xdr:sp macro="" textlink="">
          <xdr:nvSpPr>
            <xdr:cNvPr id="29" name="Afgeronde rechthoek 28">
              <a:extLst>
                <a:ext uri="{FF2B5EF4-FFF2-40B4-BE49-F238E27FC236}">
                  <a16:creationId xmlns:a16="http://schemas.microsoft.com/office/drawing/2014/main" id="{00000000-0008-0000-1100-00001D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1100-00001E000000}"/>
                </a:ext>
              </a:extLst>
            </xdr:cNvPr>
            <xdr:cNvGrpSpPr/>
          </xdr:nvGrpSpPr>
          <xdr:grpSpPr>
            <a:xfrm>
              <a:off x="7743825" y="671025"/>
              <a:ext cx="360000" cy="360000"/>
              <a:chOff x="7743825" y="671025"/>
              <a:chExt cx="360000" cy="360000"/>
            </a:xfrm>
          </xdr:grpSpPr>
          <xdr:sp macro="" textlink="">
            <xdr:nvSpPr>
              <xdr:cNvPr id="31" name="Ovaal 30">
                <a:extLst>
                  <a:ext uri="{FF2B5EF4-FFF2-40B4-BE49-F238E27FC236}">
                    <a16:creationId xmlns:a16="http://schemas.microsoft.com/office/drawing/2014/main" id="{00000000-0008-0000-1100-00001F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a:extLst>
                  <a:ext uri="{FF2B5EF4-FFF2-40B4-BE49-F238E27FC236}">
                    <a16:creationId xmlns:a16="http://schemas.microsoft.com/office/drawing/2014/main" id="{00000000-0008-0000-1100-000020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a:extLst>
              <a:ext uri="{FF2B5EF4-FFF2-40B4-BE49-F238E27FC236}">
                <a16:creationId xmlns:a16="http://schemas.microsoft.com/office/drawing/2014/main" id="{00000000-0008-0000-1100-00001C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oneCell">
    <xdr:from>
      <xdr:col>0</xdr:col>
      <xdr:colOff>590550</xdr:colOff>
      <xdr:row>4</xdr:row>
      <xdr:rowOff>4674395</xdr:rowOff>
    </xdr:from>
    <xdr:to>
      <xdr:col>5</xdr:col>
      <xdr:colOff>183091</xdr:colOff>
      <xdr:row>6</xdr:row>
      <xdr:rowOff>114301</xdr:rowOff>
    </xdr:to>
    <xdr:pic>
      <xdr:nvPicPr>
        <xdr:cNvPr id="16" name="Afbeelding 15">
          <a:extLst>
            <a:ext uri="{FF2B5EF4-FFF2-40B4-BE49-F238E27FC236}">
              <a16:creationId xmlns:a16="http://schemas.microsoft.com/office/drawing/2014/main" id="{00000000-0008-0000-11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0550" y="6026945"/>
          <a:ext cx="10384366" cy="584120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a:extLst>
            <a:ext uri="{FF2B5EF4-FFF2-40B4-BE49-F238E27FC236}">
              <a16:creationId xmlns:a16="http://schemas.microsoft.com/office/drawing/2014/main" id="{00000000-0008-0000-1200-00001A000000}"/>
            </a:ext>
          </a:extLst>
        </xdr:cNvPr>
        <xdr:cNvGrpSpPr>
          <a:grpSpLocks noChangeAspect="1"/>
        </xdr:cNvGrpSpPr>
      </xdr:nvGrpSpPr>
      <xdr:grpSpPr>
        <a:xfrm>
          <a:off x="685800" y="142875"/>
          <a:ext cx="1197009" cy="432000"/>
          <a:chOff x="7686675" y="581025"/>
          <a:chExt cx="1496262" cy="540000"/>
        </a:xfrm>
      </xdr:grpSpPr>
      <xdr:grpSp>
        <xdr:nvGrpSpPr>
          <xdr:cNvPr id="27" name="Groep 26">
            <a:extLst>
              <a:ext uri="{FF2B5EF4-FFF2-40B4-BE49-F238E27FC236}">
                <a16:creationId xmlns:a16="http://schemas.microsoft.com/office/drawing/2014/main" id="{00000000-0008-0000-1200-00001B000000}"/>
              </a:ext>
            </a:extLst>
          </xdr:cNvPr>
          <xdr:cNvGrpSpPr/>
        </xdr:nvGrpSpPr>
        <xdr:grpSpPr>
          <a:xfrm>
            <a:off x="7686675" y="581025"/>
            <a:ext cx="1440000" cy="540000"/>
            <a:chOff x="7686675" y="581025"/>
            <a:chExt cx="1440000" cy="540000"/>
          </a:xfrm>
        </xdr:grpSpPr>
        <xdr:sp macro="" textlink="">
          <xdr:nvSpPr>
            <xdr:cNvPr id="29" name="Afgeronde rechthoek 28">
              <a:extLst>
                <a:ext uri="{FF2B5EF4-FFF2-40B4-BE49-F238E27FC236}">
                  <a16:creationId xmlns:a16="http://schemas.microsoft.com/office/drawing/2014/main" id="{00000000-0008-0000-1200-00001D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1200-00001E000000}"/>
                </a:ext>
              </a:extLst>
            </xdr:cNvPr>
            <xdr:cNvGrpSpPr/>
          </xdr:nvGrpSpPr>
          <xdr:grpSpPr>
            <a:xfrm>
              <a:off x="7743825" y="671025"/>
              <a:ext cx="360000" cy="360000"/>
              <a:chOff x="7743825" y="671025"/>
              <a:chExt cx="360000" cy="360000"/>
            </a:xfrm>
          </xdr:grpSpPr>
          <xdr:sp macro="" textlink="">
            <xdr:nvSpPr>
              <xdr:cNvPr id="31" name="Ovaal 30">
                <a:extLst>
                  <a:ext uri="{FF2B5EF4-FFF2-40B4-BE49-F238E27FC236}">
                    <a16:creationId xmlns:a16="http://schemas.microsoft.com/office/drawing/2014/main" id="{00000000-0008-0000-1200-00001F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a:extLst>
                  <a:ext uri="{FF2B5EF4-FFF2-40B4-BE49-F238E27FC236}">
                    <a16:creationId xmlns:a16="http://schemas.microsoft.com/office/drawing/2014/main" id="{00000000-0008-0000-1200-000020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a:extLst>
              <a:ext uri="{FF2B5EF4-FFF2-40B4-BE49-F238E27FC236}">
                <a16:creationId xmlns:a16="http://schemas.microsoft.com/office/drawing/2014/main" id="{00000000-0008-0000-1200-00001C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8</xdr:row>
      <xdr:rowOff>0</xdr:rowOff>
    </xdr:from>
    <xdr:to>
      <xdr:col>1</xdr:col>
      <xdr:colOff>1197009</xdr:colOff>
      <xdr:row>8</xdr:row>
      <xdr:rowOff>432000</xdr:rowOff>
    </xdr:to>
    <xdr:grpSp>
      <xdr:nvGrpSpPr>
        <xdr:cNvPr id="33" name="Groep 32">
          <a:hlinkClick xmlns:r="http://schemas.openxmlformats.org/officeDocument/2006/relationships" r:id="rId1"/>
          <a:extLst>
            <a:ext uri="{FF2B5EF4-FFF2-40B4-BE49-F238E27FC236}">
              <a16:creationId xmlns:a16="http://schemas.microsoft.com/office/drawing/2014/main" id="{00000000-0008-0000-1200-000021000000}"/>
            </a:ext>
          </a:extLst>
        </xdr:cNvPr>
        <xdr:cNvGrpSpPr>
          <a:grpSpLocks noChangeAspect="1"/>
        </xdr:cNvGrpSpPr>
      </xdr:nvGrpSpPr>
      <xdr:grpSpPr>
        <a:xfrm>
          <a:off x="685800" y="3400425"/>
          <a:ext cx="1197009" cy="432000"/>
          <a:chOff x="7686675" y="581025"/>
          <a:chExt cx="1496262" cy="540000"/>
        </a:xfrm>
      </xdr:grpSpPr>
      <xdr:grpSp>
        <xdr:nvGrpSpPr>
          <xdr:cNvPr id="34" name="Groep 33">
            <a:extLst>
              <a:ext uri="{FF2B5EF4-FFF2-40B4-BE49-F238E27FC236}">
                <a16:creationId xmlns:a16="http://schemas.microsoft.com/office/drawing/2014/main" id="{00000000-0008-0000-1200-000022000000}"/>
              </a:ext>
            </a:extLst>
          </xdr:cNvPr>
          <xdr:cNvGrpSpPr/>
        </xdr:nvGrpSpPr>
        <xdr:grpSpPr>
          <a:xfrm>
            <a:off x="7686675" y="581025"/>
            <a:ext cx="1440000" cy="540000"/>
            <a:chOff x="7686675" y="581025"/>
            <a:chExt cx="1440000" cy="540000"/>
          </a:xfrm>
        </xdr:grpSpPr>
        <xdr:sp macro="" textlink="">
          <xdr:nvSpPr>
            <xdr:cNvPr id="36" name="Afgeronde rechthoek 35">
              <a:extLst>
                <a:ext uri="{FF2B5EF4-FFF2-40B4-BE49-F238E27FC236}">
                  <a16:creationId xmlns:a16="http://schemas.microsoft.com/office/drawing/2014/main" id="{00000000-0008-0000-1200-000024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7" name="Groep 36">
              <a:extLst>
                <a:ext uri="{FF2B5EF4-FFF2-40B4-BE49-F238E27FC236}">
                  <a16:creationId xmlns:a16="http://schemas.microsoft.com/office/drawing/2014/main" id="{00000000-0008-0000-1200-000025000000}"/>
                </a:ext>
              </a:extLst>
            </xdr:cNvPr>
            <xdr:cNvGrpSpPr/>
          </xdr:nvGrpSpPr>
          <xdr:grpSpPr>
            <a:xfrm>
              <a:off x="7743825" y="671025"/>
              <a:ext cx="360000" cy="360000"/>
              <a:chOff x="7743825" y="671025"/>
              <a:chExt cx="360000" cy="360000"/>
            </a:xfrm>
          </xdr:grpSpPr>
          <xdr:sp macro="" textlink="">
            <xdr:nvSpPr>
              <xdr:cNvPr id="38" name="Ovaal 37">
                <a:extLst>
                  <a:ext uri="{FF2B5EF4-FFF2-40B4-BE49-F238E27FC236}">
                    <a16:creationId xmlns:a16="http://schemas.microsoft.com/office/drawing/2014/main" id="{00000000-0008-0000-1200-000026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9" name="Gelijkbenige driehoek 38">
                <a:extLst>
                  <a:ext uri="{FF2B5EF4-FFF2-40B4-BE49-F238E27FC236}">
                    <a16:creationId xmlns:a16="http://schemas.microsoft.com/office/drawing/2014/main" id="{00000000-0008-0000-1200-000027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5" name="Tekstvak 34">
            <a:extLst>
              <a:ext uri="{FF2B5EF4-FFF2-40B4-BE49-F238E27FC236}">
                <a16:creationId xmlns:a16="http://schemas.microsoft.com/office/drawing/2014/main" id="{00000000-0008-0000-1200-000023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1009032</xdr:colOff>
      <xdr:row>0</xdr:row>
      <xdr:rowOff>894756</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2089243</xdr:colOff>
      <xdr:row>0</xdr:row>
      <xdr:rowOff>103464</xdr:rowOff>
    </xdr:from>
    <xdr:to>
      <xdr:col>5</xdr:col>
      <xdr:colOff>952627</xdr:colOff>
      <xdr:row>0</xdr:row>
      <xdr:rowOff>535464</xdr:rowOff>
    </xdr:to>
    <xdr:grpSp>
      <xdr:nvGrpSpPr>
        <xdr:cNvPr id="5" name="Groep 4">
          <a:hlinkClick xmlns:r="http://schemas.openxmlformats.org/officeDocument/2006/relationships" r:id="rId2"/>
          <a:extLst>
            <a:ext uri="{FF2B5EF4-FFF2-40B4-BE49-F238E27FC236}">
              <a16:creationId xmlns:a16="http://schemas.microsoft.com/office/drawing/2014/main" id="{00000000-0008-0000-0100-000005000000}"/>
            </a:ext>
          </a:extLst>
        </xdr:cNvPr>
        <xdr:cNvGrpSpPr>
          <a:grpSpLocks noChangeAspect="1"/>
        </xdr:cNvGrpSpPr>
      </xdr:nvGrpSpPr>
      <xdr:grpSpPr>
        <a:xfrm>
          <a:off x="8147143" y="103464"/>
          <a:ext cx="1197009" cy="432000"/>
          <a:chOff x="7686675" y="581025"/>
          <a:chExt cx="1496262" cy="540000"/>
        </a:xfrm>
      </xdr:grpSpPr>
      <xdr:grpSp>
        <xdr:nvGrpSpPr>
          <xdr:cNvPr id="6" name="Groep 5">
            <a:extLst>
              <a:ext uri="{FF2B5EF4-FFF2-40B4-BE49-F238E27FC236}">
                <a16:creationId xmlns:a16="http://schemas.microsoft.com/office/drawing/2014/main" id="{00000000-0008-0000-0100-000006000000}"/>
              </a:ext>
            </a:extLst>
          </xdr:cNvPr>
          <xdr:cNvGrpSpPr/>
        </xdr:nvGrpSpPr>
        <xdr:grpSpPr>
          <a:xfrm>
            <a:off x="7686675" y="581025"/>
            <a:ext cx="1440000" cy="540000"/>
            <a:chOff x="7686675" y="581025"/>
            <a:chExt cx="1440000" cy="540000"/>
          </a:xfrm>
        </xdr:grpSpPr>
        <xdr:sp macro="" textlink="">
          <xdr:nvSpPr>
            <xdr:cNvPr id="8" name="Afgeronde rechthoek 7">
              <a:extLst>
                <a:ext uri="{FF2B5EF4-FFF2-40B4-BE49-F238E27FC236}">
                  <a16:creationId xmlns:a16="http://schemas.microsoft.com/office/drawing/2014/main" id="{00000000-0008-0000-0100-00000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9" name="Groep 8">
              <a:extLst>
                <a:ext uri="{FF2B5EF4-FFF2-40B4-BE49-F238E27FC236}">
                  <a16:creationId xmlns:a16="http://schemas.microsoft.com/office/drawing/2014/main" id="{00000000-0008-0000-0100-000009000000}"/>
                </a:ext>
              </a:extLst>
            </xdr:cNvPr>
            <xdr:cNvGrpSpPr/>
          </xdr:nvGrpSpPr>
          <xdr:grpSpPr>
            <a:xfrm>
              <a:off x="7743825" y="671025"/>
              <a:ext cx="360000" cy="360000"/>
              <a:chOff x="7743825" y="671025"/>
              <a:chExt cx="360000" cy="360000"/>
            </a:xfrm>
          </xdr:grpSpPr>
          <xdr:sp macro="" textlink="">
            <xdr:nvSpPr>
              <xdr:cNvPr id="10" name="Ovaal 9">
                <a:extLst>
                  <a:ext uri="{FF2B5EF4-FFF2-40B4-BE49-F238E27FC236}">
                    <a16:creationId xmlns:a16="http://schemas.microsoft.com/office/drawing/2014/main" id="{00000000-0008-0000-0100-00000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1" name="Gelijkbenige driehoek 10">
                <a:extLst>
                  <a:ext uri="{FF2B5EF4-FFF2-40B4-BE49-F238E27FC236}">
                    <a16:creationId xmlns:a16="http://schemas.microsoft.com/office/drawing/2014/main" id="{00000000-0008-0000-0100-00000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7" name="Tekstvak 6">
            <a:extLst>
              <a:ext uri="{FF2B5EF4-FFF2-40B4-BE49-F238E27FC236}">
                <a16:creationId xmlns:a16="http://schemas.microsoft.com/office/drawing/2014/main" id="{00000000-0008-0000-0100-00000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599457</xdr:colOff>
      <xdr:row>0</xdr:row>
      <xdr:rowOff>894756</xdr:rowOff>
    </xdr:to>
    <xdr:pic>
      <xdr:nvPicPr>
        <xdr:cNvPr id="12" name="Afbeelding 11">
          <a:extLst>
            <a:ext uri="{FF2B5EF4-FFF2-40B4-BE49-F238E27FC236}">
              <a16:creationId xmlns:a16="http://schemas.microsoft.com/office/drawing/2014/main" id="{00000000-0008-0000-02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7</xdr:col>
      <xdr:colOff>134497</xdr:colOff>
      <xdr:row>0</xdr:row>
      <xdr:rowOff>103464</xdr:rowOff>
    </xdr:from>
    <xdr:to>
      <xdr:col>7</xdr:col>
      <xdr:colOff>1353735</xdr:colOff>
      <xdr:row>0</xdr:row>
      <xdr:rowOff>535464</xdr:rowOff>
    </xdr:to>
    <xdr:grpSp>
      <xdr:nvGrpSpPr>
        <xdr:cNvPr id="19" name="Groep 18">
          <a:hlinkClick xmlns:r="http://schemas.openxmlformats.org/officeDocument/2006/relationships" r:id="rId2"/>
          <a:extLst>
            <a:ext uri="{FF2B5EF4-FFF2-40B4-BE49-F238E27FC236}">
              <a16:creationId xmlns:a16="http://schemas.microsoft.com/office/drawing/2014/main" id="{00000000-0008-0000-0200-000013000000}"/>
            </a:ext>
          </a:extLst>
        </xdr:cNvPr>
        <xdr:cNvGrpSpPr>
          <a:grpSpLocks noChangeAspect="1"/>
        </xdr:cNvGrpSpPr>
      </xdr:nvGrpSpPr>
      <xdr:grpSpPr>
        <a:xfrm>
          <a:off x="8124914" y="103464"/>
          <a:ext cx="1219238" cy="432000"/>
          <a:chOff x="7800975" y="247650"/>
          <a:chExt cx="1518659" cy="540000"/>
        </a:xfrm>
      </xdr:grpSpPr>
      <xdr:sp macro="" textlink="">
        <xdr:nvSpPr>
          <xdr:cNvPr id="20" name="Afgeronde rechthoek 19">
            <a:extLst>
              <a:ext uri="{FF2B5EF4-FFF2-40B4-BE49-F238E27FC236}">
                <a16:creationId xmlns:a16="http://schemas.microsoft.com/office/drawing/2014/main" id="{00000000-0008-0000-0200-000014000000}"/>
              </a:ext>
            </a:extLst>
          </xdr:cNvPr>
          <xdr:cNvSpPr/>
        </xdr:nvSpPr>
        <xdr:spPr>
          <a:xfrm>
            <a:off x="7800975" y="247650"/>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1" name="Groep 20">
            <a:extLst>
              <a:ext uri="{FF2B5EF4-FFF2-40B4-BE49-F238E27FC236}">
                <a16:creationId xmlns:a16="http://schemas.microsoft.com/office/drawing/2014/main" id="{00000000-0008-0000-0200-000015000000}"/>
              </a:ext>
            </a:extLst>
          </xdr:cNvPr>
          <xdr:cNvGrpSpPr/>
        </xdr:nvGrpSpPr>
        <xdr:grpSpPr>
          <a:xfrm flipH="1">
            <a:off x="7858125" y="337650"/>
            <a:ext cx="360000" cy="360000"/>
            <a:chOff x="7743825" y="671025"/>
            <a:chExt cx="360000" cy="360000"/>
          </a:xfrm>
        </xdr:grpSpPr>
        <xdr:sp macro="" textlink="">
          <xdr:nvSpPr>
            <xdr:cNvPr id="28" name="Ovaal 27">
              <a:extLst>
                <a:ext uri="{FF2B5EF4-FFF2-40B4-BE49-F238E27FC236}">
                  <a16:creationId xmlns:a16="http://schemas.microsoft.com/office/drawing/2014/main" id="{00000000-0008-0000-0200-00001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a:extLst>
                <a:ext uri="{FF2B5EF4-FFF2-40B4-BE49-F238E27FC236}">
                  <a16:creationId xmlns:a16="http://schemas.microsoft.com/office/drawing/2014/main" id="{00000000-0008-0000-0200-00001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27" name="Tekstvak 26">
            <a:extLst>
              <a:ext uri="{FF2B5EF4-FFF2-40B4-BE49-F238E27FC236}">
                <a16:creationId xmlns:a16="http://schemas.microsoft.com/office/drawing/2014/main" id="{00000000-0008-0000-0200-00001B000000}"/>
              </a:ext>
            </a:extLst>
          </xdr:cNvPr>
          <xdr:cNvSpPr txBox="1"/>
        </xdr:nvSpPr>
        <xdr:spPr>
          <a:xfrm>
            <a:off x="8142877" y="294354"/>
            <a:ext cx="1176757"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HET</a:t>
            </a:r>
          </a:p>
          <a:p>
            <a:pPr algn="ctr"/>
            <a:r>
              <a:rPr lang="nl-NL" sz="850">
                <a:solidFill>
                  <a:sysClr val="windowText" lastClr="000000"/>
                </a:solidFill>
              </a:rPr>
              <a:t>VOORBLAD</a:t>
            </a:r>
          </a:p>
        </xdr:txBody>
      </xdr:sp>
    </xdr:grpSp>
    <xdr:clientData/>
  </xdr:twoCellAnchor>
  <xdr:twoCellAnchor>
    <xdr:from>
      <xdr:col>8</xdr:col>
      <xdr:colOff>59625</xdr:colOff>
      <xdr:row>0</xdr:row>
      <xdr:rowOff>103464</xdr:rowOff>
    </xdr:from>
    <xdr:to>
      <xdr:col>8</xdr:col>
      <xdr:colOff>1259187</xdr:colOff>
      <xdr:row>0</xdr:row>
      <xdr:rowOff>535464</xdr:rowOff>
    </xdr:to>
    <xdr:grpSp>
      <xdr:nvGrpSpPr>
        <xdr:cNvPr id="3" name="Groep 2">
          <a:hlinkClick xmlns:r="http://schemas.openxmlformats.org/officeDocument/2006/relationships" r:id="rId3"/>
          <a:extLst>
            <a:ext uri="{FF2B5EF4-FFF2-40B4-BE49-F238E27FC236}">
              <a16:creationId xmlns:a16="http://schemas.microsoft.com/office/drawing/2014/main" id="{00000000-0008-0000-0200-000003000000}"/>
            </a:ext>
          </a:extLst>
        </xdr:cNvPr>
        <xdr:cNvGrpSpPr/>
      </xdr:nvGrpSpPr>
      <xdr:grpSpPr>
        <a:xfrm>
          <a:off x="9499958" y="103464"/>
          <a:ext cx="1199562" cy="432000"/>
          <a:chOff x="9550230" y="103464"/>
          <a:chExt cx="1199562" cy="432000"/>
        </a:xfrm>
      </xdr:grpSpPr>
      <xdr:sp macro="" textlink="">
        <xdr:nvSpPr>
          <xdr:cNvPr id="18" name="Afgeronde rechthoek 17">
            <a:extLst>
              <a:ext uri="{FF2B5EF4-FFF2-40B4-BE49-F238E27FC236}">
                <a16:creationId xmlns:a16="http://schemas.microsoft.com/office/drawing/2014/main" id="{00000000-0008-0000-0200-000012000000}"/>
              </a:ext>
            </a:extLst>
          </xdr:cNvPr>
          <xdr:cNvSpPr/>
        </xdr:nvSpPr>
        <xdr:spPr>
          <a:xfrm>
            <a:off x="9550230" y="103464"/>
            <a:ext cx="1149402"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0200-00001E000000}"/>
              </a:ext>
            </a:extLst>
          </xdr:cNvPr>
          <xdr:cNvGrpSpPr/>
        </xdr:nvGrpSpPr>
        <xdr:grpSpPr>
          <a:xfrm flipH="1">
            <a:off x="9595847" y="175464"/>
            <a:ext cx="287350" cy="288000"/>
            <a:chOff x="7743825" y="671025"/>
            <a:chExt cx="360000" cy="360000"/>
          </a:xfrm>
        </xdr:grpSpPr>
        <xdr:sp macro="" textlink="">
          <xdr:nvSpPr>
            <xdr:cNvPr id="32" name="Ovaal 31">
              <a:extLst>
                <a:ext uri="{FF2B5EF4-FFF2-40B4-BE49-F238E27FC236}">
                  <a16:creationId xmlns:a16="http://schemas.microsoft.com/office/drawing/2014/main" id="{00000000-0008-0000-02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2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31" name="Tekstvak 30">
            <a:extLst>
              <a:ext uri="{FF2B5EF4-FFF2-40B4-BE49-F238E27FC236}">
                <a16:creationId xmlns:a16="http://schemas.microsoft.com/office/drawing/2014/main" id="{00000000-0008-0000-0200-00001F000000}"/>
              </a:ext>
            </a:extLst>
          </xdr:cNvPr>
          <xdr:cNvSpPr txBox="1"/>
        </xdr:nvSpPr>
        <xdr:spPr>
          <a:xfrm>
            <a:off x="9835760" y="152495"/>
            <a:ext cx="914032" cy="333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DE</a:t>
            </a:r>
          </a:p>
          <a:p>
            <a:pPr algn="ctr"/>
            <a:r>
              <a:rPr lang="nl-NL" sz="700">
                <a:solidFill>
                  <a:sysClr val="windowText" lastClr="000000"/>
                </a:solidFill>
              </a:rPr>
              <a:t>RISICOSESSIES</a:t>
            </a:r>
            <a:endParaRPr lang="nl-NL" sz="850">
              <a:solidFill>
                <a:sysClr val="windowText" lastClr="000000"/>
              </a:solidFill>
            </a:endParaRPr>
          </a:p>
        </xdr:txBody>
      </xdr:sp>
    </xdr:grpSp>
    <xdr:clientData/>
  </xdr:twoCellAnchor>
  <xdr:twoCellAnchor>
    <xdr:from>
      <xdr:col>8</xdr:col>
      <xdr:colOff>1412877</xdr:colOff>
      <xdr:row>0</xdr:row>
      <xdr:rowOff>103464</xdr:rowOff>
    </xdr:from>
    <xdr:to>
      <xdr:col>9</xdr:col>
      <xdr:colOff>1423460</xdr:colOff>
      <xdr:row>0</xdr:row>
      <xdr:rowOff>535464</xdr:rowOff>
    </xdr:to>
    <xdr:sp macro="" textlink="">
      <xdr:nvSpPr>
        <xdr:cNvPr id="34" name="Afgeronde rechthoek 33">
          <a:hlinkClick xmlns:r="http://schemas.openxmlformats.org/officeDocument/2006/relationships" r:id="rId4" tooltip="Voor vragen, mail VeiligheidInProjecten@rws.nl"/>
          <a:extLst>
            <a:ext uri="{FF2B5EF4-FFF2-40B4-BE49-F238E27FC236}">
              <a16:creationId xmlns:a16="http://schemas.microsoft.com/office/drawing/2014/main" id="{00000000-0008-0000-0200-000022000000}"/>
            </a:ext>
          </a:extLst>
        </xdr:cNvPr>
        <xdr:cNvSpPr/>
      </xdr:nvSpPr>
      <xdr:spPr>
        <a:xfrm>
          <a:off x="10833102" y="103464"/>
          <a:ext cx="2258483"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850" b="0" cap="all" baseline="0">
              <a:solidFill>
                <a:sysClr val="windowText" lastClr="000000"/>
              </a:solidFill>
              <a:effectLst/>
              <a:latin typeface="Verdana" panose="020B0604030504040204" pitchFamily="34" charset="0"/>
              <a:ea typeface="+mn-ea"/>
              <a:cs typeface="+mn-cs"/>
            </a:rPr>
            <a:t>Voor vragen, mail VeiligheidInProjecten@rws.nl</a:t>
          </a:r>
          <a:endParaRPr lang="nl-NL" sz="850" b="0" cap="all" baseline="0">
            <a:solidFill>
              <a:sysClr val="windowText" lastClr="000000"/>
            </a:solidFill>
            <a:effectLst/>
            <a:latin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640800</xdr:colOff>
      <xdr:row>27</xdr:row>
      <xdr:rowOff>28125</xdr:rowOff>
    </xdr:to>
    <xdr:graphicFrame macro="">
      <xdr:nvGraphicFramePr>
        <xdr:cNvPr id="12" name="Grafiek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xdr:row>
      <xdr:rowOff>0</xdr:rowOff>
    </xdr:from>
    <xdr:to>
      <xdr:col>10</xdr:col>
      <xdr:colOff>640800</xdr:colOff>
      <xdr:row>27</xdr:row>
      <xdr:rowOff>28125</xdr:rowOff>
    </xdr:to>
    <xdr:graphicFrame macro="">
      <xdr:nvGraphicFramePr>
        <xdr:cNvPr id="13" name="Grafiek 12">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2</xdr:row>
      <xdr:rowOff>0</xdr:rowOff>
    </xdr:from>
    <xdr:to>
      <xdr:col>15</xdr:col>
      <xdr:colOff>640800</xdr:colOff>
      <xdr:row>27</xdr:row>
      <xdr:rowOff>28125</xdr:rowOff>
    </xdr:to>
    <xdr:graphicFrame macro="">
      <xdr:nvGraphicFramePr>
        <xdr:cNvPr id="14" name="Grafiek 13">
          <a:extLst>
            <a:ext uri="{FF2B5EF4-FFF2-40B4-BE49-F238E27FC236}">
              <a16:creationId xmlns:a16="http://schemas.microsoft.com/office/drawing/2014/main" id="{00000000-0008-0000-03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28</xdr:row>
      <xdr:rowOff>0</xdr:rowOff>
    </xdr:from>
    <xdr:to>
      <xdr:col>5</xdr:col>
      <xdr:colOff>640800</xdr:colOff>
      <xdr:row>53</xdr:row>
      <xdr:rowOff>28125</xdr:rowOff>
    </xdr:to>
    <xdr:graphicFrame macro="">
      <xdr:nvGraphicFramePr>
        <xdr:cNvPr id="15" name="Grafiek 14">
          <a:extLst>
            <a:ext uri="{FF2B5EF4-FFF2-40B4-BE49-F238E27FC236}">
              <a16:creationId xmlns:a16="http://schemas.microsoft.com/office/drawing/2014/main"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28</xdr:row>
      <xdr:rowOff>0</xdr:rowOff>
    </xdr:from>
    <xdr:to>
      <xdr:col>10</xdr:col>
      <xdr:colOff>640800</xdr:colOff>
      <xdr:row>53</xdr:row>
      <xdr:rowOff>28125</xdr:rowOff>
    </xdr:to>
    <xdr:graphicFrame macro="">
      <xdr:nvGraphicFramePr>
        <xdr:cNvPr id="16" name="Grafiek 15">
          <a:extLst>
            <a:ext uri="{FF2B5EF4-FFF2-40B4-BE49-F238E27FC236}">
              <a16:creationId xmlns:a16="http://schemas.microsoft.com/office/drawing/2014/main" id="{00000000-0008-0000-03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28</xdr:row>
      <xdr:rowOff>0</xdr:rowOff>
    </xdr:from>
    <xdr:to>
      <xdr:col>15</xdr:col>
      <xdr:colOff>640800</xdr:colOff>
      <xdr:row>53</xdr:row>
      <xdr:rowOff>28125</xdr:rowOff>
    </xdr:to>
    <xdr:graphicFrame macro="">
      <xdr:nvGraphicFramePr>
        <xdr:cNvPr id="17" name="Grafiek 16">
          <a:extLst>
            <a:ext uri="{FF2B5EF4-FFF2-40B4-BE49-F238E27FC236}">
              <a16:creationId xmlns:a16="http://schemas.microsoft.com/office/drawing/2014/main" id="{00000000-0008-0000-03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54</xdr:row>
      <xdr:rowOff>0</xdr:rowOff>
    </xdr:from>
    <xdr:to>
      <xdr:col>3</xdr:col>
      <xdr:colOff>644400</xdr:colOff>
      <xdr:row>69</xdr:row>
      <xdr:rowOff>16875</xdr:rowOff>
    </xdr:to>
    <xdr:graphicFrame macro="">
      <xdr:nvGraphicFramePr>
        <xdr:cNvPr id="18" name="Grafiek 17">
          <a:extLst>
            <a:ext uri="{FF2B5EF4-FFF2-40B4-BE49-F238E27FC236}">
              <a16:creationId xmlns:a16="http://schemas.microsoft.com/office/drawing/2014/main" id="{00000000-0008-0000-0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0</xdr:colOff>
      <xdr:row>54</xdr:row>
      <xdr:rowOff>0</xdr:rowOff>
    </xdr:from>
    <xdr:to>
      <xdr:col>6</xdr:col>
      <xdr:colOff>644400</xdr:colOff>
      <xdr:row>69</xdr:row>
      <xdr:rowOff>16875</xdr:rowOff>
    </xdr:to>
    <xdr:graphicFrame macro="">
      <xdr:nvGraphicFramePr>
        <xdr:cNvPr id="19" name="Grafiek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54</xdr:row>
      <xdr:rowOff>0</xdr:rowOff>
    </xdr:from>
    <xdr:to>
      <xdr:col>9</xdr:col>
      <xdr:colOff>644400</xdr:colOff>
      <xdr:row>69</xdr:row>
      <xdr:rowOff>16875</xdr:rowOff>
    </xdr:to>
    <xdr:graphicFrame macro="">
      <xdr:nvGraphicFramePr>
        <xdr:cNvPr id="20" name="Grafiek 19">
          <a:extLst>
            <a:ext uri="{FF2B5EF4-FFF2-40B4-BE49-F238E27FC236}">
              <a16:creationId xmlns:a16="http://schemas.microsoft.com/office/drawing/2014/main" id="{00000000-0008-0000-03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xdr:col>
      <xdr:colOff>0</xdr:colOff>
      <xdr:row>0</xdr:row>
      <xdr:rowOff>0</xdr:rowOff>
    </xdr:from>
    <xdr:to>
      <xdr:col>4</xdr:col>
      <xdr:colOff>142257</xdr:colOff>
      <xdr:row>0</xdr:row>
      <xdr:rowOff>894756</xdr:rowOff>
    </xdr:to>
    <xdr:pic>
      <xdr:nvPicPr>
        <xdr:cNvPr id="39" name="Afbeelding 38">
          <a:extLst>
            <a:ext uri="{FF2B5EF4-FFF2-40B4-BE49-F238E27FC236}">
              <a16:creationId xmlns:a16="http://schemas.microsoft.com/office/drawing/2014/main" id="{00000000-0008-0000-0300-000027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11</xdr:col>
      <xdr:colOff>570340</xdr:colOff>
      <xdr:row>0</xdr:row>
      <xdr:rowOff>50550</xdr:rowOff>
    </xdr:from>
    <xdr:to>
      <xdr:col>14</xdr:col>
      <xdr:colOff>2029</xdr:colOff>
      <xdr:row>0</xdr:row>
      <xdr:rowOff>590550</xdr:rowOff>
    </xdr:to>
    <xdr:grpSp>
      <xdr:nvGrpSpPr>
        <xdr:cNvPr id="40" name="Groep 39">
          <a:hlinkClick xmlns:r="http://schemas.openxmlformats.org/officeDocument/2006/relationships" r:id="rId11"/>
          <a:extLst>
            <a:ext uri="{FF2B5EF4-FFF2-40B4-BE49-F238E27FC236}">
              <a16:creationId xmlns:a16="http://schemas.microsoft.com/office/drawing/2014/main" id="{00000000-0008-0000-0300-000028000000}"/>
            </a:ext>
          </a:extLst>
        </xdr:cNvPr>
        <xdr:cNvGrpSpPr/>
      </xdr:nvGrpSpPr>
      <xdr:grpSpPr>
        <a:xfrm>
          <a:off x="7628365" y="50550"/>
          <a:ext cx="1489089" cy="540000"/>
          <a:chOff x="7686675" y="581025"/>
          <a:chExt cx="1489089" cy="540000"/>
        </a:xfrm>
      </xdr:grpSpPr>
      <xdr:grpSp>
        <xdr:nvGrpSpPr>
          <xdr:cNvPr id="41" name="Groep 40">
            <a:extLst>
              <a:ext uri="{FF2B5EF4-FFF2-40B4-BE49-F238E27FC236}">
                <a16:creationId xmlns:a16="http://schemas.microsoft.com/office/drawing/2014/main" id="{00000000-0008-0000-0300-000029000000}"/>
              </a:ext>
            </a:extLst>
          </xdr:cNvPr>
          <xdr:cNvGrpSpPr/>
        </xdr:nvGrpSpPr>
        <xdr:grpSpPr>
          <a:xfrm>
            <a:off x="7686675" y="581025"/>
            <a:ext cx="1440000" cy="540000"/>
            <a:chOff x="7686675" y="581025"/>
            <a:chExt cx="1440000" cy="540000"/>
          </a:xfrm>
        </xdr:grpSpPr>
        <xdr:sp macro="" textlink="">
          <xdr:nvSpPr>
            <xdr:cNvPr id="43" name="Afgeronde rechthoek 42">
              <a:extLst>
                <a:ext uri="{FF2B5EF4-FFF2-40B4-BE49-F238E27FC236}">
                  <a16:creationId xmlns:a16="http://schemas.microsoft.com/office/drawing/2014/main" id="{00000000-0008-0000-0300-00002B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4" name="Groep 43">
              <a:extLst>
                <a:ext uri="{FF2B5EF4-FFF2-40B4-BE49-F238E27FC236}">
                  <a16:creationId xmlns:a16="http://schemas.microsoft.com/office/drawing/2014/main" id="{00000000-0008-0000-0300-00002C000000}"/>
                </a:ext>
              </a:extLst>
            </xdr:cNvPr>
            <xdr:cNvGrpSpPr/>
          </xdr:nvGrpSpPr>
          <xdr:grpSpPr>
            <a:xfrm>
              <a:off x="7743825" y="671025"/>
              <a:ext cx="360000" cy="360000"/>
              <a:chOff x="7743825" y="671025"/>
              <a:chExt cx="360000" cy="360000"/>
            </a:xfrm>
          </xdr:grpSpPr>
          <xdr:sp macro="" textlink="">
            <xdr:nvSpPr>
              <xdr:cNvPr id="45" name="Ovaal 44">
                <a:extLst>
                  <a:ext uri="{FF2B5EF4-FFF2-40B4-BE49-F238E27FC236}">
                    <a16:creationId xmlns:a16="http://schemas.microsoft.com/office/drawing/2014/main" id="{00000000-0008-0000-0300-00002D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6" name="Gelijkbenige driehoek 45">
                <a:extLst>
                  <a:ext uri="{FF2B5EF4-FFF2-40B4-BE49-F238E27FC236}">
                    <a16:creationId xmlns:a16="http://schemas.microsoft.com/office/drawing/2014/main" id="{00000000-0008-0000-0300-00002E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42" name="Tekstvak 41">
            <a:extLst>
              <a:ext uri="{FF2B5EF4-FFF2-40B4-BE49-F238E27FC236}">
                <a16:creationId xmlns:a16="http://schemas.microsoft.com/office/drawing/2014/main" id="{00000000-0008-0000-0300-00002A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fLocksWithSheet="0"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a:extLst>
            <a:ext uri="{FF2B5EF4-FFF2-40B4-BE49-F238E27FC236}">
              <a16:creationId xmlns:a16="http://schemas.microsoft.com/office/drawing/2014/main" id="{00000000-0008-0000-0400-000014000000}"/>
            </a:ext>
          </a:extLst>
        </xdr:cNvPr>
        <xdr:cNvGrpSpPr>
          <a:grpSpLocks noChangeAspect="1"/>
        </xdr:cNvGrpSpPr>
      </xdr:nvGrpSpPr>
      <xdr:grpSpPr>
        <a:xfrm>
          <a:off x="685800" y="142875"/>
          <a:ext cx="1197009" cy="432000"/>
          <a:chOff x="7686675" y="581025"/>
          <a:chExt cx="1496262" cy="540000"/>
        </a:xfrm>
      </xdr:grpSpPr>
      <xdr:grpSp>
        <xdr:nvGrpSpPr>
          <xdr:cNvPr id="21" name="Groep 20">
            <a:extLst>
              <a:ext uri="{FF2B5EF4-FFF2-40B4-BE49-F238E27FC236}">
                <a16:creationId xmlns:a16="http://schemas.microsoft.com/office/drawing/2014/main" id="{00000000-0008-0000-0400-000015000000}"/>
              </a:ext>
            </a:extLst>
          </xdr:cNvPr>
          <xdr:cNvGrpSpPr/>
        </xdr:nvGrpSpPr>
        <xdr:grpSpPr>
          <a:xfrm>
            <a:off x="7686675" y="581025"/>
            <a:ext cx="1440000" cy="540000"/>
            <a:chOff x="7686675" y="581025"/>
            <a:chExt cx="1440000" cy="540000"/>
          </a:xfrm>
        </xdr:grpSpPr>
        <xdr:sp macro="" textlink="">
          <xdr:nvSpPr>
            <xdr:cNvPr id="23" name="Afgeronde rechthoek 22">
              <a:extLst>
                <a:ext uri="{FF2B5EF4-FFF2-40B4-BE49-F238E27FC236}">
                  <a16:creationId xmlns:a16="http://schemas.microsoft.com/office/drawing/2014/main" id="{00000000-0008-0000-0400-000017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a:extLst>
                <a:ext uri="{FF2B5EF4-FFF2-40B4-BE49-F238E27FC236}">
                  <a16:creationId xmlns:a16="http://schemas.microsoft.com/office/drawing/2014/main" id="{00000000-0008-0000-0400-000018000000}"/>
                </a:ext>
              </a:extLst>
            </xdr:cNvPr>
            <xdr:cNvGrpSpPr/>
          </xdr:nvGrpSpPr>
          <xdr:grpSpPr>
            <a:xfrm>
              <a:off x="7743825" y="671025"/>
              <a:ext cx="360000" cy="360000"/>
              <a:chOff x="7743825" y="671025"/>
              <a:chExt cx="360000" cy="360000"/>
            </a:xfrm>
          </xdr:grpSpPr>
          <xdr:sp macro="" textlink="">
            <xdr:nvSpPr>
              <xdr:cNvPr id="25" name="Ovaal 24">
                <a:extLst>
                  <a:ext uri="{FF2B5EF4-FFF2-40B4-BE49-F238E27FC236}">
                    <a16:creationId xmlns:a16="http://schemas.microsoft.com/office/drawing/2014/main" id="{00000000-0008-0000-0400-000019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a:extLst>
                  <a:ext uri="{FF2B5EF4-FFF2-40B4-BE49-F238E27FC236}">
                    <a16:creationId xmlns:a16="http://schemas.microsoft.com/office/drawing/2014/main" id="{00000000-0008-0000-0400-00001A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a:extLst>
              <a:ext uri="{FF2B5EF4-FFF2-40B4-BE49-F238E27FC236}">
                <a16:creationId xmlns:a16="http://schemas.microsoft.com/office/drawing/2014/main" id="{00000000-0008-0000-0400-000016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0</xdr:rowOff>
    </xdr:from>
    <xdr:to>
      <xdr:col>1</xdr:col>
      <xdr:colOff>1197009</xdr:colOff>
      <xdr:row>6</xdr:row>
      <xdr:rowOff>432000</xdr:rowOff>
    </xdr:to>
    <xdr:grpSp>
      <xdr:nvGrpSpPr>
        <xdr:cNvPr id="27" name="Groep 26">
          <a:hlinkClick xmlns:r="http://schemas.openxmlformats.org/officeDocument/2006/relationships" r:id="rId1"/>
          <a:extLst>
            <a:ext uri="{FF2B5EF4-FFF2-40B4-BE49-F238E27FC236}">
              <a16:creationId xmlns:a16="http://schemas.microsoft.com/office/drawing/2014/main" id="{00000000-0008-0000-0400-00001B000000}"/>
            </a:ext>
          </a:extLst>
        </xdr:cNvPr>
        <xdr:cNvGrpSpPr>
          <a:grpSpLocks noChangeAspect="1"/>
        </xdr:cNvGrpSpPr>
      </xdr:nvGrpSpPr>
      <xdr:grpSpPr>
        <a:xfrm>
          <a:off x="685800" y="3590925"/>
          <a:ext cx="1197009" cy="432000"/>
          <a:chOff x="7686675" y="581025"/>
          <a:chExt cx="1496262" cy="540000"/>
        </a:xfrm>
      </xdr:grpSpPr>
      <xdr:grpSp>
        <xdr:nvGrpSpPr>
          <xdr:cNvPr id="28" name="Groep 27">
            <a:extLst>
              <a:ext uri="{FF2B5EF4-FFF2-40B4-BE49-F238E27FC236}">
                <a16:creationId xmlns:a16="http://schemas.microsoft.com/office/drawing/2014/main" id="{00000000-0008-0000-0400-00001C000000}"/>
              </a:ext>
            </a:extLst>
          </xdr:cNvPr>
          <xdr:cNvGrpSpPr/>
        </xdr:nvGrpSpPr>
        <xdr:grpSpPr>
          <a:xfrm>
            <a:off x="7686675" y="581025"/>
            <a:ext cx="1440000" cy="540000"/>
            <a:chOff x="7686675" y="581025"/>
            <a:chExt cx="1440000" cy="540000"/>
          </a:xfrm>
        </xdr:grpSpPr>
        <xdr:sp macro="" textlink="">
          <xdr:nvSpPr>
            <xdr:cNvPr id="30" name="Afgeronde rechthoek 29">
              <a:extLst>
                <a:ext uri="{FF2B5EF4-FFF2-40B4-BE49-F238E27FC236}">
                  <a16:creationId xmlns:a16="http://schemas.microsoft.com/office/drawing/2014/main" id="{00000000-0008-0000-0400-00001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a:extLst>
                <a:ext uri="{FF2B5EF4-FFF2-40B4-BE49-F238E27FC236}">
                  <a16:creationId xmlns:a16="http://schemas.microsoft.com/office/drawing/2014/main" id="{00000000-0008-0000-0400-00001F000000}"/>
                </a:ext>
              </a:extLst>
            </xdr:cNvPr>
            <xdr:cNvGrpSpPr/>
          </xdr:nvGrpSpPr>
          <xdr:grpSpPr>
            <a:xfrm>
              <a:off x="7743825" y="671025"/>
              <a:ext cx="360000" cy="360000"/>
              <a:chOff x="7743825" y="671025"/>
              <a:chExt cx="360000" cy="360000"/>
            </a:xfrm>
          </xdr:grpSpPr>
          <xdr:sp macro="" textlink="">
            <xdr:nvSpPr>
              <xdr:cNvPr id="32" name="Ovaal 31">
                <a:extLst>
                  <a:ext uri="{FF2B5EF4-FFF2-40B4-BE49-F238E27FC236}">
                    <a16:creationId xmlns:a16="http://schemas.microsoft.com/office/drawing/2014/main" id="{00000000-0008-0000-04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4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a:extLst>
              <a:ext uri="{FF2B5EF4-FFF2-40B4-BE49-F238E27FC236}">
                <a16:creationId xmlns:a16="http://schemas.microsoft.com/office/drawing/2014/main" id="{00000000-0008-0000-0400-00001D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676275</xdr:colOff>
      <xdr:row>13</xdr:row>
      <xdr:rowOff>95250</xdr:rowOff>
    </xdr:from>
    <xdr:to>
      <xdr:col>1</xdr:col>
      <xdr:colOff>1187484</xdr:colOff>
      <xdr:row>13</xdr:row>
      <xdr:rowOff>527250</xdr:rowOff>
    </xdr:to>
    <xdr:grpSp>
      <xdr:nvGrpSpPr>
        <xdr:cNvPr id="23" name="Groep 22">
          <a:hlinkClick xmlns:r="http://schemas.openxmlformats.org/officeDocument/2006/relationships" r:id="rId1"/>
          <a:extLst>
            <a:ext uri="{FF2B5EF4-FFF2-40B4-BE49-F238E27FC236}">
              <a16:creationId xmlns:a16="http://schemas.microsoft.com/office/drawing/2014/main" id="{00000000-0008-0000-0600-000017000000}"/>
            </a:ext>
          </a:extLst>
        </xdr:cNvPr>
        <xdr:cNvGrpSpPr>
          <a:grpSpLocks noChangeAspect="1"/>
        </xdr:cNvGrpSpPr>
      </xdr:nvGrpSpPr>
      <xdr:grpSpPr>
        <a:xfrm>
          <a:off x="676275" y="5248275"/>
          <a:ext cx="1197009" cy="432000"/>
          <a:chOff x="7686675" y="581025"/>
          <a:chExt cx="1496262" cy="540000"/>
        </a:xfrm>
      </xdr:grpSpPr>
      <xdr:grpSp>
        <xdr:nvGrpSpPr>
          <xdr:cNvPr id="24" name="Groep 23">
            <a:extLst>
              <a:ext uri="{FF2B5EF4-FFF2-40B4-BE49-F238E27FC236}">
                <a16:creationId xmlns:a16="http://schemas.microsoft.com/office/drawing/2014/main" id="{00000000-0008-0000-0600-000018000000}"/>
              </a:ext>
            </a:extLst>
          </xdr:cNvPr>
          <xdr:cNvGrpSpPr/>
        </xdr:nvGrpSpPr>
        <xdr:grpSpPr>
          <a:xfrm>
            <a:off x="7686675" y="581025"/>
            <a:ext cx="1440000" cy="540000"/>
            <a:chOff x="7686675" y="581025"/>
            <a:chExt cx="1440000" cy="540000"/>
          </a:xfrm>
        </xdr:grpSpPr>
        <xdr:sp macro="" textlink="">
          <xdr:nvSpPr>
            <xdr:cNvPr id="26" name="Afgeronde rechthoek 25">
              <a:extLst>
                <a:ext uri="{FF2B5EF4-FFF2-40B4-BE49-F238E27FC236}">
                  <a16:creationId xmlns:a16="http://schemas.microsoft.com/office/drawing/2014/main" id="{00000000-0008-0000-0600-00001A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7" name="Groep 26">
              <a:extLst>
                <a:ext uri="{FF2B5EF4-FFF2-40B4-BE49-F238E27FC236}">
                  <a16:creationId xmlns:a16="http://schemas.microsoft.com/office/drawing/2014/main" id="{00000000-0008-0000-0600-00001B000000}"/>
                </a:ext>
              </a:extLst>
            </xdr:cNvPr>
            <xdr:cNvGrpSpPr/>
          </xdr:nvGrpSpPr>
          <xdr:grpSpPr>
            <a:xfrm>
              <a:off x="7743825" y="671025"/>
              <a:ext cx="360000" cy="360000"/>
              <a:chOff x="7743825" y="671025"/>
              <a:chExt cx="360000" cy="360000"/>
            </a:xfrm>
          </xdr:grpSpPr>
          <xdr:sp macro="" textlink="">
            <xdr:nvSpPr>
              <xdr:cNvPr id="28" name="Ovaal 27">
                <a:extLst>
                  <a:ext uri="{FF2B5EF4-FFF2-40B4-BE49-F238E27FC236}">
                    <a16:creationId xmlns:a16="http://schemas.microsoft.com/office/drawing/2014/main" id="{00000000-0008-0000-0600-00001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a:extLst>
                  <a:ext uri="{FF2B5EF4-FFF2-40B4-BE49-F238E27FC236}">
                    <a16:creationId xmlns:a16="http://schemas.microsoft.com/office/drawing/2014/main" id="{00000000-0008-0000-0600-00001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5" name="Tekstvak 24">
            <a:extLst>
              <a:ext uri="{FF2B5EF4-FFF2-40B4-BE49-F238E27FC236}">
                <a16:creationId xmlns:a16="http://schemas.microsoft.com/office/drawing/2014/main" id="{00000000-0008-0000-0600-000019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0" name="Groep 29">
          <a:hlinkClick xmlns:r="http://schemas.openxmlformats.org/officeDocument/2006/relationships" r:id="rId1"/>
          <a:extLst>
            <a:ext uri="{FF2B5EF4-FFF2-40B4-BE49-F238E27FC236}">
              <a16:creationId xmlns:a16="http://schemas.microsoft.com/office/drawing/2014/main" id="{00000000-0008-0000-0600-00001E000000}"/>
            </a:ext>
          </a:extLst>
        </xdr:cNvPr>
        <xdr:cNvGrpSpPr>
          <a:grpSpLocks noChangeAspect="1"/>
        </xdr:cNvGrpSpPr>
      </xdr:nvGrpSpPr>
      <xdr:grpSpPr>
        <a:xfrm>
          <a:off x="685800" y="142875"/>
          <a:ext cx="1197009" cy="432000"/>
          <a:chOff x="7686675" y="581025"/>
          <a:chExt cx="1496262" cy="540000"/>
        </a:xfrm>
      </xdr:grpSpPr>
      <xdr:grpSp>
        <xdr:nvGrpSpPr>
          <xdr:cNvPr id="31" name="Groep 30">
            <a:extLst>
              <a:ext uri="{FF2B5EF4-FFF2-40B4-BE49-F238E27FC236}">
                <a16:creationId xmlns:a16="http://schemas.microsoft.com/office/drawing/2014/main" id="{00000000-0008-0000-0600-00001F000000}"/>
              </a:ext>
            </a:extLst>
          </xdr:cNvPr>
          <xdr:cNvGrpSpPr/>
        </xdr:nvGrpSpPr>
        <xdr:grpSpPr>
          <a:xfrm>
            <a:off x="7686675" y="581025"/>
            <a:ext cx="1440000" cy="540000"/>
            <a:chOff x="7686675" y="581025"/>
            <a:chExt cx="1440000" cy="540000"/>
          </a:xfrm>
        </xdr:grpSpPr>
        <xdr:sp macro="" textlink="">
          <xdr:nvSpPr>
            <xdr:cNvPr id="33" name="Afgeronde rechthoek 32">
              <a:extLst>
                <a:ext uri="{FF2B5EF4-FFF2-40B4-BE49-F238E27FC236}">
                  <a16:creationId xmlns:a16="http://schemas.microsoft.com/office/drawing/2014/main" id="{00000000-0008-0000-0600-000021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4" name="Groep 33">
              <a:extLst>
                <a:ext uri="{FF2B5EF4-FFF2-40B4-BE49-F238E27FC236}">
                  <a16:creationId xmlns:a16="http://schemas.microsoft.com/office/drawing/2014/main" id="{00000000-0008-0000-0600-000022000000}"/>
                </a:ext>
              </a:extLst>
            </xdr:cNvPr>
            <xdr:cNvGrpSpPr/>
          </xdr:nvGrpSpPr>
          <xdr:grpSpPr>
            <a:xfrm>
              <a:off x="7743825" y="671025"/>
              <a:ext cx="360000" cy="360000"/>
              <a:chOff x="7743825" y="671025"/>
              <a:chExt cx="360000" cy="360000"/>
            </a:xfrm>
          </xdr:grpSpPr>
          <xdr:sp macro="" textlink="">
            <xdr:nvSpPr>
              <xdr:cNvPr id="35" name="Ovaal 34">
                <a:extLst>
                  <a:ext uri="{FF2B5EF4-FFF2-40B4-BE49-F238E27FC236}">
                    <a16:creationId xmlns:a16="http://schemas.microsoft.com/office/drawing/2014/main" id="{00000000-0008-0000-0600-000023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6" name="Gelijkbenige driehoek 35">
                <a:extLst>
                  <a:ext uri="{FF2B5EF4-FFF2-40B4-BE49-F238E27FC236}">
                    <a16:creationId xmlns:a16="http://schemas.microsoft.com/office/drawing/2014/main" id="{00000000-0008-0000-0600-000024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2" name="Tekstvak 31">
            <a:extLst>
              <a:ext uri="{FF2B5EF4-FFF2-40B4-BE49-F238E27FC236}">
                <a16:creationId xmlns:a16="http://schemas.microsoft.com/office/drawing/2014/main" id="{00000000-0008-0000-0600-000020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a:extLst>
            <a:ext uri="{FF2B5EF4-FFF2-40B4-BE49-F238E27FC236}">
              <a16:creationId xmlns:a16="http://schemas.microsoft.com/office/drawing/2014/main" id="{00000000-0008-0000-0500-000015000000}"/>
            </a:ext>
          </a:extLst>
        </xdr:cNvPr>
        <xdr:cNvGrpSpPr>
          <a:grpSpLocks noChangeAspect="1"/>
        </xdr:cNvGrpSpPr>
      </xdr:nvGrpSpPr>
      <xdr:grpSpPr>
        <a:xfrm>
          <a:off x="685800" y="142875"/>
          <a:ext cx="1197009" cy="432000"/>
          <a:chOff x="7686675" y="581025"/>
          <a:chExt cx="1496262" cy="540000"/>
        </a:xfrm>
      </xdr:grpSpPr>
      <xdr:grpSp>
        <xdr:nvGrpSpPr>
          <xdr:cNvPr id="22" name="Groep 21">
            <a:extLst>
              <a:ext uri="{FF2B5EF4-FFF2-40B4-BE49-F238E27FC236}">
                <a16:creationId xmlns:a16="http://schemas.microsoft.com/office/drawing/2014/main" id="{00000000-0008-0000-0500-000016000000}"/>
              </a:ext>
            </a:extLst>
          </xdr:cNvPr>
          <xdr:cNvGrpSpPr/>
        </xdr:nvGrpSpPr>
        <xdr:grpSpPr>
          <a:xfrm>
            <a:off x="7686675" y="581025"/>
            <a:ext cx="1440000" cy="540000"/>
            <a:chOff x="7686675" y="581025"/>
            <a:chExt cx="1440000" cy="540000"/>
          </a:xfrm>
        </xdr:grpSpPr>
        <xdr:sp macro="" textlink="">
          <xdr:nvSpPr>
            <xdr:cNvPr id="24" name="Afgeronde rechthoek 23">
              <a:extLst>
                <a:ext uri="{FF2B5EF4-FFF2-40B4-BE49-F238E27FC236}">
                  <a16:creationId xmlns:a16="http://schemas.microsoft.com/office/drawing/2014/main" id="{00000000-0008-0000-0500-00001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a:extLst>
                <a:ext uri="{FF2B5EF4-FFF2-40B4-BE49-F238E27FC236}">
                  <a16:creationId xmlns:a16="http://schemas.microsoft.com/office/drawing/2014/main" id="{00000000-0008-0000-0500-000019000000}"/>
                </a:ext>
              </a:extLst>
            </xdr:cNvPr>
            <xdr:cNvGrpSpPr/>
          </xdr:nvGrpSpPr>
          <xdr:grpSpPr>
            <a:xfrm>
              <a:off x="7743825" y="671025"/>
              <a:ext cx="360000" cy="360000"/>
              <a:chOff x="7743825" y="671025"/>
              <a:chExt cx="360000" cy="360000"/>
            </a:xfrm>
          </xdr:grpSpPr>
          <xdr:sp macro="" textlink="">
            <xdr:nvSpPr>
              <xdr:cNvPr id="26" name="Ovaal 25">
                <a:extLst>
                  <a:ext uri="{FF2B5EF4-FFF2-40B4-BE49-F238E27FC236}">
                    <a16:creationId xmlns:a16="http://schemas.microsoft.com/office/drawing/2014/main" id="{00000000-0008-0000-0500-00001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a:extLst>
                  <a:ext uri="{FF2B5EF4-FFF2-40B4-BE49-F238E27FC236}">
                    <a16:creationId xmlns:a16="http://schemas.microsoft.com/office/drawing/2014/main" id="{00000000-0008-0000-0500-00001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a:extLst>
              <a:ext uri="{FF2B5EF4-FFF2-40B4-BE49-F238E27FC236}">
                <a16:creationId xmlns:a16="http://schemas.microsoft.com/office/drawing/2014/main" id="{00000000-0008-0000-0500-00001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22</xdr:row>
      <xdr:rowOff>0</xdr:rowOff>
    </xdr:from>
    <xdr:to>
      <xdr:col>1</xdr:col>
      <xdr:colOff>1197009</xdr:colOff>
      <xdr:row>22</xdr:row>
      <xdr:rowOff>432000</xdr:rowOff>
    </xdr:to>
    <xdr:grpSp>
      <xdr:nvGrpSpPr>
        <xdr:cNvPr id="28" name="Groep 27">
          <a:hlinkClick xmlns:r="http://schemas.openxmlformats.org/officeDocument/2006/relationships" r:id="rId1"/>
          <a:extLst>
            <a:ext uri="{FF2B5EF4-FFF2-40B4-BE49-F238E27FC236}">
              <a16:creationId xmlns:a16="http://schemas.microsoft.com/office/drawing/2014/main" id="{00000000-0008-0000-0500-00001C000000}"/>
            </a:ext>
          </a:extLst>
        </xdr:cNvPr>
        <xdr:cNvGrpSpPr>
          <a:grpSpLocks noChangeAspect="1"/>
        </xdr:cNvGrpSpPr>
      </xdr:nvGrpSpPr>
      <xdr:grpSpPr>
        <a:xfrm>
          <a:off x="685800" y="10210800"/>
          <a:ext cx="1197009" cy="432000"/>
          <a:chOff x="7686675" y="581025"/>
          <a:chExt cx="1496262" cy="540000"/>
        </a:xfrm>
      </xdr:grpSpPr>
      <xdr:grpSp>
        <xdr:nvGrpSpPr>
          <xdr:cNvPr id="29" name="Groep 28">
            <a:extLst>
              <a:ext uri="{FF2B5EF4-FFF2-40B4-BE49-F238E27FC236}">
                <a16:creationId xmlns:a16="http://schemas.microsoft.com/office/drawing/2014/main" id="{00000000-0008-0000-0500-00001D000000}"/>
              </a:ext>
            </a:extLst>
          </xdr:cNvPr>
          <xdr:cNvGrpSpPr/>
        </xdr:nvGrpSpPr>
        <xdr:grpSpPr>
          <a:xfrm>
            <a:off x="7686675" y="581025"/>
            <a:ext cx="1440000" cy="540000"/>
            <a:chOff x="7686675" y="581025"/>
            <a:chExt cx="1440000" cy="540000"/>
          </a:xfrm>
        </xdr:grpSpPr>
        <xdr:sp macro="" textlink="">
          <xdr:nvSpPr>
            <xdr:cNvPr id="31" name="Afgeronde rechthoek 30">
              <a:extLst>
                <a:ext uri="{FF2B5EF4-FFF2-40B4-BE49-F238E27FC236}">
                  <a16:creationId xmlns:a16="http://schemas.microsoft.com/office/drawing/2014/main" id="{00000000-0008-0000-0500-00001F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a:extLst>
                <a:ext uri="{FF2B5EF4-FFF2-40B4-BE49-F238E27FC236}">
                  <a16:creationId xmlns:a16="http://schemas.microsoft.com/office/drawing/2014/main" id="{00000000-0008-0000-0500-000020000000}"/>
                </a:ext>
              </a:extLst>
            </xdr:cNvPr>
            <xdr:cNvGrpSpPr/>
          </xdr:nvGrpSpPr>
          <xdr:grpSpPr>
            <a:xfrm>
              <a:off x="7743825" y="671025"/>
              <a:ext cx="360000" cy="360000"/>
              <a:chOff x="7743825" y="671025"/>
              <a:chExt cx="360000" cy="360000"/>
            </a:xfrm>
          </xdr:grpSpPr>
          <xdr:sp macro="" textlink="">
            <xdr:nvSpPr>
              <xdr:cNvPr id="33" name="Ovaal 32">
                <a:extLst>
                  <a:ext uri="{FF2B5EF4-FFF2-40B4-BE49-F238E27FC236}">
                    <a16:creationId xmlns:a16="http://schemas.microsoft.com/office/drawing/2014/main" id="{00000000-0008-0000-0500-000021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a:extLst>
                  <a:ext uri="{FF2B5EF4-FFF2-40B4-BE49-F238E27FC236}">
                    <a16:creationId xmlns:a16="http://schemas.microsoft.com/office/drawing/2014/main" id="{00000000-0008-0000-0500-000022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a:extLst>
              <a:ext uri="{FF2B5EF4-FFF2-40B4-BE49-F238E27FC236}">
                <a16:creationId xmlns:a16="http://schemas.microsoft.com/office/drawing/2014/main" id="{00000000-0008-0000-0500-00001E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a:extLst>
            <a:ext uri="{FF2B5EF4-FFF2-40B4-BE49-F238E27FC236}">
              <a16:creationId xmlns:a16="http://schemas.microsoft.com/office/drawing/2014/main" id="{00000000-0008-0000-0700-000015000000}"/>
            </a:ext>
          </a:extLst>
        </xdr:cNvPr>
        <xdr:cNvGrpSpPr>
          <a:grpSpLocks noChangeAspect="1"/>
        </xdr:cNvGrpSpPr>
      </xdr:nvGrpSpPr>
      <xdr:grpSpPr>
        <a:xfrm>
          <a:off x="685800" y="142875"/>
          <a:ext cx="1197009" cy="432000"/>
          <a:chOff x="7686675" y="581025"/>
          <a:chExt cx="1496262" cy="540000"/>
        </a:xfrm>
      </xdr:grpSpPr>
      <xdr:grpSp>
        <xdr:nvGrpSpPr>
          <xdr:cNvPr id="22" name="Groep 21">
            <a:extLst>
              <a:ext uri="{FF2B5EF4-FFF2-40B4-BE49-F238E27FC236}">
                <a16:creationId xmlns:a16="http://schemas.microsoft.com/office/drawing/2014/main" id="{00000000-0008-0000-0700-000016000000}"/>
              </a:ext>
            </a:extLst>
          </xdr:cNvPr>
          <xdr:cNvGrpSpPr/>
        </xdr:nvGrpSpPr>
        <xdr:grpSpPr>
          <a:xfrm>
            <a:off x="7686675" y="581025"/>
            <a:ext cx="1440000" cy="540000"/>
            <a:chOff x="7686675" y="581025"/>
            <a:chExt cx="1440000" cy="540000"/>
          </a:xfrm>
        </xdr:grpSpPr>
        <xdr:sp macro="" textlink="">
          <xdr:nvSpPr>
            <xdr:cNvPr id="24" name="Afgeronde rechthoek 23">
              <a:extLst>
                <a:ext uri="{FF2B5EF4-FFF2-40B4-BE49-F238E27FC236}">
                  <a16:creationId xmlns:a16="http://schemas.microsoft.com/office/drawing/2014/main" id="{00000000-0008-0000-0700-00001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a:extLst>
                <a:ext uri="{FF2B5EF4-FFF2-40B4-BE49-F238E27FC236}">
                  <a16:creationId xmlns:a16="http://schemas.microsoft.com/office/drawing/2014/main" id="{00000000-0008-0000-0700-000019000000}"/>
                </a:ext>
              </a:extLst>
            </xdr:cNvPr>
            <xdr:cNvGrpSpPr/>
          </xdr:nvGrpSpPr>
          <xdr:grpSpPr>
            <a:xfrm>
              <a:off x="7743825" y="671025"/>
              <a:ext cx="360000" cy="360000"/>
              <a:chOff x="7743825" y="671025"/>
              <a:chExt cx="360000" cy="360000"/>
            </a:xfrm>
          </xdr:grpSpPr>
          <xdr:sp macro="" textlink="">
            <xdr:nvSpPr>
              <xdr:cNvPr id="26" name="Ovaal 25">
                <a:extLst>
                  <a:ext uri="{FF2B5EF4-FFF2-40B4-BE49-F238E27FC236}">
                    <a16:creationId xmlns:a16="http://schemas.microsoft.com/office/drawing/2014/main" id="{00000000-0008-0000-0700-00001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a:extLst>
                  <a:ext uri="{FF2B5EF4-FFF2-40B4-BE49-F238E27FC236}">
                    <a16:creationId xmlns:a16="http://schemas.microsoft.com/office/drawing/2014/main" id="{00000000-0008-0000-0700-00001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a:extLst>
              <a:ext uri="{FF2B5EF4-FFF2-40B4-BE49-F238E27FC236}">
                <a16:creationId xmlns:a16="http://schemas.microsoft.com/office/drawing/2014/main" id="{00000000-0008-0000-0700-00001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13</xdr:row>
      <xdr:rowOff>466725</xdr:rowOff>
    </xdr:from>
    <xdr:to>
      <xdr:col>1</xdr:col>
      <xdr:colOff>1197009</xdr:colOff>
      <xdr:row>15</xdr:row>
      <xdr:rowOff>31950</xdr:rowOff>
    </xdr:to>
    <xdr:grpSp>
      <xdr:nvGrpSpPr>
        <xdr:cNvPr id="28" name="Groep 27">
          <a:hlinkClick xmlns:r="http://schemas.openxmlformats.org/officeDocument/2006/relationships" r:id="rId1"/>
          <a:extLst>
            <a:ext uri="{FF2B5EF4-FFF2-40B4-BE49-F238E27FC236}">
              <a16:creationId xmlns:a16="http://schemas.microsoft.com/office/drawing/2014/main" id="{00000000-0008-0000-0700-00001C000000}"/>
            </a:ext>
          </a:extLst>
        </xdr:cNvPr>
        <xdr:cNvGrpSpPr>
          <a:grpSpLocks noChangeAspect="1"/>
        </xdr:cNvGrpSpPr>
      </xdr:nvGrpSpPr>
      <xdr:grpSpPr>
        <a:xfrm>
          <a:off x="685800" y="8162925"/>
          <a:ext cx="1197009" cy="432000"/>
          <a:chOff x="7686675" y="581025"/>
          <a:chExt cx="1496262" cy="540000"/>
        </a:xfrm>
      </xdr:grpSpPr>
      <xdr:grpSp>
        <xdr:nvGrpSpPr>
          <xdr:cNvPr id="29" name="Groep 28">
            <a:extLst>
              <a:ext uri="{FF2B5EF4-FFF2-40B4-BE49-F238E27FC236}">
                <a16:creationId xmlns:a16="http://schemas.microsoft.com/office/drawing/2014/main" id="{00000000-0008-0000-0700-00001D000000}"/>
              </a:ext>
            </a:extLst>
          </xdr:cNvPr>
          <xdr:cNvGrpSpPr/>
        </xdr:nvGrpSpPr>
        <xdr:grpSpPr>
          <a:xfrm>
            <a:off x="7686675" y="581025"/>
            <a:ext cx="1440000" cy="540000"/>
            <a:chOff x="7686675" y="581025"/>
            <a:chExt cx="1440000" cy="540000"/>
          </a:xfrm>
        </xdr:grpSpPr>
        <xdr:sp macro="" textlink="">
          <xdr:nvSpPr>
            <xdr:cNvPr id="31" name="Afgeronde rechthoek 30">
              <a:extLst>
                <a:ext uri="{FF2B5EF4-FFF2-40B4-BE49-F238E27FC236}">
                  <a16:creationId xmlns:a16="http://schemas.microsoft.com/office/drawing/2014/main" id="{00000000-0008-0000-0700-00001F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a:extLst>
                <a:ext uri="{FF2B5EF4-FFF2-40B4-BE49-F238E27FC236}">
                  <a16:creationId xmlns:a16="http://schemas.microsoft.com/office/drawing/2014/main" id="{00000000-0008-0000-0700-000020000000}"/>
                </a:ext>
              </a:extLst>
            </xdr:cNvPr>
            <xdr:cNvGrpSpPr/>
          </xdr:nvGrpSpPr>
          <xdr:grpSpPr>
            <a:xfrm>
              <a:off x="7743825" y="671025"/>
              <a:ext cx="360000" cy="360000"/>
              <a:chOff x="7743825" y="671025"/>
              <a:chExt cx="360000" cy="360000"/>
            </a:xfrm>
          </xdr:grpSpPr>
          <xdr:sp macro="" textlink="">
            <xdr:nvSpPr>
              <xdr:cNvPr id="33" name="Ovaal 32">
                <a:extLst>
                  <a:ext uri="{FF2B5EF4-FFF2-40B4-BE49-F238E27FC236}">
                    <a16:creationId xmlns:a16="http://schemas.microsoft.com/office/drawing/2014/main" id="{00000000-0008-0000-0700-000021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a:extLst>
                  <a:ext uri="{FF2B5EF4-FFF2-40B4-BE49-F238E27FC236}">
                    <a16:creationId xmlns:a16="http://schemas.microsoft.com/office/drawing/2014/main" id="{00000000-0008-0000-0700-000022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a:extLst>
              <a:ext uri="{FF2B5EF4-FFF2-40B4-BE49-F238E27FC236}">
                <a16:creationId xmlns:a16="http://schemas.microsoft.com/office/drawing/2014/main" id="{00000000-0008-0000-0700-00001E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20</xdr:row>
      <xdr:rowOff>0</xdr:rowOff>
    </xdr:from>
    <xdr:to>
      <xdr:col>1</xdr:col>
      <xdr:colOff>1197009</xdr:colOff>
      <xdr:row>20</xdr:row>
      <xdr:rowOff>432000</xdr:rowOff>
    </xdr:to>
    <xdr:grpSp>
      <xdr:nvGrpSpPr>
        <xdr:cNvPr id="16" name="Groep 15">
          <a:hlinkClick xmlns:r="http://schemas.openxmlformats.org/officeDocument/2006/relationships" r:id="rId1"/>
          <a:extLst>
            <a:ext uri="{FF2B5EF4-FFF2-40B4-BE49-F238E27FC236}">
              <a16:creationId xmlns:a16="http://schemas.microsoft.com/office/drawing/2014/main" id="{00000000-0008-0000-0800-000010000000}"/>
            </a:ext>
          </a:extLst>
        </xdr:cNvPr>
        <xdr:cNvGrpSpPr>
          <a:grpSpLocks noChangeAspect="1"/>
        </xdr:cNvGrpSpPr>
      </xdr:nvGrpSpPr>
      <xdr:grpSpPr>
        <a:xfrm>
          <a:off x="685800" y="11010900"/>
          <a:ext cx="1197009" cy="432000"/>
          <a:chOff x="7686675" y="581025"/>
          <a:chExt cx="1496262" cy="540000"/>
        </a:xfrm>
      </xdr:grpSpPr>
      <xdr:grpSp>
        <xdr:nvGrpSpPr>
          <xdr:cNvPr id="17" name="Groep 16">
            <a:extLst>
              <a:ext uri="{FF2B5EF4-FFF2-40B4-BE49-F238E27FC236}">
                <a16:creationId xmlns:a16="http://schemas.microsoft.com/office/drawing/2014/main" id="{00000000-0008-0000-0800-000011000000}"/>
              </a:ext>
            </a:extLst>
          </xdr:cNvPr>
          <xdr:cNvGrpSpPr/>
        </xdr:nvGrpSpPr>
        <xdr:grpSpPr>
          <a:xfrm>
            <a:off x="7686675" y="581025"/>
            <a:ext cx="1440000" cy="540000"/>
            <a:chOff x="7686675" y="581025"/>
            <a:chExt cx="1440000" cy="540000"/>
          </a:xfrm>
        </xdr:grpSpPr>
        <xdr:sp macro="" textlink="">
          <xdr:nvSpPr>
            <xdr:cNvPr id="19" name="Afgeronde rechthoek 18">
              <a:extLst>
                <a:ext uri="{FF2B5EF4-FFF2-40B4-BE49-F238E27FC236}">
                  <a16:creationId xmlns:a16="http://schemas.microsoft.com/office/drawing/2014/main" id="{00000000-0008-0000-0800-00001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a:extLst>
                <a:ext uri="{FF2B5EF4-FFF2-40B4-BE49-F238E27FC236}">
                  <a16:creationId xmlns:a16="http://schemas.microsoft.com/office/drawing/2014/main" id="{00000000-0008-0000-0800-000014000000}"/>
                </a:ext>
              </a:extLst>
            </xdr:cNvPr>
            <xdr:cNvGrpSpPr/>
          </xdr:nvGrpSpPr>
          <xdr:grpSpPr>
            <a:xfrm>
              <a:off x="7743825" y="671025"/>
              <a:ext cx="360000" cy="360000"/>
              <a:chOff x="7743825" y="671025"/>
              <a:chExt cx="360000" cy="360000"/>
            </a:xfrm>
          </xdr:grpSpPr>
          <xdr:sp macro="" textlink="">
            <xdr:nvSpPr>
              <xdr:cNvPr id="21" name="Ovaal 20">
                <a:extLst>
                  <a:ext uri="{FF2B5EF4-FFF2-40B4-BE49-F238E27FC236}">
                    <a16:creationId xmlns:a16="http://schemas.microsoft.com/office/drawing/2014/main" id="{00000000-0008-0000-0800-00001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a:extLst>
                  <a:ext uri="{FF2B5EF4-FFF2-40B4-BE49-F238E27FC236}">
                    <a16:creationId xmlns:a16="http://schemas.microsoft.com/office/drawing/2014/main" id="{00000000-0008-0000-0800-00001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a:extLst>
              <a:ext uri="{FF2B5EF4-FFF2-40B4-BE49-F238E27FC236}">
                <a16:creationId xmlns:a16="http://schemas.microsoft.com/office/drawing/2014/main" id="{00000000-0008-0000-0800-00001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7" name="Groep 36">
          <a:hlinkClick xmlns:r="http://schemas.openxmlformats.org/officeDocument/2006/relationships" r:id="rId1"/>
          <a:extLst>
            <a:ext uri="{FF2B5EF4-FFF2-40B4-BE49-F238E27FC236}">
              <a16:creationId xmlns:a16="http://schemas.microsoft.com/office/drawing/2014/main" id="{00000000-0008-0000-0800-000025000000}"/>
            </a:ext>
          </a:extLst>
        </xdr:cNvPr>
        <xdr:cNvGrpSpPr>
          <a:grpSpLocks noChangeAspect="1"/>
        </xdr:cNvGrpSpPr>
      </xdr:nvGrpSpPr>
      <xdr:grpSpPr>
        <a:xfrm>
          <a:off x="685800" y="142875"/>
          <a:ext cx="1197009" cy="432000"/>
          <a:chOff x="7686675" y="581025"/>
          <a:chExt cx="1496262" cy="540000"/>
        </a:xfrm>
      </xdr:grpSpPr>
      <xdr:grpSp>
        <xdr:nvGrpSpPr>
          <xdr:cNvPr id="38" name="Groep 37">
            <a:extLst>
              <a:ext uri="{FF2B5EF4-FFF2-40B4-BE49-F238E27FC236}">
                <a16:creationId xmlns:a16="http://schemas.microsoft.com/office/drawing/2014/main" id="{00000000-0008-0000-0800-000026000000}"/>
              </a:ext>
            </a:extLst>
          </xdr:cNvPr>
          <xdr:cNvGrpSpPr/>
        </xdr:nvGrpSpPr>
        <xdr:grpSpPr>
          <a:xfrm>
            <a:off x="7686675" y="581025"/>
            <a:ext cx="1440000" cy="540000"/>
            <a:chOff x="7686675" y="581025"/>
            <a:chExt cx="1440000" cy="540000"/>
          </a:xfrm>
        </xdr:grpSpPr>
        <xdr:sp macro="" textlink="">
          <xdr:nvSpPr>
            <xdr:cNvPr id="40" name="Afgeronde rechthoek 39">
              <a:extLst>
                <a:ext uri="{FF2B5EF4-FFF2-40B4-BE49-F238E27FC236}">
                  <a16:creationId xmlns:a16="http://schemas.microsoft.com/office/drawing/2014/main" id="{00000000-0008-0000-0800-00002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a:extLst>
                <a:ext uri="{FF2B5EF4-FFF2-40B4-BE49-F238E27FC236}">
                  <a16:creationId xmlns:a16="http://schemas.microsoft.com/office/drawing/2014/main" id="{00000000-0008-0000-0800-000029000000}"/>
                </a:ext>
              </a:extLst>
            </xdr:cNvPr>
            <xdr:cNvGrpSpPr/>
          </xdr:nvGrpSpPr>
          <xdr:grpSpPr>
            <a:xfrm>
              <a:off x="7743825" y="671025"/>
              <a:ext cx="360000" cy="360000"/>
              <a:chOff x="7743825" y="671025"/>
              <a:chExt cx="360000" cy="360000"/>
            </a:xfrm>
          </xdr:grpSpPr>
          <xdr:sp macro="" textlink="">
            <xdr:nvSpPr>
              <xdr:cNvPr id="42" name="Ovaal 41">
                <a:extLst>
                  <a:ext uri="{FF2B5EF4-FFF2-40B4-BE49-F238E27FC236}">
                    <a16:creationId xmlns:a16="http://schemas.microsoft.com/office/drawing/2014/main" id="{00000000-0008-0000-0800-00002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a:extLst>
                  <a:ext uri="{FF2B5EF4-FFF2-40B4-BE49-F238E27FC236}">
                    <a16:creationId xmlns:a16="http://schemas.microsoft.com/office/drawing/2014/main" id="{00000000-0008-0000-0800-00002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a:extLst>
              <a:ext uri="{FF2B5EF4-FFF2-40B4-BE49-F238E27FC236}">
                <a16:creationId xmlns:a16="http://schemas.microsoft.com/office/drawing/2014/main" id="{00000000-0008-0000-0800-00002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tables/table1.xml><?xml version="1.0" encoding="utf-8"?>
<table xmlns="http://schemas.openxmlformats.org/spreadsheetml/2006/main" id="6" name="Tabel_risicosessies" displayName="Tabel_risicosessies" ref="B3:F7" totalsRowShown="0" headerRowDxfId="134" dataDxfId="133">
  <autoFilter ref="B3:F7"/>
  <tableColumns count="5">
    <tableColumn id="1" name="Risicosessies" dataDxfId="132"/>
    <tableColumn id="2" name="Datum risicosessie" dataDxfId="131"/>
    <tableColumn id="3" name="Projectfase" dataDxfId="130"/>
    <tableColumn id="4" name="Scope risicosessie" dataDxfId="129"/>
    <tableColumn id="5" name="Aanwezigen risicosessie" dataDxfId="128"/>
  </tableColumns>
  <tableStyleInfo name="Tabelstijl 1" showFirstColumn="1" showLastColumn="0" showRowStripes="1" showColumnStripes="0"/>
</table>
</file>

<file path=xl/tables/table2.xml><?xml version="1.0" encoding="utf-8"?>
<table xmlns="http://schemas.openxmlformats.org/spreadsheetml/2006/main" id="5" name="Tabel_RIE" displayName="Tabel_RIE" ref="B6:AM422" headerRowDxfId="116" dataDxfId="115" totalsRowDxfId="113" tableBorderDxfId="114" totalsRowBorderDxfId="112">
  <autoFilter ref="B6:AM422"/>
  <sortState ref="B7:AM422">
    <sortCondition ref="D6:D422"/>
  </sortState>
  <tableColumns count="38">
    <tableColumn id="1" name="Nr" totalsRowLabel="Totaal" dataDxfId="111" totalsRowDxfId="110"/>
    <tableColumn id="2" name="Bron" dataDxfId="109" totalsRowDxfId="108"/>
    <tableColumn id="3" name="Veiligheidsdomein" dataDxfId="107" totalsRowDxfId="106"/>
    <tableColumn id="4" name="Werkzaamheden / activiteit" dataDxfId="105" totalsRowDxfId="104"/>
    <tableColumn id="5" name="Locatie / specifieke plek" dataDxfId="103" totalsRowDxfId="102"/>
    <tableColumn id="6" name="Gevaar" dataDxfId="101" totalsRowDxfId="100"/>
    <tableColumn id="7" name="Risico / beschrijving" dataDxfId="99" totalsRowDxfId="98"/>
    <tableColumn id="8" name="Mogelijke oorzaken" dataDxfId="97" totalsRowDxfId="96"/>
    <tableColumn id="9" name="Mogelijke effecten" dataDxfId="95" totalsRowDxfId="94"/>
    <tableColumn id="11" name="E1" dataDxfId="93" totalsRowDxfId="92"/>
    <tableColumn id="32" name="E12" dataDxfId="91" totalsRowDxfId="90">
      <calculatedColumnFormula>IF(Tabel_RIE[[#This Row],[E1]]&gt;0,VLOOKUP(Tabel_RIE[[#This Row],[E1]],Tabel_FK_E[],2,FALSE),"")</calculatedColumnFormula>
    </tableColumn>
    <tableColumn id="12" name="B1" dataDxfId="89" totalsRowDxfId="88"/>
    <tableColumn id="36" name="B12" dataDxfId="87" totalsRowDxfId="86">
      <calculatedColumnFormula>IF(Tabel_RIE[[#This Row],[B1]]&gt;0,VLOOKUP(Tabel_RIE[[#This Row],[B1]],Tabel_FK_B[],2,FALSE),"")</calculatedColumnFormula>
    </tableColumn>
    <tableColumn id="13" name="W1" dataDxfId="85" totalsRowDxfId="84"/>
    <tableColumn id="37" name="W12" dataDxfId="83" totalsRowDxfId="82">
      <calculatedColumnFormula>IF(Tabel_RIE[[#This Row],[W1]]&gt;0,VLOOKUP(Tabel_RIE[[#This Row],[W1]],Tabel_FK_W[],2,FALSE),"")</calculatedColumnFormula>
    </tableColumn>
    <tableColumn id="38" name="R11" dataDxfId="81" totalsRowDxfId="80">
      <calculatedColumnFormula>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calculatedColumnFormula>
    </tableColumn>
    <tableColumn id="14" name="R12" dataDxfId="79" totalsRowDxfId="78">
      <calculatedColumnFormula>IF(OR(Tabel_RIE[[#This Row],[E12]]="",Tabel_RIE[[#This Row],[B12]]="",Tabel_RIE[[#This Row],[W12]]=""),"",Tabel_RIE[[#This Row],[E12]]*Tabel_RIE[[#This Row],[B12]]*Tabel_RIE[[#This Row],[W12]])</calculatedColumnFormula>
    </tableColumn>
    <tableColumn id="15" name="Opnemen in Risicodossier?" dataDxfId="77" totalsRowDxfId="76">
      <calculatedColumnFormula>IF(AND(Tabel_RIE[[#This Row],[E12]]="",Tabel_RIE[[#This Row],[R12]]=""),"",IF(AND(OR(Tabel_RIE[[#This Row],[E12]]="",Tabel_RIE[[#This Row],[E12]]&lt;15),OR(Tabel_RIE[[#This Row],[R12]]="",Tabel_RIE[[#This Row],[R12]]&lt;70)),"n.v.t.",IF(OR(Tabel_RIE[[#This Row],[E12]]&gt;=15,Tabel_RIE[[#This Row],[R12]]&gt;=70),"√","fout")))</calculatedColumnFormula>
    </tableColumn>
    <tableColumn id="16" name="Allocatie" dataDxfId="75" totalsRowDxfId="74"/>
    <tableColumn id="17" name="Maatregel of contracteis" dataDxfId="73" totalsRowDxfId="72"/>
    <tableColumn id="10" name="Status (allocatie OG)" dataDxfId="71" totalsRowDxfId="70"/>
    <tableColumn id="19" name="(Invul)datum" dataDxfId="69" totalsRowDxfId="68"/>
    <tableColumn id="20" name="Uitleg arbeidshygiënische strategie" dataDxfId="67" totalsRowDxfId="66">
      <calculatedColumnFormula>$X$1</calculatedColumnFormula>
    </tableColumn>
    <tableColumn id="21" name="Maatregelen" dataDxfId="65" totalsRowDxfId="64"/>
    <tableColumn id="22" name="Actiehouder" dataDxfId="63" totalsRowDxfId="62"/>
    <tableColumn id="23" name="E2" dataDxfId="61" totalsRowDxfId="60"/>
    <tableColumn id="39" name="E3" dataDxfId="59" totalsRowDxfId="58">
      <calculatedColumnFormula>IF(Tabel_RIE[[#This Row],[E2]]&gt;0,VLOOKUP(Tabel_RIE[[#This Row],[E2]],Tabel_FK_E[],2,FALSE),"")</calculatedColumnFormula>
    </tableColumn>
    <tableColumn id="24" name="B2" dataDxfId="57" totalsRowDxfId="56"/>
    <tableColumn id="40" name="B3" dataDxfId="55" totalsRowDxfId="54">
      <calculatedColumnFormula>IF(Tabel_RIE[[#This Row],[B2]]&gt;0,VLOOKUP(Tabel_RIE[[#This Row],[B2]],Tabel_FK_B[],2,FALSE),"")</calculatedColumnFormula>
    </tableColumn>
    <tableColumn id="25" name="W2" dataDxfId="53" totalsRowDxfId="52"/>
    <tableColumn id="41" name="W3" dataDxfId="51" totalsRowDxfId="50">
      <calculatedColumnFormula>IF(Tabel_RIE[[#This Row],[W2]]&gt;0,VLOOKUP(Tabel_RIE[[#This Row],[W2]],Tabel_FK_W[],2,FALSE),"")</calculatedColumnFormula>
    </tableColumn>
    <tableColumn id="42" name="R21" dataDxfId="49" totalsRowDxfId="48">
      <calculatedColumnFormula>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calculatedColumnFormula>
    </tableColumn>
    <tableColumn id="26" name="R22" dataDxfId="47" totalsRowDxfId="46"/>
    <tableColumn id="27" name="Restrisico's" dataDxfId="45" totalsRowDxfId="44"/>
    <tableColumn id="28" name="Revisie + datum" dataDxfId="43" totalsRowDxfId="42"/>
    <tableColumn id="43" name="R-volledig" dataDxfId="41" totalsRowDxfId="40">
      <calculatedColumnFormula>IF(AND(Tabel_RIE[[#This Row],[Locatie / specifieke plek]]&lt;&gt;"",Tabel_RIE[[#This Row],[Gevaar]]&lt;&gt;"",Tabel_RIE[[#This Row],[Risico / beschrijving]]&lt;&gt;"",Tabel_RIE[[#This Row],[Mogelijke oorzaken]]&lt;&gt;"",Tabel_RIE[[#This Row],[Mogelijke effecten]]&lt;&gt;"",Tabel_RIE[[#This Row],[R12]]&lt;&gt;"",Tabel_RIE[[#This Row],[Allocatie]]&lt;&gt;""),"Ja","Nee")</calculatedColumnFormula>
    </tableColumn>
    <tableColumn id="44" name="Reductie" dataDxfId="39" totalsRowDxfId="38">
      <calculatedColumnFormula>IF(AND(Tabel_RIE[[#This Row],[R12]]&gt;=70,Tabel_RIE[[#This Row],[R22]]&lt;70),"Ja","Nee")</calculatedColumnFormula>
    </tableColumn>
    <tableColumn id="45" name="R-actueel" totalsRowFunction="count" dataDxfId="37" totalsRowDxfId="36">
      <calculatedColumnFormula>IF(Tabel_RIE[[#This Row],[R22]]&lt;&gt;"",Tabel_RIE[[#This Row],[R22]],Tabel_RIE[[#This Row],[R12]])</calculatedColumnFormula>
    </tableColumn>
  </tableColumns>
  <tableStyleInfo name="Tabelstijl 2" showFirstColumn="0" showLastColumn="0" showRowStripes="1" showColumnStripes="0"/>
</table>
</file>

<file path=xl/tables/table3.xml><?xml version="1.0" encoding="utf-8"?>
<table xmlns="http://schemas.openxmlformats.org/spreadsheetml/2006/main" id="7" name="Tabel_veiligheidsdomeinen" displayName="Tabel_veiligheidsdomeinen" ref="B11:C22" headerRowCount="0" totalsRowShown="0" headerRowDxfId="35" dataDxfId="33" headerRowBorderDxfId="34">
  <tableColumns count="2">
    <tableColumn id="1" name="Veiligheidsdomein" headerRowDxfId="32" dataDxfId="31"/>
    <tableColumn id="2" name="Omschrijving" headerRowDxfId="30" dataDxfId="29"/>
  </tableColumns>
  <tableStyleInfo showFirstColumn="0" showLastColumn="0" showRowStripes="1" showColumnStripes="0"/>
</table>
</file>

<file path=xl/tables/table4.xml><?xml version="1.0" encoding="utf-8"?>
<table xmlns="http://schemas.openxmlformats.org/spreadsheetml/2006/main" id="1" name="Tabel_FK_E" displayName="Tabel_FK_E" ref="B14:C19" totalsRowShown="0" headerRowDxfId="28" dataDxfId="26" headerRowBorderDxfId="27" tableBorderDxfId="25" totalsRowBorderDxfId="24">
  <autoFilter ref="B14:C19"/>
  <tableColumns count="2">
    <tableColumn id="1" name="Omschrijving" dataDxfId="23"/>
    <tableColumn id="2" name="Effect (E)" dataDxfId="22"/>
  </tableColumns>
  <tableStyleInfo showFirstColumn="0" showLastColumn="0" showRowStripes="1" showColumnStripes="0"/>
</table>
</file>

<file path=xl/tables/table5.xml><?xml version="1.0" encoding="utf-8"?>
<table xmlns="http://schemas.openxmlformats.org/spreadsheetml/2006/main" id="2" name="Tabel_FK_B" displayName="Tabel_FK_B" ref="B21:C27" totalsRowShown="0" headerRowDxfId="21" dataDxfId="19" headerRowBorderDxfId="20" tableBorderDxfId="18" totalsRowBorderDxfId="17">
  <autoFilter ref="B21:C27"/>
  <tableColumns count="2">
    <tableColumn id="1" name="Omschrijving" dataDxfId="16"/>
    <tableColumn id="2" name="Blootstelling (B)" dataDxfId="15"/>
  </tableColumns>
  <tableStyleInfo showFirstColumn="0" showLastColumn="0" showRowStripes="1" showColumnStripes="0"/>
</table>
</file>

<file path=xl/tables/table6.xml><?xml version="1.0" encoding="utf-8"?>
<table xmlns="http://schemas.openxmlformats.org/spreadsheetml/2006/main" id="3" name="Tabel_FK_W" displayName="Tabel_FK_W" ref="B29:C36" totalsRowShown="0" headerRowDxfId="14" dataDxfId="12" headerRowBorderDxfId="13" tableBorderDxfId="11" totalsRowBorderDxfId="10">
  <autoFilter ref="B29:C36"/>
  <tableColumns count="2">
    <tableColumn id="1" name="Omschrijving" dataDxfId="9"/>
    <tableColumn id="2" name="Waarschijnlijkheid (W)" dataDxfId="8"/>
  </tableColumns>
  <tableStyleInfo showFirstColumn="0" showLastColumn="0" showRowStripes="1" showColumnStripes="0"/>
</table>
</file>

<file path=xl/tables/table7.xml><?xml version="1.0" encoding="utf-8"?>
<table xmlns="http://schemas.openxmlformats.org/spreadsheetml/2006/main" id="4" name="Tabel_FK_R" displayName="Tabel_FK_R" ref="F7:H12" totalsRowShown="0" headerRowDxfId="7" dataDxfId="5" headerRowBorderDxfId="6" tableBorderDxfId="4" totalsRowBorderDxfId="3">
  <autoFilter ref="F7:H12"/>
  <tableColumns count="3">
    <tableColumn id="1" name="Risicoscore (R)" dataDxfId="2"/>
    <tableColumn id="2" name="Risico" dataDxfId="1"/>
    <tableColumn id="4" name="Te nemen maatregel" dataDxfId="0"/>
  </tableColumns>
  <tableStyleInfo showFirstColumn="0" showLastColumn="0" showRowStripes="1" showColumnStripes="0"/>
</table>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7" Type="http://schemas.openxmlformats.org/officeDocument/2006/relationships/table" Target="../tables/table7.xml"/><Relationship Id="rId2" Type="http://schemas.openxmlformats.org/officeDocument/2006/relationships/customProperty" Target="../customProperty4.bin"/><Relationship Id="rId1" Type="http://schemas.openxmlformats.org/officeDocument/2006/relationships/printerSettings" Target="../printerSettings/printerSettings1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table" Target="../tables/table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tabColor theme="6" tint="0.59999389629810485"/>
    <pageSetUpPr fitToPage="1"/>
  </sheetPr>
  <dimension ref="A1:H22"/>
  <sheetViews>
    <sheetView showGridLines="0" zoomScaleNormal="100" zoomScaleSheetLayoutView="100" workbookViewId="0">
      <selection activeCell="B1" sqref="A1:F1"/>
    </sheetView>
  </sheetViews>
  <sheetFormatPr defaultColWidth="9" defaultRowHeight="11.25"/>
  <cols>
    <col min="1" max="1" width="2.625" style="95" customWidth="1"/>
    <col min="2" max="3" width="33.625" style="92" customWidth="1"/>
    <col min="4" max="4" width="3.625" style="92" customWidth="1"/>
    <col min="5" max="6" width="33.625" style="92" customWidth="1"/>
    <col min="7" max="7" width="2.625" style="95" customWidth="1"/>
    <col min="8" max="13" width="9" style="95"/>
    <col min="14" max="14" width="4.125" style="95" customWidth="1"/>
    <col min="15" max="16384" width="9" style="95"/>
  </cols>
  <sheetData>
    <row r="1" spans="1:8" ht="84.75" customHeight="1">
      <c r="A1" s="95" t="s">
        <v>0</v>
      </c>
      <c r="B1" s="154" t="s">
        <v>1</v>
      </c>
      <c r="C1" s="154"/>
      <c r="D1" s="154"/>
      <c r="E1" s="154"/>
      <c r="F1" s="154"/>
      <c r="G1" s="95" t="s">
        <v>0</v>
      </c>
    </row>
    <row r="2" spans="1:8" ht="12" thickBot="1">
      <c r="B2" s="95"/>
      <c r="C2" s="95"/>
      <c r="D2" s="95"/>
      <c r="E2" s="95"/>
      <c r="F2" s="95"/>
    </row>
    <row r="3" spans="1:8" ht="24.95" customHeight="1">
      <c r="B3" s="110" t="s">
        <v>2</v>
      </c>
      <c r="C3" s="97"/>
      <c r="D3" s="93"/>
      <c r="E3" s="113" t="s">
        <v>3</v>
      </c>
      <c r="F3" s="98"/>
      <c r="H3" s="107"/>
    </row>
    <row r="4" spans="1:8" ht="24.95" customHeight="1">
      <c r="B4" s="111" t="s">
        <v>4</v>
      </c>
      <c r="C4" s="99"/>
      <c r="D4" s="93"/>
      <c r="E4" s="114" t="s">
        <v>5</v>
      </c>
      <c r="F4" s="100"/>
      <c r="H4" s="107"/>
    </row>
    <row r="5" spans="1:8" ht="24.95" customHeight="1" thickBot="1">
      <c r="B5" s="112" t="s">
        <v>6</v>
      </c>
      <c r="C5" s="101"/>
      <c r="D5" s="93"/>
      <c r="E5" s="115" t="s">
        <v>7</v>
      </c>
      <c r="F5" s="102"/>
      <c r="H5" s="107"/>
    </row>
    <row r="6" spans="1:8" ht="11.25" customHeight="1" thickBot="1">
      <c r="B6" s="96"/>
      <c r="C6" s="96"/>
      <c r="D6" s="109"/>
      <c r="E6" s="95"/>
      <c r="F6" s="95"/>
    </row>
    <row r="7" spans="1:8" ht="24.95" customHeight="1" thickBot="1">
      <c r="B7" s="96"/>
      <c r="C7" s="96"/>
      <c r="D7" s="109"/>
      <c r="E7" s="116" t="s">
        <v>8</v>
      </c>
      <c r="F7" s="103"/>
    </row>
    <row r="8" spans="1:8" ht="11.25" customHeight="1" thickBot="1">
      <c r="B8" s="108"/>
      <c r="C8" s="96"/>
      <c r="D8" s="95"/>
      <c r="E8" s="95"/>
      <c r="F8" s="95"/>
    </row>
    <row r="9" spans="1:8" ht="150" customHeight="1" thickBot="1">
      <c r="B9" s="117" t="s">
        <v>9</v>
      </c>
      <c r="C9" s="155"/>
      <c r="D9" s="156"/>
      <c r="E9" s="156"/>
      <c r="F9" s="157"/>
    </row>
    <row r="11" spans="1:8">
      <c r="B11" s="158" t="s">
        <v>10</v>
      </c>
      <c r="C11" s="158"/>
      <c r="D11" s="158"/>
      <c r="E11" s="158"/>
      <c r="F11" s="158"/>
    </row>
    <row r="12" spans="1:8" ht="11.25" customHeight="1">
      <c r="B12" s="104"/>
      <c r="F12" s="105"/>
    </row>
    <row r="22" spans="3:3">
      <c r="C22" s="106"/>
    </row>
  </sheetData>
  <mergeCells count="3">
    <mergeCell ref="B1:F1"/>
    <mergeCell ref="C9:F9"/>
    <mergeCell ref="B11:F11"/>
  </mergeCells>
  <pageMargins left="0.7" right="0.7" top="0.75" bottom="0.75" header="0.3" footer="0.3"/>
  <pageSetup paperSize="9" scale="90" orientation="landscape" r:id="rId1"/>
  <customProperties>
    <customPr name="EpmWorksheetKeyString_GUID" r:id="rId2"/>
  </customProperties>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59999389629810485"/>
  </sheetPr>
  <dimension ref="A1"/>
  <sheetViews>
    <sheetView workbookViewId="0">
      <selection activeCell="A2" sqref="A2"/>
    </sheetView>
  </sheetViews>
  <sheetFormatPr defaultRowHeight="11.2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59999389629810485"/>
  </sheetPr>
  <dimension ref="A1"/>
  <sheetViews>
    <sheetView workbookViewId="0"/>
  </sheetViews>
  <sheetFormatPr defaultRowHeight="11.25"/>
  <sheetData/>
  <pageMargins left="0.7" right="0.7" top="0.75" bottom="0.75" header="0.3" footer="0.3"/>
  <pageSetup paperSize="9" orientation="portrait" horizont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59999389629810485"/>
  </sheetPr>
  <dimension ref="A1"/>
  <sheetViews>
    <sheetView workbookViewId="0"/>
  </sheetViews>
  <sheetFormatPr defaultRowHeight="11.25"/>
  <sheetData/>
  <pageMargins left="0.7" right="0.7" top="0.75" bottom="0.75" header="0.3" footer="0.3"/>
  <pageSetup paperSize="9" orientation="portrait"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59999389629810485"/>
  </sheetPr>
  <dimension ref="A1"/>
  <sheetViews>
    <sheetView workbookViewId="0"/>
  </sheetViews>
  <sheetFormatPr defaultRowHeight="11.25"/>
  <sheetData/>
  <pageMargins left="0.7" right="0.7" top="0.75" bottom="0.75" header="0.3" footer="0.3"/>
  <pageSetup paperSize="9" orientation="portrait" horizont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theme="2" tint="0.59999389629810485"/>
    <pageSetUpPr fitToPage="1"/>
  </sheetPr>
  <dimension ref="B1:H28"/>
  <sheetViews>
    <sheetView showGridLines="0" workbookViewId="0"/>
  </sheetViews>
  <sheetFormatPr defaultRowHeight="11.25"/>
  <cols>
    <col min="1" max="1" width="9" style="1"/>
    <col min="2" max="2" width="32.625" style="1" customWidth="1"/>
    <col min="3" max="3" width="48.625" style="1" customWidth="1"/>
    <col min="4" max="4" width="25.625" style="1" customWidth="1"/>
    <col min="5" max="7" width="9" style="1"/>
    <col min="8" max="8" width="74.125" style="1" hidden="1" customWidth="1"/>
    <col min="9" max="16384" width="9" style="1"/>
  </cols>
  <sheetData>
    <row r="1" spans="2:8" ht="11.25" customHeight="1"/>
    <row r="2" spans="2:8" ht="57" customHeight="1"/>
    <row r="3" spans="2:8" ht="28.5" customHeight="1">
      <c r="B3" s="7" t="s">
        <v>329</v>
      </c>
    </row>
    <row r="5" spans="2:8" ht="90">
      <c r="B5" s="190" t="s">
        <v>330</v>
      </c>
      <c r="C5" s="190"/>
      <c r="H5" s="38" t="str">
        <f>B5</f>
        <v xml:space="preserve">Selecteer in kolom “BRF” de relevante Basis Risico Factor (BRF)
Als er meerdere BRF’s van toepassing zijn dan selecteer je de optie “meerdere BRF’s”
Definitie van de BRF’s:
</v>
      </c>
    </row>
    <row r="6" spans="2:8" ht="15">
      <c r="B6" s="37" t="s">
        <v>331</v>
      </c>
      <c r="C6" s="200" t="s">
        <v>332</v>
      </c>
      <c r="D6" s="199"/>
      <c r="H6" s="38" t="str">
        <f>C6</f>
        <v>Omschrijving</v>
      </c>
    </row>
    <row r="7" spans="2:8" ht="90">
      <c r="B7" s="36" t="s">
        <v>333</v>
      </c>
      <c r="C7" s="198" t="s">
        <v>334</v>
      </c>
      <c r="D7" s="199"/>
      <c r="H7" s="38" t="str">
        <f t="shared" ref="H7:H17" si="0">C7</f>
        <v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v>
      </c>
    </row>
    <row r="8" spans="2:8" ht="75">
      <c r="B8" s="36" t="s">
        <v>335</v>
      </c>
      <c r="C8" s="198" t="s">
        <v>336</v>
      </c>
      <c r="D8" s="199"/>
      <c r="H8" s="38" t="str">
        <f t="shared" si="0"/>
        <v xml:space="preserve">De strijdigheid van verschillende doelstellingen. Bijvoorbeeld ten aanzien van productie, veiligheid, planning en economische belangen. Of de conflicten tussen de doelstellingen van individuen, groepen en het gehele bedrijf.
</v>
      </c>
    </row>
    <row r="9" spans="2:8" ht="90">
      <c r="B9" s="36" t="s">
        <v>337</v>
      </c>
      <c r="C9" s="198" t="s">
        <v>338</v>
      </c>
      <c r="D9" s="199"/>
      <c r="H9" s="38" t="str">
        <f t="shared" si="0"/>
        <v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v>
      </c>
    </row>
    <row r="10" spans="2:8" ht="75">
      <c r="B10" s="36" t="s">
        <v>339</v>
      </c>
      <c r="C10" s="198" t="s">
        <v>340</v>
      </c>
      <c r="D10" s="199"/>
      <c r="H10" s="38" t="str">
        <f t="shared" si="0"/>
        <v xml:space="preserve">Het al dan niet voorhanden zijn van nauwkeurige, relevante en begrijpelijke regelgeving (richtlijnen, procedures, instructies, handleidingen). En of deze ook werkelijk bekend zijn, gebruikt en aangepast worden aan nieuwe situaties.
</v>
      </c>
    </row>
    <row r="11" spans="2:8" ht="60">
      <c r="B11" s="36" t="s">
        <v>341</v>
      </c>
      <c r="C11" s="198" t="s">
        <v>342</v>
      </c>
      <c r="D11" s="199"/>
      <c r="H11" s="38" t="str">
        <f t="shared" si="0"/>
        <v xml:space="preserve">Het verstrekken van de juiste training en instructie aan diegenen die dit daadwerkelijk nodig hebben en de gelegenheid geven om ervaring op te doen.
</v>
      </c>
    </row>
    <row r="12" spans="2:8" ht="60">
      <c r="B12" s="36" t="s">
        <v>343</v>
      </c>
      <c r="C12" s="198" t="s">
        <v>344</v>
      </c>
      <c r="D12" s="199"/>
      <c r="H12" s="38" t="str">
        <f t="shared" si="0"/>
        <v xml:space="preserve">De wijze waarop materiaal is ontworpen en componenten zijn samengesteld kunnen operaties moeizaam doen verlopen of oneigenlijk gebruik in de hand werken.
</v>
      </c>
    </row>
    <row r="13" spans="2:8" ht="60">
      <c r="B13" s="36" t="s">
        <v>345</v>
      </c>
      <c r="C13" s="198" t="s">
        <v>346</v>
      </c>
      <c r="D13" s="199"/>
      <c r="H13" s="38" t="str">
        <f t="shared" si="0"/>
        <v xml:space="preserve">Kwaliteit, conditie, beschikbaarheid en actualiteit versus verwachte levensduur van materialen, gereedschappen en componenten van installaties.
</v>
      </c>
    </row>
    <row r="14" spans="2:8" ht="60">
      <c r="B14" s="36" t="s">
        <v>347</v>
      </c>
      <c r="C14" s="198" t="s">
        <v>348</v>
      </c>
      <c r="D14" s="199"/>
      <c r="H14" s="38" t="str">
        <f t="shared" si="0"/>
        <v xml:space="preserve">De effectiviteit van de onderhoudsstrategie met betrekking tot planning, beschikbaarheid van mensen en middelen en vormen van onderhoud.
</v>
      </c>
    </row>
    <row r="15" spans="2:8" ht="60">
      <c r="B15" s="36" t="s">
        <v>349</v>
      </c>
      <c r="C15" s="198" t="s">
        <v>350</v>
      </c>
      <c r="D15" s="199"/>
      <c r="H15" s="38" t="str">
        <f t="shared" si="0"/>
        <v xml:space="preserve">Orde en netheid van de werkomgeving. Hieronder valt ook het beschikbaar zijn van faciliteiten voor het opruimen, schoonmaken en het verwijderen van afval.
</v>
      </c>
    </row>
    <row r="16" spans="2:8" ht="75">
      <c r="B16" s="36" t="s">
        <v>351</v>
      </c>
      <c r="C16" s="198" t="s">
        <v>352</v>
      </c>
      <c r="D16" s="199"/>
      <c r="H16" s="38" t="str">
        <f>C16</f>
        <v xml:space="preserve">De omstandigheden waaronder mensen werken: fysieke werkomstandigheden (hitte, kou, lawaai, duisternis etc.) en medisch, psychisch en sociaal bepaalde factoren (ziekte, misbruik, verslaving, negatief gedrag, attitudes, sfeer in het bedrijf etc.).
</v>
      </c>
    </row>
    <row r="17" spans="2:8" ht="75">
      <c r="B17" s="36" t="s">
        <v>353</v>
      </c>
      <c r="C17" s="198" t="s">
        <v>354</v>
      </c>
      <c r="D17" s="199"/>
      <c r="H17" s="38" t="str">
        <f t="shared" si="0"/>
        <v xml:space="preserve">Systeemfouten met betrekking tot detectie, waarschuwingsmethoden, herstel, beperking, ontsnapping en evacuatie, evenals het gebruik van beschermingsmiddelen en het voorbereid zijn op noodsituaties.
</v>
      </c>
    </row>
    <row r="18" spans="2:8" ht="15">
      <c r="B18" s="38"/>
      <c r="H18" s="38"/>
    </row>
    <row r="19" spans="2:8" ht="15">
      <c r="B19" s="45" t="s">
        <v>355</v>
      </c>
    </row>
    <row r="21" spans="2:8" ht="15">
      <c r="B21" s="52" t="s">
        <v>309</v>
      </c>
      <c r="C21" s="52" t="s">
        <v>356</v>
      </c>
    </row>
    <row r="22" spans="2:8" ht="15">
      <c r="B22" s="53" t="s">
        <v>312</v>
      </c>
      <c r="C22" s="53" t="s">
        <v>343</v>
      </c>
    </row>
    <row r="23" spans="2:8" ht="15">
      <c r="B23" s="53" t="s">
        <v>314</v>
      </c>
      <c r="C23" s="53" t="s">
        <v>347</v>
      </c>
    </row>
    <row r="24" spans="2:8" ht="30">
      <c r="B24" s="53" t="s">
        <v>357</v>
      </c>
      <c r="C24" s="53" t="s">
        <v>343</v>
      </c>
    </row>
    <row r="25" spans="2:8" ht="30">
      <c r="B25" s="53" t="s">
        <v>358</v>
      </c>
      <c r="C25" s="53" t="s">
        <v>359</v>
      </c>
    </row>
    <row r="26" spans="2:8" ht="30">
      <c r="B26" s="53" t="s">
        <v>360</v>
      </c>
      <c r="C26" s="53" t="s">
        <v>353</v>
      </c>
    </row>
    <row r="28" spans="2:8" ht="57" customHeight="1"/>
  </sheetData>
  <mergeCells count="13">
    <mergeCell ref="C16:D16"/>
    <mergeCell ref="C17:D17"/>
    <mergeCell ref="C6:D6"/>
    <mergeCell ref="C10:D10"/>
    <mergeCell ref="C11:D11"/>
    <mergeCell ref="C12:D12"/>
    <mergeCell ref="C13:D13"/>
    <mergeCell ref="C14:D14"/>
    <mergeCell ref="B5:C5"/>
    <mergeCell ref="C7:D7"/>
    <mergeCell ref="C8:D8"/>
    <mergeCell ref="C9:D9"/>
    <mergeCell ref="C15:D15"/>
  </mergeCells>
  <pageMargins left="0.7" right="0.7" top="0.75" bottom="0.75" header="0.3" footer="0.3"/>
  <pageSetup scale="58"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2" tint="0.59999389629810485"/>
    <pageSetUpPr fitToPage="1"/>
  </sheetPr>
  <dimension ref="A1:L47"/>
  <sheetViews>
    <sheetView showGridLines="0" zoomScaleNormal="100" zoomScaleSheetLayoutView="100" workbookViewId="0">
      <selection activeCell="B23" sqref="B23"/>
    </sheetView>
  </sheetViews>
  <sheetFormatPr defaultColWidth="9" defaultRowHeight="11.25"/>
  <cols>
    <col min="1" max="1" width="9" style="1"/>
    <col min="2" max="2" width="57.625" style="1" customWidth="1"/>
    <col min="3" max="3" width="30.625" style="1" customWidth="1"/>
    <col min="4" max="4" width="18.625" style="1" customWidth="1"/>
    <col min="5" max="5" width="4.625" style="1" customWidth="1"/>
    <col min="6" max="6" width="18.625" style="1" customWidth="1"/>
    <col min="7" max="7" width="14.625" style="1" customWidth="1"/>
    <col min="8" max="8" width="57.625" style="1" customWidth="1"/>
    <col min="9" max="9" width="7.625" style="1" customWidth="1"/>
    <col min="10" max="10" width="4.625" style="1" customWidth="1"/>
    <col min="11" max="12" width="105.625" style="1" hidden="1" customWidth="1"/>
    <col min="13" max="16384" width="9" style="1"/>
  </cols>
  <sheetData>
    <row r="1" spans="1:12" ht="11.25" customHeight="1">
      <c r="A1" s="2"/>
    </row>
    <row r="2" spans="1:12" ht="57" customHeight="1"/>
    <row r="3" spans="1:12" ht="27">
      <c r="B3" s="7" t="s">
        <v>361</v>
      </c>
    </row>
    <row r="4" spans="1:12" ht="11.25" customHeight="1">
      <c r="B4" s="7"/>
    </row>
    <row r="5" spans="1:12" ht="78.75" customHeight="1">
      <c r="B5" s="190" t="s">
        <v>362</v>
      </c>
      <c r="C5" s="190"/>
      <c r="D5" s="202"/>
      <c r="F5" s="201" t="s">
        <v>363</v>
      </c>
      <c r="G5" s="191"/>
      <c r="H5" s="191"/>
      <c r="I5" s="191"/>
      <c r="K5" s="38" t="str">
        <f>B5</f>
        <v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Risico (R) = Blootstelling (B) x Waarschijnlijkheid (W) x Effect (E)
Aan de letters B, W en E wordt op basis van een omschrijving een numerieke waarde toegekend. In onderstaande tabellen zijn deze voor elk van de letters weergegeven.
</v>
      </c>
      <c r="L5" s="38" t="str">
        <f>F5</f>
        <v>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v>
      </c>
    </row>
    <row r="6" spans="1:12" ht="15">
      <c r="B6" s="203"/>
      <c r="C6" s="203"/>
      <c r="D6" s="203"/>
      <c r="F6" s="39"/>
      <c r="G6" s="46"/>
      <c r="H6" s="46"/>
      <c r="I6" s="46"/>
      <c r="K6" s="8"/>
    </row>
    <row r="7" spans="1:12" ht="15">
      <c r="B7" s="203"/>
      <c r="C7" s="203"/>
      <c r="D7" s="203"/>
      <c r="F7" s="31" t="s">
        <v>364</v>
      </c>
      <c r="G7" s="32" t="s">
        <v>308</v>
      </c>
      <c r="H7" s="33" t="s">
        <v>365</v>
      </c>
      <c r="I7" s="46"/>
      <c r="K7" s="8"/>
    </row>
    <row r="8" spans="1:12" ht="15">
      <c r="B8" s="203"/>
      <c r="C8" s="203"/>
      <c r="D8" s="203"/>
      <c r="F8" s="143" t="s">
        <v>366</v>
      </c>
      <c r="G8" s="144" t="s">
        <v>367</v>
      </c>
      <c r="H8" s="145" t="s">
        <v>368</v>
      </c>
      <c r="I8" s="46"/>
      <c r="K8" s="8"/>
    </row>
    <row r="9" spans="1:12" ht="15">
      <c r="B9" s="203"/>
      <c r="C9" s="203"/>
      <c r="D9" s="203"/>
      <c r="F9" s="146" t="s">
        <v>369</v>
      </c>
      <c r="G9" s="144" t="s">
        <v>370</v>
      </c>
      <c r="H9" s="145" t="s">
        <v>371</v>
      </c>
      <c r="I9" s="46"/>
      <c r="K9" s="8"/>
    </row>
    <row r="10" spans="1:12" ht="15">
      <c r="B10" s="203"/>
      <c r="C10" s="203"/>
      <c r="D10" s="203"/>
      <c r="F10" s="147" t="s">
        <v>372</v>
      </c>
      <c r="G10" s="144" t="s">
        <v>373</v>
      </c>
      <c r="H10" s="145" t="s">
        <v>374</v>
      </c>
      <c r="I10" s="46"/>
      <c r="K10" s="8"/>
    </row>
    <row r="11" spans="1:12" ht="15">
      <c r="B11" s="203"/>
      <c r="C11" s="203"/>
      <c r="D11" s="203"/>
      <c r="F11" s="148" t="s">
        <v>375</v>
      </c>
      <c r="G11" s="144" t="s">
        <v>376</v>
      </c>
      <c r="H11" s="145" t="s">
        <v>377</v>
      </c>
      <c r="I11" s="46"/>
      <c r="K11" s="8"/>
    </row>
    <row r="12" spans="1:12" ht="15">
      <c r="B12" s="203"/>
      <c r="C12" s="203"/>
      <c r="D12" s="203"/>
      <c r="F12" s="26" t="s">
        <v>378</v>
      </c>
      <c r="G12" s="27" t="s">
        <v>379</v>
      </c>
      <c r="H12" s="28" t="s">
        <v>380</v>
      </c>
      <c r="K12" s="38"/>
    </row>
    <row r="13" spans="1:12">
      <c r="I13" s="20"/>
    </row>
    <row r="14" spans="1:12" ht="15">
      <c r="B14" s="29" t="s">
        <v>332</v>
      </c>
      <c r="C14" s="30" t="s">
        <v>381</v>
      </c>
      <c r="F14" s="201" t="s">
        <v>382</v>
      </c>
      <c r="G14" s="191"/>
      <c r="H14" s="191"/>
      <c r="I14" s="191"/>
    </row>
    <row r="15" spans="1:12" ht="15">
      <c r="B15" s="149" t="s">
        <v>264</v>
      </c>
      <c r="C15" s="150">
        <v>1</v>
      </c>
      <c r="F15" s="203"/>
      <c r="G15" s="203"/>
      <c r="H15" s="203"/>
      <c r="I15" s="203"/>
    </row>
    <row r="16" spans="1:12" ht="15">
      <c r="B16" s="149" t="s">
        <v>158</v>
      </c>
      <c r="C16" s="150">
        <v>3</v>
      </c>
      <c r="F16" s="203"/>
      <c r="G16" s="203"/>
      <c r="H16" s="203"/>
      <c r="I16" s="203"/>
    </row>
    <row r="17" spans="2:3" ht="15">
      <c r="B17" s="149" t="s">
        <v>119</v>
      </c>
      <c r="C17" s="150">
        <v>7</v>
      </c>
    </row>
    <row r="18" spans="2:3" ht="15">
      <c r="B18" s="149" t="s">
        <v>91</v>
      </c>
      <c r="C18" s="150">
        <v>15</v>
      </c>
    </row>
    <row r="19" spans="2:3" ht="15">
      <c r="B19" s="21" t="s">
        <v>265</v>
      </c>
      <c r="C19" s="22">
        <v>40</v>
      </c>
    </row>
    <row r="20" spans="2:3" ht="15">
      <c r="B20" s="19"/>
      <c r="C20" s="23"/>
    </row>
    <row r="21" spans="2:3" ht="15">
      <c r="B21" s="29" t="s">
        <v>332</v>
      </c>
      <c r="C21" s="34" t="s">
        <v>383</v>
      </c>
    </row>
    <row r="22" spans="2:3" ht="15">
      <c r="B22" s="151" t="s">
        <v>384</v>
      </c>
      <c r="C22" s="152">
        <v>0.5</v>
      </c>
    </row>
    <row r="23" spans="2:3" ht="15">
      <c r="B23" s="151" t="s">
        <v>246</v>
      </c>
      <c r="C23" s="152">
        <v>1</v>
      </c>
    </row>
    <row r="24" spans="2:3" ht="15">
      <c r="B24" s="151" t="s">
        <v>102</v>
      </c>
      <c r="C24" s="152">
        <v>2</v>
      </c>
    </row>
    <row r="25" spans="2:3" ht="15">
      <c r="B25" s="151" t="s">
        <v>134</v>
      </c>
      <c r="C25" s="152">
        <v>3</v>
      </c>
    </row>
    <row r="26" spans="2:3" ht="15">
      <c r="B26" s="151" t="s">
        <v>92</v>
      </c>
      <c r="C26" s="152">
        <v>6</v>
      </c>
    </row>
    <row r="27" spans="2:3" ht="15">
      <c r="B27" s="24" t="s">
        <v>385</v>
      </c>
      <c r="C27" s="25">
        <v>10</v>
      </c>
    </row>
    <row r="28" spans="2:3" ht="15">
      <c r="B28" s="19"/>
      <c r="C28" s="23"/>
    </row>
    <row r="29" spans="2:3" ht="15">
      <c r="B29" s="35" t="s">
        <v>332</v>
      </c>
      <c r="C29" s="34" t="s">
        <v>386</v>
      </c>
    </row>
    <row r="30" spans="2:3" ht="15">
      <c r="B30" s="151" t="s">
        <v>387</v>
      </c>
      <c r="C30" s="152">
        <v>0.1</v>
      </c>
    </row>
    <row r="31" spans="2:3" ht="15">
      <c r="B31" s="151" t="s">
        <v>388</v>
      </c>
      <c r="C31" s="152">
        <v>0.2</v>
      </c>
    </row>
    <row r="32" spans="2:3" ht="15">
      <c r="B32" s="151" t="s">
        <v>389</v>
      </c>
      <c r="C32" s="152">
        <v>0.5</v>
      </c>
    </row>
    <row r="33" spans="2:4" ht="15">
      <c r="B33" s="151" t="s">
        <v>182</v>
      </c>
      <c r="C33" s="152">
        <v>1</v>
      </c>
    </row>
    <row r="34" spans="2:4" ht="15">
      <c r="B34" s="151" t="s">
        <v>93</v>
      </c>
      <c r="C34" s="152">
        <v>3</v>
      </c>
    </row>
    <row r="35" spans="2:4" ht="15">
      <c r="B35" s="151" t="s">
        <v>103</v>
      </c>
      <c r="C35" s="152">
        <v>6</v>
      </c>
    </row>
    <row r="36" spans="2:4" ht="15">
      <c r="B36" s="24" t="s">
        <v>223</v>
      </c>
      <c r="C36" s="25">
        <v>10</v>
      </c>
    </row>
    <row r="37" spans="2:4" ht="15" customHeight="1">
      <c r="B37" s="5"/>
      <c r="C37" s="4"/>
    </row>
    <row r="38" spans="2:4" ht="201" customHeight="1">
      <c r="B38" s="190" t="s">
        <v>390</v>
      </c>
      <c r="C38" s="190"/>
      <c r="D38" s="202"/>
    </row>
    <row r="39" spans="2:4">
      <c r="B39" s="5"/>
      <c r="C39" s="4"/>
    </row>
    <row r="40" spans="2:4" ht="57" customHeight="1">
      <c r="C40" s="4"/>
    </row>
    <row r="41" spans="2:4">
      <c r="B41" s="5"/>
      <c r="C41" s="4"/>
    </row>
    <row r="42" spans="2:4">
      <c r="C42" s="4"/>
    </row>
    <row r="45" spans="2:4">
      <c r="C45" s="4"/>
    </row>
    <row r="46" spans="2:4">
      <c r="C46" s="4"/>
    </row>
    <row r="47" spans="2:4">
      <c r="C47" s="4"/>
    </row>
  </sheetData>
  <sheetProtection algorithmName="SHA-512" hashValue="Q/bvhgzKuRbx7UO2SIjBh7ukbRhDBeV1qJReYKBE0zdD1UIkyTHb3mcHtLLCUjtsnaLBvJROgJx6E1GZ2igofg==" saltValue="eTegtfZzMMoMQu3GwUhpiw==" spinCount="100000" sheet="1" objects="1" scenarios="1"/>
  <mergeCells count="4">
    <mergeCell ref="F5:I5"/>
    <mergeCell ref="B38:D38"/>
    <mergeCell ref="B5:D12"/>
    <mergeCell ref="F14:I16"/>
  </mergeCells>
  <pageMargins left="0.7" right="0.7" top="0.75" bottom="0.75" header="0.3" footer="0.3"/>
  <pageSetup paperSize="9" scale="73" fitToWidth="2" orientation="portrait" r:id="rId1"/>
  <customProperties>
    <customPr name="EpmWorksheetKeyString_GUID" r:id="rId2"/>
  </customProperties>
  <drawing r:id="rId3"/>
  <tableParts count="4">
    <tablePart r:id="rId4"/>
    <tablePart r:id="rId5"/>
    <tablePart r:id="rId6"/>
    <tablePart r:id="rId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tabColor theme="2" tint="0.59999389629810485"/>
    <pageSetUpPr fitToPage="1"/>
  </sheetPr>
  <dimension ref="B1:B7"/>
  <sheetViews>
    <sheetView showGridLines="0" workbookViewId="0">
      <selection activeCell="B5" sqref="B5"/>
    </sheetView>
  </sheetViews>
  <sheetFormatPr defaultRowHeight="11.25"/>
  <cols>
    <col min="1" max="1" width="9" style="1"/>
    <col min="2" max="2" width="107.25" style="1" customWidth="1"/>
    <col min="3" max="16384" width="9" style="1"/>
  </cols>
  <sheetData>
    <row r="1" spans="2:2" ht="11.25" customHeight="1"/>
    <row r="2" spans="2:2" ht="57" customHeight="1"/>
    <row r="3" spans="2:2" ht="27">
      <c r="B3" s="7" t="s">
        <v>391</v>
      </c>
    </row>
    <row r="5" spans="2:2" ht="195">
      <c r="B5" s="38" t="s">
        <v>392</v>
      </c>
    </row>
    <row r="7" spans="2:2" ht="57" customHeight="1"/>
  </sheetData>
  <sheetProtection algorithmName="SHA-512" hashValue="j83XxAQfRkTUVT5eRFLD8f5eQA+VK5DHgntwjI54/oqWYTqU8O4pRmYmq+5dERmRwJCP29382mUOISjCOAY74Q==" saltValue="9Go73nVHeRbpBUoieGNIjw==" spinCount="100000" sheet="1" objects="1" scenarios="1"/>
  <pageMargins left="0.7" right="0.7" top="0.75" bottom="0.75" header="0.3" footer="0.3"/>
  <pageSetup scale="99" orientation="portrait" horizontalDpi="90" verticalDpi="9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tabColor theme="2" tint="0.59999389629810485"/>
    <pageSetUpPr fitToPage="1"/>
  </sheetPr>
  <dimension ref="B2:B47"/>
  <sheetViews>
    <sheetView showGridLines="0" workbookViewId="0"/>
  </sheetViews>
  <sheetFormatPr defaultRowHeight="11.25"/>
  <cols>
    <col min="1" max="1" width="9" style="1"/>
    <col min="2" max="2" width="105.625" style="1" customWidth="1"/>
    <col min="3" max="16384" width="9" style="1"/>
  </cols>
  <sheetData>
    <row r="2" spans="2:2" ht="57" customHeight="1"/>
    <row r="3" spans="2:2" ht="27">
      <c r="B3" s="7" t="s">
        <v>38</v>
      </c>
    </row>
    <row r="5" spans="2:2" ht="137.25" customHeight="1">
      <c r="B5" s="38" t="s">
        <v>393</v>
      </c>
    </row>
    <row r="6" spans="2:2" ht="105">
      <c r="B6" s="38" t="s">
        <v>394</v>
      </c>
    </row>
    <row r="7" spans="2:2" ht="15">
      <c r="B7" s="38"/>
    </row>
    <row r="8" spans="2:2" ht="11.25" customHeight="1">
      <c r="B8" s="45"/>
    </row>
    <row r="22" spans="2:2">
      <c r="B22" s="46"/>
    </row>
    <row r="47" ht="57" customHeight="1"/>
  </sheetData>
  <sheetProtection algorithmName="SHA-512" hashValue="x4ELU9tQLjd7pTScsGXRzKfuPMbRLIldKopJVWkrtb+W/tFtL7DP/H6e2k1u2doiBy/wFc2VOxTVYJoMJkx9MQ==" saltValue="wz/BrbaSMfJaudyqwYKh5A==" spinCount="100000" sheet="1" objects="1" scenarios="1"/>
  <pageMargins left="0.7" right="0.7" top="0.75" bottom="0.75" header="0.3" footer="0.3"/>
  <pageSetup scale="89" orientation="portrait" horizontalDpi="90" verticalDpi="9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2" tint="0.59999389629810485"/>
    <pageSetUpPr fitToPage="1"/>
  </sheetPr>
  <dimension ref="B2:B6"/>
  <sheetViews>
    <sheetView showGridLines="0" workbookViewId="0"/>
  </sheetViews>
  <sheetFormatPr defaultRowHeight="11.25"/>
  <cols>
    <col min="1" max="1" width="9" style="1"/>
    <col min="2" max="2" width="105.625" style="1" customWidth="1"/>
    <col min="3" max="16384" width="9" style="1"/>
  </cols>
  <sheetData>
    <row r="2" spans="2:2" ht="57" customHeight="1"/>
    <row r="3" spans="2:2" ht="27">
      <c r="B3" s="7" t="s">
        <v>395</v>
      </c>
    </row>
    <row r="4" spans="2:2" ht="11.25" customHeight="1"/>
    <row r="5" spans="2:2" ht="409.5">
      <c r="B5" s="38" t="s">
        <v>396</v>
      </c>
    </row>
    <row r="6" spans="2:2" ht="409.5" customHeight="1"/>
  </sheetData>
  <sheetProtection algorithmName="SHA-512" hashValue="78Lwq3VgztB0VynX3Ud+ATeahAsfHrNcnrvtmdXMjV2XshbT5P/efFjGmtJXVw/0fIdkPF0585cgfzvWeFN4gw==" saltValue="jYykeDyi4SFKjzi2tXQ7Ow==" spinCount="100000" sheet="1" objects="1" scenarios="1"/>
  <pageMargins left="0.7" right="0.7" top="0.75" bottom="0.75" header="0.3" footer="0.3"/>
  <pageSetup scale="99" orientation="portrait" horizontalDpi="90" verticalDpi="9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2" tint="0.59999389629810485"/>
    <pageSetUpPr fitToPage="1"/>
  </sheetPr>
  <dimension ref="B2:B9"/>
  <sheetViews>
    <sheetView showGridLines="0" workbookViewId="0"/>
  </sheetViews>
  <sheetFormatPr defaultRowHeight="11.25"/>
  <cols>
    <col min="1" max="1" width="9" style="1"/>
    <col min="2" max="2" width="105.625" style="1" customWidth="1"/>
    <col min="3" max="16384" width="9" style="1"/>
  </cols>
  <sheetData>
    <row r="2" spans="2:2" ht="57" customHeight="1"/>
    <row r="3" spans="2:2" ht="27">
      <c r="B3" s="7" t="s">
        <v>397</v>
      </c>
    </row>
    <row r="5" spans="2:2" ht="30">
      <c r="B5" s="38" t="s">
        <v>398</v>
      </c>
    </row>
    <row r="6" spans="2:2" ht="90">
      <c r="B6" s="38" t="s">
        <v>399</v>
      </c>
    </row>
    <row r="7" spans="2:2" ht="30">
      <c r="B7" s="38" t="s">
        <v>400</v>
      </c>
    </row>
    <row r="9" spans="2:2" ht="57" customHeight="1"/>
  </sheetData>
  <sheetProtection algorithmName="SHA-512" hashValue="9255Kih5O/Cajen/EDoWUsJFuYhpy4TMmUbszbvcIG3UEsjiB3o8Mj1gL0/Y0x2Zyr9BjUFGNaRBFSBqt8mwiQ==" saltValue="t26VOPnelLUOKxl82mOx2A==" spinCount="100000" sheet="1" objects="1" scenarios="1"/>
  <pageMargins left="0.7" right="0.7" top="0.75" bottom="0.75" header="0.3" footer="0.3"/>
  <pageSetup scale="9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4">
    <tabColor theme="6" tint="0.59999389629810485"/>
    <pageSetUpPr fitToPage="1"/>
  </sheetPr>
  <dimension ref="A1:G7"/>
  <sheetViews>
    <sheetView showGridLines="0" topLeftCell="A3" zoomScaleNormal="100" zoomScaleSheetLayoutView="100" workbookViewId="0">
      <selection activeCell="F7" sqref="F7"/>
    </sheetView>
  </sheetViews>
  <sheetFormatPr defaultColWidth="9" defaultRowHeight="11.25"/>
  <cols>
    <col min="1" max="1" width="2.625" style="95" customWidth="1"/>
    <col min="2" max="2" width="15.625" style="92" customWidth="1"/>
    <col min="3" max="6" width="30.625" style="92" customWidth="1"/>
    <col min="7" max="7" width="2.625" style="95" customWidth="1"/>
    <col min="8" max="13" width="9" style="95"/>
    <col min="14" max="14" width="4.125" style="95" customWidth="1"/>
    <col min="15" max="16384" width="9" style="95"/>
  </cols>
  <sheetData>
    <row r="1" spans="1:7" ht="84.75" customHeight="1">
      <c r="A1" s="95" t="s">
        <v>0</v>
      </c>
      <c r="B1" s="154" t="s">
        <v>11</v>
      </c>
      <c r="C1" s="154"/>
      <c r="D1" s="154"/>
      <c r="E1" s="154"/>
      <c r="F1" s="154"/>
      <c r="G1" s="95" t="s">
        <v>0</v>
      </c>
    </row>
    <row r="2" spans="1:7">
      <c r="B2" s="95"/>
      <c r="C2" s="95"/>
      <c r="D2" s="95"/>
      <c r="E2" s="95"/>
      <c r="F2" s="95"/>
    </row>
    <row r="3" spans="1:7" ht="24.95" customHeight="1">
      <c r="B3" s="96" t="s">
        <v>12</v>
      </c>
      <c r="C3" s="69" t="s">
        <v>13</v>
      </c>
      <c r="D3" s="69" t="s">
        <v>14</v>
      </c>
      <c r="E3" s="69" t="s">
        <v>15</v>
      </c>
      <c r="F3" s="69" t="s">
        <v>16</v>
      </c>
    </row>
    <row r="4" spans="1:7" ht="99.95" customHeight="1">
      <c r="B4" s="40" t="s">
        <v>17</v>
      </c>
      <c r="C4" s="40">
        <v>45274</v>
      </c>
      <c r="D4" s="93" t="s">
        <v>18</v>
      </c>
      <c r="E4" s="93" t="s">
        <v>19</v>
      </c>
      <c r="F4" s="93" t="s">
        <v>20</v>
      </c>
    </row>
    <row r="5" spans="1:7" ht="99.95" customHeight="1">
      <c r="B5" s="40" t="s">
        <v>21</v>
      </c>
      <c r="C5" s="40"/>
      <c r="D5" s="94"/>
      <c r="E5" s="94"/>
      <c r="F5" s="94"/>
    </row>
    <row r="6" spans="1:7" ht="99.95" customHeight="1">
      <c r="B6" s="40" t="s">
        <v>22</v>
      </c>
      <c r="C6" s="40"/>
      <c r="D6" s="94"/>
      <c r="E6" s="94"/>
      <c r="F6" s="94"/>
    </row>
    <row r="7" spans="1:7" ht="99.95" customHeight="1">
      <c r="B7" s="40" t="s">
        <v>23</v>
      </c>
      <c r="C7" s="40"/>
      <c r="D7" s="94"/>
      <c r="E7" s="94"/>
      <c r="F7" s="94"/>
    </row>
  </sheetData>
  <mergeCells count="1">
    <mergeCell ref="B1:F1"/>
  </mergeCells>
  <pageMargins left="0.7" right="0.7" top="0.75" bottom="0.75" header="0.3" footer="0.3"/>
  <pageSetup paperSize="9" scale="88" orientation="landscape" r:id="rId1"/>
  <customProperties>
    <customPr name="EpmWorksheetKeyString_GUID" r:id="rId2"/>
  </customProperties>
  <drawing r:id="rId3"/>
  <legacy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6" tint="0.59999389629810485"/>
    <pageSetUpPr fitToPage="1"/>
  </sheetPr>
  <dimension ref="A1:AM422"/>
  <sheetViews>
    <sheetView showGridLines="0" tabSelected="1" zoomScale="90" zoomScaleNormal="90" zoomScaleSheetLayoutView="80" workbookViewId="0">
      <pane ySplit="6" topLeftCell="A21" activePane="bottomLeft" state="frozen"/>
      <selection pane="bottomLeft" activeCell="M22" sqref="M22"/>
    </sheetView>
  </sheetViews>
  <sheetFormatPr defaultColWidth="9" defaultRowHeight="11.25"/>
  <cols>
    <col min="1" max="1" width="2.625" style="1" customWidth="1"/>
    <col min="2" max="2" width="6.5" style="56" customWidth="1"/>
    <col min="3" max="3" width="14.5" style="65" customWidth="1"/>
    <col min="4" max="5" width="19.25" style="66" customWidth="1"/>
    <col min="6" max="6" width="16.875" style="54" customWidth="1"/>
    <col min="7" max="7" width="25.625" style="54" customWidth="1"/>
    <col min="8" max="8" width="19" style="54" customWidth="1"/>
    <col min="9" max="9" width="29.5" style="54" customWidth="1"/>
    <col min="10" max="10" width="25.625" style="54" customWidth="1"/>
    <col min="11" max="11" width="9.75" style="67" customWidth="1"/>
    <col min="12" max="12" width="7.25" style="86" customWidth="1"/>
    <col min="13" max="13" width="9.125" style="54" customWidth="1"/>
    <col min="14" max="14" width="8.375" style="69" customWidth="1"/>
    <col min="15" max="15" width="8.875" style="67" customWidth="1"/>
    <col min="16" max="16" width="10.75" style="86" customWidth="1"/>
    <col min="17" max="17" width="16.625" style="86" customWidth="1"/>
    <col min="18" max="18" width="4.625" style="86" customWidth="1"/>
    <col min="19" max="19" width="14.625" style="89" customWidth="1"/>
    <col min="20" max="20" width="23.375" style="55" bestFit="1" customWidth="1"/>
    <col min="21" max="21" width="31.875" style="56" customWidth="1"/>
    <col min="22" max="22" width="16.625" style="56" customWidth="1"/>
    <col min="23" max="23" width="13.625" style="56" customWidth="1"/>
    <col min="24" max="24" width="19.75" style="91" customWidth="1"/>
    <col min="25" max="25" width="30" style="68" customWidth="1"/>
    <col min="26" max="26" width="13.25" style="68" customWidth="1"/>
    <col min="27" max="27" width="12.625" style="68" customWidth="1"/>
    <col min="28" max="28" width="4.625" style="91" customWidth="1"/>
    <col min="29" max="29" width="12.625" style="68" customWidth="1"/>
    <col min="30" max="30" width="4.625" style="91" customWidth="1"/>
    <col min="31" max="31" width="12.625" style="68" customWidth="1"/>
    <col min="32" max="32" width="4.625" style="91" customWidth="1"/>
    <col min="33" max="33" width="16.625" style="91" customWidth="1"/>
    <col min="34" max="34" width="4.625" style="91" customWidth="1"/>
    <col min="35" max="35" width="24.5" style="68" customWidth="1"/>
    <col min="36" max="36" width="13.625" style="68" customWidth="1"/>
    <col min="37" max="37" width="18.875" style="1" hidden="1" customWidth="1"/>
    <col min="38" max="38" width="15.875" style="1" hidden="1" customWidth="1"/>
    <col min="39" max="39" width="11.125" style="1" hidden="1" customWidth="1"/>
    <col min="40" max="16384" width="9" style="57"/>
  </cols>
  <sheetData>
    <row r="1" spans="2:39" s="1" customFormat="1" ht="84.75" customHeight="1" thickBot="1">
      <c r="B1" s="154" t="s">
        <v>24</v>
      </c>
      <c r="C1" s="159"/>
      <c r="D1" s="159"/>
      <c r="E1" s="159"/>
      <c r="F1" s="159"/>
      <c r="G1" s="159"/>
      <c r="H1" s="159"/>
      <c r="I1" s="69"/>
      <c r="J1" s="69"/>
      <c r="K1" s="70"/>
      <c r="L1" s="70"/>
      <c r="M1" s="70"/>
      <c r="N1" s="70"/>
      <c r="O1" s="70"/>
      <c r="P1" s="70"/>
      <c r="Q1" s="180"/>
      <c r="R1" s="70"/>
      <c r="S1" s="188"/>
      <c r="T1" s="71"/>
      <c r="U1" s="3"/>
      <c r="V1" s="3"/>
      <c r="W1" s="3"/>
      <c r="X1" s="72" t="s">
        <v>25</v>
      </c>
      <c r="Y1" s="73"/>
      <c r="Z1" s="73"/>
      <c r="AA1" s="73"/>
      <c r="AB1" s="73"/>
      <c r="AC1" s="73"/>
      <c r="AD1" s="73"/>
      <c r="AE1" s="73"/>
      <c r="AF1" s="73"/>
      <c r="AG1" s="73"/>
      <c r="AH1" s="73"/>
      <c r="AI1" s="73"/>
      <c r="AJ1" s="73"/>
    </row>
    <row r="2" spans="2:39" s="9" customFormat="1" ht="15.75" customHeight="1" thickBot="1">
      <c r="B2" s="70"/>
      <c r="C2" s="70"/>
      <c r="D2" s="70"/>
      <c r="E2" s="70"/>
      <c r="F2" s="70"/>
      <c r="G2" s="70"/>
      <c r="H2" s="70"/>
      <c r="I2" s="70"/>
      <c r="J2" s="70"/>
      <c r="K2" s="70"/>
      <c r="L2" s="70"/>
      <c r="M2" s="70"/>
      <c r="N2" s="70"/>
      <c r="O2" s="70"/>
      <c r="P2" s="70"/>
      <c r="Q2" s="181"/>
      <c r="R2" s="70"/>
      <c r="S2" s="181"/>
      <c r="T2" s="74"/>
      <c r="U2" s="70"/>
      <c r="V2" s="70"/>
      <c r="W2" s="75"/>
      <c r="X2" s="183" t="s">
        <v>26</v>
      </c>
      <c r="Y2" s="184"/>
      <c r="Z2" s="184"/>
      <c r="AA2" s="184"/>
      <c r="AB2" s="184"/>
      <c r="AC2" s="184"/>
      <c r="AD2" s="184"/>
      <c r="AE2" s="184"/>
      <c r="AF2" s="184"/>
      <c r="AG2" s="184"/>
      <c r="AH2" s="184"/>
      <c r="AI2" s="184"/>
      <c r="AJ2" s="185"/>
    </row>
    <row r="3" spans="2:39" s="1" customFormat="1" ht="15" customHeight="1">
      <c r="B3" s="163" t="s">
        <v>27</v>
      </c>
      <c r="C3" s="165" t="s">
        <v>28</v>
      </c>
      <c r="D3" s="165" t="s">
        <v>29</v>
      </c>
      <c r="E3" s="167" t="s">
        <v>30</v>
      </c>
      <c r="F3" s="167" t="s">
        <v>31</v>
      </c>
      <c r="G3" s="167" t="s">
        <v>32</v>
      </c>
      <c r="H3" s="167" t="s">
        <v>33</v>
      </c>
      <c r="I3" s="167" t="s">
        <v>34</v>
      </c>
      <c r="J3" s="167" t="s">
        <v>35</v>
      </c>
      <c r="K3" s="165" t="s">
        <v>36</v>
      </c>
      <c r="L3" s="165"/>
      <c r="M3" s="165"/>
      <c r="N3" s="165"/>
      <c r="O3" s="165"/>
      <c r="P3" s="165"/>
      <c r="Q3" s="165"/>
      <c r="R3" s="165"/>
      <c r="S3" s="168" t="s">
        <v>37</v>
      </c>
      <c r="T3" s="165" t="s">
        <v>38</v>
      </c>
      <c r="U3" s="165" t="s">
        <v>39</v>
      </c>
      <c r="V3" s="165" t="s">
        <v>40</v>
      </c>
      <c r="W3" s="182" t="s">
        <v>41</v>
      </c>
      <c r="X3" s="175" t="s">
        <v>42</v>
      </c>
      <c r="Y3" s="176"/>
      <c r="Z3" s="175" t="s">
        <v>43</v>
      </c>
      <c r="AA3" s="175" t="s">
        <v>36</v>
      </c>
      <c r="AB3" s="175"/>
      <c r="AC3" s="179"/>
      <c r="AD3" s="179"/>
      <c r="AE3" s="179"/>
      <c r="AF3" s="179"/>
      <c r="AG3" s="179"/>
      <c r="AH3" s="179"/>
      <c r="AI3" s="175" t="s">
        <v>44</v>
      </c>
      <c r="AJ3" s="186" t="s">
        <v>45</v>
      </c>
    </row>
    <row r="4" spans="2:39" s="20" customFormat="1" ht="39.950000000000003" customHeight="1">
      <c r="B4" s="164"/>
      <c r="C4" s="166"/>
      <c r="D4" s="166"/>
      <c r="E4" s="166"/>
      <c r="F4" s="166"/>
      <c r="G4" s="166"/>
      <c r="H4" s="166"/>
      <c r="I4" s="166"/>
      <c r="J4" s="166"/>
      <c r="K4" s="170" t="s">
        <v>46</v>
      </c>
      <c r="L4" s="171"/>
      <c r="M4" s="170" t="s">
        <v>47</v>
      </c>
      <c r="N4" s="171"/>
      <c r="O4" s="172" t="s">
        <v>48</v>
      </c>
      <c r="P4" s="171"/>
      <c r="Q4" s="170" t="s">
        <v>49</v>
      </c>
      <c r="R4" s="171"/>
      <c r="S4" s="169"/>
      <c r="T4" s="166"/>
      <c r="U4" s="166"/>
      <c r="V4" s="166"/>
      <c r="W4" s="166"/>
      <c r="X4" s="177"/>
      <c r="Y4" s="177"/>
      <c r="Z4" s="178"/>
      <c r="AA4" s="173" t="s">
        <v>46</v>
      </c>
      <c r="AB4" s="174"/>
      <c r="AC4" s="173" t="s">
        <v>47</v>
      </c>
      <c r="AD4" s="174"/>
      <c r="AE4" s="173" t="s">
        <v>48</v>
      </c>
      <c r="AF4" s="174"/>
      <c r="AG4" s="173" t="s">
        <v>49</v>
      </c>
      <c r="AH4" s="174"/>
      <c r="AI4" s="177"/>
      <c r="AJ4" s="187"/>
      <c r="AK4" s="76" t="s">
        <v>50</v>
      </c>
      <c r="AL4" s="135" t="s">
        <v>51</v>
      </c>
      <c r="AM4" s="135" t="s">
        <v>52</v>
      </c>
    </row>
    <row r="5" spans="2:39" s="81" customFormat="1" ht="15.75" customHeight="1">
      <c r="B5" s="77" t="s">
        <v>53</v>
      </c>
      <c r="C5" s="78" t="s">
        <v>54</v>
      </c>
      <c r="D5" s="78" t="s">
        <v>54</v>
      </c>
      <c r="E5" s="78" t="s">
        <v>54</v>
      </c>
      <c r="F5" s="78" t="s">
        <v>54</v>
      </c>
      <c r="G5" s="78" t="s">
        <v>54</v>
      </c>
      <c r="H5" s="78" t="s">
        <v>54</v>
      </c>
      <c r="I5" s="78" t="s">
        <v>54</v>
      </c>
      <c r="J5" s="78" t="s">
        <v>54</v>
      </c>
      <c r="K5" s="78" t="s">
        <v>54</v>
      </c>
      <c r="L5" s="78"/>
      <c r="M5" s="78" t="s">
        <v>54</v>
      </c>
      <c r="N5" s="78"/>
      <c r="O5" s="78" t="s">
        <v>54</v>
      </c>
      <c r="P5" s="78"/>
      <c r="Q5" s="160" t="s">
        <v>54</v>
      </c>
      <c r="R5" s="161"/>
      <c r="S5" s="78" t="s">
        <v>54</v>
      </c>
      <c r="T5" s="78" t="s">
        <v>54</v>
      </c>
      <c r="U5" s="78" t="s">
        <v>54</v>
      </c>
      <c r="V5" s="78" t="s">
        <v>54</v>
      </c>
      <c r="W5" s="78" t="s">
        <v>54</v>
      </c>
      <c r="X5" s="162" t="s">
        <v>54</v>
      </c>
      <c r="Y5" s="162"/>
      <c r="Z5" s="79" t="s">
        <v>54</v>
      </c>
      <c r="AA5" s="79" t="s">
        <v>54</v>
      </c>
      <c r="AB5" s="79"/>
      <c r="AC5" s="79" t="s">
        <v>54</v>
      </c>
      <c r="AD5" s="79"/>
      <c r="AE5" s="79" t="s">
        <v>54</v>
      </c>
      <c r="AF5" s="79"/>
      <c r="AG5" s="160" t="s">
        <v>54</v>
      </c>
      <c r="AH5" s="161"/>
      <c r="AI5" s="79" t="s">
        <v>54</v>
      </c>
      <c r="AJ5" s="80" t="s">
        <v>54</v>
      </c>
    </row>
    <row r="6" spans="2:39" s="84" customFormat="1" ht="11.25" customHeight="1">
      <c r="B6" s="82" t="s">
        <v>27</v>
      </c>
      <c r="C6" s="82" t="s">
        <v>28</v>
      </c>
      <c r="D6" s="82" t="s">
        <v>29</v>
      </c>
      <c r="E6" s="82" t="s">
        <v>55</v>
      </c>
      <c r="F6" s="82" t="s">
        <v>56</v>
      </c>
      <c r="G6" s="82" t="s">
        <v>32</v>
      </c>
      <c r="H6" s="82" t="s">
        <v>57</v>
      </c>
      <c r="I6" s="82" t="s">
        <v>34</v>
      </c>
      <c r="J6" s="82" t="s">
        <v>35</v>
      </c>
      <c r="K6" s="82" t="s">
        <v>58</v>
      </c>
      <c r="L6" s="82" t="s">
        <v>59</v>
      </c>
      <c r="M6" s="82" t="s">
        <v>60</v>
      </c>
      <c r="N6" s="82" t="s">
        <v>61</v>
      </c>
      <c r="O6" s="82" t="s">
        <v>62</v>
      </c>
      <c r="P6" s="82" t="s">
        <v>63</v>
      </c>
      <c r="Q6" s="82" t="s">
        <v>64</v>
      </c>
      <c r="R6" s="82" t="s">
        <v>65</v>
      </c>
      <c r="S6" s="82" t="s">
        <v>66</v>
      </c>
      <c r="T6" s="82" t="s">
        <v>38</v>
      </c>
      <c r="U6" s="82" t="s">
        <v>67</v>
      </c>
      <c r="V6" s="82" t="s">
        <v>68</v>
      </c>
      <c r="W6" s="82" t="s">
        <v>69</v>
      </c>
      <c r="X6" s="82" t="s">
        <v>70</v>
      </c>
      <c r="Y6" s="82" t="s">
        <v>71</v>
      </c>
      <c r="Z6" s="82" t="s">
        <v>43</v>
      </c>
      <c r="AA6" s="82" t="s">
        <v>72</v>
      </c>
      <c r="AB6" s="82" t="s">
        <v>73</v>
      </c>
      <c r="AC6" s="82" t="s">
        <v>74</v>
      </c>
      <c r="AD6" s="82" t="s">
        <v>75</v>
      </c>
      <c r="AE6" s="82" t="s">
        <v>76</v>
      </c>
      <c r="AF6" s="82" t="s">
        <v>77</v>
      </c>
      <c r="AG6" s="82" t="s">
        <v>78</v>
      </c>
      <c r="AH6" s="82" t="s">
        <v>79</v>
      </c>
      <c r="AI6" s="82" t="s">
        <v>44</v>
      </c>
      <c r="AJ6" s="82" t="s">
        <v>80</v>
      </c>
      <c r="AK6" s="83" t="s">
        <v>81</v>
      </c>
      <c r="AL6" s="83" t="s">
        <v>82</v>
      </c>
      <c r="AM6" s="83" t="s">
        <v>83</v>
      </c>
    </row>
    <row r="7" spans="2:39" ht="56.25">
      <c r="B7" s="131">
        <v>1</v>
      </c>
      <c r="C7" s="58" t="s">
        <v>84</v>
      </c>
      <c r="D7" s="119" t="s">
        <v>85</v>
      </c>
      <c r="E7" s="58"/>
      <c r="F7" s="119" t="s">
        <v>86</v>
      </c>
      <c r="G7" s="134" t="s">
        <v>87</v>
      </c>
      <c r="H7" s="58" t="s">
        <v>88</v>
      </c>
      <c r="I7" s="134" t="s">
        <v>89</v>
      </c>
      <c r="J7" s="58" t="s">
        <v>90</v>
      </c>
      <c r="K7" s="153" t="s">
        <v>91</v>
      </c>
      <c r="L7" s="121">
        <f>IF(Tabel_RIE[[#This Row],[E1]]&gt;0,VLOOKUP(Tabel_RIE[[#This Row],[E1]],Tabel_FK_E[],2,FALSE),"")</f>
        <v>15</v>
      </c>
      <c r="M7" s="120" t="s">
        <v>92</v>
      </c>
      <c r="N7" s="122">
        <f>IF(Tabel_RIE[[#This Row],[B1]]&gt;0,VLOOKUP(Tabel_RIE[[#This Row],[B1]],Tabel_FK_B[],2,FALSE),"")</f>
        <v>6</v>
      </c>
      <c r="O7" s="120" t="s">
        <v>93</v>
      </c>
      <c r="P7" s="122">
        <f>IF(Tabel_RIE[[#This Row],[W1]]&gt;0,VLOOKUP(Tabel_RIE[[#This Row],[W1]],Tabel_FK_W[],2,FALSE),"")</f>
        <v>3</v>
      </c>
      <c r="Q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7" s="122">
        <f>IF(OR(Tabel_RIE[[#This Row],[E12]]="",Tabel_RIE[[#This Row],[B12]]="",Tabel_RIE[[#This Row],[W12]]=""),"",Tabel_RIE[[#This Row],[E12]]*Tabel_RIE[[#This Row],[B12]]*Tabel_RIE[[#This Row],[W12]])</f>
        <v>270</v>
      </c>
      <c r="S7" s="124" t="str">
        <f>IF(AND(Tabel_RIE[[#This Row],[E12]]="",Tabel_RIE[[#This Row],[R12]]=""),"",IF(AND(OR(Tabel_RIE[[#This Row],[E12]]="",Tabel_RIE[[#This Row],[E12]]&lt;15),OR(Tabel_RIE[[#This Row],[R12]]="",Tabel_RIE[[#This Row],[R12]]&lt;70)),"n.v.t.",IF(OR(Tabel_RIE[[#This Row],[E12]]&gt;=15,Tabel_RIE[[#This Row],[R12]]&gt;=70),"√","fout")))</f>
        <v>√</v>
      </c>
      <c r="T7" s="125" t="s">
        <v>94</v>
      </c>
      <c r="U7" s="126" t="s">
        <v>95</v>
      </c>
      <c r="V7" s="126" t="s">
        <v>96</v>
      </c>
      <c r="W7" s="132"/>
      <c r="X7" s="128" t="str">
        <f t="shared" ref="X7:X70" si="0">$X$1</f>
        <v>Bronaanpak:
Collectieve maatregelen:
Individuele maatregelen:
PBM's:</v>
      </c>
      <c r="Y7" s="119"/>
      <c r="Z7" s="129"/>
      <c r="AA7" s="125"/>
      <c r="AB7" s="122" t="str">
        <f>IF(Tabel_RIE[[#This Row],[E2]]&gt;0,VLOOKUP(Tabel_RIE[[#This Row],[E2]],Tabel_FK_E[],2,FALSE),"")</f>
        <v/>
      </c>
      <c r="AC7" s="125"/>
      <c r="AD7" s="122" t="str">
        <f>IF(Tabel_RIE[[#This Row],[B2]]&gt;0,VLOOKUP(Tabel_RIE[[#This Row],[B2]],Tabel_FK_B[],2,FALSE),"")</f>
        <v/>
      </c>
      <c r="AE7" s="125"/>
      <c r="AF7" s="122" t="str">
        <f>IF(Tabel_RIE[[#This Row],[W2]]&gt;0,VLOOKUP(Tabel_RIE[[#This Row],[W2]],Tabel_FK_W[],2,FALSE),"")</f>
        <v/>
      </c>
      <c r="AG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7" s="122"/>
      <c r="AI7" s="119"/>
      <c r="AJ7" s="133"/>
      <c r="AK7"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7" s="130" t="str">
        <f>IF(AND(Tabel_RIE[[#This Row],[R12]]&gt;=70,Tabel_RIE[[#This Row],[R22]]&lt;70),"Ja","Nee")</f>
        <v>Ja</v>
      </c>
      <c r="AM7" s="130">
        <f>IF(Tabel_RIE[[#This Row],[R22]]&lt;&gt;"",Tabel_RIE[[#This Row],[R22]],Tabel_RIE[[#This Row],[R12]])</f>
        <v>270</v>
      </c>
    </row>
    <row r="8" spans="2:39" ht="60" customHeight="1">
      <c r="B8" s="131">
        <v>2</v>
      </c>
      <c r="C8" s="58" t="s">
        <v>97</v>
      </c>
      <c r="D8" s="119" t="s">
        <v>85</v>
      </c>
      <c r="E8" s="58"/>
      <c r="F8" s="119" t="s">
        <v>86</v>
      </c>
      <c r="G8" s="119" t="s">
        <v>98</v>
      </c>
      <c r="H8" s="58" t="s">
        <v>99</v>
      </c>
      <c r="I8" s="134" t="s">
        <v>100</v>
      </c>
      <c r="J8" s="58" t="s">
        <v>101</v>
      </c>
      <c r="K8" s="120" t="s">
        <v>91</v>
      </c>
      <c r="L8" s="121">
        <f>IF(Tabel_RIE[[#This Row],[E1]]&gt;0,VLOOKUP(Tabel_RIE[[#This Row],[E1]],Tabel_FK_E[],2,FALSE),"")</f>
        <v>15</v>
      </c>
      <c r="M8" s="120" t="s">
        <v>102</v>
      </c>
      <c r="N8" s="122">
        <f>IF(Tabel_RIE[[#This Row],[B1]]&gt;0,VLOOKUP(Tabel_RIE[[#This Row],[B1]],Tabel_FK_B[],2,FALSE),"")</f>
        <v>2</v>
      </c>
      <c r="O8" s="120" t="s">
        <v>103</v>
      </c>
      <c r="P8" s="122">
        <f>IF(Tabel_RIE[[#This Row],[W1]]&gt;0,VLOOKUP(Tabel_RIE[[#This Row],[W1]],Tabel_FK_W[],2,FALSE),"")</f>
        <v>6</v>
      </c>
      <c r="Q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8" s="122">
        <f>IF(OR(Tabel_RIE[[#This Row],[E12]]="",Tabel_RIE[[#This Row],[B12]]="",Tabel_RIE[[#This Row],[W12]]=""),"",Tabel_RIE[[#This Row],[E12]]*Tabel_RIE[[#This Row],[B12]]*Tabel_RIE[[#This Row],[W12]])</f>
        <v>180</v>
      </c>
      <c r="S8" s="124" t="str">
        <f>IF(AND(Tabel_RIE[[#This Row],[E12]]="",Tabel_RIE[[#This Row],[R12]]=""),"",IF(AND(OR(Tabel_RIE[[#This Row],[E12]]="",Tabel_RIE[[#This Row],[E12]]&lt;15),OR(Tabel_RIE[[#This Row],[R12]]="",Tabel_RIE[[#This Row],[R12]]&lt;70)),"n.v.t.",IF(OR(Tabel_RIE[[#This Row],[E12]]&gt;=15,Tabel_RIE[[#This Row],[R12]]&gt;=70),"√","fout")))</f>
        <v>√</v>
      </c>
      <c r="T8" s="125" t="s">
        <v>104</v>
      </c>
      <c r="U8" s="126"/>
      <c r="V8" s="126"/>
      <c r="W8" s="132"/>
      <c r="X8" s="128" t="str">
        <f t="shared" si="0"/>
        <v>Bronaanpak:
Collectieve maatregelen:
Individuele maatregelen:
PBM's:</v>
      </c>
      <c r="Y8" s="119"/>
      <c r="Z8" s="129"/>
      <c r="AA8" s="125"/>
      <c r="AB8" s="122" t="str">
        <f>IF(Tabel_RIE[[#This Row],[E2]]&gt;0,VLOOKUP(Tabel_RIE[[#This Row],[E2]],Tabel_FK_E[],2,FALSE),"")</f>
        <v/>
      </c>
      <c r="AC8" s="125"/>
      <c r="AD8" s="122" t="str">
        <f>IF(Tabel_RIE[[#This Row],[B2]]&gt;0,VLOOKUP(Tabel_RIE[[#This Row],[B2]],Tabel_FK_B[],2,FALSE),"")</f>
        <v/>
      </c>
      <c r="AE8" s="125"/>
      <c r="AF8" s="122" t="str">
        <f>IF(Tabel_RIE[[#This Row],[W2]]&gt;0,VLOOKUP(Tabel_RIE[[#This Row],[W2]],Tabel_FK_W[],2,FALSE),"")</f>
        <v/>
      </c>
      <c r="AG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8" s="122"/>
      <c r="AI8" s="119"/>
      <c r="AJ8" s="133"/>
      <c r="AK8"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8" s="130" t="str">
        <f>IF(AND(Tabel_RIE[[#This Row],[R12]]&gt;=70,Tabel_RIE[[#This Row],[R22]]&lt;70),"Ja","Nee")</f>
        <v>Ja</v>
      </c>
      <c r="AM8" s="130">
        <f>IF(Tabel_RIE[[#This Row],[R22]]&lt;&gt;"",Tabel_RIE[[#This Row],[R22]],Tabel_RIE[[#This Row],[R12]])</f>
        <v>180</v>
      </c>
    </row>
    <row r="9" spans="2:39" ht="81" customHeight="1">
      <c r="B9" s="131">
        <v>3</v>
      </c>
      <c r="C9" s="58" t="s">
        <v>105</v>
      </c>
      <c r="D9" s="119" t="s">
        <v>106</v>
      </c>
      <c r="E9" s="58" t="s">
        <v>107</v>
      </c>
      <c r="F9" s="119" t="s">
        <v>86</v>
      </c>
      <c r="G9" s="58" t="s">
        <v>108</v>
      </c>
      <c r="H9" s="58" t="s">
        <v>109</v>
      </c>
      <c r="I9" s="134" t="s">
        <v>110</v>
      </c>
      <c r="J9" s="134" t="s">
        <v>111</v>
      </c>
      <c r="K9" s="120" t="s">
        <v>91</v>
      </c>
      <c r="L9" s="121">
        <f>IF(Tabel_RIE[[#This Row],[E1]]&gt;0,VLOOKUP(Tabel_RIE[[#This Row],[E1]],Tabel_FK_E[],2,FALSE),"")</f>
        <v>15</v>
      </c>
      <c r="M9" s="120" t="s">
        <v>92</v>
      </c>
      <c r="N9" s="122">
        <f>IF(Tabel_RIE[[#This Row],[B1]]&gt;0,VLOOKUP(Tabel_RIE[[#This Row],[B1]],Tabel_FK_B[],2,FALSE),"")</f>
        <v>6</v>
      </c>
      <c r="O9" s="120" t="s">
        <v>103</v>
      </c>
      <c r="P9" s="122">
        <f>IF(Tabel_RIE[[#This Row],[W1]]&gt;0,VLOOKUP(Tabel_RIE[[#This Row],[W1]],Tabel_FK_W[],2,FALSE),"")</f>
        <v>6</v>
      </c>
      <c r="Q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Zeer hoog.
Te nemen maatregel: Activiteit niet starten / activiteit stopzetten</v>
      </c>
      <c r="R9" s="122">
        <f>IF(OR(Tabel_RIE[[#This Row],[E12]]="",Tabel_RIE[[#This Row],[B12]]="",Tabel_RIE[[#This Row],[W12]]=""),"",Tabel_RIE[[#This Row],[E12]]*Tabel_RIE[[#This Row],[B12]]*Tabel_RIE[[#This Row],[W12]])</f>
        <v>540</v>
      </c>
      <c r="S9" s="124" t="str">
        <f>IF(AND(Tabel_RIE[[#This Row],[E12]]="",Tabel_RIE[[#This Row],[R12]]=""),"",IF(AND(OR(Tabel_RIE[[#This Row],[E12]]="",Tabel_RIE[[#This Row],[E12]]&lt;15),OR(Tabel_RIE[[#This Row],[R12]]="",Tabel_RIE[[#This Row],[R12]]&lt;70)),"n.v.t.",IF(OR(Tabel_RIE[[#This Row],[E12]]&gt;=15,Tabel_RIE[[#This Row],[R12]]&gt;=70),"√","fout")))</f>
        <v>√</v>
      </c>
      <c r="T9" s="125" t="s">
        <v>94</v>
      </c>
      <c r="U9" s="126" t="s">
        <v>112</v>
      </c>
      <c r="V9" s="126"/>
      <c r="W9" s="132"/>
      <c r="X9" s="128" t="str">
        <f t="shared" si="0"/>
        <v>Bronaanpak:
Collectieve maatregelen:
Individuele maatregelen:
PBM's:</v>
      </c>
      <c r="Y9" s="119"/>
      <c r="Z9" s="129"/>
      <c r="AA9" s="125"/>
      <c r="AB9" s="122" t="str">
        <f>IF(Tabel_RIE[[#This Row],[E2]]&gt;0,VLOOKUP(Tabel_RIE[[#This Row],[E2]],Tabel_FK_E[],2,FALSE),"")</f>
        <v/>
      </c>
      <c r="AC9" s="125"/>
      <c r="AD9" s="122" t="str">
        <f>IF(Tabel_RIE[[#This Row],[B2]]&gt;0,VLOOKUP(Tabel_RIE[[#This Row],[B2]],Tabel_FK_B[],2,FALSE),"")</f>
        <v/>
      </c>
      <c r="AE9" s="125"/>
      <c r="AF9" s="122" t="str">
        <f>IF(Tabel_RIE[[#This Row],[W2]]&gt;0,VLOOKUP(Tabel_RIE[[#This Row],[W2]],Tabel_FK_W[],2,FALSE),"")</f>
        <v/>
      </c>
      <c r="AG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9" s="122"/>
      <c r="AI9" s="119"/>
      <c r="AJ9" s="133"/>
      <c r="AK9"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9" s="130" t="str">
        <f>IF(AND(Tabel_RIE[[#This Row],[R12]]&gt;=70,Tabel_RIE[[#This Row],[R22]]&lt;70),"Ja","Nee")</f>
        <v>Ja</v>
      </c>
      <c r="AM9" s="130">
        <f>IF(Tabel_RIE[[#This Row],[R22]]&lt;&gt;"",Tabel_RIE[[#This Row],[R22]],Tabel_RIE[[#This Row],[R12]])</f>
        <v>540</v>
      </c>
    </row>
    <row r="10" spans="2:39" ht="68.25" customHeight="1">
      <c r="B10" s="131">
        <v>4</v>
      </c>
      <c r="C10" s="58" t="s">
        <v>113</v>
      </c>
      <c r="D10" s="119" t="s">
        <v>106</v>
      </c>
      <c r="E10" s="58" t="s">
        <v>114</v>
      </c>
      <c r="F10" s="119" t="s">
        <v>86</v>
      </c>
      <c r="G10" s="119" t="s">
        <v>115</v>
      </c>
      <c r="H10" s="58" t="s">
        <v>116</v>
      </c>
      <c r="I10" s="134" t="s">
        <v>117</v>
      </c>
      <c r="J10" s="63" t="s">
        <v>118</v>
      </c>
      <c r="K10" s="120" t="s">
        <v>119</v>
      </c>
      <c r="L10" s="121">
        <f>IF(Tabel_RIE[[#This Row],[E1]]&gt;0,VLOOKUP(Tabel_RIE[[#This Row],[E1]],Tabel_FK_E[],2,FALSE),"")</f>
        <v>7</v>
      </c>
      <c r="M10" s="120" t="s">
        <v>92</v>
      </c>
      <c r="N10" s="122">
        <f>IF(Tabel_RIE[[#This Row],[B1]]&gt;0,VLOOKUP(Tabel_RIE[[#This Row],[B1]],Tabel_FK_B[],2,FALSE),"")</f>
        <v>6</v>
      </c>
      <c r="O10" s="120" t="s">
        <v>103</v>
      </c>
      <c r="P10" s="122">
        <f>IF(Tabel_RIE[[#This Row],[W1]]&gt;0,VLOOKUP(Tabel_RIE[[#This Row],[W1]],Tabel_FK_W[],2,FALSE),"")</f>
        <v>6</v>
      </c>
      <c r="Q1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0" s="122">
        <f>IF(OR(Tabel_RIE[[#This Row],[E12]]="",Tabel_RIE[[#This Row],[B12]]="",Tabel_RIE[[#This Row],[W12]]=""),"",Tabel_RIE[[#This Row],[E12]]*Tabel_RIE[[#This Row],[B12]]*Tabel_RIE[[#This Row],[W12]])</f>
        <v>252</v>
      </c>
      <c r="S10" s="124" t="str">
        <f>IF(AND(Tabel_RIE[[#This Row],[E12]]="",Tabel_RIE[[#This Row],[R12]]=""),"",IF(AND(OR(Tabel_RIE[[#This Row],[E12]]="",Tabel_RIE[[#This Row],[E12]]&lt;15),OR(Tabel_RIE[[#This Row],[R12]]="",Tabel_RIE[[#This Row],[R12]]&lt;70)),"n.v.t.",IF(OR(Tabel_RIE[[#This Row],[E12]]&gt;=15,Tabel_RIE[[#This Row],[R12]]&gt;=70),"√","fout")))</f>
        <v>√</v>
      </c>
      <c r="T10" s="125" t="s">
        <v>120</v>
      </c>
      <c r="U10" s="126"/>
      <c r="V10" s="126"/>
      <c r="W10" s="132"/>
      <c r="X10" s="128" t="str">
        <f t="shared" si="0"/>
        <v>Bronaanpak:
Collectieve maatregelen:
Individuele maatregelen:
PBM's:</v>
      </c>
      <c r="Y10" s="119"/>
      <c r="Z10" s="129"/>
      <c r="AA10" s="125"/>
      <c r="AB10" s="122" t="str">
        <f>IF(Tabel_RIE[[#This Row],[E2]]&gt;0,VLOOKUP(Tabel_RIE[[#This Row],[E2]],Tabel_FK_E[],2,FALSE),"")</f>
        <v/>
      </c>
      <c r="AC10" s="125"/>
      <c r="AD10" s="122" t="str">
        <f>IF(Tabel_RIE[[#This Row],[B2]]&gt;0,VLOOKUP(Tabel_RIE[[#This Row],[B2]],Tabel_FK_B[],2,FALSE),"")</f>
        <v/>
      </c>
      <c r="AE10" s="125"/>
      <c r="AF10" s="122" t="str">
        <f>IF(Tabel_RIE[[#This Row],[W2]]&gt;0,VLOOKUP(Tabel_RIE[[#This Row],[W2]],Tabel_FK_W[],2,FALSE),"")</f>
        <v/>
      </c>
      <c r="AG1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0" s="122"/>
      <c r="AI10" s="119"/>
      <c r="AJ10" s="133"/>
      <c r="AK10"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0" s="130" t="str">
        <f>IF(AND(Tabel_RIE[[#This Row],[R12]]&gt;=70,Tabel_RIE[[#This Row],[R22]]&lt;70),"Ja","Nee")</f>
        <v>Ja</v>
      </c>
      <c r="AM10" s="130">
        <f>IF(Tabel_RIE[[#This Row],[R22]]&lt;&gt;"",Tabel_RIE[[#This Row],[R22]],Tabel_RIE[[#This Row],[R12]])</f>
        <v>252</v>
      </c>
    </row>
    <row r="11" spans="2:39" ht="51" customHeight="1">
      <c r="B11" s="131">
        <v>5</v>
      </c>
      <c r="C11" s="58" t="s">
        <v>121</v>
      </c>
      <c r="D11" s="119" t="s">
        <v>106</v>
      </c>
      <c r="E11" s="58" t="s">
        <v>122</v>
      </c>
      <c r="F11" s="119" t="s">
        <v>123</v>
      </c>
      <c r="G11" s="119" t="s">
        <v>124</v>
      </c>
      <c r="H11" s="119" t="s">
        <v>125</v>
      </c>
      <c r="I11" s="134" t="s">
        <v>126</v>
      </c>
      <c r="J11" s="134" t="s">
        <v>127</v>
      </c>
      <c r="K11" s="120" t="s">
        <v>119</v>
      </c>
      <c r="L11" s="121">
        <f>IF(Tabel_RIE[[#This Row],[E1]]&gt;0,VLOOKUP(Tabel_RIE[[#This Row],[E1]],Tabel_FK_E[],2,FALSE),"")</f>
        <v>7</v>
      </c>
      <c r="M11" s="120" t="s">
        <v>92</v>
      </c>
      <c r="N11" s="122">
        <f>IF(Tabel_RIE[[#This Row],[B1]]&gt;0,VLOOKUP(Tabel_RIE[[#This Row],[B1]],Tabel_FK_B[],2,FALSE),"")</f>
        <v>6</v>
      </c>
      <c r="O11" s="120" t="s">
        <v>103</v>
      </c>
      <c r="P11" s="122">
        <f>IF(Tabel_RIE[[#This Row],[W1]]&gt;0,VLOOKUP(Tabel_RIE[[#This Row],[W1]],Tabel_FK_W[],2,FALSE),"")</f>
        <v>6</v>
      </c>
      <c r="Q1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1" s="122">
        <f>IF(OR(Tabel_RIE[[#This Row],[E12]]="",Tabel_RIE[[#This Row],[B12]]="",Tabel_RIE[[#This Row],[W12]]=""),"",Tabel_RIE[[#This Row],[E12]]*Tabel_RIE[[#This Row],[B12]]*Tabel_RIE[[#This Row],[W12]])</f>
        <v>252</v>
      </c>
      <c r="S11" s="124" t="str">
        <f>IF(AND(Tabel_RIE[[#This Row],[E12]]="",Tabel_RIE[[#This Row],[R12]]=""),"",IF(AND(OR(Tabel_RIE[[#This Row],[E12]]="",Tabel_RIE[[#This Row],[E12]]&lt;15),OR(Tabel_RIE[[#This Row],[R12]]="",Tabel_RIE[[#This Row],[R12]]&lt;70)),"n.v.t.",IF(OR(Tabel_RIE[[#This Row],[E12]]&gt;=15,Tabel_RIE[[#This Row],[R12]]&gt;=70),"√","fout")))</f>
        <v>√</v>
      </c>
      <c r="T11" s="125" t="s">
        <v>120</v>
      </c>
      <c r="U11" s="126"/>
      <c r="V11" s="126"/>
      <c r="W11" s="132"/>
      <c r="X11" s="128" t="str">
        <f t="shared" si="0"/>
        <v>Bronaanpak:
Collectieve maatregelen:
Individuele maatregelen:
PBM's:</v>
      </c>
      <c r="Y11" s="119"/>
      <c r="Z11" s="129"/>
      <c r="AA11" s="125"/>
      <c r="AB11" s="122" t="str">
        <f>IF(Tabel_RIE[[#This Row],[E2]]&gt;0,VLOOKUP(Tabel_RIE[[#This Row],[E2]],Tabel_FK_E[],2,FALSE),"")</f>
        <v/>
      </c>
      <c r="AC11" s="125"/>
      <c r="AD11" s="122" t="str">
        <f>IF(Tabel_RIE[[#This Row],[B2]]&gt;0,VLOOKUP(Tabel_RIE[[#This Row],[B2]],Tabel_FK_B[],2,FALSE),"")</f>
        <v/>
      </c>
      <c r="AE11" s="125"/>
      <c r="AF11" s="122" t="str">
        <f>IF(Tabel_RIE[[#This Row],[W2]]&gt;0,VLOOKUP(Tabel_RIE[[#This Row],[W2]],Tabel_FK_W[],2,FALSE),"")</f>
        <v/>
      </c>
      <c r="AG1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1" s="122"/>
      <c r="AI11" s="119"/>
      <c r="AJ11" s="133"/>
      <c r="AK11"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1" s="130" t="str">
        <f>IF(AND(Tabel_RIE[[#This Row],[R12]]&gt;=70,Tabel_RIE[[#This Row],[R22]]&lt;70),"Ja","Nee")</f>
        <v>Ja</v>
      </c>
      <c r="AM11" s="130">
        <f>IF(Tabel_RIE[[#This Row],[R22]]&lt;&gt;"",Tabel_RIE[[#This Row],[R22]],Tabel_RIE[[#This Row],[R12]])</f>
        <v>252</v>
      </c>
    </row>
    <row r="12" spans="2:39" ht="84.75" customHeight="1">
      <c r="B12" s="131">
        <v>6</v>
      </c>
      <c r="C12" s="119" t="s">
        <v>84</v>
      </c>
      <c r="D12" s="119" t="s">
        <v>106</v>
      </c>
      <c r="E12" s="119" t="s">
        <v>128</v>
      </c>
      <c r="F12" s="119" t="s">
        <v>129</v>
      </c>
      <c r="G12" s="119" t="s">
        <v>130</v>
      </c>
      <c r="H12" s="119" t="s">
        <v>131</v>
      </c>
      <c r="I12" s="134" t="s">
        <v>132</v>
      </c>
      <c r="J12" s="134" t="s">
        <v>133</v>
      </c>
      <c r="K12" s="120" t="s">
        <v>119</v>
      </c>
      <c r="L12" s="121">
        <f>IF(Tabel_RIE[[#This Row],[E1]]&gt;0,VLOOKUP(Tabel_RIE[[#This Row],[E1]],Tabel_FK_E[],2,FALSE),"")</f>
        <v>7</v>
      </c>
      <c r="M12" s="120" t="s">
        <v>134</v>
      </c>
      <c r="N12" s="122">
        <f>IF(Tabel_RIE[[#This Row],[B1]]&gt;0,VLOOKUP(Tabel_RIE[[#This Row],[B1]],Tabel_FK_B[],2,FALSE),"")</f>
        <v>3</v>
      </c>
      <c r="O12" s="120" t="s">
        <v>103</v>
      </c>
      <c r="P12" s="122">
        <f>IF(Tabel_RIE[[#This Row],[W1]]&gt;0,VLOOKUP(Tabel_RIE[[#This Row],[W1]],Tabel_FK_W[],2,FALSE),"")</f>
        <v>6</v>
      </c>
      <c r="Q1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2" s="122">
        <f>IF(OR(Tabel_RIE[[#This Row],[E12]]="",Tabel_RIE[[#This Row],[B12]]="",Tabel_RIE[[#This Row],[W12]]=""),"",Tabel_RIE[[#This Row],[E12]]*Tabel_RIE[[#This Row],[B12]]*Tabel_RIE[[#This Row],[W12]])</f>
        <v>126</v>
      </c>
      <c r="S12" s="124" t="str">
        <f>IF(AND(Tabel_RIE[[#This Row],[E12]]="",Tabel_RIE[[#This Row],[R12]]=""),"",IF(AND(OR(Tabel_RIE[[#This Row],[E12]]="",Tabel_RIE[[#This Row],[E12]]&lt;15),OR(Tabel_RIE[[#This Row],[R12]]="",Tabel_RIE[[#This Row],[R12]]&lt;70)),"n.v.t.",IF(OR(Tabel_RIE[[#This Row],[E12]]&gt;=15,Tabel_RIE[[#This Row],[R12]]&gt;=70),"√","fout")))</f>
        <v>√</v>
      </c>
      <c r="T12" s="125"/>
      <c r="U12" s="126"/>
      <c r="V12" s="126"/>
      <c r="W12" s="132"/>
      <c r="X12" s="128" t="str">
        <f t="shared" si="0"/>
        <v>Bronaanpak:
Collectieve maatregelen:
Individuele maatregelen:
PBM's:</v>
      </c>
      <c r="Y12" s="119"/>
      <c r="Z12" s="129"/>
      <c r="AA12" s="125"/>
      <c r="AB12" s="122" t="str">
        <f>IF(Tabel_RIE[[#This Row],[E2]]&gt;0,VLOOKUP(Tabel_RIE[[#This Row],[E2]],Tabel_FK_E[],2,FALSE),"")</f>
        <v/>
      </c>
      <c r="AC12" s="125"/>
      <c r="AD12" s="122" t="str">
        <f>IF(Tabel_RIE[[#This Row],[B2]]&gt;0,VLOOKUP(Tabel_RIE[[#This Row],[B2]],Tabel_FK_B[],2,FALSE),"")</f>
        <v/>
      </c>
      <c r="AE12" s="125"/>
      <c r="AF12" s="122" t="str">
        <f>IF(Tabel_RIE[[#This Row],[W2]]&gt;0,VLOOKUP(Tabel_RIE[[#This Row],[W2]],Tabel_FK_W[],2,FALSE),"")</f>
        <v/>
      </c>
      <c r="AG1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2" s="122"/>
      <c r="AI12" s="119"/>
      <c r="AJ12" s="133"/>
      <c r="AK1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2" s="130" t="str">
        <f>IF(AND(Tabel_RIE[[#This Row],[R12]]&gt;=70,Tabel_RIE[[#This Row],[R22]]&lt;70),"Ja","Nee")</f>
        <v>Ja</v>
      </c>
      <c r="AM12" s="130">
        <f>IF(Tabel_RIE[[#This Row],[R22]]&lt;&gt;"",Tabel_RIE[[#This Row],[R22]],Tabel_RIE[[#This Row],[R12]])</f>
        <v>126</v>
      </c>
    </row>
    <row r="13" spans="2:39" ht="73.5" customHeight="1">
      <c r="B13" s="131">
        <v>7</v>
      </c>
      <c r="C13" s="119" t="s">
        <v>97</v>
      </c>
      <c r="D13" s="119" t="s">
        <v>106</v>
      </c>
      <c r="E13" s="58" t="s">
        <v>135</v>
      </c>
      <c r="F13" s="119" t="s">
        <v>86</v>
      </c>
      <c r="G13" s="58" t="s">
        <v>136</v>
      </c>
      <c r="H13" s="58" t="s">
        <v>137</v>
      </c>
      <c r="I13" s="134" t="s">
        <v>138</v>
      </c>
      <c r="J13" s="134" t="s">
        <v>139</v>
      </c>
      <c r="K13" s="120" t="s">
        <v>119</v>
      </c>
      <c r="L13" s="121">
        <f>IF(Tabel_RIE[[#This Row],[E1]]&gt;0,VLOOKUP(Tabel_RIE[[#This Row],[E1]],Tabel_FK_E[],2,FALSE),"")</f>
        <v>7</v>
      </c>
      <c r="M13" s="120" t="s">
        <v>134</v>
      </c>
      <c r="N13" s="122">
        <f>IF(Tabel_RIE[[#This Row],[B1]]&gt;0,VLOOKUP(Tabel_RIE[[#This Row],[B1]],Tabel_FK_B[],2,FALSE),"")</f>
        <v>3</v>
      </c>
      <c r="O13" s="120" t="s">
        <v>103</v>
      </c>
      <c r="P13" s="122">
        <f>IF(Tabel_RIE[[#This Row],[W1]]&gt;0,VLOOKUP(Tabel_RIE[[#This Row],[W1]],Tabel_FK_W[],2,FALSE),"")</f>
        <v>6</v>
      </c>
      <c r="Q1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3" s="122">
        <f>IF(OR(Tabel_RIE[[#This Row],[E12]]="",Tabel_RIE[[#This Row],[B12]]="",Tabel_RIE[[#This Row],[W12]]=""),"",Tabel_RIE[[#This Row],[E12]]*Tabel_RIE[[#This Row],[B12]]*Tabel_RIE[[#This Row],[W12]])</f>
        <v>126</v>
      </c>
      <c r="S13" s="124" t="str">
        <f>IF(AND(Tabel_RIE[[#This Row],[E12]]="",Tabel_RIE[[#This Row],[R12]]=""),"",IF(AND(OR(Tabel_RIE[[#This Row],[E12]]="",Tabel_RIE[[#This Row],[E12]]&lt;15),OR(Tabel_RIE[[#This Row],[R12]]="",Tabel_RIE[[#This Row],[R12]]&lt;70)),"n.v.t.",IF(OR(Tabel_RIE[[#This Row],[E12]]&gt;=15,Tabel_RIE[[#This Row],[R12]]&gt;=70),"√","fout")))</f>
        <v>√</v>
      </c>
      <c r="T13" s="125" t="s">
        <v>120</v>
      </c>
      <c r="U13" s="126"/>
      <c r="V13" s="126"/>
      <c r="W13" s="132"/>
      <c r="X13" s="128" t="str">
        <f t="shared" si="0"/>
        <v>Bronaanpak:
Collectieve maatregelen:
Individuele maatregelen:
PBM's:</v>
      </c>
      <c r="Y13" s="119"/>
      <c r="Z13" s="129"/>
      <c r="AA13" s="125"/>
      <c r="AB13" s="122" t="str">
        <f>IF(Tabel_RIE[[#This Row],[E2]]&gt;0,VLOOKUP(Tabel_RIE[[#This Row],[E2]],Tabel_FK_E[],2,FALSE),"")</f>
        <v/>
      </c>
      <c r="AC13" s="125"/>
      <c r="AD13" s="122" t="str">
        <f>IF(Tabel_RIE[[#This Row],[B2]]&gt;0,VLOOKUP(Tabel_RIE[[#This Row],[B2]],Tabel_FK_B[],2,FALSE),"")</f>
        <v/>
      </c>
      <c r="AE13" s="125"/>
      <c r="AF13" s="122" t="str">
        <f>IF(Tabel_RIE[[#This Row],[W2]]&gt;0,VLOOKUP(Tabel_RIE[[#This Row],[W2]],Tabel_FK_W[],2,FALSE),"")</f>
        <v/>
      </c>
      <c r="AG1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3" s="122"/>
      <c r="AI13" s="119"/>
      <c r="AJ13" s="133"/>
      <c r="AK13"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3" s="130" t="str">
        <f>IF(AND(Tabel_RIE[[#This Row],[R12]]&gt;=70,Tabel_RIE[[#This Row],[R22]]&lt;70),"Ja","Nee")</f>
        <v>Ja</v>
      </c>
      <c r="AM13" s="130">
        <f>IF(Tabel_RIE[[#This Row],[R22]]&lt;&gt;"",Tabel_RIE[[#This Row],[R22]],Tabel_RIE[[#This Row],[R12]])</f>
        <v>126</v>
      </c>
    </row>
    <row r="14" spans="2:39" ht="68.25" customHeight="1">
      <c r="B14" s="131">
        <v>8</v>
      </c>
      <c r="C14" s="58" t="s">
        <v>105</v>
      </c>
      <c r="D14" s="119" t="s">
        <v>106</v>
      </c>
      <c r="E14" s="119" t="s">
        <v>140</v>
      </c>
      <c r="F14" s="119" t="s">
        <v>141</v>
      </c>
      <c r="G14" s="119" t="s">
        <v>124</v>
      </c>
      <c r="H14" s="58" t="s">
        <v>142</v>
      </c>
      <c r="I14" s="134" t="s">
        <v>143</v>
      </c>
      <c r="J14" s="63" t="s">
        <v>144</v>
      </c>
      <c r="K14" s="120" t="s">
        <v>119</v>
      </c>
      <c r="L14" s="121">
        <f>IF(Tabel_RIE[[#This Row],[E1]]&gt;0,VLOOKUP(Tabel_RIE[[#This Row],[E1]],Tabel_FK_E[],2,FALSE),"")</f>
        <v>7</v>
      </c>
      <c r="M14" s="120" t="s">
        <v>134</v>
      </c>
      <c r="N14" s="122">
        <f>IF(Tabel_RIE[[#This Row],[B1]]&gt;0,VLOOKUP(Tabel_RIE[[#This Row],[B1]],Tabel_FK_B[],2,FALSE),"")</f>
        <v>3</v>
      </c>
      <c r="O14" s="120" t="s">
        <v>103</v>
      </c>
      <c r="P14" s="122">
        <f>IF(Tabel_RIE[[#This Row],[W1]]&gt;0,VLOOKUP(Tabel_RIE[[#This Row],[W1]],Tabel_FK_W[],2,FALSE),"")</f>
        <v>6</v>
      </c>
      <c r="Q1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4" s="122">
        <f>IF(OR(Tabel_RIE[[#This Row],[E12]]="",Tabel_RIE[[#This Row],[B12]]="",Tabel_RIE[[#This Row],[W12]]=""),"",Tabel_RIE[[#This Row],[E12]]*Tabel_RIE[[#This Row],[B12]]*Tabel_RIE[[#This Row],[W12]])</f>
        <v>126</v>
      </c>
      <c r="S14" s="124" t="str">
        <f>IF(AND(Tabel_RIE[[#This Row],[E12]]="",Tabel_RIE[[#This Row],[R12]]=""),"",IF(AND(OR(Tabel_RIE[[#This Row],[E12]]="",Tabel_RIE[[#This Row],[E12]]&lt;15),OR(Tabel_RIE[[#This Row],[R12]]="",Tabel_RIE[[#This Row],[R12]]&lt;70)),"n.v.t.",IF(OR(Tabel_RIE[[#This Row],[E12]]&gt;=15,Tabel_RIE[[#This Row],[R12]]&gt;=70),"√","fout")))</f>
        <v>√</v>
      </c>
      <c r="T14" s="125" t="s">
        <v>145</v>
      </c>
      <c r="U14" s="126" t="s">
        <v>146</v>
      </c>
      <c r="V14" s="126"/>
      <c r="W14" s="132"/>
      <c r="X14" s="128" t="str">
        <f t="shared" si="0"/>
        <v>Bronaanpak:
Collectieve maatregelen:
Individuele maatregelen:
PBM's:</v>
      </c>
      <c r="Y14" s="119"/>
      <c r="Z14" s="129"/>
      <c r="AA14" s="125"/>
      <c r="AB14" s="122" t="str">
        <f>IF(Tabel_RIE[[#This Row],[E2]]&gt;0,VLOOKUP(Tabel_RIE[[#This Row],[E2]],Tabel_FK_E[],2,FALSE),"")</f>
        <v/>
      </c>
      <c r="AC14" s="125"/>
      <c r="AD14" s="122" t="str">
        <f>IF(Tabel_RIE[[#This Row],[B2]]&gt;0,VLOOKUP(Tabel_RIE[[#This Row],[B2]],Tabel_FK_B[],2,FALSE),"")</f>
        <v/>
      </c>
      <c r="AE14" s="125"/>
      <c r="AF14" s="122" t="str">
        <f>IF(Tabel_RIE[[#This Row],[W2]]&gt;0,VLOOKUP(Tabel_RIE[[#This Row],[W2]],Tabel_FK_W[],2,FALSE),"")</f>
        <v/>
      </c>
      <c r="AG1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4" s="122"/>
      <c r="AI14" s="119"/>
      <c r="AJ14" s="133"/>
      <c r="AK14"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4" s="130" t="str">
        <f>IF(AND(Tabel_RIE[[#This Row],[R12]]&gt;=70,Tabel_RIE[[#This Row],[R22]]&lt;70),"Ja","Nee")</f>
        <v>Ja</v>
      </c>
      <c r="AM14" s="130">
        <f>IF(Tabel_RIE[[#This Row],[R22]]&lt;&gt;"",Tabel_RIE[[#This Row],[R22]],Tabel_RIE[[#This Row],[R12]])</f>
        <v>126</v>
      </c>
    </row>
    <row r="15" spans="2:39" ht="146.25" customHeight="1">
      <c r="B15" s="131">
        <v>9</v>
      </c>
      <c r="C15" s="119" t="s">
        <v>147</v>
      </c>
      <c r="D15" s="119" t="s">
        <v>106</v>
      </c>
      <c r="E15" s="119" t="s">
        <v>148</v>
      </c>
      <c r="F15" s="119" t="s">
        <v>149</v>
      </c>
      <c r="G15" s="134" t="s">
        <v>150</v>
      </c>
      <c r="H15" s="134" t="s">
        <v>151</v>
      </c>
      <c r="I15" s="134" t="s">
        <v>152</v>
      </c>
      <c r="J15" s="134" t="s">
        <v>153</v>
      </c>
      <c r="K15" s="120" t="s">
        <v>119</v>
      </c>
      <c r="L15" s="121">
        <f>IF(Tabel_RIE[[#This Row],[E1]]&gt;0,VLOOKUP(Tabel_RIE[[#This Row],[E1]],Tabel_FK_E[],2,FALSE),"")</f>
        <v>7</v>
      </c>
      <c r="M15" s="120" t="s">
        <v>134</v>
      </c>
      <c r="N15" s="122">
        <f>IF(Tabel_RIE[[#This Row],[B1]]&gt;0,VLOOKUP(Tabel_RIE[[#This Row],[B1]],Tabel_FK_B[],2,FALSE),"")</f>
        <v>3</v>
      </c>
      <c r="O15" s="120" t="s">
        <v>103</v>
      </c>
      <c r="P15" s="122">
        <f>IF(Tabel_RIE[[#This Row],[W1]]&gt;0,VLOOKUP(Tabel_RIE[[#This Row],[W1]],Tabel_FK_W[],2,FALSE),"")</f>
        <v>6</v>
      </c>
      <c r="Q1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5" s="122">
        <f>IF(OR(Tabel_RIE[[#This Row],[E12]]="",Tabel_RIE[[#This Row],[B12]]="",Tabel_RIE[[#This Row],[W12]]=""),"",Tabel_RIE[[#This Row],[E12]]*Tabel_RIE[[#This Row],[B12]]*Tabel_RIE[[#This Row],[W12]])</f>
        <v>126</v>
      </c>
      <c r="S15" s="124" t="str">
        <f>IF(AND(Tabel_RIE[[#This Row],[E12]]="",Tabel_RIE[[#This Row],[R12]]=""),"",IF(AND(OR(Tabel_RIE[[#This Row],[E12]]="",Tabel_RIE[[#This Row],[E12]]&lt;15),OR(Tabel_RIE[[#This Row],[R12]]="",Tabel_RIE[[#This Row],[R12]]&lt;70)),"n.v.t.",IF(OR(Tabel_RIE[[#This Row],[E12]]&gt;=15,Tabel_RIE[[#This Row],[R12]]&gt;=70),"√","fout")))</f>
        <v>√</v>
      </c>
      <c r="T15" s="125" t="s">
        <v>120</v>
      </c>
      <c r="U15" s="126"/>
      <c r="V15" s="126"/>
      <c r="W15" s="132"/>
      <c r="X15" s="128" t="str">
        <f t="shared" si="0"/>
        <v>Bronaanpak:
Collectieve maatregelen:
Individuele maatregelen:
PBM's:</v>
      </c>
      <c r="Y15" s="119"/>
      <c r="Z15" s="129"/>
      <c r="AA15" s="125"/>
      <c r="AB15" s="122" t="str">
        <f>IF(Tabel_RIE[[#This Row],[E2]]&gt;0,VLOOKUP(Tabel_RIE[[#This Row],[E2]],Tabel_FK_E[],2,FALSE),"")</f>
        <v/>
      </c>
      <c r="AC15" s="125"/>
      <c r="AD15" s="122" t="str">
        <f>IF(Tabel_RIE[[#This Row],[B2]]&gt;0,VLOOKUP(Tabel_RIE[[#This Row],[B2]],Tabel_FK_B[],2,FALSE),"")</f>
        <v/>
      </c>
      <c r="AE15" s="125"/>
      <c r="AF15" s="122" t="str">
        <f>IF(Tabel_RIE[[#This Row],[W2]]&gt;0,VLOOKUP(Tabel_RIE[[#This Row],[W2]],Tabel_FK_W[],2,FALSE),"")</f>
        <v/>
      </c>
      <c r="AG1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5" s="122"/>
      <c r="AI15" s="119"/>
      <c r="AJ15" s="133"/>
      <c r="AK15"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5" s="130" t="str">
        <f>IF(AND(Tabel_RIE[[#This Row],[R12]]&gt;=70,Tabel_RIE[[#This Row],[R22]]&lt;70),"Ja","Nee")</f>
        <v>Ja</v>
      </c>
      <c r="AM15" s="130">
        <f>IF(Tabel_RIE[[#This Row],[R22]]&lt;&gt;"",Tabel_RIE[[#This Row],[R22]],Tabel_RIE[[#This Row],[R12]])</f>
        <v>126</v>
      </c>
    </row>
    <row r="16" spans="2:39" ht="86.25" customHeight="1">
      <c r="B16" s="131">
        <v>10</v>
      </c>
      <c r="C16" s="119" t="s">
        <v>97</v>
      </c>
      <c r="D16" s="119" t="s">
        <v>106</v>
      </c>
      <c r="E16" s="58" t="s">
        <v>154</v>
      </c>
      <c r="F16" s="119" t="s">
        <v>86</v>
      </c>
      <c r="G16" s="119" t="s">
        <v>124</v>
      </c>
      <c r="H16" s="58" t="s">
        <v>155</v>
      </c>
      <c r="I16" s="134" t="s">
        <v>156</v>
      </c>
      <c r="J16" s="63" t="s">
        <v>157</v>
      </c>
      <c r="K16" s="120" t="s">
        <v>158</v>
      </c>
      <c r="L16" s="121">
        <f>IF(Tabel_RIE[[#This Row],[E1]]&gt;0,VLOOKUP(Tabel_RIE[[#This Row],[E1]],Tabel_FK_E[],2,FALSE),"")</f>
        <v>3</v>
      </c>
      <c r="M16" s="120" t="s">
        <v>92</v>
      </c>
      <c r="N16" s="122">
        <f>IF(Tabel_RIE[[#This Row],[B1]]&gt;0,VLOOKUP(Tabel_RIE[[#This Row],[B1]],Tabel_FK_B[],2,FALSE),"")</f>
        <v>6</v>
      </c>
      <c r="O16" s="120" t="s">
        <v>103</v>
      </c>
      <c r="P16" s="122">
        <f>IF(Tabel_RIE[[#This Row],[W1]]&gt;0,VLOOKUP(Tabel_RIE[[#This Row],[W1]],Tabel_FK_W[],2,FALSE),"")</f>
        <v>6</v>
      </c>
      <c r="Q1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6" s="122">
        <f>IF(OR(Tabel_RIE[[#This Row],[E12]]="",Tabel_RIE[[#This Row],[B12]]="",Tabel_RIE[[#This Row],[W12]]=""),"",Tabel_RIE[[#This Row],[E12]]*Tabel_RIE[[#This Row],[B12]]*Tabel_RIE[[#This Row],[W12]])</f>
        <v>108</v>
      </c>
      <c r="S16" s="124" t="str">
        <f>IF(AND(Tabel_RIE[[#This Row],[E12]]="",Tabel_RIE[[#This Row],[R12]]=""),"",IF(AND(OR(Tabel_RIE[[#This Row],[E12]]="",Tabel_RIE[[#This Row],[E12]]&lt;15),OR(Tabel_RIE[[#This Row],[R12]]="",Tabel_RIE[[#This Row],[R12]]&lt;70)),"n.v.t.",IF(OR(Tabel_RIE[[#This Row],[E12]]&gt;=15,Tabel_RIE[[#This Row],[R12]]&gt;=70),"√","fout")))</f>
        <v>√</v>
      </c>
      <c r="T16" s="125" t="s">
        <v>145</v>
      </c>
      <c r="U16" s="126"/>
      <c r="V16" s="126"/>
      <c r="W16" s="132"/>
      <c r="X16" s="128" t="str">
        <f t="shared" si="0"/>
        <v>Bronaanpak:
Collectieve maatregelen:
Individuele maatregelen:
PBM's:</v>
      </c>
      <c r="Y16" s="119"/>
      <c r="Z16" s="129"/>
      <c r="AA16" s="125"/>
      <c r="AB16" s="122" t="str">
        <f>IF(Tabel_RIE[[#This Row],[E2]]&gt;0,VLOOKUP(Tabel_RIE[[#This Row],[E2]],Tabel_FK_E[],2,FALSE),"")</f>
        <v/>
      </c>
      <c r="AC16" s="125"/>
      <c r="AD16" s="122" t="str">
        <f>IF(Tabel_RIE[[#This Row],[B2]]&gt;0,VLOOKUP(Tabel_RIE[[#This Row],[B2]],Tabel_FK_B[],2,FALSE),"")</f>
        <v/>
      </c>
      <c r="AE16" s="125"/>
      <c r="AF16" s="122" t="str">
        <f>IF(Tabel_RIE[[#This Row],[W2]]&gt;0,VLOOKUP(Tabel_RIE[[#This Row],[W2]],Tabel_FK_W[],2,FALSE),"")</f>
        <v/>
      </c>
      <c r="AG1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6" s="122"/>
      <c r="AI16" s="119"/>
      <c r="AJ16" s="133"/>
      <c r="AK16"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6" s="130" t="str">
        <f>IF(AND(Tabel_RIE[[#This Row],[R12]]&gt;=70,Tabel_RIE[[#This Row],[R22]]&lt;70),"Ja","Nee")</f>
        <v>Ja</v>
      </c>
      <c r="AM16" s="130">
        <f>IF(Tabel_RIE[[#This Row],[R22]]&lt;&gt;"",Tabel_RIE[[#This Row],[R22]],Tabel_RIE[[#This Row],[R12]])</f>
        <v>108</v>
      </c>
    </row>
    <row r="17" spans="1:39" ht="164.25" customHeight="1">
      <c r="B17" s="131">
        <v>11</v>
      </c>
      <c r="C17" s="58" t="s">
        <v>97</v>
      </c>
      <c r="D17" s="119" t="s">
        <v>106</v>
      </c>
      <c r="E17" s="58" t="s">
        <v>114</v>
      </c>
      <c r="F17" s="119" t="s">
        <v>86</v>
      </c>
      <c r="G17" s="119" t="s">
        <v>124</v>
      </c>
      <c r="H17" s="58" t="s">
        <v>159</v>
      </c>
      <c r="I17" s="134" t="s">
        <v>160</v>
      </c>
      <c r="J17" s="134" t="s">
        <v>161</v>
      </c>
      <c r="K17" s="120" t="s">
        <v>119</v>
      </c>
      <c r="L17" s="121">
        <f>IF(Tabel_RIE[[#This Row],[E1]]&gt;0,VLOOKUP(Tabel_RIE[[#This Row],[E1]],Tabel_FK_E[],2,FALSE),"")</f>
        <v>7</v>
      </c>
      <c r="M17" s="120" t="s">
        <v>102</v>
      </c>
      <c r="N17" s="122">
        <f>IF(Tabel_RIE[[#This Row],[B1]]&gt;0,VLOOKUP(Tabel_RIE[[#This Row],[B1]],Tabel_FK_B[],2,FALSE),"")</f>
        <v>2</v>
      </c>
      <c r="O17" s="120" t="s">
        <v>103</v>
      </c>
      <c r="P17" s="122">
        <f>IF(Tabel_RIE[[#This Row],[W1]]&gt;0,VLOOKUP(Tabel_RIE[[#This Row],[W1]],Tabel_FK_W[],2,FALSE),"")</f>
        <v>6</v>
      </c>
      <c r="Q1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7" s="122">
        <f>IF(OR(Tabel_RIE[[#This Row],[E12]]="",Tabel_RIE[[#This Row],[B12]]="",Tabel_RIE[[#This Row],[W12]]=""),"",Tabel_RIE[[#This Row],[E12]]*Tabel_RIE[[#This Row],[B12]]*Tabel_RIE[[#This Row],[W12]])</f>
        <v>84</v>
      </c>
      <c r="S17" s="124" t="str">
        <f>IF(AND(Tabel_RIE[[#This Row],[E12]]="",Tabel_RIE[[#This Row],[R12]]=""),"",IF(AND(OR(Tabel_RIE[[#This Row],[E12]]="",Tabel_RIE[[#This Row],[E12]]&lt;15),OR(Tabel_RIE[[#This Row],[R12]]="",Tabel_RIE[[#This Row],[R12]]&lt;70)),"n.v.t.",IF(OR(Tabel_RIE[[#This Row],[E12]]&gt;=15,Tabel_RIE[[#This Row],[R12]]&gt;=70),"√","fout")))</f>
        <v>√</v>
      </c>
      <c r="T17" s="125" t="s">
        <v>162</v>
      </c>
      <c r="U17" s="126"/>
      <c r="V17" s="126"/>
      <c r="W17" s="132"/>
      <c r="X17" s="128" t="str">
        <f t="shared" si="0"/>
        <v>Bronaanpak:
Collectieve maatregelen:
Individuele maatregelen:
PBM's:</v>
      </c>
      <c r="Y17" s="119"/>
      <c r="Z17" s="129"/>
      <c r="AA17" s="125"/>
      <c r="AB17" s="122" t="str">
        <f>IF(Tabel_RIE[[#This Row],[E2]]&gt;0,VLOOKUP(Tabel_RIE[[#This Row],[E2]],Tabel_FK_E[],2,FALSE),"")</f>
        <v/>
      </c>
      <c r="AC17" s="125"/>
      <c r="AD17" s="122" t="str">
        <f>IF(Tabel_RIE[[#This Row],[B2]]&gt;0,VLOOKUP(Tabel_RIE[[#This Row],[B2]],Tabel_FK_B[],2,FALSE),"")</f>
        <v/>
      </c>
      <c r="AE17" s="125"/>
      <c r="AF17" s="122" t="str">
        <f>IF(Tabel_RIE[[#This Row],[W2]]&gt;0,VLOOKUP(Tabel_RIE[[#This Row],[W2]],Tabel_FK_W[],2,FALSE),"")</f>
        <v/>
      </c>
      <c r="AG1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7" s="122"/>
      <c r="AI17" s="119"/>
      <c r="AJ17" s="133"/>
      <c r="AK17"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7" s="130" t="str">
        <f>IF(AND(Tabel_RIE[[#This Row],[R12]]&gt;=70,Tabel_RIE[[#This Row],[R22]]&lt;70),"Ja","Nee")</f>
        <v>Ja</v>
      </c>
      <c r="AM17" s="130">
        <f>IF(Tabel_RIE[[#This Row],[R22]]&lt;&gt;"",Tabel_RIE[[#This Row],[R22]],Tabel_RIE[[#This Row],[R12]])</f>
        <v>84</v>
      </c>
    </row>
    <row r="18" spans="1:39" ht="68.25" customHeight="1">
      <c r="B18" s="131">
        <v>12</v>
      </c>
      <c r="C18" s="58" t="s">
        <v>147</v>
      </c>
      <c r="D18" s="119" t="s">
        <v>106</v>
      </c>
      <c r="E18" s="58" t="s">
        <v>154</v>
      </c>
      <c r="F18" s="119" t="s">
        <v>86</v>
      </c>
      <c r="G18" s="119" t="s">
        <v>124</v>
      </c>
      <c r="H18" s="119" t="s">
        <v>163</v>
      </c>
      <c r="I18" s="63" t="s">
        <v>164</v>
      </c>
      <c r="J18" s="134" t="s">
        <v>165</v>
      </c>
      <c r="K18" s="120" t="s">
        <v>119</v>
      </c>
      <c r="L18" s="121">
        <f>IF(Tabel_RIE[[#This Row],[E1]]&gt;0,VLOOKUP(Tabel_RIE[[#This Row],[E1]],Tabel_FK_E[],2,FALSE),"")</f>
        <v>7</v>
      </c>
      <c r="M18" s="120" t="s">
        <v>134</v>
      </c>
      <c r="N18" s="122">
        <f>IF(Tabel_RIE[[#This Row],[B1]]&gt;0,VLOOKUP(Tabel_RIE[[#This Row],[B1]],Tabel_FK_B[],2,FALSE),"")</f>
        <v>3</v>
      </c>
      <c r="O18" s="120" t="s">
        <v>93</v>
      </c>
      <c r="P18" s="122">
        <f>IF(Tabel_RIE[[#This Row],[W1]]&gt;0,VLOOKUP(Tabel_RIE[[#This Row],[W1]],Tabel_FK_W[],2,FALSE),"")</f>
        <v>3</v>
      </c>
      <c r="Q1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8" s="122">
        <f>IF(OR(Tabel_RIE[[#This Row],[E12]]="",Tabel_RIE[[#This Row],[B12]]="",Tabel_RIE[[#This Row],[W12]]=""),"",Tabel_RIE[[#This Row],[E12]]*Tabel_RIE[[#This Row],[B12]]*Tabel_RIE[[#This Row],[W12]])</f>
        <v>63</v>
      </c>
      <c r="S18" s="124" t="str">
        <f>IF(AND(Tabel_RIE[[#This Row],[E12]]="",Tabel_RIE[[#This Row],[R12]]=""),"",IF(AND(OR(Tabel_RIE[[#This Row],[E12]]="",Tabel_RIE[[#This Row],[E12]]&lt;15),OR(Tabel_RIE[[#This Row],[R12]]="",Tabel_RIE[[#This Row],[R12]]&lt;70)),"n.v.t.",IF(OR(Tabel_RIE[[#This Row],[E12]]&gt;=15,Tabel_RIE[[#This Row],[R12]]&gt;=70),"√","fout")))</f>
        <v>n.v.t.</v>
      </c>
      <c r="T18" s="125" t="s">
        <v>120</v>
      </c>
      <c r="U18" s="126"/>
      <c r="V18" s="126"/>
      <c r="W18" s="132"/>
      <c r="X18" s="128" t="str">
        <f t="shared" si="0"/>
        <v>Bronaanpak:
Collectieve maatregelen:
Individuele maatregelen:
PBM's:</v>
      </c>
      <c r="Y18" s="119"/>
      <c r="Z18" s="129"/>
      <c r="AA18" s="125"/>
      <c r="AB18" s="122" t="str">
        <f>IF(Tabel_RIE[[#This Row],[E2]]&gt;0,VLOOKUP(Tabel_RIE[[#This Row],[E2]],Tabel_FK_E[],2,FALSE),"")</f>
        <v/>
      </c>
      <c r="AC18" s="125"/>
      <c r="AD18" s="122" t="str">
        <f>IF(Tabel_RIE[[#This Row],[B2]]&gt;0,VLOOKUP(Tabel_RIE[[#This Row],[B2]],Tabel_FK_B[],2,FALSE),"")</f>
        <v/>
      </c>
      <c r="AE18" s="125"/>
      <c r="AF18" s="122" t="str">
        <f>IF(Tabel_RIE[[#This Row],[W2]]&gt;0,VLOOKUP(Tabel_RIE[[#This Row],[W2]],Tabel_FK_W[],2,FALSE),"")</f>
        <v/>
      </c>
      <c r="AG1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8" s="122"/>
      <c r="AI18" s="119"/>
      <c r="AJ18" s="133"/>
      <c r="AK18"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8" s="130" t="str">
        <f>IF(AND(Tabel_RIE[[#This Row],[R12]]&gt;=70,Tabel_RIE[[#This Row],[R22]]&lt;70),"Ja","Nee")</f>
        <v>Nee</v>
      </c>
      <c r="AM18" s="130">
        <f>IF(Tabel_RIE[[#This Row],[R22]]&lt;&gt;"",Tabel_RIE[[#This Row],[R22]],Tabel_RIE[[#This Row],[R12]])</f>
        <v>63</v>
      </c>
    </row>
    <row r="19" spans="1:39" ht="86.25" customHeight="1">
      <c r="B19" s="131">
        <v>13</v>
      </c>
      <c r="C19" s="58" t="s">
        <v>166</v>
      </c>
      <c r="D19" s="119" t="s">
        <v>106</v>
      </c>
      <c r="E19" s="119" t="s">
        <v>167</v>
      </c>
      <c r="F19" s="119" t="s">
        <v>168</v>
      </c>
      <c r="G19" s="119" t="s">
        <v>124</v>
      </c>
      <c r="H19" s="119" t="s">
        <v>169</v>
      </c>
      <c r="I19" s="134" t="s">
        <v>170</v>
      </c>
      <c r="J19" s="134" t="s">
        <v>171</v>
      </c>
      <c r="K19" s="120" t="s">
        <v>119</v>
      </c>
      <c r="L19" s="121">
        <f>IF(Tabel_RIE[[#This Row],[E1]]&gt;0,VLOOKUP(Tabel_RIE[[#This Row],[E1]],Tabel_FK_E[],2,FALSE),"")</f>
        <v>7</v>
      </c>
      <c r="M19" s="120" t="s">
        <v>134</v>
      </c>
      <c r="N19" s="122">
        <f>IF(Tabel_RIE[[#This Row],[B1]]&gt;0,VLOOKUP(Tabel_RIE[[#This Row],[B1]],Tabel_FK_B[],2,FALSE),"")</f>
        <v>3</v>
      </c>
      <c r="O19" s="120" t="s">
        <v>93</v>
      </c>
      <c r="P19" s="122">
        <f>IF(Tabel_RIE[[#This Row],[W1]]&gt;0,VLOOKUP(Tabel_RIE[[#This Row],[W1]],Tabel_FK_W[],2,FALSE),"")</f>
        <v>3</v>
      </c>
      <c r="Q1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9" s="122">
        <f>IF(OR(Tabel_RIE[[#This Row],[E12]]="",Tabel_RIE[[#This Row],[B12]]="",Tabel_RIE[[#This Row],[W12]]=""),"",Tabel_RIE[[#This Row],[E12]]*Tabel_RIE[[#This Row],[B12]]*Tabel_RIE[[#This Row],[W12]])</f>
        <v>63</v>
      </c>
      <c r="S19" s="124" t="str">
        <f>IF(AND(Tabel_RIE[[#This Row],[E12]]="",Tabel_RIE[[#This Row],[R12]]=""),"",IF(AND(OR(Tabel_RIE[[#This Row],[E12]]="",Tabel_RIE[[#This Row],[E12]]&lt;15),OR(Tabel_RIE[[#This Row],[R12]]="",Tabel_RIE[[#This Row],[R12]]&lt;70)),"n.v.t.",IF(OR(Tabel_RIE[[#This Row],[E12]]&gt;=15,Tabel_RIE[[#This Row],[R12]]&gt;=70),"√","fout")))</f>
        <v>n.v.t.</v>
      </c>
      <c r="T19" s="125"/>
      <c r="U19" s="126"/>
      <c r="V19" s="126"/>
      <c r="W19" s="132"/>
      <c r="X19" s="128" t="str">
        <f t="shared" si="0"/>
        <v>Bronaanpak:
Collectieve maatregelen:
Individuele maatregelen:
PBM's:</v>
      </c>
      <c r="Y19" s="119"/>
      <c r="Z19" s="129"/>
      <c r="AA19" s="125"/>
      <c r="AB19" s="122" t="str">
        <f>IF(Tabel_RIE[[#This Row],[E2]]&gt;0,VLOOKUP(Tabel_RIE[[#This Row],[E2]],Tabel_FK_E[],2,FALSE),"")</f>
        <v/>
      </c>
      <c r="AC19" s="125"/>
      <c r="AD19" s="122" t="str">
        <f>IF(Tabel_RIE[[#This Row],[B2]]&gt;0,VLOOKUP(Tabel_RIE[[#This Row],[B2]],Tabel_FK_B[],2,FALSE),"")</f>
        <v/>
      </c>
      <c r="AE19" s="125"/>
      <c r="AF19" s="122" t="str">
        <f>IF(Tabel_RIE[[#This Row],[W2]]&gt;0,VLOOKUP(Tabel_RIE[[#This Row],[W2]],Tabel_FK_W[],2,FALSE),"")</f>
        <v/>
      </c>
      <c r="AG1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9" s="122"/>
      <c r="AI19" s="119"/>
      <c r="AJ19" s="133"/>
      <c r="AK1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9" s="130" t="str">
        <f>IF(AND(Tabel_RIE[[#This Row],[R12]]&gt;=70,Tabel_RIE[[#This Row],[R22]]&lt;70),"Ja","Nee")</f>
        <v>Nee</v>
      </c>
      <c r="AM19" s="130">
        <f>IF(Tabel_RIE[[#This Row],[R22]]&lt;&gt;"",Tabel_RIE[[#This Row],[R22]],Tabel_RIE[[#This Row],[R12]])</f>
        <v>63</v>
      </c>
    </row>
    <row r="20" spans="1:39" ht="98.25" customHeight="1">
      <c r="B20" s="131">
        <v>14</v>
      </c>
      <c r="C20" s="119" t="s">
        <v>97</v>
      </c>
      <c r="D20" s="119" t="s">
        <v>106</v>
      </c>
      <c r="E20" s="58" t="s">
        <v>172</v>
      </c>
      <c r="F20" s="119" t="s">
        <v>141</v>
      </c>
      <c r="G20" s="119" t="s">
        <v>173</v>
      </c>
      <c r="H20" s="58" t="s">
        <v>174</v>
      </c>
      <c r="I20" s="134" t="s">
        <v>175</v>
      </c>
      <c r="J20" s="134" t="s">
        <v>176</v>
      </c>
      <c r="K20" s="120" t="s">
        <v>158</v>
      </c>
      <c r="L20" s="121">
        <f>IF(Tabel_RIE[[#This Row],[E1]]&gt;0,VLOOKUP(Tabel_RIE[[#This Row],[E1]],Tabel_FK_E[],2,FALSE),"")</f>
        <v>3</v>
      </c>
      <c r="M20" s="120" t="s">
        <v>134</v>
      </c>
      <c r="N20" s="122">
        <f>IF(Tabel_RIE[[#This Row],[B1]]&gt;0,VLOOKUP(Tabel_RIE[[#This Row],[B1]],Tabel_FK_B[],2,FALSE),"")</f>
        <v>3</v>
      </c>
      <c r="O20" s="120" t="s">
        <v>103</v>
      </c>
      <c r="P20" s="122">
        <f>IF(Tabel_RIE[[#This Row],[W1]]&gt;0,VLOOKUP(Tabel_RIE[[#This Row],[W1]],Tabel_FK_W[],2,FALSE),"")</f>
        <v>6</v>
      </c>
      <c r="Q2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0" s="122">
        <f>IF(OR(Tabel_RIE[[#This Row],[E12]]="",Tabel_RIE[[#This Row],[B12]]="",Tabel_RIE[[#This Row],[W12]]=""),"",Tabel_RIE[[#This Row],[E12]]*Tabel_RIE[[#This Row],[B12]]*Tabel_RIE[[#This Row],[W12]])</f>
        <v>54</v>
      </c>
      <c r="S20" s="124" t="str">
        <f>IF(AND(Tabel_RIE[[#This Row],[E12]]="",Tabel_RIE[[#This Row],[R12]]=""),"",IF(AND(OR(Tabel_RIE[[#This Row],[E12]]="",Tabel_RIE[[#This Row],[E12]]&lt;15),OR(Tabel_RIE[[#This Row],[R12]]="",Tabel_RIE[[#This Row],[R12]]&lt;70)),"n.v.t.",IF(OR(Tabel_RIE[[#This Row],[E12]]&gt;=15,Tabel_RIE[[#This Row],[R12]]&gt;=70),"√","fout")))</f>
        <v>n.v.t.</v>
      </c>
      <c r="T20" s="125"/>
      <c r="U20" s="126"/>
      <c r="V20" s="126"/>
      <c r="W20" s="132"/>
      <c r="X20" s="128" t="str">
        <f t="shared" si="0"/>
        <v>Bronaanpak:
Collectieve maatregelen:
Individuele maatregelen:
PBM's:</v>
      </c>
      <c r="Y20" s="119"/>
      <c r="Z20" s="129"/>
      <c r="AA20" s="125"/>
      <c r="AB20" s="122" t="str">
        <f>IF(Tabel_RIE[[#This Row],[E2]]&gt;0,VLOOKUP(Tabel_RIE[[#This Row],[E2]],Tabel_FK_E[],2,FALSE),"")</f>
        <v/>
      </c>
      <c r="AC20" s="125"/>
      <c r="AD20" s="122" t="str">
        <f>IF(Tabel_RIE[[#This Row],[B2]]&gt;0,VLOOKUP(Tabel_RIE[[#This Row],[B2]],Tabel_FK_B[],2,FALSE),"")</f>
        <v/>
      </c>
      <c r="AE20" s="125"/>
      <c r="AF20" s="122" t="str">
        <f>IF(Tabel_RIE[[#This Row],[W2]]&gt;0,VLOOKUP(Tabel_RIE[[#This Row],[W2]],Tabel_FK_W[],2,FALSE),"")</f>
        <v/>
      </c>
      <c r="AG2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0" s="122"/>
      <c r="AI20" s="119"/>
      <c r="AJ20" s="133"/>
      <c r="AK2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0" s="130" t="str">
        <f>IF(AND(Tabel_RIE[[#This Row],[R12]]&gt;=70,Tabel_RIE[[#This Row],[R22]]&lt;70),"Ja","Nee")</f>
        <v>Nee</v>
      </c>
      <c r="AM20" s="130">
        <f>IF(Tabel_RIE[[#This Row],[R22]]&lt;&gt;"",Tabel_RIE[[#This Row],[R22]],Tabel_RIE[[#This Row],[R12]])</f>
        <v>54</v>
      </c>
    </row>
    <row r="21" spans="1:39" ht="128.25" customHeight="1">
      <c r="B21" s="131">
        <v>15</v>
      </c>
      <c r="C21" s="58" t="s">
        <v>147</v>
      </c>
      <c r="D21" s="119" t="s">
        <v>177</v>
      </c>
      <c r="E21" s="119" t="s">
        <v>178</v>
      </c>
      <c r="F21" s="119" t="s">
        <v>123</v>
      </c>
      <c r="G21" s="119" t="s">
        <v>124</v>
      </c>
      <c r="H21" s="58" t="s">
        <v>179</v>
      </c>
      <c r="I21" s="134" t="s">
        <v>180</v>
      </c>
      <c r="J21" s="134" t="s">
        <v>181</v>
      </c>
      <c r="K21" s="120" t="s">
        <v>158</v>
      </c>
      <c r="L21" s="121">
        <f>IF(Tabel_RIE[[#This Row],[E1]]&gt;0,VLOOKUP(Tabel_RIE[[#This Row],[E1]],Tabel_FK_E[],2,FALSE),"")</f>
        <v>3</v>
      </c>
      <c r="M21" s="120" t="s">
        <v>102</v>
      </c>
      <c r="N21" s="122">
        <f>IF(Tabel_RIE[[#This Row],[B1]]&gt;0,VLOOKUP(Tabel_RIE[[#This Row],[B1]],Tabel_FK_B[],2,FALSE),"")</f>
        <v>2</v>
      </c>
      <c r="O21" s="120" t="s">
        <v>182</v>
      </c>
      <c r="P21" s="122">
        <f>IF(Tabel_RIE[[#This Row],[W1]]&gt;0,VLOOKUP(Tabel_RIE[[#This Row],[W1]],Tabel_FK_W[],2,FALSE),"")</f>
        <v>1</v>
      </c>
      <c r="Q2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21" s="122">
        <f>IF(OR(Tabel_RIE[[#This Row],[E12]]="",Tabel_RIE[[#This Row],[B12]]="",Tabel_RIE[[#This Row],[W12]]=""),"",Tabel_RIE[[#This Row],[E12]]*Tabel_RIE[[#This Row],[B12]]*Tabel_RIE[[#This Row],[W12]])</f>
        <v>6</v>
      </c>
      <c r="S21" s="124" t="str">
        <f>IF(AND(Tabel_RIE[[#This Row],[E12]]="",Tabel_RIE[[#This Row],[R12]]=""),"",IF(AND(OR(Tabel_RIE[[#This Row],[E12]]="",Tabel_RIE[[#This Row],[E12]]&lt;15),OR(Tabel_RIE[[#This Row],[R12]]="",Tabel_RIE[[#This Row],[R12]]&lt;70)),"n.v.t.",IF(OR(Tabel_RIE[[#This Row],[E12]]&gt;=15,Tabel_RIE[[#This Row],[R12]]&gt;=70),"√","fout")))</f>
        <v>n.v.t.</v>
      </c>
      <c r="T21" s="125" t="s">
        <v>120</v>
      </c>
      <c r="U21" s="64" t="s">
        <v>183</v>
      </c>
      <c r="V21" s="126"/>
      <c r="W21" s="132"/>
      <c r="X21" s="128" t="str">
        <f t="shared" si="0"/>
        <v>Bronaanpak:
Collectieve maatregelen:
Individuele maatregelen:
PBM's:</v>
      </c>
      <c r="Y21" s="119"/>
      <c r="Z21" s="129"/>
      <c r="AA21" s="125"/>
      <c r="AB21" s="122" t="str">
        <f>IF(Tabel_RIE[[#This Row],[E2]]&gt;0,VLOOKUP(Tabel_RIE[[#This Row],[E2]],Tabel_FK_E[],2,FALSE),"")</f>
        <v/>
      </c>
      <c r="AC21" s="125"/>
      <c r="AD21" s="122" t="str">
        <f>IF(Tabel_RIE[[#This Row],[B2]]&gt;0,VLOOKUP(Tabel_RIE[[#This Row],[B2]],Tabel_FK_B[],2,FALSE),"")</f>
        <v/>
      </c>
      <c r="AE21" s="125"/>
      <c r="AF21" s="122" t="str">
        <f>IF(Tabel_RIE[[#This Row],[W2]]&gt;0,VLOOKUP(Tabel_RIE[[#This Row],[W2]],Tabel_FK_W[],2,FALSE),"")</f>
        <v/>
      </c>
      <c r="AG2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1" s="122"/>
      <c r="AI21" s="119"/>
      <c r="AJ21" s="133"/>
      <c r="AK21"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1" s="130" t="str">
        <f>IF(AND(Tabel_RIE[[#This Row],[R12]]&gt;=70,Tabel_RIE[[#This Row],[R22]]&lt;70),"Ja","Nee")</f>
        <v>Nee</v>
      </c>
      <c r="AM21" s="130">
        <f>IF(Tabel_RIE[[#This Row],[R22]]&lt;&gt;"",Tabel_RIE[[#This Row],[R22]],Tabel_RIE[[#This Row],[R12]])</f>
        <v>6</v>
      </c>
    </row>
    <row r="22" spans="1:39" ht="192.75" customHeight="1">
      <c r="A22" s="1" t="s">
        <v>184</v>
      </c>
      <c r="B22" s="131">
        <v>16</v>
      </c>
      <c r="C22" s="119" t="s">
        <v>97</v>
      </c>
      <c r="D22" s="119" t="s">
        <v>185</v>
      </c>
      <c r="E22" s="58" t="s">
        <v>186</v>
      </c>
      <c r="F22" s="119" t="s">
        <v>123</v>
      </c>
      <c r="G22" s="58" t="s">
        <v>98</v>
      </c>
      <c r="H22" s="58" t="s">
        <v>187</v>
      </c>
      <c r="I22" s="134" t="s">
        <v>188</v>
      </c>
      <c r="J22" s="134" t="s">
        <v>127</v>
      </c>
      <c r="K22" s="120" t="s">
        <v>91</v>
      </c>
      <c r="L22" s="121">
        <f>IF(Tabel_RIE[[#This Row],[E1]]&gt;0,VLOOKUP(Tabel_RIE[[#This Row],[E1]],Tabel_FK_E[],2,FALSE),"")</f>
        <v>15</v>
      </c>
      <c r="M22" s="120" t="s">
        <v>134</v>
      </c>
      <c r="N22" s="122">
        <f>IF(Tabel_RIE[[#This Row],[B1]]&gt;0,VLOOKUP(Tabel_RIE[[#This Row],[B1]],Tabel_FK_B[],2,FALSE),"")</f>
        <v>3</v>
      </c>
      <c r="O22" s="120" t="s">
        <v>103</v>
      </c>
      <c r="P22" s="122">
        <f>IF(Tabel_RIE[[#This Row],[W1]]&gt;0,VLOOKUP(Tabel_RIE[[#This Row],[W1]],Tabel_FK_W[],2,FALSE),"")</f>
        <v>6</v>
      </c>
      <c r="Q2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22" s="122">
        <f>IF(OR(Tabel_RIE[[#This Row],[E12]]="",Tabel_RIE[[#This Row],[B12]]="",Tabel_RIE[[#This Row],[W12]]=""),"",Tabel_RIE[[#This Row],[E12]]*Tabel_RIE[[#This Row],[B12]]*Tabel_RIE[[#This Row],[W12]])</f>
        <v>270</v>
      </c>
      <c r="S22" s="124" t="str">
        <f>IF(AND(Tabel_RIE[[#This Row],[E12]]="",Tabel_RIE[[#This Row],[R12]]=""),"",IF(AND(OR(Tabel_RIE[[#This Row],[E12]]="",Tabel_RIE[[#This Row],[E12]]&lt;15),OR(Tabel_RIE[[#This Row],[R12]]="",Tabel_RIE[[#This Row],[R12]]&lt;70)),"n.v.t.",IF(OR(Tabel_RIE[[#This Row],[E12]]&gt;=15,Tabel_RIE[[#This Row],[R12]]&gt;=70),"√","fout")))</f>
        <v>√</v>
      </c>
      <c r="T22" s="125" t="s">
        <v>120</v>
      </c>
      <c r="U22" s="64" t="s">
        <v>189</v>
      </c>
      <c r="V22" s="126"/>
      <c r="W22" s="132"/>
      <c r="X22" s="128" t="str">
        <f t="shared" si="0"/>
        <v>Bronaanpak:
Collectieve maatregelen:
Individuele maatregelen:
PBM's:</v>
      </c>
      <c r="Y22" s="119"/>
      <c r="Z22" s="129"/>
      <c r="AA22" s="125"/>
      <c r="AB22" s="122" t="str">
        <f>IF(Tabel_RIE[[#This Row],[E2]]&gt;0,VLOOKUP(Tabel_RIE[[#This Row],[E2]],Tabel_FK_E[],2,FALSE),"")</f>
        <v/>
      </c>
      <c r="AC22" s="125"/>
      <c r="AD22" s="122" t="str">
        <f>IF(Tabel_RIE[[#This Row],[B2]]&gt;0,VLOOKUP(Tabel_RIE[[#This Row],[B2]],Tabel_FK_B[],2,FALSE),"")</f>
        <v/>
      </c>
      <c r="AE22" s="125"/>
      <c r="AF22" s="122" t="str">
        <f>IF(Tabel_RIE[[#This Row],[W2]]&gt;0,VLOOKUP(Tabel_RIE[[#This Row],[W2]],Tabel_FK_W[],2,FALSE),"")</f>
        <v/>
      </c>
      <c r="AG2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2" s="122"/>
      <c r="AI22" s="119"/>
      <c r="AJ22" s="133"/>
      <c r="AK22"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2" s="130" t="str">
        <f>IF(AND(Tabel_RIE[[#This Row],[R12]]&gt;=70,Tabel_RIE[[#This Row],[R22]]&lt;70),"Ja","Nee")</f>
        <v>Ja</v>
      </c>
      <c r="AM22" s="130">
        <f>IF(Tabel_RIE[[#This Row],[R22]]&lt;&gt;"",Tabel_RIE[[#This Row],[R22]],Tabel_RIE[[#This Row],[R12]])</f>
        <v>270</v>
      </c>
    </row>
    <row r="23" spans="1:39" ht="72" customHeight="1">
      <c r="B23" s="131">
        <v>17</v>
      </c>
      <c r="C23" s="119" t="s">
        <v>97</v>
      </c>
      <c r="D23" s="119" t="s">
        <v>190</v>
      </c>
      <c r="E23" s="58" t="s">
        <v>191</v>
      </c>
      <c r="F23" s="119" t="s">
        <v>192</v>
      </c>
      <c r="G23" s="119" t="s">
        <v>193</v>
      </c>
      <c r="H23" s="119" t="s">
        <v>194</v>
      </c>
      <c r="I23" s="134" t="s">
        <v>195</v>
      </c>
      <c r="J23" s="134" t="s">
        <v>196</v>
      </c>
      <c r="K23" s="120" t="s">
        <v>119</v>
      </c>
      <c r="L23" s="121">
        <f>IF(Tabel_RIE[[#This Row],[E1]]&gt;0,VLOOKUP(Tabel_RIE[[#This Row],[E1]],Tabel_FK_E[],2,FALSE),"")</f>
        <v>7</v>
      </c>
      <c r="M23" s="120" t="s">
        <v>134</v>
      </c>
      <c r="N23" s="122">
        <f>IF(Tabel_RIE[[#This Row],[B1]]&gt;0,VLOOKUP(Tabel_RIE[[#This Row],[B1]],Tabel_FK_B[],2,FALSE),"")</f>
        <v>3</v>
      </c>
      <c r="O23" s="120" t="s">
        <v>103</v>
      </c>
      <c r="P23" s="122">
        <f>IF(Tabel_RIE[[#This Row],[W1]]&gt;0,VLOOKUP(Tabel_RIE[[#This Row],[W1]],Tabel_FK_W[],2,FALSE),"")</f>
        <v>6</v>
      </c>
      <c r="Q2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3" s="122">
        <f>IF(OR(Tabel_RIE[[#This Row],[E12]]="",Tabel_RIE[[#This Row],[B12]]="",Tabel_RIE[[#This Row],[W12]]=""),"",Tabel_RIE[[#This Row],[E12]]*Tabel_RIE[[#This Row],[B12]]*Tabel_RIE[[#This Row],[W12]])</f>
        <v>126</v>
      </c>
      <c r="S23" s="124" t="str">
        <f>IF(AND(Tabel_RIE[[#This Row],[E12]]="",Tabel_RIE[[#This Row],[R12]]=""),"",IF(AND(OR(Tabel_RIE[[#This Row],[E12]]="",Tabel_RIE[[#This Row],[E12]]&lt;15),OR(Tabel_RIE[[#This Row],[R12]]="",Tabel_RIE[[#This Row],[R12]]&lt;70)),"n.v.t.",IF(OR(Tabel_RIE[[#This Row],[E12]]&gt;=15,Tabel_RIE[[#This Row],[R12]]&gt;=70),"√","fout")))</f>
        <v>√</v>
      </c>
      <c r="T23" s="125" t="s">
        <v>120</v>
      </c>
      <c r="U23" s="126"/>
      <c r="V23" s="126"/>
      <c r="W23" s="132"/>
      <c r="X23" s="128" t="str">
        <f t="shared" si="0"/>
        <v>Bronaanpak:
Collectieve maatregelen:
Individuele maatregelen:
PBM's:</v>
      </c>
      <c r="Y23" s="119"/>
      <c r="Z23" s="129"/>
      <c r="AA23" s="125"/>
      <c r="AB23" s="122" t="str">
        <f>IF(Tabel_RIE[[#This Row],[E2]]&gt;0,VLOOKUP(Tabel_RIE[[#This Row],[E2]],Tabel_FK_E[],2,FALSE),"")</f>
        <v/>
      </c>
      <c r="AC23" s="125"/>
      <c r="AD23" s="122" t="str">
        <f>IF(Tabel_RIE[[#This Row],[B2]]&gt;0,VLOOKUP(Tabel_RIE[[#This Row],[B2]],Tabel_FK_B[],2,FALSE),"")</f>
        <v/>
      </c>
      <c r="AE23" s="125"/>
      <c r="AF23" s="122" t="str">
        <f>IF(Tabel_RIE[[#This Row],[W2]]&gt;0,VLOOKUP(Tabel_RIE[[#This Row],[W2]],Tabel_FK_W[],2,FALSE),"")</f>
        <v/>
      </c>
      <c r="AG2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3" s="122"/>
      <c r="AI23" s="119"/>
      <c r="AJ23" s="133"/>
      <c r="AK23"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3" s="130" t="str">
        <f>IF(AND(Tabel_RIE[[#This Row],[R12]]&gt;=70,Tabel_RIE[[#This Row],[R22]]&lt;70),"Ja","Nee")</f>
        <v>Ja</v>
      </c>
      <c r="AM23" s="130">
        <f>IF(Tabel_RIE[[#This Row],[R22]]&lt;&gt;"",Tabel_RIE[[#This Row],[R22]],Tabel_RIE[[#This Row],[R12]])</f>
        <v>126</v>
      </c>
    </row>
    <row r="24" spans="1:39" ht="76.5" customHeight="1">
      <c r="B24" s="131">
        <v>18</v>
      </c>
      <c r="C24" s="58" t="s">
        <v>197</v>
      </c>
      <c r="D24" s="119" t="s">
        <v>198</v>
      </c>
      <c r="E24" s="58" t="s">
        <v>199</v>
      </c>
      <c r="F24" s="119" t="s">
        <v>200</v>
      </c>
      <c r="G24" s="119" t="s">
        <v>124</v>
      </c>
      <c r="H24" s="58" t="s">
        <v>201</v>
      </c>
      <c r="I24" s="134" t="s">
        <v>202</v>
      </c>
      <c r="J24" s="134" t="s">
        <v>203</v>
      </c>
      <c r="K24" s="120" t="s">
        <v>119</v>
      </c>
      <c r="L24" s="121">
        <f>IF(Tabel_RIE[[#This Row],[E1]]&gt;0,VLOOKUP(Tabel_RIE[[#This Row],[E1]],Tabel_FK_E[],2,FALSE),"")</f>
        <v>7</v>
      </c>
      <c r="M24" s="120" t="s">
        <v>134</v>
      </c>
      <c r="N24" s="122">
        <f>IF(Tabel_RIE[[#This Row],[B1]]&gt;0,VLOOKUP(Tabel_RIE[[#This Row],[B1]],Tabel_FK_B[],2,FALSE),"")</f>
        <v>3</v>
      </c>
      <c r="O24" s="120" t="s">
        <v>103</v>
      </c>
      <c r="P24" s="122">
        <f>IF(Tabel_RIE[[#This Row],[W1]]&gt;0,VLOOKUP(Tabel_RIE[[#This Row],[W1]],Tabel_FK_W[],2,FALSE),"")</f>
        <v>6</v>
      </c>
      <c r="Q2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4" s="122">
        <f>IF(OR(Tabel_RIE[[#This Row],[E12]]="",Tabel_RIE[[#This Row],[B12]]="",Tabel_RIE[[#This Row],[W12]]=""),"",Tabel_RIE[[#This Row],[E12]]*Tabel_RIE[[#This Row],[B12]]*Tabel_RIE[[#This Row],[W12]])</f>
        <v>126</v>
      </c>
      <c r="S24" s="124" t="str">
        <f>IF(AND(Tabel_RIE[[#This Row],[E12]]="",Tabel_RIE[[#This Row],[R12]]=""),"",IF(AND(OR(Tabel_RIE[[#This Row],[E12]]="",Tabel_RIE[[#This Row],[E12]]&lt;15),OR(Tabel_RIE[[#This Row],[R12]]="",Tabel_RIE[[#This Row],[R12]]&lt;70)),"n.v.t.",IF(OR(Tabel_RIE[[#This Row],[E12]]&gt;=15,Tabel_RIE[[#This Row],[R12]]&gt;=70),"√","fout")))</f>
        <v>√</v>
      </c>
      <c r="T24" s="125" t="s">
        <v>145</v>
      </c>
      <c r="U24" s="126" t="s">
        <v>204</v>
      </c>
      <c r="V24" s="126"/>
      <c r="W24" s="132"/>
      <c r="X24" s="128" t="str">
        <f t="shared" si="0"/>
        <v>Bronaanpak:
Collectieve maatregelen:
Individuele maatregelen:
PBM's:</v>
      </c>
      <c r="Y24" s="119"/>
      <c r="Z24" s="129"/>
      <c r="AA24" s="125"/>
      <c r="AB24" s="122" t="str">
        <f>IF(Tabel_RIE[[#This Row],[E2]]&gt;0,VLOOKUP(Tabel_RIE[[#This Row],[E2]],Tabel_FK_E[],2,FALSE),"")</f>
        <v/>
      </c>
      <c r="AC24" s="125"/>
      <c r="AD24" s="122" t="str">
        <f>IF(Tabel_RIE[[#This Row],[B2]]&gt;0,VLOOKUP(Tabel_RIE[[#This Row],[B2]],Tabel_FK_B[],2,FALSE),"")</f>
        <v/>
      </c>
      <c r="AE24" s="125"/>
      <c r="AF24" s="122" t="str">
        <f>IF(Tabel_RIE[[#This Row],[W2]]&gt;0,VLOOKUP(Tabel_RIE[[#This Row],[W2]],Tabel_FK_W[],2,FALSE),"")</f>
        <v/>
      </c>
      <c r="AG2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4" s="122"/>
      <c r="AI24" s="119"/>
      <c r="AJ24" s="133"/>
      <c r="AK24"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4" s="130" t="str">
        <f>IF(AND(Tabel_RIE[[#This Row],[R12]]&gt;=70,Tabel_RIE[[#This Row],[R22]]&lt;70),"Ja","Nee")</f>
        <v>Ja</v>
      </c>
      <c r="AM24" s="130">
        <f>IF(Tabel_RIE[[#This Row],[R22]]&lt;&gt;"",Tabel_RIE[[#This Row],[R22]],Tabel_RIE[[#This Row],[R12]])</f>
        <v>126</v>
      </c>
    </row>
    <row r="25" spans="1:39" ht="166.5" customHeight="1">
      <c r="B25" s="131">
        <v>19</v>
      </c>
      <c r="C25" s="119" t="s">
        <v>97</v>
      </c>
      <c r="D25" s="119" t="s">
        <v>198</v>
      </c>
      <c r="E25" s="58" t="s">
        <v>205</v>
      </c>
      <c r="F25" s="119" t="s">
        <v>206</v>
      </c>
      <c r="G25" s="119" t="s">
        <v>124</v>
      </c>
      <c r="H25" s="58" t="s">
        <v>207</v>
      </c>
      <c r="I25" s="134" t="s">
        <v>208</v>
      </c>
      <c r="J25" s="134" t="s">
        <v>209</v>
      </c>
      <c r="K25" s="120" t="s">
        <v>158</v>
      </c>
      <c r="L25" s="121">
        <f>IF(Tabel_RIE[[#This Row],[E1]]&gt;0,VLOOKUP(Tabel_RIE[[#This Row],[E1]],Tabel_FK_E[],2,FALSE),"")</f>
        <v>3</v>
      </c>
      <c r="M25" s="120" t="s">
        <v>102</v>
      </c>
      <c r="N25" s="122">
        <f>IF(Tabel_RIE[[#This Row],[B1]]&gt;0,VLOOKUP(Tabel_RIE[[#This Row],[B1]],Tabel_FK_B[],2,FALSE),"")</f>
        <v>2</v>
      </c>
      <c r="O25" s="120" t="s">
        <v>103</v>
      </c>
      <c r="P25" s="122">
        <f>IF(Tabel_RIE[[#This Row],[W1]]&gt;0,VLOOKUP(Tabel_RIE[[#This Row],[W1]],Tabel_FK_W[],2,FALSE),"")</f>
        <v>6</v>
      </c>
      <c r="Q2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5" s="122">
        <f>IF(OR(Tabel_RIE[[#This Row],[E12]]="",Tabel_RIE[[#This Row],[B12]]="",Tabel_RIE[[#This Row],[W12]]=""),"",Tabel_RIE[[#This Row],[E12]]*Tabel_RIE[[#This Row],[B12]]*Tabel_RIE[[#This Row],[W12]])</f>
        <v>36</v>
      </c>
      <c r="S25" s="124" t="str">
        <f>IF(AND(Tabel_RIE[[#This Row],[E12]]="",Tabel_RIE[[#This Row],[R12]]=""),"",IF(AND(OR(Tabel_RIE[[#This Row],[E12]]="",Tabel_RIE[[#This Row],[E12]]&lt;15),OR(Tabel_RIE[[#This Row],[R12]]="",Tabel_RIE[[#This Row],[R12]]&lt;70)),"n.v.t.",IF(OR(Tabel_RIE[[#This Row],[E12]]&gt;=15,Tabel_RIE[[#This Row],[R12]]&gt;=70),"√","fout")))</f>
        <v>n.v.t.</v>
      </c>
      <c r="T25" s="125"/>
      <c r="U25" s="126"/>
      <c r="V25" s="126"/>
      <c r="W25" s="132"/>
      <c r="X25" s="128" t="str">
        <f t="shared" si="0"/>
        <v>Bronaanpak:
Collectieve maatregelen:
Individuele maatregelen:
PBM's:</v>
      </c>
      <c r="Y25" s="119"/>
      <c r="Z25" s="129"/>
      <c r="AA25" s="125"/>
      <c r="AB25" s="122" t="str">
        <f>IF(Tabel_RIE[[#This Row],[E2]]&gt;0,VLOOKUP(Tabel_RIE[[#This Row],[E2]],Tabel_FK_E[],2,FALSE),"")</f>
        <v/>
      </c>
      <c r="AC25" s="125"/>
      <c r="AD25" s="122" t="str">
        <f>IF(Tabel_RIE[[#This Row],[B2]]&gt;0,VLOOKUP(Tabel_RIE[[#This Row],[B2]],Tabel_FK_B[],2,FALSE),"")</f>
        <v/>
      </c>
      <c r="AE25" s="125"/>
      <c r="AF25" s="122" t="str">
        <f>IF(Tabel_RIE[[#This Row],[W2]]&gt;0,VLOOKUP(Tabel_RIE[[#This Row],[W2]],Tabel_FK_W[],2,FALSE),"")</f>
        <v/>
      </c>
      <c r="AG2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5" s="122"/>
      <c r="AI25" s="119"/>
      <c r="AJ25" s="133"/>
      <c r="AK2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5" s="130" t="str">
        <f>IF(AND(Tabel_RIE[[#This Row],[R12]]&gt;=70,Tabel_RIE[[#This Row],[R22]]&lt;70),"Ja","Nee")</f>
        <v>Nee</v>
      </c>
      <c r="AM25" s="130">
        <f>IF(Tabel_RIE[[#This Row],[R22]]&lt;&gt;"",Tabel_RIE[[#This Row],[R22]],Tabel_RIE[[#This Row],[R12]])</f>
        <v>36</v>
      </c>
    </row>
    <row r="26" spans="1:39" ht="71.25" customHeight="1">
      <c r="B26" s="131">
        <v>20</v>
      </c>
      <c r="C26" s="119" t="s">
        <v>97</v>
      </c>
      <c r="D26" s="119" t="s">
        <v>210</v>
      </c>
      <c r="E26" s="58" t="s">
        <v>211</v>
      </c>
      <c r="F26" s="119" t="s">
        <v>86</v>
      </c>
      <c r="G26" s="58" t="s">
        <v>136</v>
      </c>
      <c r="H26" s="58" t="s">
        <v>212</v>
      </c>
      <c r="I26" s="134" t="s">
        <v>213</v>
      </c>
      <c r="J26" s="134" t="s">
        <v>214</v>
      </c>
      <c r="K26" s="120" t="s">
        <v>91</v>
      </c>
      <c r="L26" s="121">
        <f>IF(Tabel_RIE[[#This Row],[E1]]&gt;0,VLOOKUP(Tabel_RIE[[#This Row],[E1]],Tabel_FK_E[],2,FALSE),"")</f>
        <v>15</v>
      </c>
      <c r="M26" s="120" t="s">
        <v>134</v>
      </c>
      <c r="N26" s="122">
        <f>IF(Tabel_RIE[[#This Row],[B1]]&gt;0,VLOOKUP(Tabel_RIE[[#This Row],[B1]],Tabel_FK_B[],2,FALSE),"")</f>
        <v>3</v>
      </c>
      <c r="O26" s="120" t="s">
        <v>103</v>
      </c>
      <c r="P26" s="122">
        <f>IF(Tabel_RIE[[#This Row],[W1]]&gt;0,VLOOKUP(Tabel_RIE[[#This Row],[W1]],Tabel_FK_W[],2,FALSE),"")</f>
        <v>6</v>
      </c>
      <c r="Q2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26" s="122">
        <f>IF(OR(Tabel_RIE[[#This Row],[E12]]="",Tabel_RIE[[#This Row],[B12]]="",Tabel_RIE[[#This Row],[W12]]=""),"",Tabel_RIE[[#This Row],[E12]]*Tabel_RIE[[#This Row],[B12]]*Tabel_RIE[[#This Row],[W12]])</f>
        <v>270</v>
      </c>
      <c r="S26" s="124" t="str">
        <f>IF(AND(Tabel_RIE[[#This Row],[E12]]="",Tabel_RIE[[#This Row],[R12]]=""),"",IF(AND(OR(Tabel_RIE[[#This Row],[E12]]="",Tabel_RIE[[#This Row],[E12]]&lt;15),OR(Tabel_RIE[[#This Row],[R12]]="",Tabel_RIE[[#This Row],[R12]]&lt;70)),"n.v.t.",IF(OR(Tabel_RIE[[#This Row],[E12]]&gt;=15,Tabel_RIE[[#This Row],[R12]]&gt;=70),"√","fout")))</f>
        <v>√</v>
      </c>
      <c r="T26" s="125" t="s">
        <v>120</v>
      </c>
      <c r="U26" s="126"/>
      <c r="V26" s="126"/>
      <c r="W26" s="132"/>
      <c r="X26" s="128" t="str">
        <f t="shared" si="0"/>
        <v>Bronaanpak:
Collectieve maatregelen:
Individuele maatregelen:
PBM's:</v>
      </c>
      <c r="Y26" s="119"/>
      <c r="Z26" s="129"/>
      <c r="AA26" s="125"/>
      <c r="AB26" s="122" t="str">
        <f>IF(Tabel_RIE[[#This Row],[E2]]&gt;0,VLOOKUP(Tabel_RIE[[#This Row],[E2]],Tabel_FK_E[],2,FALSE),"")</f>
        <v/>
      </c>
      <c r="AC26" s="125"/>
      <c r="AD26" s="122" t="str">
        <f>IF(Tabel_RIE[[#This Row],[B2]]&gt;0,VLOOKUP(Tabel_RIE[[#This Row],[B2]],Tabel_FK_B[],2,FALSE),"")</f>
        <v/>
      </c>
      <c r="AE26" s="125"/>
      <c r="AF26" s="122" t="str">
        <f>IF(Tabel_RIE[[#This Row],[W2]]&gt;0,VLOOKUP(Tabel_RIE[[#This Row],[W2]],Tabel_FK_W[],2,FALSE),"")</f>
        <v/>
      </c>
      <c r="AG2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6" s="122"/>
      <c r="AI26" s="119"/>
      <c r="AJ26" s="133"/>
      <c r="AK26"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6" s="130" t="str">
        <f>IF(AND(Tabel_RIE[[#This Row],[R12]]&gt;=70,Tabel_RIE[[#This Row],[R22]]&lt;70),"Ja","Nee")</f>
        <v>Ja</v>
      </c>
      <c r="AM26" s="130">
        <f>IF(Tabel_RIE[[#This Row],[R22]]&lt;&gt;"",Tabel_RIE[[#This Row],[R22]],Tabel_RIE[[#This Row],[R12]])</f>
        <v>270</v>
      </c>
    </row>
    <row r="27" spans="1:39" ht="69" customHeight="1">
      <c r="B27" s="131">
        <v>21</v>
      </c>
      <c r="C27" s="119" t="s">
        <v>97</v>
      </c>
      <c r="D27" s="119" t="s">
        <v>210</v>
      </c>
      <c r="E27" s="58" t="s">
        <v>211</v>
      </c>
      <c r="F27" s="119" t="s">
        <v>86</v>
      </c>
      <c r="G27" s="58" t="s">
        <v>136</v>
      </c>
      <c r="H27" s="58" t="s">
        <v>215</v>
      </c>
      <c r="I27" s="134" t="s">
        <v>216</v>
      </c>
      <c r="J27" s="134" t="s">
        <v>217</v>
      </c>
      <c r="K27" s="120" t="s">
        <v>91</v>
      </c>
      <c r="L27" s="121">
        <f>IF(Tabel_RIE[[#This Row],[E1]]&gt;0,VLOOKUP(Tabel_RIE[[#This Row],[E1]],Tabel_FK_E[],2,FALSE),"")</f>
        <v>15</v>
      </c>
      <c r="M27" s="120" t="s">
        <v>134</v>
      </c>
      <c r="N27" s="122">
        <f>IF(Tabel_RIE[[#This Row],[B1]]&gt;0,VLOOKUP(Tabel_RIE[[#This Row],[B1]],Tabel_FK_B[],2,FALSE),"")</f>
        <v>3</v>
      </c>
      <c r="O27" s="120" t="s">
        <v>103</v>
      </c>
      <c r="P27" s="122">
        <f>IF(Tabel_RIE[[#This Row],[W1]]&gt;0,VLOOKUP(Tabel_RIE[[#This Row],[W1]],Tabel_FK_W[],2,FALSE),"")</f>
        <v>6</v>
      </c>
      <c r="Q2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27" s="122">
        <f>IF(OR(Tabel_RIE[[#This Row],[E12]]="",Tabel_RIE[[#This Row],[B12]]="",Tabel_RIE[[#This Row],[W12]]=""),"",Tabel_RIE[[#This Row],[E12]]*Tabel_RIE[[#This Row],[B12]]*Tabel_RIE[[#This Row],[W12]])</f>
        <v>270</v>
      </c>
      <c r="S27" s="124" t="str">
        <f>IF(AND(Tabel_RIE[[#This Row],[E12]]="",Tabel_RIE[[#This Row],[R12]]=""),"",IF(AND(OR(Tabel_RIE[[#This Row],[E12]]="",Tabel_RIE[[#This Row],[E12]]&lt;15),OR(Tabel_RIE[[#This Row],[R12]]="",Tabel_RIE[[#This Row],[R12]]&lt;70)),"n.v.t.",IF(OR(Tabel_RIE[[#This Row],[E12]]&gt;=15,Tabel_RIE[[#This Row],[R12]]&gt;=70),"√","fout")))</f>
        <v>√</v>
      </c>
      <c r="T27" s="125" t="s">
        <v>218</v>
      </c>
      <c r="U27" s="126"/>
      <c r="V27" s="126"/>
      <c r="W27" s="132"/>
      <c r="X27" s="128" t="str">
        <f t="shared" si="0"/>
        <v>Bronaanpak:
Collectieve maatregelen:
Individuele maatregelen:
PBM's:</v>
      </c>
      <c r="Y27" s="119"/>
      <c r="Z27" s="129"/>
      <c r="AA27" s="125"/>
      <c r="AB27" s="122" t="str">
        <f>IF(Tabel_RIE[[#This Row],[E2]]&gt;0,VLOOKUP(Tabel_RIE[[#This Row],[E2]],Tabel_FK_E[],2,FALSE),"")</f>
        <v/>
      </c>
      <c r="AC27" s="125"/>
      <c r="AD27" s="122" t="str">
        <f>IF(Tabel_RIE[[#This Row],[B2]]&gt;0,VLOOKUP(Tabel_RIE[[#This Row],[B2]],Tabel_FK_B[],2,FALSE),"")</f>
        <v/>
      </c>
      <c r="AE27" s="125"/>
      <c r="AF27" s="122" t="str">
        <f>IF(Tabel_RIE[[#This Row],[W2]]&gt;0,VLOOKUP(Tabel_RIE[[#This Row],[W2]],Tabel_FK_W[],2,FALSE),"")</f>
        <v/>
      </c>
      <c r="AG2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7" s="122"/>
      <c r="AI27" s="119"/>
      <c r="AJ27" s="133"/>
      <c r="AK27"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7" s="130" t="str">
        <f>IF(AND(Tabel_RIE[[#This Row],[R12]]&gt;=70,Tabel_RIE[[#This Row],[R22]]&lt;70),"Ja","Nee")</f>
        <v>Ja</v>
      </c>
      <c r="AM27" s="130">
        <f>IF(Tabel_RIE[[#This Row],[R22]]&lt;&gt;"",Tabel_RIE[[#This Row],[R22]],Tabel_RIE[[#This Row],[R12]])</f>
        <v>270</v>
      </c>
    </row>
    <row r="28" spans="1:39" ht="139.5" customHeight="1">
      <c r="B28" s="131">
        <v>22</v>
      </c>
      <c r="C28" s="119" t="s">
        <v>97</v>
      </c>
      <c r="D28" s="119" t="s">
        <v>210</v>
      </c>
      <c r="E28" s="119" t="s">
        <v>86</v>
      </c>
      <c r="F28" s="58" t="s">
        <v>219</v>
      </c>
      <c r="G28" s="119" t="s">
        <v>124</v>
      </c>
      <c r="H28" s="58" t="s">
        <v>220</v>
      </c>
      <c r="I28" s="134" t="s">
        <v>221</v>
      </c>
      <c r="J28" s="134" t="s">
        <v>222</v>
      </c>
      <c r="K28" s="120" t="s">
        <v>119</v>
      </c>
      <c r="L28" s="121">
        <f>IF(Tabel_RIE[[#This Row],[E1]]&gt;0,VLOOKUP(Tabel_RIE[[#This Row],[E1]],Tabel_FK_E[],2,FALSE),"")</f>
        <v>7</v>
      </c>
      <c r="M28" s="120" t="s">
        <v>134</v>
      </c>
      <c r="N28" s="122">
        <f>IF(Tabel_RIE[[#This Row],[B1]]&gt;0,VLOOKUP(Tabel_RIE[[#This Row],[B1]],Tabel_FK_B[],2,FALSE),"")</f>
        <v>3</v>
      </c>
      <c r="O28" s="120" t="s">
        <v>223</v>
      </c>
      <c r="P28" s="122">
        <f>IF(Tabel_RIE[[#This Row],[W1]]&gt;0,VLOOKUP(Tabel_RIE[[#This Row],[W1]],Tabel_FK_W[],2,FALSE),"")</f>
        <v>10</v>
      </c>
      <c r="Q2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28" s="122">
        <f>IF(OR(Tabel_RIE[[#This Row],[E12]]="",Tabel_RIE[[#This Row],[B12]]="",Tabel_RIE[[#This Row],[W12]]=""),"",Tabel_RIE[[#This Row],[E12]]*Tabel_RIE[[#This Row],[B12]]*Tabel_RIE[[#This Row],[W12]])</f>
        <v>210</v>
      </c>
      <c r="S28" s="124" t="str">
        <f>IF(AND(Tabel_RIE[[#This Row],[E12]]="",Tabel_RIE[[#This Row],[R12]]=""),"",IF(AND(OR(Tabel_RIE[[#This Row],[E12]]="",Tabel_RIE[[#This Row],[E12]]&lt;15),OR(Tabel_RIE[[#This Row],[R12]]="",Tabel_RIE[[#This Row],[R12]]&lt;70)),"n.v.t.",IF(OR(Tabel_RIE[[#This Row],[E12]]&gt;=15,Tabel_RIE[[#This Row],[R12]]&gt;=70),"√","fout")))</f>
        <v>√</v>
      </c>
      <c r="T28" s="125" t="s">
        <v>162</v>
      </c>
      <c r="U28" s="126"/>
      <c r="V28" s="126"/>
      <c r="W28" s="132"/>
      <c r="X28" s="128" t="str">
        <f t="shared" si="0"/>
        <v>Bronaanpak:
Collectieve maatregelen:
Individuele maatregelen:
PBM's:</v>
      </c>
      <c r="Y28" s="119"/>
      <c r="Z28" s="129"/>
      <c r="AA28" s="125"/>
      <c r="AB28" s="122" t="str">
        <f>IF(Tabel_RIE[[#This Row],[E2]]&gt;0,VLOOKUP(Tabel_RIE[[#This Row],[E2]],Tabel_FK_E[],2,FALSE),"")</f>
        <v/>
      </c>
      <c r="AC28" s="125"/>
      <c r="AD28" s="122" t="str">
        <f>IF(Tabel_RIE[[#This Row],[B2]]&gt;0,VLOOKUP(Tabel_RIE[[#This Row],[B2]],Tabel_FK_B[],2,FALSE),"")</f>
        <v/>
      </c>
      <c r="AE28" s="125"/>
      <c r="AF28" s="122" t="str">
        <f>IF(Tabel_RIE[[#This Row],[W2]]&gt;0,VLOOKUP(Tabel_RIE[[#This Row],[W2]],Tabel_FK_W[],2,FALSE),"")</f>
        <v/>
      </c>
      <c r="AG2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8" s="122"/>
      <c r="AI28" s="119"/>
      <c r="AJ28" s="133"/>
      <c r="AK28"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8" s="130" t="str">
        <f>IF(AND(Tabel_RIE[[#This Row],[R12]]&gt;=70,Tabel_RIE[[#This Row],[R22]]&lt;70),"Ja","Nee")</f>
        <v>Ja</v>
      </c>
      <c r="AM28" s="130">
        <f>IF(Tabel_RIE[[#This Row],[R22]]&lt;&gt;"",Tabel_RIE[[#This Row],[R22]],Tabel_RIE[[#This Row],[R12]])</f>
        <v>210</v>
      </c>
    </row>
    <row r="29" spans="1:39" ht="180" customHeight="1">
      <c r="B29" s="131">
        <v>23</v>
      </c>
      <c r="C29" s="58" t="s">
        <v>224</v>
      </c>
      <c r="D29" s="119" t="s">
        <v>210</v>
      </c>
      <c r="E29" s="58" t="s">
        <v>225</v>
      </c>
      <c r="F29" s="119" t="s">
        <v>86</v>
      </c>
      <c r="G29" s="119" t="s">
        <v>124</v>
      </c>
      <c r="H29" s="58" t="s">
        <v>220</v>
      </c>
      <c r="I29" s="63" t="s">
        <v>226</v>
      </c>
      <c r="J29" s="134" t="s">
        <v>227</v>
      </c>
      <c r="K29" s="120" t="s">
        <v>91</v>
      </c>
      <c r="L29" s="121">
        <f>IF(Tabel_RIE[[#This Row],[E1]]&gt;0,VLOOKUP(Tabel_RIE[[#This Row],[E1]],Tabel_FK_E[],2,FALSE),"")</f>
        <v>15</v>
      </c>
      <c r="M29" s="120" t="s">
        <v>102</v>
      </c>
      <c r="N29" s="122">
        <f>IF(Tabel_RIE[[#This Row],[B1]]&gt;0,VLOOKUP(Tabel_RIE[[#This Row],[B1]],Tabel_FK_B[],2,FALSE),"")</f>
        <v>2</v>
      </c>
      <c r="O29" s="120" t="s">
        <v>103</v>
      </c>
      <c r="P29" s="122">
        <f>IF(Tabel_RIE[[#This Row],[W1]]&gt;0,VLOOKUP(Tabel_RIE[[#This Row],[W1]],Tabel_FK_W[],2,FALSE),"")</f>
        <v>6</v>
      </c>
      <c r="Q2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9" s="122">
        <f>IF(OR(Tabel_RIE[[#This Row],[E12]]="",Tabel_RIE[[#This Row],[B12]]="",Tabel_RIE[[#This Row],[W12]]=""),"",Tabel_RIE[[#This Row],[E12]]*Tabel_RIE[[#This Row],[B12]]*Tabel_RIE[[#This Row],[W12]])</f>
        <v>180</v>
      </c>
      <c r="S29" s="124" t="str">
        <f>IF(AND(Tabel_RIE[[#This Row],[E12]]="",Tabel_RIE[[#This Row],[R12]]=""),"",IF(AND(OR(Tabel_RIE[[#This Row],[E12]]="",Tabel_RIE[[#This Row],[E12]]&lt;15),OR(Tabel_RIE[[#This Row],[R12]]="",Tabel_RIE[[#This Row],[R12]]&lt;70)),"n.v.t.",IF(OR(Tabel_RIE[[#This Row],[E12]]&gt;=15,Tabel_RIE[[#This Row],[R12]]&gt;=70),"√","fout")))</f>
        <v>√</v>
      </c>
      <c r="T29" s="125" t="s">
        <v>145</v>
      </c>
      <c r="U29" s="126" t="s">
        <v>228</v>
      </c>
      <c r="V29" s="126"/>
      <c r="W29" s="132"/>
      <c r="X29" s="128" t="str">
        <f t="shared" si="0"/>
        <v>Bronaanpak:
Collectieve maatregelen:
Individuele maatregelen:
PBM's:</v>
      </c>
      <c r="Y29" s="119"/>
      <c r="Z29" s="129"/>
      <c r="AA29" s="125"/>
      <c r="AB29" s="122" t="str">
        <f>IF(Tabel_RIE[[#This Row],[E2]]&gt;0,VLOOKUP(Tabel_RIE[[#This Row],[E2]],Tabel_FK_E[],2,FALSE),"")</f>
        <v/>
      </c>
      <c r="AC29" s="125"/>
      <c r="AD29" s="122" t="str">
        <f>IF(Tabel_RIE[[#This Row],[B2]]&gt;0,VLOOKUP(Tabel_RIE[[#This Row],[B2]],Tabel_FK_B[],2,FALSE),"")</f>
        <v/>
      </c>
      <c r="AE29" s="125"/>
      <c r="AF29" s="122" t="str">
        <f>IF(Tabel_RIE[[#This Row],[W2]]&gt;0,VLOOKUP(Tabel_RIE[[#This Row],[W2]],Tabel_FK_W[],2,FALSE),"")</f>
        <v/>
      </c>
      <c r="AG2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9" s="122"/>
      <c r="AI29" s="119"/>
      <c r="AJ29" s="133"/>
      <c r="AK29"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9" s="130" t="str">
        <f>IF(AND(Tabel_RIE[[#This Row],[R12]]&gt;=70,Tabel_RIE[[#This Row],[R22]]&lt;70),"Ja","Nee")</f>
        <v>Ja</v>
      </c>
      <c r="AM29" s="130">
        <f>IF(Tabel_RIE[[#This Row],[R22]]&lt;&gt;"",Tabel_RIE[[#This Row],[R22]],Tabel_RIE[[#This Row],[R12]])</f>
        <v>180</v>
      </c>
    </row>
    <row r="30" spans="1:39" ht="161.25" customHeight="1">
      <c r="B30" s="131">
        <v>24</v>
      </c>
      <c r="C30" s="119" t="s">
        <v>97</v>
      </c>
      <c r="D30" s="119" t="s">
        <v>210</v>
      </c>
      <c r="E30" s="119" t="s">
        <v>229</v>
      </c>
      <c r="F30" s="119" t="s">
        <v>206</v>
      </c>
      <c r="G30" s="119" t="s">
        <v>124</v>
      </c>
      <c r="H30" s="119" t="s">
        <v>230</v>
      </c>
      <c r="I30" s="134" t="s">
        <v>231</v>
      </c>
      <c r="J30" s="134" t="s">
        <v>232</v>
      </c>
      <c r="K30" s="120" t="s">
        <v>119</v>
      </c>
      <c r="L30" s="121">
        <f>IF(Tabel_RIE[[#This Row],[E1]]&gt;0,VLOOKUP(Tabel_RIE[[#This Row],[E1]],Tabel_FK_E[],2,FALSE),"")</f>
        <v>7</v>
      </c>
      <c r="M30" s="120" t="s">
        <v>92</v>
      </c>
      <c r="N30" s="122">
        <f>IF(Tabel_RIE[[#This Row],[B1]]&gt;0,VLOOKUP(Tabel_RIE[[#This Row],[B1]],Tabel_FK_B[],2,FALSE),"")</f>
        <v>6</v>
      </c>
      <c r="O30" s="120" t="s">
        <v>93</v>
      </c>
      <c r="P30" s="122">
        <f>IF(Tabel_RIE[[#This Row],[W1]]&gt;0,VLOOKUP(Tabel_RIE[[#This Row],[W1]],Tabel_FK_W[],2,FALSE),"")</f>
        <v>3</v>
      </c>
      <c r="Q3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30" s="122">
        <f>IF(OR(Tabel_RIE[[#This Row],[E12]]="",Tabel_RIE[[#This Row],[B12]]="",Tabel_RIE[[#This Row],[W12]]=""),"",Tabel_RIE[[#This Row],[E12]]*Tabel_RIE[[#This Row],[B12]]*Tabel_RIE[[#This Row],[W12]])</f>
        <v>126</v>
      </c>
      <c r="S30" s="124" t="str">
        <f>IF(AND(Tabel_RIE[[#This Row],[E12]]="",Tabel_RIE[[#This Row],[R12]]=""),"",IF(AND(OR(Tabel_RIE[[#This Row],[E12]]="",Tabel_RIE[[#This Row],[E12]]&lt;15),OR(Tabel_RIE[[#This Row],[R12]]="",Tabel_RIE[[#This Row],[R12]]&lt;70)),"n.v.t.",IF(OR(Tabel_RIE[[#This Row],[E12]]&gt;=15,Tabel_RIE[[#This Row],[R12]]&gt;=70),"√","fout")))</f>
        <v>√</v>
      </c>
      <c r="T30" s="125" t="s">
        <v>218</v>
      </c>
      <c r="U30" s="126"/>
      <c r="V30" s="126"/>
      <c r="W30" s="132"/>
      <c r="X30" s="128" t="str">
        <f t="shared" si="0"/>
        <v>Bronaanpak:
Collectieve maatregelen:
Individuele maatregelen:
PBM's:</v>
      </c>
      <c r="Y30" s="119"/>
      <c r="Z30" s="129"/>
      <c r="AA30" s="125"/>
      <c r="AB30" s="122" t="str">
        <f>IF(Tabel_RIE[[#This Row],[E2]]&gt;0,VLOOKUP(Tabel_RIE[[#This Row],[E2]],Tabel_FK_E[],2,FALSE),"")</f>
        <v/>
      </c>
      <c r="AC30" s="125"/>
      <c r="AD30" s="122" t="str">
        <f>IF(Tabel_RIE[[#This Row],[B2]]&gt;0,VLOOKUP(Tabel_RIE[[#This Row],[B2]],Tabel_FK_B[],2,FALSE),"")</f>
        <v/>
      </c>
      <c r="AE30" s="125"/>
      <c r="AF30" s="122" t="str">
        <f>IF(Tabel_RIE[[#This Row],[W2]]&gt;0,VLOOKUP(Tabel_RIE[[#This Row],[W2]],Tabel_FK_W[],2,FALSE),"")</f>
        <v/>
      </c>
      <c r="AG3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0" s="122"/>
      <c r="AI30" s="119"/>
      <c r="AJ30" s="133"/>
      <c r="AK30"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30" s="130" t="str">
        <f>IF(AND(Tabel_RIE[[#This Row],[R12]]&gt;=70,Tabel_RIE[[#This Row],[R22]]&lt;70),"Ja","Nee")</f>
        <v>Ja</v>
      </c>
      <c r="AM30" s="130">
        <f>IF(Tabel_RIE[[#This Row],[R22]]&lt;&gt;"",Tabel_RIE[[#This Row],[R22]],Tabel_RIE[[#This Row],[R12]])</f>
        <v>126</v>
      </c>
    </row>
    <row r="31" spans="1:39" ht="78" customHeight="1">
      <c r="B31" s="131">
        <v>25</v>
      </c>
      <c r="C31" s="58" t="s">
        <v>97</v>
      </c>
      <c r="D31" s="119" t="s">
        <v>210</v>
      </c>
      <c r="E31" s="58" t="s">
        <v>154</v>
      </c>
      <c r="F31" s="119" t="s">
        <v>86</v>
      </c>
      <c r="G31" s="58" t="s">
        <v>136</v>
      </c>
      <c r="H31" s="58" t="s">
        <v>233</v>
      </c>
      <c r="I31" s="134" t="s">
        <v>234</v>
      </c>
      <c r="J31" s="119" t="s">
        <v>235</v>
      </c>
      <c r="K31" s="120" t="s">
        <v>158</v>
      </c>
      <c r="L31" s="121">
        <f>IF(Tabel_RIE[[#This Row],[E1]]&gt;0,VLOOKUP(Tabel_RIE[[#This Row],[E1]],Tabel_FK_E[],2,FALSE),"")</f>
        <v>3</v>
      </c>
      <c r="M31" s="120" t="s">
        <v>102</v>
      </c>
      <c r="N31" s="122">
        <f>IF(Tabel_RIE[[#This Row],[B1]]&gt;0,VLOOKUP(Tabel_RIE[[#This Row],[B1]],Tabel_FK_B[],2,FALSE),"")</f>
        <v>2</v>
      </c>
      <c r="O31" s="120" t="s">
        <v>103</v>
      </c>
      <c r="P31" s="122">
        <f>IF(Tabel_RIE[[#This Row],[W1]]&gt;0,VLOOKUP(Tabel_RIE[[#This Row],[W1]],Tabel_FK_W[],2,FALSE),"")</f>
        <v>6</v>
      </c>
      <c r="Q3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31" s="122">
        <f>IF(OR(Tabel_RIE[[#This Row],[E12]]="",Tabel_RIE[[#This Row],[B12]]="",Tabel_RIE[[#This Row],[W12]]=""),"",Tabel_RIE[[#This Row],[E12]]*Tabel_RIE[[#This Row],[B12]]*Tabel_RIE[[#This Row],[W12]])</f>
        <v>36</v>
      </c>
      <c r="S31" s="124" t="str">
        <f>IF(AND(Tabel_RIE[[#This Row],[E12]]="",Tabel_RIE[[#This Row],[R12]]=""),"",IF(AND(OR(Tabel_RIE[[#This Row],[E12]]="",Tabel_RIE[[#This Row],[E12]]&lt;15),OR(Tabel_RIE[[#This Row],[R12]]="",Tabel_RIE[[#This Row],[R12]]&lt;70)),"n.v.t.",IF(OR(Tabel_RIE[[#This Row],[E12]]&gt;=15,Tabel_RIE[[#This Row],[R12]]&gt;=70),"√","fout")))</f>
        <v>n.v.t.</v>
      </c>
      <c r="T31" s="125"/>
      <c r="U31" s="126"/>
      <c r="V31" s="126"/>
      <c r="W31" s="132"/>
      <c r="X31" s="128" t="str">
        <f t="shared" si="0"/>
        <v>Bronaanpak:
Collectieve maatregelen:
Individuele maatregelen:
PBM's:</v>
      </c>
      <c r="Y31" s="119"/>
      <c r="Z31" s="129"/>
      <c r="AA31" s="125"/>
      <c r="AB31" s="122" t="str">
        <f>IF(Tabel_RIE[[#This Row],[E2]]&gt;0,VLOOKUP(Tabel_RIE[[#This Row],[E2]],Tabel_FK_E[],2,FALSE),"")</f>
        <v/>
      </c>
      <c r="AC31" s="125"/>
      <c r="AD31" s="122" t="str">
        <f>IF(Tabel_RIE[[#This Row],[B2]]&gt;0,VLOOKUP(Tabel_RIE[[#This Row],[B2]],Tabel_FK_B[],2,FALSE),"")</f>
        <v/>
      </c>
      <c r="AE31" s="125"/>
      <c r="AF31" s="122" t="str">
        <f>IF(Tabel_RIE[[#This Row],[W2]]&gt;0,VLOOKUP(Tabel_RIE[[#This Row],[W2]],Tabel_FK_W[],2,FALSE),"")</f>
        <v/>
      </c>
      <c r="AG3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1" s="122"/>
      <c r="AI31" s="119"/>
      <c r="AJ31" s="133"/>
      <c r="AK3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1" s="130" t="str">
        <f>IF(AND(Tabel_RIE[[#This Row],[R12]]&gt;=70,Tabel_RIE[[#This Row],[R22]]&lt;70),"Ja","Nee")</f>
        <v>Nee</v>
      </c>
      <c r="AM31" s="130">
        <f>IF(Tabel_RIE[[#This Row],[R22]]&lt;&gt;"",Tabel_RIE[[#This Row],[R22]],Tabel_RIE[[#This Row],[R12]])</f>
        <v>36</v>
      </c>
    </row>
    <row r="32" spans="1:39" ht="132.75" customHeight="1">
      <c r="B32" s="131">
        <v>26</v>
      </c>
      <c r="C32" s="119" t="s">
        <v>97</v>
      </c>
      <c r="D32" s="119" t="s">
        <v>236</v>
      </c>
      <c r="E32" s="58" t="s">
        <v>154</v>
      </c>
      <c r="F32" s="119" t="s">
        <v>86</v>
      </c>
      <c r="G32" s="119" t="s">
        <v>193</v>
      </c>
      <c r="H32" s="63" t="s">
        <v>237</v>
      </c>
      <c r="I32" s="134" t="s">
        <v>238</v>
      </c>
      <c r="J32" s="63" t="s">
        <v>239</v>
      </c>
      <c r="K32" s="120" t="s">
        <v>158</v>
      </c>
      <c r="L32" s="121">
        <f>IF(Tabel_RIE[[#This Row],[E1]]&gt;0,VLOOKUP(Tabel_RIE[[#This Row],[E1]],Tabel_FK_E[],2,FALSE),"")</f>
        <v>3</v>
      </c>
      <c r="M32" s="120" t="s">
        <v>92</v>
      </c>
      <c r="N32" s="122">
        <f>IF(Tabel_RIE[[#This Row],[B1]]&gt;0,VLOOKUP(Tabel_RIE[[#This Row],[B1]],Tabel_FK_B[],2,FALSE),"")</f>
        <v>6</v>
      </c>
      <c r="O32" s="120" t="s">
        <v>103</v>
      </c>
      <c r="P32" s="122">
        <f>IF(Tabel_RIE[[#This Row],[W1]]&gt;0,VLOOKUP(Tabel_RIE[[#This Row],[W1]],Tabel_FK_W[],2,FALSE),"")</f>
        <v>6</v>
      </c>
      <c r="Q3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32" s="122">
        <f>IF(OR(Tabel_RIE[[#This Row],[E12]]="",Tabel_RIE[[#This Row],[B12]]="",Tabel_RIE[[#This Row],[W12]]=""),"",Tabel_RIE[[#This Row],[E12]]*Tabel_RIE[[#This Row],[B12]]*Tabel_RIE[[#This Row],[W12]])</f>
        <v>108</v>
      </c>
      <c r="S32" s="124" t="str">
        <f>IF(AND(Tabel_RIE[[#This Row],[E12]]="",Tabel_RIE[[#This Row],[R12]]=""),"",IF(AND(OR(Tabel_RIE[[#This Row],[E12]]="",Tabel_RIE[[#This Row],[E12]]&lt;15),OR(Tabel_RIE[[#This Row],[R12]]="",Tabel_RIE[[#This Row],[R12]]&lt;70)),"n.v.t.",IF(OR(Tabel_RIE[[#This Row],[E12]]&gt;=15,Tabel_RIE[[#This Row],[R12]]&gt;=70),"√","fout")))</f>
        <v>√</v>
      </c>
      <c r="T32" s="125" t="s">
        <v>120</v>
      </c>
      <c r="U32" s="126"/>
      <c r="V32" s="126"/>
      <c r="W32" s="132"/>
      <c r="X32" s="128" t="str">
        <f t="shared" si="0"/>
        <v>Bronaanpak:
Collectieve maatregelen:
Individuele maatregelen:
PBM's:</v>
      </c>
      <c r="Y32" s="119"/>
      <c r="Z32" s="129"/>
      <c r="AA32" s="125"/>
      <c r="AB32" s="122" t="str">
        <f>IF(Tabel_RIE[[#This Row],[E2]]&gt;0,VLOOKUP(Tabel_RIE[[#This Row],[E2]],Tabel_FK_E[],2,FALSE),"")</f>
        <v/>
      </c>
      <c r="AC32" s="125"/>
      <c r="AD32" s="122" t="str">
        <f>IF(Tabel_RIE[[#This Row],[B2]]&gt;0,VLOOKUP(Tabel_RIE[[#This Row],[B2]],Tabel_FK_B[],2,FALSE),"")</f>
        <v/>
      </c>
      <c r="AE32" s="125"/>
      <c r="AF32" s="122" t="str">
        <f>IF(Tabel_RIE[[#This Row],[W2]]&gt;0,VLOOKUP(Tabel_RIE[[#This Row],[W2]],Tabel_FK_W[],2,FALSE),"")</f>
        <v/>
      </c>
      <c r="AG3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2" s="122"/>
      <c r="AI32" s="119"/>
      <c r="AJ32" s="133"/>
      <c r="AK32"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32" s="130" t="str">
        <f>IF(AND(Tabel_RIE[[#This Row],[R12]]&gt;=70,Tabel_RIE[[#This Row],[R22]]&lt;70),"Ja","Nee")</f>
        <v>Ja</v>
      </c>
      <c r="AM32" s="130">
        <f>IF(Tabel_RIE[[#This Row],[R22]]&lt;&gt;"",Tabel_RIE[[#This Row],[R22]],Tabel_RIE[[#This Row],[R12]])</f>
        <v>108</v>
      </c>
    </row>
    <row r="33" spans="2:39" ht="132.75" customHeight="1">
      <c r="B33" s="118">
        <v>27</v>
      </c>
      <c r="C33" s="58" t="s">
        <v>97</v>
      </c>
      <c r="D33" s="58" t="s">
        <v>240</v>
      </c>
      <c r="E33" s="58"/>
      <c r="F33" s="58" t="s">
        <v>241</v>
      </c>
      <c r="G33" s="58" t="s">
        <v>242</v>
      </c>
      <c r="H33" s="58" t="s">
        <v>243</v>
      </c>
      <c r="I33" s="58" t="s">
        <v>244</v>
      </c>
      <c r="J33" s="58" t="s">
        <v>245</v>
      </c>
      <c r="K33" s="46" t="s">
        <v>91</v>
      </c>
      <c r="L33" s="85">
        <f>IF(Tabel_RIE[[#This Row],[E1]]&gt;0,VLOOKUP(Tabel_RIE[[#This Row],[E1]],Tabel_FK_E[],2,FALSE),"")</f>
        <v>15</v>
      </c>
      <c r="M33" s="59" t="s">
        <v>246</v>
      </c>
      <c r="N33" s="87">
        <f>IF(Tabel_RIE[[#This Row],[B1]]&gt;0,VLOOKUP(Tabel_RIE[[#This Row],[B1]],Tabel_FK_B[],2,FALSE),"")</f>
        <v>1</v>
      </c>
      <c r="O33" s="59" t="s">
        <v>103</v>
      </c>
      <c r="P33" s="87">
        <f>IF(Tabel_RIE[[#This Row],[W1]]&gt;0,VLOOKUP(Tabel_RIE[[#This Row],[W1]],Tabel_FK_W[],2,FALSE),"")</f>
        <v>6</v>
      </c>
      <c r="Q33"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33" s="87">
        <f>IF(OR(Tabel_RIE[[#This Row],[E12]]="",Tabel_RIE[[#This Row],[B12]]="",Tabel_RIE[[#This Row],[W12]]=""),"",Tabel_RIE[[#This Row],[E12]]*Tabel_RIE[[#This Row],[B12]]*Tabel_RIE[[#This Row],[W12]])</f>
        <v>90</v>
      </c>
      <c r="S33" s="69" t="str">
        <f>IF(AND(Tabel_RIE[[#This Row],[E12]]="",Tabel_RIE[[#This Row],[R12]]=""),"",IF(AND(OR(Tabel_RIE[[#This Row],[E12]]="",Tabel_RIE[[#This Row],[E12]]&lt;15),OR(Tabel_RIE[[#This Row],[R12]]="",Tabel_RIE[[#This Row],[R12]]&lt;70)),"n.v.t.",IF(OR(Tabel_RIE[[#This Row],[E12]]&gt;=15,Tabel_RIE[[#This Row],[R12]]&gt;=70),"√","fout")))</f>
        <v>√</v>
      </c>
      <c r="T33" s="60" t="s">
        <v>162</v>
      </c>
      <c r="U33" s="58"/>
      <c r="V33" s="58"/>
      <c r="W33" s="61"/>
      <c r="X33" s="90" t="str">
        <f t="shared" si="0"/>
        <v>Bronaanpak:
Collectieve maatregelen:
Individuele maatregelen:
PBM's:</v>
      </c>
      <c r="Y33" s="58"/>
      <c r="Z33" s="58"/>
      <c r="AA33" s="59"/>
      <c r="AB33" s="85" t="str">
        <f>IF(Tabel_RIE[[#This Row],[E2]]&gt;0,VLOOKUP(Tabel_RIE[[#This Row],[E2]],Tabel_FK_E[],2,FALSE),"")</f>
        <v/>
      </c>
      <c r="AC33" s="59"/>
      <c r="AD33" s="87" t="str">
        <f>IF(Tabel_RIE[[#This Row],[B2]]&gt;0,VLOOKUP(Tabel_RIE[[#This Row],[B2]],Tabel_FK_B[],2,FALSE),"")</f>
        <v/>
      </c>
      <c r="AE33" s="59"/>
      <c r="AF33" s="87" t="str">
        <f>IF(Tabel_RIE[[#This Row],[W2]]&gt;0,VLOOKUP(Tabel_RIE[[#This Row],[W2]],Tabel_FK_W[],2,FALSE),"")</f>
        <v/>
      </c>
      <c r="AG3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3" s="87" t="str">
        <f>IF(OR(Tabel_RIE[[#This Row],[E3]]="",Tabel_RIE[[#This Row],[B3]]="",Tabel_RIE[[#This Row],[W3]]=""),"",Tabel_RIE[[#This Row],[E3]]*Tabel_RIE[[#This Row],[B3]]*Tabel_RIE[[#This Row],[W3]])</f>
        <v/>
      </c>
      <c r="AI33" s="58"/>
      <c r="AJ33" s="62"/>
      <c r="AK33" s="9" t="str">
        <f>IF(AND(Tabel_RIE[[#This Row],[Locatie / specifieke plek]]&lt;&gt;"",Tabel_RIE[[#This Row],[Gevaar]]&lt;&gt;"",Tabel_RIE[[#This Row],[Risico / beschrijving]]&lt;&gt;"",Tabel_RIE[[#This Row],[Mogelijke oorzaken]]&lt;&gt;"",Tabel_RIE[[#This Row],[Mogelijke effecten]]&lt;&gt;"",Tabel_RIE[[#This Row],[R12]]&lt;&gt;"",Tabel_RIE[[#This Row],[Allocatie]]&lt;&gt;""),"Ja","Nee")</f>
        <v>Ja</v>
      </c>
      <c r="AL33" s="9" t="str">
        <f>IF(AND(Tabel_RIE[[#This Row],[R12]]&gt;=70,Tabel_RIE[[#This Row],[R22]]&lt;70),"Ja","Nee")</f>
        <v>Nee</v>
      </c>
      <c r="AM33" s="9">
        <f>IF(Tabel_RIE[[#This Row],[R22]]&lt;&gt;"",Tabel_RIE[[#This Row],[R22]],Tabel_RIE[[#This Row],[R12]])</f>
        <v>90</v>
      </c>
    </row>
    <row r="34" spans="2:39" ht="132.75" customHeight="1">
      <c r="B34" s="118">
        <v>47</v>
      </c>
      <c r="C34" s="119"/>
      <c r="D34" s="119"/>
      <c r="E34" s="119"/>
      <c r="F34" s="119"/>
      <c r="G34" s="119"/>
      <c r="H34" s="119"/>
      <c r="I34" s="119"/>
      <c r="J34" s="119"/>
      <c r="K34" s="120"/>
      <c r="L34" s="121" t="str">
        <f>IF(Tabel_RIE[[#This Row],[E1]]&gt;0,VLOOKUP(Tabel_RIE[[#This Row],[E1]],Tabel_FK_E[],2,FALSE),"")</f>
        <v/>
      </c>
      <c r="M34" s="120"/>
      <c r="N34" s="122" t="str">
        <f>IF(Tabel_RIE[[#This Row],[B1]]&gt;0,VLOOKUP(Tabel_RIE[[#This Row],[B1]],Tabel_FK_B[],2,FALSE),"")</f>
        <v/>
      </c>
      <c r="O34" s="120"/>
      <c r="P34" s="122" t="str">
        <f>IF(Tabel_RIE[[#This Row],[W1]]&gt;0,VLOOKUP(Tabel_RIE[[#This Row],[W1]],Tabel_FK_W[],2,FALSE),"")</f>
        <v/>
      </c>
      <c r="Q3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4" s="122" t="str">
        <f>IF(OR(Tabel_RIE[[#This Row],[E12]]="",Tabel_RIE[[#This Row],[B12]]="",Tabel_RIE[[#This Row],[W12]]=""),"",Tabel_RIE[[#This Row],[E12]]*Tabel_RIE[[#This Row],[B12]]*Tabel_RIE[[#This Row],[W12]])</f>
        <v/>
      </c>
      <c r="S34" s="124" t="str">
        <f>IF(AND(Tabel_RIE[[#This Row],[E12]]="",Tabel_RIE[[#This Row],[R12]]=""),"",IF(AND(OR(Tabel_RIE[[#This Row],[E12]]="",Tabel_RIE[[#This Row],[E12]]&lt;15),OR(Tabel_RIE[[#This Row],[R12]]="",Tabel_RIE[[#This Row],[R12]]&lt;70)),"n.v.t.",IF(OR(Tabel_RIE[[#This Row],[E12]]&gt;=15,Tabel_RIE[[#This Row],[R12]]&gt;=70),"√","fout")))</f>
        <v/>
      </c>
      <c r="T34" s="125"/>
      <c r="U34" s="126"/>
      <c r="V34" s="126"/>
      <c r="W34" s="127"/>
      <c r="X34" s="128" t="str">
        <f t="shared" si="0"/>
        <v>Bronaanpak:
Collectieve maatregelen:
Individuele maatregelen:
PBM's:</v>
      </c>
      <c r="Y34" s="119"/>
      <c r="Z34" s="129"/>
      <c r="AA34" s="125"/>
      <c r="AB34" s="122" t="str">
        <f>IF(Tabel_RIE[[#This Row],[E2]]&gt;0,VLOOKUP(Tabel_RIE[[#This Row],[E2]],Tabel_FK_E[],2,FALSE),"")</f>
        <v/>
      </c>
      <c r="AC34" s="125"/>
      <c r="AD34" s="122" t="str">
        <f>IF(Tabel_RIE[[#This Row],[B2]]&gt;0,VLOOKUP(Tabel_RIE[[#This Row],[B2]],Tabel_FK_B[],2,FALSE),"")</f>
        <v/>
      </c>
      <c r="AE34" s="125"/>
      <c r="AF34" s="122" t="str">
        <f>IF(Tabel_RIE[[#This Row],[W2]]&gt;0,VLOOKUP(Tabel_RIE[[#This Row],[W2]],Tabel_FK_W[],2,FALSE),"")</f>
        <v/>
      </c>
      <c r="AG3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4" s="122"/>
      <c r="AI34" s="119"/>
      <c r="AJ34" s="127"/>
      <c r="AK3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4" s="130" t="str">
        <f>IF(AND(Tabel_RIE[[#This Row],[R12]]&gt;=70,Tabel_RIE[[#This Row],[R22]]&lt;70),"Ja","Nee")</f>
        <v>Ja</v>
      </c>
      <c r="AM34" s="130" t="str">
        <f>IF(Tabel_RIE[[#This Row],[R22]]&lt;&gt;"",Tabel_RIE[[#This Row],[R22]],Tabel_RIE[[#This Row],[R12]])</f>
        <v/>
      </c>
    </row>
    <row r="35" spans="2:39" ht="42" customHeight="1">
      <c r="B35" s="118">
        <v>51</v>
      </c>
      <c r="C35" s="119"/>
      <c r="D35" s="119"/>
      <c r="E35" s="119"/>
      <c r="F35" s="119"/>
      <c r="G35" s="119"/>
      <c r="H35" s="119"/>
      <c r="I35" s="119"/>
      <c r="J35" s="119"/>
      <c r="K35" s="120"/>
      <c r="L35" s="121" t="str">
        <f>IF(Tabel_RIE[[#This Row],[E1]]&gt;0,VLOOKUP(Tabel_RIE[[#This Row],[E1]],Tabel_FK_E[],2,FALSE),"")</f>
        <v/>
      </c>
      <c r="M35" s="120"/>
      <c r="N35" s="122" t="str">
        <f>IF(Tabel_RIE[[#This Row],[B1]]&gt;0,VLOOKUP(Tabel_RIE[[#This Row],[B1]],Tabel_FK_B[],2,FALSE),"")</f>
        <v/>
      </c>
      <c r="O35" s="120"/>
      <c r="P35" s="122" t="str">
        <f>IF(Tabel_RIE[[#This Row],[W1]]&gt;0,VLOOKUP(Tabel_RIE[[#This Row],[W1]],Tabel_FK_W[],2,FALSE),"")</f>
        <v/>
      </c>
      <c r="Q3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5" s="122" t="str">
        <f>IF(OR(Tabel_RIE[[#This Row],[E12]]="",Tabel_RIE[[#This Row],[B12]]="",Tabel_RIE[[#This Row],[W12]]=""),"",Tabel_RIE[[#This Row],[E12]]*Tabel_RIE[[#This Row],[B12]]*Tabel_RIE[[#This Row],[W12]])</f>
        <v/>
      </c>
      <c r="S35" s="124" t="str">
        <f>IF(AND(Tabel_RIE[[#This Row],[E12]]="",Tabel_RIE[[#This Row],[R12]]=""),"",IF(AND(OR(Tabel_RIE[[#This Row],[E12]]="",Tabel_RIE[[#This Row],[E12]]&lt;15),OR(Tabel_RIE[[#This Row],[R12]]="",Tabel_RIE[[#This Row],[R12]]&lt;70)),"n.v.t.",IF(OR(Tabel_RIE[[#This Row],[E12]]&gt;=15,Tabel_RIE[[#This Row],[R12]]&gt;=70),"√","fout")))</f>
        <v/>
      </c>
      <c r="T35" s="125"/>
      <c r="U35" s="126"/>
      <c r="V35" s="126"/>
      <c r="W35" s="127"/>
      <c r="X35" s="128" t="str">
        <f t="shared" si="0"/>
        <v>Bronaanpak:
Collectieve maatregelen:
Individuele maatregelen:
PBM's:</v>
      </c>
      <c r="Y35" s="119"/>
      <c r="Z35" s="129"/>
      <c r="AA35" s="125"/>
      <c r="AB35" s="122" t="str">
        <f>IF(Tabel_RIE[[#This Row],[E2]]&gt;0,VLOOKUP(Tabel_RIE[[#This Row],[E2]],Tabel_FK_E[],2,FALSE),"")</f>
        <v/>
      </c>
      <c r="AC35" s="125"/>
      <c r="AD35" s="122" t="str">
        <f>IF(Tabel_RIE[[#This Row],[B2]]&gt;0,VLOOKUP(Tabel_RIE[[#This Row],[B2]],Tabel_FK_B[],2,FALSE),"")</f>
        <v/>
      </c>
      <c r="AE35" s="125"/>
      <c r="AF35" s="122" t="str">
        <f>IF(Tabel_RIE[[#This Row],[W2]]&gt;0,VLOOKUP(Tabel_RIE[[#This Row],[W2]],Tabel_FK_W[],2,FALSE),"")</f>
        <v/>
      </c>
      <c r="AG3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5" s="122"/>
      <c r="AI35" s="119"/>
      <c r="AJ35" s="127"/>
      <c r="AK3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5" s="130" t="str">
        <f>IF(AND(Tabel_RIE[[#This Row],[R12]]&gt;=70,Tabel_RIE[[#This Row],[R22]]&lt;70),"Ja","Nee")</f>
        <v>Ja</v>
      </c>
      <c r="AM35" s="130" t="str">
        <f>IF(Tabel_RIE[[#This Row],[R22]]&lt;&gt;"",Tabel_RIE[[#This Row],[R22]],Tabel_RIE[[#This Row],[R12]])</f>
        <v/>
      </c>
    </row>
    <row r="36" spans="2:39" ht="42" customHeight="1">
      <c r="B36" s="118">
        <v>52</v>
      </c>
      <c r="C36" s="119"/>
      <c r="D36" s="119"/>
      <c r="E36" s="119"/>
      <c r="F36" s="119"/>
      <c r="G36" s="119"/>
      <c r="H36" s="119"/>
      <c r="I36" s="119"/>
      <c r="J36" s="119"/>
      <c r="K36" s="120"/>
      <c r="L36" s="121" t="str">
        <f>IF(Tabel_RIE[[#This Row],[E1]]&gt;0,VLOOKUP(Tabel_RIE[[#This Row],[E1]],Tabel_FK_E[],2,FALSE),"")</f>
        <v/>
      </c>
      <c r="M36" s="120"/>
      <c r="N36" s="122" t="str">
        <f>IF(Tabel_RIE[[#This Row],[B1]]&gt;0,VLOOKUP(Tabel_RIE[[#This Row],[B1]],Tabel_FK_B[],2,FALSE),"")</f>
        <v/>
      </c>
      <c r="O36" s="120"/>
      <c r="P36" s="122" t="str">
        <f>IF(Tabel_RIE[[#This Row],[W1]]&gt;0,VLOOKUP(Tabel_RIE[[#This Row],[W1]],Tabel_FK_W[],2,FALSE),"")</f>
        <v/>
      </c>
      <c r="Q3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6" s="122" t="str">
        <f>IF(OR(Tabel_RIE[[#This Row],[E12]]="",Tabel_RIE[[#This Row],[B12]]="",Tabel_RIE[[#This Row],[W12]]=""),"",Tabel_RIE[[#This Row],[E12]]*Tabel_RIE[[#This Row],[B12]]*Tabel_RIE[[#This Row],[W12]])</f>
        <v/>
      </c>
      <c r="S36" s="124" t="str">
        <f>IF(AND(Tabel_RIE[[#This Row],[E12]]="",Tabel_RIE[[#This Row],[R12]]=""),"",IF(AND(OR(Tabel_RIE[[#This Row],[E12]]="",Tabel_RIE[[#This Row],[E12]]&lt;15),OR(Tabel_RIE[[#This Row],[R12]]="",Tabel_RIE[[#This Row],[R12]]&lt;70)),"n.v.t.",IF(OR(Tabel_RIE[[#This Row],[E12]]&gt;=15,Tabel_RIE[[#This Row],[R12]]&gt;=70),"√","fout")))</f>
        <v/>
      </c>
      <c r="T36" s="125"/>
      <c r="U36" s="126"/>
      <c r="V36" s="126"/>
      <c r="W36" s="127"/>
      <c r="X36" s="128" t="str">
        <f t="shared" si="0"/>
        <v>Bronaanpak:
Collectieve maatregelen:
Individuele maatregelen:
PBM's:</v>
      </c>
      <c r="Y36" s="119"/>
      <c r="Z36" s="129"/>
      <c r="AA36" s="125"/>
      <c r="AB36" s="122" t="str">
        <f>IF(Tabel_RIE[[#This Row],[E2]]&gt;0,VLOOKUP(Tabel_RIE[[#This Row],[E2]],Tabel_FK_E[],2,FALSE),"")</f>
        <v/>
      </c>
      <c r="AC36" s="125"/>
      <c r="AD36" s="122" t="str">
        <f>IF(Tabel_RIE[[#This Row],[B2]]&gt;0,VLOOKUP(Tabel_RIE[[#This Row],[B2]],Tabel_FK_B[],2,FALSE),"")</f>
        <v/>
      </c>
      <c r="AE36" s="125"/>
      <c r="AF36" s="122" t="str">
        <f>IF(Tabel_RIE[[#This Row],[W2]]&gt;0,VLOOKUP(Tabel_RIE[[#This Row],[W2]],Tabel_FK_W[],2,FALSE),"")</f>
        <v/>
      </c>
      <c r="AG3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6" s="122"/>
      <c r="AI36" s="119"/>
      <c r="AJ36" s="127"/>
      <c r="AK3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6" s="130" t="str">
        <f>IF(AND(Tabel_RIE[[#This Row],[R12]]&gt;=70,Tabel_RIE[[#This Row],[R22]]&lt;70),"Ja","Nee")</f>
        <v>Ja</v>
      </c>
      <c r="AM36" s="130" t="str">
        <f>IF(Tabel_RIE[[#This Row],[R22]]&lt;&gt;"",Tabel_RIE[[#This Row],[R22]],Tabel_RIE[[#This Row],[R12]])</f>
        <v/>
      </c>
    </row>
    <row r="37" spans="2:39" ht="42" customHeight="1">
      <c r="B37" s="118">
        <v>53</v>
      </c>
      <c r="C37" s="119"/>
      <c r="D37" s="119"/>
      <c r="E37" s="119"/>
      <c r="F37" s="119"/>
      <c r="G37" s="119"/>
      <c r="H37" s="119"/>
      <c r="I37" s="119"/>
      <c r="J37" s="119"/>
      <c r="K37" s="120"/>
      <c r="L37" s="121" t="str">
        <f>IF(Tabel_RIE[[#This Row],[E1]]&gt;0,VLOOKUP(Tabel_RIE[[#This Row],[E1]],Tabel_FK_E[],2,FALSE),"")</f>
        <v/>
      </c>
      <c r="M37" s="120"/>
      <c r="N37" s="122" t="str">
        <f>IF(Tabel_RIE[[#This Row],[B1]]&gt;0,VLOOKUP(Tabel_RIE[[#This Row],[B1]],Tabel_FK_B[],2,FALSE),"")</f>
        <v/>
      </c>
      <c r="O37" s="120"/>
      <c r="P37" s="122" t="str">
        <f>IF(Tabel_RIE[[#This Row],[W1]]&gt;0,VLOOKUP(Tabel_RIE[[#This Row],[W1]],Tabel_FK_W[],2,FALSE),"")</f>
        <v/>
      </c>
      <c r="Q3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7" s="122" t="str">
        <f>IF(OR(Tabel_RIE[[#This Row],[E12]]="",Tabel_RIE[[#This Row],[B12]]="",Tabel_RIE[[#This Row],[W12]]=""),"",Tabel_RIE[[#This Row],[E12]]*Tabel_RIE[[#This Row],[B12]]*Tabel_RIE[[#This Row],[W12]])</f>
        <v/>
      </c>
      <c r="S37" s="124" t="str">
        <f>IF(AND(Tabel_RIE[[#This Row],[E12]]="",Tabel_RIE[[#This Row],[R12]]=""),"",IF(AND(OR(Tabel_RIE[[#This Row],[E12]]="",Tabel_RIE[[#This Row],[E12]]&lt;15),OR(Tabel_RIE[[#This Row],[R12]]="",Tabel_RIE[[#This Row],[R12]]&lt;70)),"n.v.t.",IF(OR(Tabel_RIE[[#This Row],[E12]]&gt;=15,Tabel_RIE[[#This Row],[R12]]&gt;=70),"√","fout")))</f>
        <v/>
      </c>
      <c r="T37" s="125"/>
      <c r="U37" s="126"/>
      <c r="V37" s="126"/>
      <c r="W37" s="127"/>
      <c r="X37" s="128" t="str">
        <f t="shared" si="0"/>
        <v>Bronaanpak:
Collectieve maatregelen:
Individuele maatregelen:
PBM's:</v>
      </c>
      <c r="Y37" s="119"/>
      <c r="Z37" s="129"/>
      <c r="AA37" s="125"/>
      <c r="AB37" s="122" t="str">
        <f>IF(Tabel_RIE[[#This Row],[E2]]&gt;0,VLOOKUP(Tabel_RIE[[#This Row],[E2]],Tabel_FK_E[],2,FALSE),"")</f>
        <v/>
      </c>
      <c r="AC37" s="125"/>
      <c r="AD37" s="122" t="str">
        <f>IF(Tabel_RIE[[#This Row],[B2]]&gt;0,VLOOKUP(Tabel_RIE[[#This Row],[B2]],Tabel_FK_B[],2,FALSE),"")</f>
        <v/>
      </c>
      <c r="AE37" s="125"/>
      <c r="AF37" s="122" t="str">
        <f>IF(Tabel_RIE[[#This Row],[W2]]&gt;0,VLOOKUP(Tabel_RIE[[#This Row],[W2]],Tabel_FK_W[],2,FALSE),"")</f>
        <v/>
      </c>
      <c r="AG3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7" s="122"/>
      <c r="AI37" s="119"/>
      <c r="AJ37" s="127"/>
      <c r="AK3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7" s="130" t="str">
        <f>IF(AND(Tabel_RIE[[#This Row],[R12]]&gt;=70,Tabel_RIE[[#This Row],[R22]]&lt;70),"Ja","Nee")</f>
        <v>Ja</v>
      </c>
      <c r="AM37" s="130" t="str">
        <f>IF(Tabel_RIE[[#This Row],[R22]]&lt;&gt;"",Tabel_RIE[[#This Row],[R22]],Tabel_RIE[[#This Row],[R12]])</f>
        <v/>
      </c>
    </row>
    <row r="38" spans="2:39" ht="42" customHeight="1">
      <c r="B38" s="118">
        <v>54</v>
      </c>
      <c r="C38" s="119"/>
      <c r="D38" s="119"/>
      <c r="E38" s="119"/>
      <c r="F38" s="119"/>
      <c r="G38" s="119"/>
      <c r="H38" s="119"/>
      <c r="I38" s="119"/>
      <c r="J38" s="119"/>
      <c r="K38" s="120"/>
      <c r="L38" s="121" t="str">
        <f>IF(Tabel_RIE[[#This Row],[E1]]&gt;0,VLOOKUP(Tabel_RIE[[#This Row],[E1]],Tabel_FK_E[],2,FALSE),"")</f>
        <v/>
      </c>
      <c r="M38" s="120"/>
      <c r="N38" s="122" t="str">
        <f>IF(Tabel_RIE[[#This Row],[B1]]&gt;0,VLOOKUP(Tabel_RIE[[#This Row],[B1]],Tabel_FK_B[],2,FALSE),"")</f>
        <v/>
      </c>
      <c r="O38" s="120"/>
      <c r="P38" s="122" t="str">
        <f>IF(Tabel_RIE[[#This Row],[W1]]&gt;0,VLOOKUP(Tabel_RIE[[#This Row],[W1]],Tabel_FK_W[],2,FALSE),"")</f>
        <v/>
      </c>
      <c r="Q3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8" s="122" t="str">
        <f>IF(OR(Tabel_RIE[[#This Row],[E12]]="",Tabel_RIE[[#This Row],[B12]]="",Tabel_RIE[[#This Row],[W12]]=""),"",Tabel_RIE[[#This Row],[E12]]*Tabel_RIE[[#This Row],[B12]]*Tabel_RIE[[#This Row],[W12]])</f>
        <v/>
      </c>
      <c r="S38" s="124" t="str">
        <f>IF(AND(Tabel_RIE[[#This Row],[E12]]="",Tabel_RIE[[#This Row],[R12]]=""),"",IF(AND(OR(Tabel_RIE[[#This Row],[E12]]="",Tabel_RIE[[#This Row],[E12]]&lt;15),OR(Tabel_RIE[[#This Row],[R12]]="",Tabel_RIE[[#This Row],[R12]]&lt;70)),"n.v.t.",IF(OR(Tabel_RIE[[#This Row],[E12]]&gt;=15,Tabel_RIE[[#This Row],[R12]]&gt;=70),"√","fout")))</f>
        <v/>
      </c>
      <c r="T38" s="125"/>
      <c r="U38" s="126"/>
      <c r="V38" s="126"/>
      <c r="W38" s="127"/>
      <c r="X38" s="128" t="str">
        <f t="shared" si="0"/>
        <v>Bronaanpak:
Collectieve maatregelen:
Individuele maatregelen:
PBM's:</v>
      </c>
      <c r="Y38" s="119"/>
      <c r="Z38" s="129"/>
      <c r="AA38" s="125"/>
      <c r="AB38" s="122" t="str">
        <f>IF(Tabel_RIE[[#This Row],[E2]]&gt;0,VLOOKUP(Tabel_RIE[[#This Row],[E2]],Tabel_FK_E[],2,FALSE),"")</f>
        <v/>
      </c>
      <c r="AC38" s="125"/>
      <c r="AD38" s="122" t="str">
        <f>IF(Tabel_RIE[[#This Row],[B2]]&gt;0,VLOOKUP(Tabel_RIE[[#This Row],[B2]],Tabel_FK_B[],2,FALSE),"")</f>
        <v/>
      </c>
      <c r="AE38" s="125"/>
      <c r="AF38" s="122" t="str">
        <f>IF(Tabel_RIE[[#This Row],[W2]]&gt;0,VLOOKUP(Tabel_RIE[[#This Row],[W2]],Tabel_FK_W[],2,FALSE),"")</f>
        <v/>
      </c>
      <c r="AG3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8" s="122"/>
      <c r="AI38" s="119"/>
      <c r="AJ38" s="127"/>
      <c r="AK3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8" s="130" t="str">
        <f>IF(AND(Tabel_RIE[[#This Row],[R12]]&gt;=70,Tabel_RIE[[#This Row],[R22]]&lt;70),"Ja","Nee")</f>
        <v>Ja</v>
      </c>
      <c r="AM38" s="130" t="str">
        <f>IF(Tabel_RIE[[#This Row],[R22]]&lt;&gt;"",Tabel_RIE[[#This Row],[R22]],Tabel_RIE[[#This Row],[R12]])</f>
        <v/>
      </c>
    </row>
    <row r="39" spans="2:39" ht="42" customHeight="1">
      <c r="B39" s="118">
        <v>55</v>
      </c>
      <c r="C39" s="119"/>
      <c r="D39" s="119"/>
      <c r="E39" s="119"/>
      <c r="F39" s="119"/>
      <c r="G39" s="119"/>
      <c r="H39" s="119"/>
      <c r="I39" s="119"/>
      <c r="J39" s="119"/>
      <c r="K39" s="120"/>
      <c r="L39" s="121" t="str">
        <f>IF(Tabel_RIE[[#This Row],[E1]]&gt;0,VLOOKUP(Tabel_RIE[[#This Row],[E1]],Tabel_FK_E[],2,FALSE),"")</f>
        <v/>
      </c>
      <c r="M39" s="120"/>
      <c r="N39" s="122" t="str">
        <f>IF(Tabel_RIE[[#This Row],[B1]]&gt;0,VLOOKUP(Tabel_RIE[[#This Row],[B1]],Tabel_FK_B[],2,FALSE),"")</f>
        <v/>
      </c>
      <c r="O39" s="120"/>
      <c r="P39" s="122" t="str">
        <f>IF(Tabel_RIE[[#This Row],[W1]]&gt;0,VLOOKUP(Tabel_RIE[[#This Row],[W1]],Tabel_FK_W[],2,FALSE),"")</f>
        <v/>
      </c>
      <c r="Q3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9" s="122" t="str">
        <f>IF(OR(Tabel_RIE[[#This Row],[E12]]="",Tabel_RIE[[#This Row],[B12]]="",Tabel_RIE[[#This Row],[W12]]=""),"",Tabel_RIE[[#This Row],[E12]]*Tabel_RIE[[#This Row],[B12]]*Tabel_RIE[[#This Row],[W12]])</f>
        <v/>
      </c>
      <c r="S39" s="124" t="str">
        <f>IF(AND(Tabel_RIE[[#This Row],[E12]]="",Tabel_RIE[[#This Row],[R12]]=""),"",IF(AND(OR(Tabel_RIE[[#This Row],[E12]]="",Tabel_RIE[[#This Row],[E12]]&lt;15),OR(Tabel_RIE[[#This Row],[R12]]="",Tabel_RIE[[#This Row],[R12]]&lt;70)),"n.v.t.",IF(OR(Tabel_RIE[[#This Row],[E12]]&gt;=15,Tabel_RIE[[#This Row],[R12]]&gt;=70),"√","fout")))</f>
        <v/>
      </c>
      <c r="T39" s="125"/>
      <c r="U39" s="126"/>
      <c r="V39" s="126"/>
      <c r="W39" s="127"/>
      <c r="X39" s="128" t="str">
        <f t="shared" si="0"/>
        <v>Bronaanpak:
Collectieve maatregelen:
Individuele maatregelen:
PBM's:</v>
      </c>
      <c r="Y39" s="119"/>
      <c r="Z39" s="129"/>
      <c r="AA39" s="125"/>
      <c r="AB39" s="122" t="str">
        <f>IF(Tabel_RIE[[#This Row],[E2]]&gt;0,VLOOKUP(Tabel_RIE[[#This Row],[E2]],Tabel_FK_E[],2,FALSE),"")</f>
        <v/>
      </c>
      <c r="AC39" s="125"/>
      <c r="AD39" s="122" t="str">
        <f>IF(Tabel_RIE[[#This Row],[B2]]&gt;0,VLOOKUP(Tabel_RIE[[#This Row],[B2]],Tabel_FK_B[],2,FALSE),"")</f>
        <v/>
      </c>
      <c r="AE39" s="125"/>
      <c r="AF39" s="122" t="str">
        <f>IF(Tabel_RIE[[#This Row],[W2]]&gt;0,VLOOKUP(Tabel_RIE[[#This Row],[W2]],Tabel_FK_W[],2,FALSE),"")</f>
        <v/>
      </c>
      <c r="AG3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9" s="122"/>
      <c r="AI39" s="119"/>
      <c r="AJ39" s="127"/>
      <c r="AK3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9" s="130" t="str">
        <f>IF(AND(Tabel_RIE[[#This Row],[R12]]&gt;=70,Tabel_RIE[[#This Row],[R22]]&lt;70),"Ja","Nee")</f>
        <v>Ja</v>
      </c>
      <c r="AM39" s="130" t="str">
        <f>IF(Tabel_RIE[[#This Row],[R22]]&lt;&gt;"",Tabel_RIE[[#This Row],[R22]],Tabel_RIE[[#This Row],[R12]])</f>
        <v/>
      </c>
    </row>
    <row r="40" spans="2:39" ht="42" customHeight="1">
      <c r="B40" s="118">
        <v>56</v>
      </c>
      <c r="C40" s="119"/>
      <c r="D40" s="119"/>
      <c r="E40" s="119"/>
      <c r="F40" s="119"/>
      <c r="G40" s="119"/>
      <c r="H40" s="119"/>
      <c r="I40" s="119"/>
      <c r="J40" s="119"/>
      <c r="K40" s="120"/>
      <c r="L40" s="121" t="str">
        <f>IF(Tabel_RIE[[#This Row],[E1]]&gt;0,VLOOKUP(Tabel_RIE[[#This Row],[E1]],Tabel_FK_E[],2,FALSE),"")</f>
        <v/>
      </c>
      <c r="M40" s="120"/>
      <c r="N40" s="122" t="str">
        <f>IF(Tabel_RIE[[#This Row],[B1]]&gt;0,VLOOKUP(Tabel_RIE[[#This Row],[B1]],Tabel_FK_B[],2,FALSE),"")</f>
        <v/>
      </c>
      <c r="O40" s="120"/>
      <c r="P40" s="122" t="str">
        <f>IF(Tabel_RIE[[#This Row],[W1]]&gt;0,VLOOKUP(Tabel_RIE[[#This Row],[W1]],Tabel_FK_W[],2,FALSE),"")</f>
        <v/>
      </c>
      <c r="Q4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0" s="122" t="str">
        <f>IF(OR(Tabel_RIE[[#This Row],[E12]]="",Tabel_RIE[[#This Row],[B12]]="",Tabel_RIE[[#This Row],[W12]]=""),"",Tabel_RIE[[#This Row],[E12]]*Tabel_RIE[[#This Row],[B12]]*Tabel_RIE[[#This Row],[W12]])</f>
        <v/>
      </c>
      <c r="S40" s="124" t="str">
        <f>IF(AND(Tabel_RIE[[#This Row],[E12]]="",Tabel_RIE[[#This Row],[R12]]=""),"",IF(AND(OR(Tabel_RIE[[#This Row],[E12]]="",Tabel_RIE[[#This Row],[E12]]&lt;15),OR(Tabel_RIE[[#This Row],[R12]]="",Tabel_RIE[[#This Row],[R12]]&lt;70)),"n.v.t.",IF(OR(Tabel_RIE[[#This Row],[E12]]&gt;=15,Tabel_RIE[[#This Row],[R12]]&gt;=70),"√","fout")))</f>
        <v/>
      </c>
      <c r="T40" s="125"/>
      <c r="U40" s="126"/>
      <c r="V40" s="126"/>
      <c r="W40" s="127"/>
      <c r="X40" s="128" t="str">
        <f t="shared" si="0"/>
        <v>Bronaanpak:
Collectieve maatregelen:
Individuele maatregelen:
PBM's:</v>
      </c>
      <c r="Y40" s="119"/>
      <c r="Z40" s="129"/>
      <c r="AA40" s="125"/>
      <c r="AB40" s="122" t="str">
        <f>IF(Tabel_RIE[[#This Row],[E2]]&gt;0,VLOOKUP(Tabel_RIE[[#This Row],[E2]],Tabel_FK_E[],2,FALSE),"")</f>
        <v/>
      </c>
      <c r="AC40" s="125"/>
      <c r="AD40" s="122" t="str">
        <f>IF(Tabel_RIE[[#This Row],[B2]]&gt;0,VLOOKUP(Tabel_RIE[[#This Row],[B2]],Tabel_FK_B[],2,FALSE),"")</f>
        <v/>
      </c>
      <c r="AE40" s="125"/>
      <c r="AF40" s="122" t="str">
        <f>IF(Tabel_RIE[[#This Row],[W2]]&gt;0,VLOOKUP(Tabel_RIE[[#This Row],[W2]],Tabel_FK_W[],2,FALSE),"")</f>
        <v/>
      </c>
      <c r="AG4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0" s="122"/>
      <c r="AI40" s="119"/>
      <c r="AJ40" s="127"/>
      <c r="AK4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0" s="130" t="str">
        <f>IF(AND(Tabel_RIE[[#This Row],[R12]]&gt;=70,Tabel_RIE[[#This Row],[R22]]&lt;70),"Ja","Nee")</f>
        <v>Ja</v>
      </c>
      <c r="AM40" s="130" t="str">
        <f>IF(Tabel_RIE[[#This Row],[R22]]&lt;&gt;"",Tabel_RIE[[#This Row],[R22]],Tabel_RIE[[#This Row],[R12]])</f>
        <v/>
      </c>
    </row>
    <row r="41" spans="2:39" ht="42" customHeight="1">
      <c r="B41" s="118">
        <v>57</v>
      </c>
      <c r="C41" s="119"/>
      <c r="D41" s="119"/>
      <c r="E41" s="119"/>
      <c r="F41" s="119"/>
      <c r="G41" s="119"/>
      <c r="H41" s="119"/>
      <c r="I41" s="119"/>
      <c r="J41" s="119"/>
      <c r="K41" s="120"/>
      <c r="L41" s="121" t="str">
        <f>IF(Tabel_RIE[[#This Row],[E1]]&gt;0,VLOOKUP(Tabel_RIE[[#This Row],[E1]],Tabel_FK_E[],2,FALSE),"")</f>
        <v/>
      </c>
      <c r="M41" s="120"/>
      <c r="N41" s="122" t="str">
        <f>IF(Tabel_RIE[[#This Row],[B1]]&gt;0,VLOOKUP(Tabel_RIE[[#This Row],[B1]],Tabel_FK_B[],2,FALSE),"")</f>
        <v/>
      </c>
      <c r="O41" s="120"/>
      <c r="P41" s="122" t="str">
        <f>IF(Tabel_RIE[[#This Row],[W1]]&gt;0,VLOOKUP(Tabel_RIE[[#This Row],[W1]],Tabel_FK_W[],2,FALSE),"")</f>
        <v/>
      </c>
      <c r="Q4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1" s="122" t="str">
        <f>IF(OR(Tabel_RIE[[#This Row],[E12]]="",Tabel_RIE[[#This Row],[B12]]="",Tabel_RIE[[#This Row],[W12]]=""),"",Tabel_RIE[[#This Row],[E12]]*Tabel_RIE[[#This Row],[B12]]*Tabel_RIE[[#This Row],[W12]])</f>
        <v/>
      </c>
      <c r="S41" s="124" t="str">
        <f>IF(AND(Tabel_RIE[[#This Row],[E12]]="",Tabel_RIE[[#This Row],[R12]]=""),"",IF(AND(OR(Tabel_RIE[[#This Row],[E12]]="",Tabel_RIE[[#This Row],[E12]]&lt;15),OR(Tabel_RIE[[#This Row],[R12]]="",Tabel_RIE[[#This Row],[R12]]&lt;70)),"n.v.t.",IF(OR(Tabel_RIE[[#This Row],[E12]]&gt;=15,Tabel_RIE[[#This Row],[R12]]&gt;=70),"√","fout")))</f>
        <v/>
      </c>
      <c r="T41" s="125"/>
      <c r="U41" s="126"/>
      <c r="V41" s="126"/>
      <c r="W41" s="127"/>
      <c r="X41" s="128" t="str">
        <f t="shared" si="0"/>
        <v>Bronaanpak:
Collectieve maatregelen:
Individuele maatregelen:
PBM's:</v>
      </c>
      <c r="Y41" s="119"/>
      <c r="Z41" s="129"/>
      <c r="AA41" s="125"/>
      <c r="AB41" s="122" t="str">
        <f>IF(Tabel_RIE[[#This Row],[E2]]&gt;0,VLOOKUP(Tabel_RIE[[#This Row],[E2]],Tabel_FK_E[],2,FALSE),"")</f>
        <v/>
      </c>
      <c r="AC41" s="125"/>
      <c r="AD41" s="122" t="str">
        <f>IF(Tabel_RIE[[#This Row],[B2]]&gt;0,VLOOKUP(Tabel_RIE[[#This Row],[B2]],Tabel_FK_B[],2,FALSE),"")</f>
        <v/>
      </c>
      <c r="AE41" s="125"/>
      <c r="AF41" s="122" t="str">
        <f>IF(Tabel_RIE[[#This Row],[W2]]&gt;0,VLOOKUP(Tabel_RIE[[#This Row],[W2]],Tabel_FK_W[],2,FALSE),"")</f>
        <v/>
      </c>
      <c r="AG4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1" s="122"/>
      <c r="AI41" s="119"/>
      <c r="AJ41" s="127"/>
      <c r="AK4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1" s="130" t="str">
        <f>IF(AND(Tabel_RIE[[#This Row],[R12]]&gt;=70,Tabel_RIE[[#This Row],[R22]]&lt;70),"Ja","Nee")</f>
        <v>Ja</v>
      </c>
      <c r="AM41" s="130" t="str">
        <f>IF(Tabel_RIE[[#This Row],[R22]]&lt;&gt;"",Tabel_RIE[[#This Row],[R22]],Tabel_RIE[[#This Row],[R12]])</f>
        <v/>
      </c>
    </row>
    <row r="42" spans="2:39" ht="42" customHeight="1">
      <c r="B42" s="118">
        <v>58</v>
      </c>
      <c r="C42" s="119"/>
      <c r="D42" s="119"/>
      <c r="E42" s="119"/>
      <c r="F42" s="119"/>
      <c r="G42" s="119"/>
      <c r="H42" s="119"/>
      <c r="I42" s="119"/>
      <c r="J42" s="119"/>
      <c r="K42" s="120"/>
      <c r="L42" s="121" t="str">
        <f>IF(Tabel_RIE[[#This Row],[E1]]&gt;0,VLOOKUP(Tabel_RIE[[#This Row],[E1]],Tabel_FK_E[],2,FALSE),"")</f>
        <v/>
      </c>
      <c r="M42" s="120"/>
      <c r="N42" s="122" t="str">
        <f>IF(Tabel_RIE[[#This Row],[B1]]&gt;0,VLOOKUP(Tabel_RIE[[#This Row],[B1]],Tabel_FK_B[],2,FALSE),"")</f>
        <v/>
      </c>
      <c r="O42" s="120"/>
      <c r="P42" s="122" t="str">
        <f>IF(Tabel_RIE[[#This Row],[W1]]&gt;0,VLOOKUP(Tabel_RIE[[#This Row],[W1]],Tabel_FK_W[],2,FALSE),"")</f>
        <v/>
      </c>
      <c r="Q4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2" s="122" t="str">
        <f>IF(OR(Tabel_RIE[[#This Row],[E12]]="",Tabel_RIE[[#This Row],[B12]]="",Tabel_RIE[[#This Row],[W12]]=""),"",Tabel_RIE[[#This Row],[E12]]*Tabel_RIE[[#This Row],[B12]]*Tabel_RIE[[#This Row],[W12]])</f>
        <v/>
      </c>
      <c r="S42" s="124" t="str">
        <f>IF(AND(Tabel_RIE[[#This Row],[E12]]="",Tabel_RIE[[#This Row],[R12]]=""),"",IF(AND(OR(Tabel_RIE[[#This Row],[E12]]="",Tabel_RIE[[#This Row],[E12]]&lt;15),OR(Tabel_RIE[[#This Row],[R12]]="",Tabel_RIE[[#This Row],[R12]]&lt;70)),"n.v.t.",IF(OR(Tabel_RIE[[#This Row],[E12]]&gt;=15,Tabel_RIE[[#This Row],[R12]]&gt;=70),"√","fout")))</f>
        <v/>
      </c>
      <c r="T42" s="125"/>
      <c r="U42" s="126"/>
      <c r="V42" s="126"/>
      <c r="W42" s="127"/>
      <c r="X42" s="128" t="str">
        <f t="shared" si="0"/>
        <v>Bronaanpak:
Collectieve maatregelen:
Individuele maatregelen:
PBM's:</v>
      </c>
      <c r="Y42" s="119"/>
      <c r="Z42" s="129"/>
      <c r="AA42" s="125"/>
      <c r="AB42" s="122" t="str">
        <f>IF(Tabel_RIE[[#This Row],[E2]]&gt;0,VLOOKUP(Tabel_RIE[[#This Row],[E2]],Tabel_FK_E[],2,FALSE),"")</f>
        <v/>
      </c>
      <c r="AC42" s="125"/>
      <c r="AD42" s="122" t="str">
        <f>IF(Tabel_RIE[[#This Row],[B2]]&gt;0,VLOOKUP(Tabel_RIE[[#This Row],[B2]],Tabel_FK_B[],2,FALSE),"")</f>
        <v/>
      </c>
      <c r="AE42" s="125"/>
      <c r="AF42" s="122" t="str">
        <f>IF(Tabel_RIE[[#This Row],[W2]]&gt;0,VLOOKUP(Tabel_RIE[[#This Row],[W2]],Tabel_FK_W[],2,FALSE),"")</f>
        <v/>
      </c>
      <c r="AG4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2" s="122"/>
      <c r="AI42" s="119"/>
      <c r="AJ42" s="127"/>
      <c r="AK4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2" s="130" t="str">
        <f>IF(AND(Tabel_RIE[[#This Row],[R12]]&gt;=70,Tabel_RIE[[#This Row],[R22]]&lt;70),"Ja","Nee")</f>
        <v>Ja</v>
      </c>
      <c r="AM42" s="130" t="str">
        <f>IF(Tabel_RIE[[#This Row],[R22]]&lt;&gt;"",Tabel_RIE[[#This Row],[R22]],Tabel_RIE[[#This Row],[R12]])</f>
        <v/>
      </c>
    </row>
    <row r="43" spans="2:39" ht="42" customHeight="1">
      <c r="B43" s="118">
        <v>59</v>
      </c>
      <c r="C43" s="119"/>
      <c r="D43" s="119"/>
      <c r="E43" s="119"/>
      <c r="F43" s="119"/>
      <c r="G43" s="119"/>
      <c r="H43" s="119"/>
      <c r="I43" s="119"/>
      <c r="J43" s="119"/>
      <c r="K43" s="120"/>
      <c r="L43" s="121" t="str">
        <f>IF(Tabel_RIE[[#This Row],[E1]]&gt;0,VLOOKUP(Tabel_RIE[[#This Row],[E1]],Tabel_FK_E[],2,FALSE),"")</f>
        <v/>
      </c>
      <c r="M43" s="120"/>
      <c r="N43" s="122" t="str">
        <f>IF(Tabel_RIE[[#This Row],[B1]]&gt;0,VLOOKUP(Tabel_RIE[[#This Row],[B1]],Tabel_FK_B[],2,FALSE),"")</f>
        <v/>
      </c>
      <c r="O43" s="120"/>
      <c r="P43" s="122" t="str">
        <f>IF(Tabel_RIE[[#This Row],[W1]]&gt;0,VLOOKUP(Tabel_RIE[[#This Row],[W1]],Tabel_FK_W[],2,FALSE),"")</f>
        <v/>
      </c>
      <c r="Q4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3" s="122" t="str">
        <f>IF(OR(Tabel_RIE[[#This Row],[E12]]="",Tabel_RIE[[#This Row],[B12]]="",Tabel_RIE[[#This Row],[W12]]=""),"",Tabel_RIE[[#This Row],[E12]]*Tabel_RIE[[#This Row],[B12]]*Tabel_RIE[[#This Row],[W12]])</f>
        <v/>
      </c>
      <c r="S43" s="124" t="str">
        <f>IF(AND(Tabel_RIE[[#This Row],[E12]]="",Tabel_RIE[[#This Row],[R12]]=""),"",IF(AND(OR(Tabel_RIE[[#This Row],[E12]]="",Tabel_RIE[[#This Row],[E12]]&lt;15),OR(Tabel_RIE[[#This Row],[R12]]="",Tabel_RIE[[#This Row],[R12]]&lt;70)),"n.v.t.",IF(OR(Tabel_RIE[[#This Row],[E12]]&gt;=15,Tabel_RIE[[#This Row],[R12]]&gt;=70),"√","fout")))</f>
        <v/>
      </c>
      <c r="T43" s="125"/>
      <c r="U43" s="126"/>
      <c r="V43" s="126"/>
      <c r="W43" s="127"/>
      <c r="X43" s="128" t="str">
        <f t="shared" si="0"/>
        <v>Bronaanpak:
Collectieve maatregelen:
Individuele maatregelen:
PBM's:</v>
      </c>
      <c r="Y43" s="119"/>
      <c r="Z43" s="129"/>
      <c r="AA43" s="125"/>
      <c r="AB43" s="122" t="str">
        <f>IF(Tabel_RIE[[#This Row],[E2]]&gt;0,VLOOKUP(Tabel_RIE[[#This Row],[E2]],Tabel_FK_E[],2,FALSE),"")</f>
        <v/>
      </c>
      <c r="AC43" s="125"/>
      <c r="AD43" s="122" t="str">
        <f>IF(Tabel_RIE[[#This Row],[B2]]&gt;0,VLOOKUP(Tabel_RIE[[#This Row],[B2]],Tabel_FK_B[],2,FALSE),"")</f>
        <v/>
      </c>
      <c r="AE43" s="125"/>
      <c r="AF43" s="122" t="str">
        <f>IF(Tabel_RIE[[#This Row],[W2]]&gt;0,VLOOKUP(Tabel_RIE[[#This Row],[W2]],Tabel_FK_W[],2,FALSE),"")</f>
        <v/>
      </c>
      <c r="AG4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3" s="122"/>
      <c r="AI43" s="119"/>
      <c r="AJ43" s="127"/>
      <c r="AK4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3" s="130" t="str">
        <f>IF(AND(Tabel_RIE[[#This Row],[R12]]&gt;=70,Tabel_RIE[[#This Row],[R22]]&lt;70),"Ja","Nee")</f>
        <v>Ja</v>
      </c>
      <c r="AM43" s="130" t="str">
        <f>IF(Tabel_RIE[[#This Row],[R22]]&lt;&gt;"",Tabel_RIE[[#This Row],[R22]],Tabel_RIE[[#This Row],[R12]])</f>
        <v/>
      </c>
    </row>
    <row r="44" spans="2:39" ht="42" customHeight="1">
      <c r="B44" s="118">
        <v>60</v>
      </c>
      <c r="C44" s="119"/>
      <c r="D44" s="119"/>
      <c r="E44" s="119"/>
      <c r="F44" s="119"/>
      <c r="G44" s="119"/>
      <c r="H44" s="119"/>
      <c r="I44" s="119"/>
      <c r="J44" s="119"/>
      <c r="K44" s="120"/>
      <c r="L44" s="121" t="str">
        <f>IF(Tabel_RIE[[#This Row],[E1]]&gt;0,VLOOKUP(Tabel_RIE[[#This Row],[E1]],Tabel_FK_E[],2,FALSE),"")</f>
        <v/>
      </c>
      <c r="M44" s="120"/>
      <c r="N44" s="122" t="str">
        <f>IF(Tabel_RIE[[#This Row],[B1]]&gt;0,VLOOKUP(Tabel_RIE[[#This Row],[B1]],Tabel_FK_B[],2,FALSE),"")</f>
        <v/>
      </c>
      <c r="O44" s="120"/>
      <c r="P44" s="122" t="str">
        <f>IF(Tabel_RIE[[#This Row],[W1]]&gt;0,VLOOKUP(Tabel_RIE[[#This Row],[W1]],Tabel_FK_W[],2,FALSE),"")</f>
        <v/>
      </c>
      <c r="Q4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4" s="122" t="str">
        <f>IF(OR(Tabel_RIE[[#This Row],[E12]]="",Tabel_RIE[[#This Row],[B12]]="",Tabel_RIE[[#This Row],[W12]]=""),"",Tabel_RIE[[#This Row],[E12]]*Tabel_RIE[[#This Row],[B12]]*Tabel_RIE[[#This Row],[W12]])</f>
        <v/>
      </c>
      <c r="S44" s="124" t="str">
        <f>IF(AND(Tabel_RIE[[#This Row],[E12]]="",Tabel_RIE[[#This Row],[R12]]=""),"",IF(AND(OR(Tabel_RIE[[#This Row],[E12]]="",Tabel_RIE[[#This Row],[E12]]&lt;15),OR(Tabel_RIE[[#This Row],[R12]]="",Tabel_RIE[[#This Row],[R12]]&lt;70)),"n.v.t.",IF(OR(Tabel_RIE[[#This Row],[E12]]&gt;=15,Tabel_RIE[[#This Row],[R12]]&gt;=70),"√","fout")))</f>
        <v/>
      </c>
      <c r="T44" s="125"/>
      <c r="U44" s="126"/>
      <c r="V44" s="126"/>
      <c r="W44" s="127"/>
      <c r="X44" s="128" t="str">
        <f t="shared" si="0"/>
        <v>Bronaanpak:
Collectieve maatregelen:
Individuele maatregelen:
PBM's:</v>
      </c>
      <c r="Y44" s="119"/>
      <c r="Z44" s="129"/>
      <c r="AA44" s="125"/>
      <c r="AB44" s="122" t="str">
        <f>IF(Tabel_RIE[[#This Row],[E2]]&gt;0,VLOOKUP(Tabel_RIE[[#This Row],[E2]],Tabel_FK_E[],2,FALSE),"")</f>
        <v/>
      </c>
      <c r="AC44" s="125"/>
      <c r="AD44" s="122" t="str">
        <f>IF(Tabel_RIE[[#This Row],[B2]]&gt;0,VLOOKUP(Tabel_RIE[[#This Row],[B2]],Tabel_FK_B[],2,FALSE),"")</f>
        <v/>
      </c>
      <c r="AE44" s="125"/>
      <c r="AF44" s="122" t="str">
        <f>IF(Tabel_RIE[[#This Row],[W2]]&gt;0,VLOOKUP(Tabel_RIE[[#This Row],[W2]],Tabel_FK_W[],2,FALSE),"")</f>
        <v/>
      </c>
      <c r="AG4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4" s="122"/>
      <c r="AI44" s="119"/>
      <c r="AJ44" s="127"/>
      <c r="AK4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4" s="130" t="str">
        <f>IF(AND(Tabel_RIE[[#This Row],[R12]]&gt;=70,Tabel_RIE[[#This Row],[R22]]&lt;70),"Ja","Nee")</f>
        <v>Ja</v>
      </c>
      <c r="AM44" s="130" t="str">
        <f>IF(Tabel_RIE[[#This Row],[R22]]&lt;&gt;"",Tabel_RIE[[#This Row],[R22]],Tabel_RIE[[#This Row],[R12]])</f>
        <v/>
      </c>
    </row>
    <row r="45" spans="2:39" ht="42" customHeight="1">
      <c r="B45" s="118">
        <v>61</v>
      </c>
      <c r="C45" s="119"/>
      <c r="D45" s="119"/>
      <c r="E45" s="119"/>
      <c r="F45" s="119"/>
      <c r="G45" s="119"/>
      <c r="H45" s="119"/>
      <c r="I45" s="119"/>
      <c r="J45" s="119"/>
      <c r="K45" s="120"/>
      <c r="L45" s="121" t="str">
        <f>IF(Tabel_RIE[[#This Row],[E1]]&gt;0,VLOOKUP(Tabel_RIE[[#This Row],[E1]],Tabel_FK_E[],2,FALSE),"")</f>
        <v/>
      </c>
      <c r="M45" s="120"/>
      <c r="N45" s="122" t="str">
        <f>IF(Tabel_RIE[[#This Row],[B1]]&gt;0,VLOOKUP(Tabel_RIE[[#This Row],[B1]],Tabel_FK_B[],2,FALSE),"")</f>
        <v/>
      </c>
      <c r="O45" s="120"/>
      <c r="P45" s="122" t="str">
        <f>IF(Tabel_RIE[[#This Row],[W1]]&gt;0,VLOOKUP(Tabel_RIE[[#This Row],[W1]],Tabel_FK_W[],2,FALSE),"")</f>
        <v/>
      </c>
      <c r="Q4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5" s="122" t="str">
        <f>IF(OR(Tabel_RIE[[#This Row],[E12]]="",Tabel_RIE[[#This Row],[B12]]="",Tabel_RIE[[#This Row],[W12]]=""),"",Tabel_RIE[[#This Row],[E12]]*Tabel_RIE[[#This Row],[B12]]*Tabel_RIE[[#This Row],[W12]])</f>
        <v/>
      </c>
      <c r="S45" s="124" t="str">
        <f>IF(AND(Tabel_RIE[[#This Row],[E12]]="",Tabel_RIE[[#This Row],[R12]]=""),"",IF(AND(OR(Tabel_RIE[[#This Row],[E12]]="",Tabel_RIE[[#This Row],[E12]]&lt;15),OR(Tabel_RIE[[#This Row],[R12]]="",Tabel_RIE[[#This Row],[R12]]&lt;70)),"n.v.t.",IF(OR(Tabel_RIE[[#This Row],[E12]]&gt;=15,Tabel_RIE[[#This Row],[R12]]&gt;=70),"√","fout")))</f>
        <v/>
      </c>
      <c r="T45" s="125"/>
      <c r="U45" s="126"/>
      <c r="V45" s="126"/>
      <c r="W45" s="127"/>
      <c r="X45" s="128" t="str">
        <f t="shared" si="0"/>
        <v>Bronaanpak:
Collectieve maatregelen:
Individuele maatregelen:
PBM's:</v>
      </c>
      <c r="Y45" s="119"/>
      <c r="Z45" s="129"/>
      <c r="AA45" s="125"/>
      <c r="AB45" s="122" t="str">
        <f>IF(Tabel_RIE[[#This Row],[E2]]&gt;0,VLOOKUP(Tabel_RIE[[#This Row],[E2]],Tabel_FK_E[],2,FALSE),"")</f>
        <v/>
      </c>
      <c r="AC45" s="125"/>
      <c r="AD45" s="122" t="str">
        <f>IF(Tabel_RIE[[#This Row],[B2]]&gt;0,VLOOKUP(Tabel_RIE[[#This Row],[B2]],Tabel_FK_B[],2,FALSE),"")</f>
        <v/>
      </c>
      <c r="AE45" s="125"/>
      <c r="AF45" s="122" t="str">
        <f>IF(Tabel_RIE[[#This Row],[W2]]&gt;0,VLOOKUP(Tabel_RIE[[#This Row],[W2]],Tabel_FK_W[],2,FALSE),"")</f>
        <v/>
      </c>
      <c r="AG4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5" s="122"/>
      <c r="AI45" s="119"/>
      <c r="AJ45" s="127"/>
      <c r="AK4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5" s="130" t="str">
        <f>IF(AND(Tabel_RIE[[#This Row],[R12]]&gt;=70,Tabel_RIE[[#This Row],[R22]]&lt;70),"Ja","Nee")</f>
        <v>Ja</v>
      </c>
      <c r="AM45" s="130" t="str">
        <f>IF(Tabel_RIE[[#This Row],[R22]]&lt;&gt;"",Tabel_RIE[[#This Row],[R22]],Tabel_RIE[[#This Row],[R12]])</f>
        <v/>
      </c>
    </row>
    <row r="46" spans="2:39" ht="42" customHeight="1">
      <c r="B46" s="118">
        <v>62</v>
      </c>
      <c r="C46" s="119"/>
      <c r="D46" s="119"/>
      <c r="E46" s="119"/>
      <c r="F46" s="119"/>
      <c r="G46" s="119"/>
      <c r="H46" s="119"/>
      <c r="I46" s="119"/>
      <c r="J46" s="119"/>
      <c r="K46" s="120"/>
      <c r="L46" s="121" t="str">
        <f>IF(Tabel_RIE[[#This Row],[E1]]&gt;0,VLOOKUP(Tabel_RIE[[#This Row],[E1]],Tabel_FK_E[],2,FALSE),"")</f>
        <v/>
      </c>
      <c r="M46" s="120"/>
      <c r="N46" s="122" t="str">
        <f>IF(Tabel_RIE[[#This Row],[B1]]&gt;0,VLOOKUP(Tabel_RIE[[#This Row],[B1]],Tabel_FK_B[],2,FALSE),"")</f>
        <v/>
      </c>
      <c r="O46" s="120"/>
      <c r="P46" s="122" t="str">
        <f>IF(Tabel_RIE[[#This Row],[W1]]&gt;0,VLOOKUP(Tabel_RIE[[#This Row],[W1]],Tabel_FK_W[],2,FALSE),"")</f>
        <v/>
      </c>
      <c r="Q4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6" s="122" t="str">
        <f>IF(OR(Tabel_RIE[[#This Row],[E12]]="",Tabel_RIE[[#This Row],[B12]]="",Tabel_RIE[[#This Row],[W12]]=""),"",Tabel_RIE[[#This Row],[E12]]*Tabel_RIE[[#This Row],[B12]]*Tabel_RIE[[#This Row],[W12]])</f>
        <v/>
      </c>
      <c r="S46" s="124" t="str">
        <f>IF(AND(Tabel_RIE[[#This Row],[E12]]="",Tabel_RIE[[#This Row],[R12]]=""),"",IF(AND(OR(Tabel_RIE[[#This Row],[E12]]="",Tabel_RIE[[#This Row],[E12]]&lt;15),OR(Tabel_RIE[[#This Row],[R12]]="",Tabel_RIE[[#This Row],[R12]]&lt;70)),"n.v.t.",IF(OR(Tabel_RIE[[#This Row],[E12]]&gt;=15,Tabel_RIE[[#This Row],[R12]]&gt;=70),"√","fout")))</f>
        <v/>
      </c>
      <c r="T46" s="125"/>
      <c r="U46" s="126"/>
      <c r="V46" s="126"/>
      <c r="W46" s="127"/>
      <c r="X46" s="128" t="str">
        <f t="shared" si="0"/>
        <v>Bronaanpak:
Collectieve maatregelen:
Individuele maatregelen:
PBM's:</v>
      </c>
      <c r="Y46" s="119"/>
      <c r="Z46" s="129"/>
      <c r="AA46" s="125"/>
      <c r="AB46" s="122" t="str">
        <f>IF(Tabel_RIE[[#This Row],[E2]]&gt;0,VLOOKUP(Tabel_RIE[[#This Row],[E2]],Tabel_FK_E[],2,FALSE),"")</f>
        <v/>
      </c>
      <c r="AC46" s="125"/>
      <c r="AD46" s="122" t="str">
        <f>IF(Tabel_RIE[[#This Row],[B2]]&gt;0,VLOOKUP(Tabel_RIE[[#This Row],[B2]],Tabel_FK_B[],2,FALSE),"")</f>
        <v/>
      </c>
      <c r="AE46" s="125"/>
      <c r="AF46" s="122" t="str">
        <f>IF(Tabel_RIE[[#This Row],[W2]]&gt;0,VLOOKUP(Tabel_RIE[[#This Row],[W2]],Tabel_FK_W[],2,FALSE),"")</f>
        <v/>
      </c>
      <c r="AG4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6" s="122"/>
      <c r="AI46" s="119"/>
      <c r="AJ46" s="127"/>
      <c r="AK4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6" s="130" t="str">
        <f>IF(AND(Tabel_RIE[[#This Row],[R12]]&gt;=70,Tabel_RIE[[#This Row],[R22]]&lt;70),"Ja","Nee")</f>
        <v>Ja</v>
      </c>
      <c r="AM46" s="130" t="str">
        <f>IF(Tabel_RIE[[#This Row],[R22]]&lt;&gt;"",Tabel_RIE[[#This Row],[R22]],Tabel_RIE[[#This Row],[R12]])</f>
        <v/>
      </c>
    </row>
    <row r="47" spans="2:39" ht="42" customHeight="1">
      <c r="B47" s="118">
        <v>63</v>
      </c>
      <c r="C47" s="119"/>
      <c r="D47" s="119"/>
      <c r="E47" s="119"/>
      <c r="F47" s="119"/>
      <c r="G47" s="119"/>
      <c r="H47" s="119"/>
      <c r="I47" s="119"/>
      <c r="J47" s="119"/>
      <c r="K47" s="120"/>
      <c r="L47" s="121" t="str">
        <f>IF(Tabel_RIE[[#This Row],[E1]]&gt;0,VLOOKUP(Tabel_RIE[[#This Row],[E1]],Tabel_FK_E[],2,FALSE),"")</f>
        <v/>
      </c>
      <c r="M47" s="120"/>
      <c r="N47" s="122" t="str">
        <f>IF(Tabel_RIE[[#This Row],[B1]]&gt;0,VLOOKUP(Tabel_RIE[[#This Row],[B1]],Tabel_FK_B[],2,FALSE),"")</f>
        <v/>
      </c>
      <c r="O47" s="120"/>
      <c r="P47" s="122" t="str">
        <f>IF(Tabel_RIE[[#This Row],[W1]]&gt;0,VLOOKUP(Tabel_RIE[[#This Row],[W1]],Tabel_FK_W[],2,FALSE),"")</f>
        <v/>
      </c>
      <c r="Q4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7" s="122" t="str">
        <f>IF(OR(Tabel_RIE[[#This Row],[E12]]="",Tabel_RIE[[#This Row],[B12]]="",Tabel_RIE[[#This Row],[W12]]=""),"",Tabel_RIE[[#This Row],[E12]]*Tabel_RIE[[#This Row],[B12]]*Tabel_RIE[[#This Row],[W12]])</f>
        <v/>
      </c>
      <c r="S47" s="124" t="str">
        <f>IF(AND(Tabel_RIE[[#This Row],[E12]]="",Tabel_RIE[[#This Row],[R12]]=""),"",IF(AND(OR(Tabel_RIE[[#This Row],[E12]]="",Tabel_RIE[[#This Row],[E12]]&lt;15),OR(Tabel_RIE[[#This Row],[R12]]="",Tabel_RIE[[#This Row],[R12]]&lt;70)),"n.v.t.",IF(OR(Tabel_RIE[[#This Row],[E12]]&gt;=15,Tabel_RIE[[#This Row],[R12]]&gt;=70),"√","fout")))</f>
        <v/>
      </c>
      <c r="T47" s="125"/>
      <c r="U47" s="126"/>
      <c r="V47" s="126"/>
      <c r="W47" s="127"/>
      <c r="X47" s="128" t="str">
        <f t="shared" si="0"/>
        <v>Bronaanpak:
Collectieve maatregelen:
Individuele maatregelen:
PBM's:</v>
      </c>
      <c r="Y47" s="119"/>
      <c r="Z47" s="129"/>
      <c r="AA47" s="125"/>
      <c r="AB47" s="122" t="str">
        <f>IF(Tabel_RIE[[#This Row],[E2]]&gt;0,VLOOKUP(Tabel_RIE[[#This Row],[E2]],Tabel_FK_E[],2,FALSE),"")</f>
        <v/>
      </c>
      <c r="AC47" s="125"/>
      <c r="AD47" s="122" t="str">
        <f>IF(Tabel_RIE[[#This Row],[B2]]&gt;0,VLOOKUP(Tabel_RIE[[#This Row],[B2]],Tabel_FK_B[],2,FALSE),"")</f>
        <v/>
      </c>
      <c r="AE47" s="125"/>
      <c r="AF47" s="122" t="str">
        <f>IF(Tabel_RIE[[#This Row],[W2]]&gt;0,VLOOKUP(Tabel_RIE[[#This Row],[W2]],Tabel_FK_W[],2,FALSE),"")</f>
        <v/>
      </c>
      <c r="AG4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7" s="122"/>
      <c r="AI47" s="119"/>
      <c r="AJ47" s="127"/>
      <c r="AK4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7" s="130" t="str">
        <f>IF(AND(Tabel_RIE[[#This Row],[R12]]&gt;=70,Tabel_RIE[[#This Row],[R22]]&lt;70),"Ja","Nee")</f>
        <v>Ja</v>
      </c>
      <c r="AM47" s="130" t="str">
        <f>IF(Tabel_RIE[[#This Row],[R22]]&lt;&gt;"",Tabel_RIE[[#This Row],[R22]],Tabel_RIE[[#This Row],[R12]])</f>
        <v/>
      </c>
    </row>
    <row r="48" spans="2:39" ht="42" customHeight="1">
      <c r="B48" s="118">
        <v>64</v>
      </c>
      <c r="C48" s="119"/>
      <c r="D48" s="119"/>
      <c r="E48" s="119"/>
      <c r="F48" s="119"/>
      <c r="G48" s="119"/>
      <c r="H48" s="119"/>
      <c r="I48" s="119"/>
      <c r="J48" s="119"/>
      <c r="K48" s="120"/>
      <c r="L48" s="121" t="str">
        <f>IF(Tabel_RIE[[#This Row],[E1]]&gt;0,VLOOKUP(Tabel_RIE[[#This Row],[E1]],Tabel_FK_E[],2,FALSE),"")</f>
        <v/>
      </c>
      <c r="M48" s="120"/>
      <c r="N48" s="122" t="str">
        <f>IF(Tabel_RIE[[#This Row],[B1]]&gt;0,VLOOKUP(Tabel_RIE[[#This Row],[B1]],Tabel_FK_B[],2,FALSE),"")</f>
        <v/>
      </c>
      <c r="O48" s="120"/>
      <c r="P48" s="122" t="str">
        <f>IF(Tabel_RIE[[#This Row],[W1]]&gt;0,VLOOKUP(Tabel_RIE[[#This Row],[W1]],Tabel_FK_W[],2,FALSE),"")</f>
        <v/>
      </c>
      <c r="Q4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8" s="122" t="str">
        <f>IF(OR(Tabel_RIE[[#This Row],[E12]]="",Tabel_RIE[[#This Row],[B12]]="",Tabel_RIE[[#This Row],[W12]]=""),"",Tabel_RIE[[#This Row],[E12]]*Tabel_RIE[[#This Row],[B12]]*Tabel_RIE[[#This Row],[W12]])</f>
        <v/>
      </c>
      <c r="S48" s="124" t="str">
        <f>IF(AND(Tabel_RIE[[#This Row],[E12]]="",Tabel_RIE[[#This Row],[R12]]=""),"",IF(AND(OR(Tabel_RIE[[#This Row],[E12]]="",Tabel_RIE[[#This Row],[E12]]&lt;15),OR(Tabel_RIE[[#This Row],[R12]]="",Tabel_RIE[[#This Row],[R12]]&lt;70)),"n.v.t.",IF(OR(Tabel_RIE[[#This Row],[E12]]&gt;=15,Tabel_RIE[[#This Row],[R12]]&gt;=70),"√","fout")))</f>
        <v/>
      </c>
      <c r="T48" s="125"/>
      <c r="U48" s="126"/>
      <c r="V48" s="126"/>
      <c r="W48" s="127"/>
      <c r="X48" s="128" t="str">
        <f t="shared" si="0"/>
        <v>Bronaanpak:
Collectieve maatregelen:
Individuele maatregelen:
PBM's:</v>
      </c>
      <c r="Y48" s="119"/>
      <c r="Z48" s="129"/>
      <c r="AA48" s="125"/>
      <c r="AB48" s="122" t="str">
        <f>IF(Tabel_RIE[[#This Row],[E2]]&gt;0,VLOOKUP(Tabel_RIE[[#This Row],[E2]],Tabel_FK_E[],2,FALSE),"")</f>
        <v/>
      </c>
      <c r="AC48" s="125"/>
      <c r="AD48" s="122" t="str">
        <f>IF(Tabel_RIE[[#This Row],[B2]]&gt;0,VLOOKUP(Tabel_RIE[[#This Row],[B2]],Tabel_FK_B[],2,FALSE),"")</f>
        <v/>
      </c>
      <c r="AE48" s="125"/>
      <c r="AF48" s="122" t="str">
        <f>IF(Tabel_RIE[[#This Row],[W2]]&gt;0,VLOOKUP(Tabel_RIE[[#This Row],[W2]],Tabel_FK_W[],2,FALSE),"")</f>
        <v/>
      </c>
      <c r="AG4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8" s="122"/>
      <c r="AI48" s="119"/>
      <c r="AJ48" s="127"/>
      <c r="AK4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8" s="130" t="str">
        <f>IF(AND(Tabel_RIE[[#This Row],[R12]]&gt;=70,Tabel_RIE[[#This Row],[R22]]&lt;70),"Ja","Nee")</f>
        <v>Ja</v>
      </c>
      <c r="AM48" s="130" t="str">
        <f>IF(Tabel_RIE[[#This Row],[R22]]&lt;&gt;"",Tabel_RIE[[#This Row],[R22]],Tabel_RIE[[#This Row],[R12]])</f>
        <v/>
      </c>
    </row>
    <row r="49" spans="2:39" ht="42" customHeight="1">
      <c r="B49" s="118">
        <v>65</v>
      </c>
      <c r="C49" s="119"/>
      <c r="D49" s="119"/>
      <c r="E49" s="119"/>
      <c r="F49" s="119"/>
      <c r="G49" s="119"/>
      <c r="H49" s="119"/>
      <c r="I49" s="119"/>
      <c r="J49" s="119"/>
      <c r="K49" s="120"/>
      <c r="L49" s="121" t="str">
        <f>IF(Tabel_RIE[[#This Row],[E1]]&gt;0,VLOOKUP(Tabel_RIE[[#This Row],[E1]],Tabel_FK_E[],2,FALSE),"")</f>
        <v/>
      </c>
      <c r="M49" s="120"/>
      <c r="N49" s="122" t="str">
        <f>IF(Tabel_RIE[[#This Row],[B1]]&gt;0,VLOOKUP(Tabel_RIE[[#This Row],[B1]],Tabel_FK_B[],2,FALSE),"")</f>
        <v/>
      </c>
      <c r="O49" s="120"/>
      <c r="P49" s="122" t="str">
        <f>IF(Tabel_RIE[[#This Row],[W1]]&gt;0,VLOOKUP(Tabel_RIE[[#This Row],[W1]],Tabel_FK_W[],2,FALSE),"")</f>
        <v/>
      </c>
      <c r="Q4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9" s="122" t="str">
        <f>IF(OR(Tabel_RIE[[#This Row],[E12]]="",Tabel_RIE[[#This Row],[B12]]="",Tabel_RIE[[#This Row],[W12]]=""),"",Tabel_RIE[[#This Row],[E12]]*Tabel_RIE[[#This Row],[B12]]*Tabel_RIE[[#This Row],[W12]])</f>
        <v/>
      </c>
      <c r="S49" s="124" t="str">
        <f>IF(AND(Tabel_RIE[[#This Row],[E12]]="",Tabel_RIE[[#This Row],[R12]]=""),"",IF(AND(OR(Tabel_RIE[[#This Row],[E12]]="",Tabel_RIE[[#This Row],[E12]]&lt;15),OR(Tabel_RIE[[#This Row],[R12]]="",Tabel_RIE[[#This Row],[R12]]&lt;70)),"n.v.t.",IF(OR(Tabel_RIE[[#This Row],[E12]]&gt;=15,Tabel_RIE[[#This Row],[R12]]&gt;=70),"√","fout")))</f>
        <v/>
      </c>
      <c r="T49" s="125"/>
      <c r="U49" s="126"/>
      <c r="V49" s="126"/>
      <c r="W49" s="127"/>
      <c r="X49" s="128" t="str">
        <f t="shared" si="0"/>
        <v>Bronaanpak:
Collectieve maatregelen:
Individuele maatregelen:
PBM's:</v>
      </c>
      <c r="Y49" s="119"/>
      <c r="Z49" s="129"/>
      <c r="AA49" s="125"/>
      <c r="AB49" s="122" t="str">
        <f>IF(Tabel_RIE[[#This Row],[E2]]&gt;0,VLOOKUP(Tabel_RIE[[#This Row],[E2]],Tabel_FK_E[],2,FALSE),"")</f>
        <v/>
      </c>
      <c r="AC49" s="125"/>
      <c r="AD49" s="122" t="str">
        <f>IF(Tabel_RIE[[#This Row],[B2]]&gt;0,VLOOKUP(Tabel_RIE[[#This Row],[B2]],Tabel_FK_B[],2,FALSE),"")</f>
        <v/>
      </c>
      <c r="AE49" s="125"/>
      <c r="AF49" s="122" t="str">
        <f>IF(Tabel_RIE[[#This Row],[W2]]&gt;0,VLOOKUP(Tabel_RIE[[#This Row],[W2]],Tabel_FK_W[],2,FALSE),"")</f>
        <v/>
      </c>
      <c r="AG4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9" s="122"/>
      <c r="AI49" s="119"/>
      <c r="AJ49" s="127"/>
      <c r="AK4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9" s="130" t="str">
        <f>IF(AND(Tabel_RIE[[#This Row],[R12]]&gt;=70,Tabel_RIE[[#This Row],[R22]]&lt;70),"Ja","Nee")</f>
        <v>Ja</v>
      </c>
      <c r="AM49" s="130" t="str">
        <f>IF(Tabel_RIE[[#This Row],[R22]]&lt;&gt;"",Tabel_RIE[[#This Row],[R22]],Tabel_RIE[[#This Row],[R12]])</f>
        <v/>
      </c>
    </row>
    <row r="50" spans="2:39" ht="42" customHeight="1">
      <c r="B50" s="118">
        <v>66</v>
      </c>
      <c r="C50" s="119"/>
      <c r="D50" s="119"/>
      <c r="E50" s="119"/>
      <c r="F50" s="119"/>
      <c r="G50" s="119"/>
      <c r="H50" s="119"/>
      <c r="I50" s="119"/>
      <c r="J50" s="119"/>
      <c r="K50" s="120"/>
      <c r="L50" s="121" t="str">
        <f>IF(Tabel_RIE[[#This Row],[E1]]&gt;0,VLOOKUP(Tabel_RIE[[#This Row],[E1]],Tabel_FK_E[],2,FALSE),"")</f>
        <v/>
      </c>
      <c r="M50" s="120"/>
      <c r="N50" s="122" t="str">
        <f>IF(Tabel_RIE[[#This Row],[B1]]&gt;0,VLOOKUP(Tabel_RIE[[#This Row],[B1]],Tabel_FK_B[],2,FALSE),"")</f>
        <v/>
      </c>
      <c r="O50" s="120"/>
      <c r="P50" s="122" t="str">
        <f>IF(Tabel_RIE[[#This Row],[W1]]&gt;0,VLOOKUP(Tabel_RIE[[#This Row],[W1]],Tabel_FK_W[],2,FALSE),"")</f>
        <v/>
      </c>
      <c r="Q5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0" s="122" t="str">
        <f>IF(OR(Tabel_RIE[[#This Row],[E12]]="",Tabel_RIE[[#This Row],[B12]]="",Tabel_RIE[[#This Row],[W12]]=""),"",Tabel_RIE[[#This Row],[E12]]*Tabel_RIE[[#This Row],[B12]]*Tabel_RIE[[#This Row],[W12]])</f>
        <v/>
      </c>
      <c r="S50" s="124" t="str">
        <f>IF(AND(Tabel_RIE[[#This Row],[E12]]="",Tabel_RIE[[#This Row],[R12]]=""),"",IF(AND(OR(Tabel_RIE[[#This Row],[E12]]="",Tabel_RIE[[#This Row],[E12]]&lt;15),OR(Tabel_RIE[[#This Row],[R12]]="",Tabel_RIE[[#This Row],[R12]]&lt;70)),"n.v.t.",IF(OR(Tabel_RIE[[#This Row],[E12]]&gt;=15,Tabel_RIE[[#This Row],[R12]]&gt;=70),"√","fout")))</f>
        <v/>
      </c>
      <c r="T50" s="125"/>
      <c r="U50" s="126"/>
      <c r="V50" s="126"/>
      <c r="W50" s="127"/>
      <c r="X50" s="128" t="str">
        <f t="shared" si="0"/>
        <v>Bronaanpak:
Collectieve maatregelen:
Individuele maatregelen:
PBM's:</v>
      </c>
      <c r="Y50" s="119"/>
      <c r="Z50" s="129"/>
      <c r="AA50" s="125"/>
      <c r="AB50" s="122" t="str">
        <f>IF(Tabel_RIE[[#This Row],[E2]]&gt;0,VLOOKUP(Tabel_RIE[[#This Row],[E2]],Tabel_FK_E[],2,FALSE),"")</f>
        <v/>
      </c>
      <c r="AC50" s="125"/>
      <c r="AD50" s="122" t="str">
        <f>IF(Tabel_RIE[[#This Row],[B2]]&gt;0,VLOOKUP(Tabel_RIE[[#This Row],[B2]],Tabel_FK_B[],2,FALSE),"")</f>
        <v/>
      </c>
      <c r="AE50" s="125"/>
      <c r="AF50" s="122" t="str">
        <f>IF(Tabel_RIE[[#This Row],[W2]]&gt;0,VLOOKUP(Tabel_RIE[[#This Row],[W2]],Tabel_FK_W[],2,FALSE),"")</f>
        <v/>
      </c>
      <c r="AG5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50" s="122"/>
      <c r="AI50" s="119"/>
      <c r="AJ50" s="127"/>
      <c r="AK5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50" s="130" t="str">
        <f>IF(AND(Tabel_RIE[[#This Row],[R12]]&gt;=70,Tabel_RIE[[#This Row],[R22]]&lt;70),"Ja","Nee")</f>
        <v>Ja</v>
      </c>
      <c r="AM50" s="130" t="str">
        <f>IF(Tabel_RIE[[#This Row],[R22]]&lt;&gt;"",Tabel_RIE[[#This Row],[R22]],Tabel_RIE[[#This Row],[R12]])</f>
        <v/>
      </c>
    </row>
    <row r="51" spans="2:39" ht="42" customHeight="1">
      <c r="B51" s="118">
        <v>67</v>
      </c>
      <c r="C51" s="119"/>
      <c r="D51" s="119"/>
      <c r="E51" s="119"/>
      <c r="F51" s="119"/>
      <c r="G51" s="119"/>
      <c r="H51" s="119"/>
      <c r="I51" s="119"/>
      <c r="J51" s="119"/>
      <c r="K51" s="120"/>
      <c r="L51" s="121" t="str">
        <f>IF(Tabel_RIE[[#This Row],[E1]]&gt;0,VLOOKUP(Tabel_RIE[[#This Row],[E1]],Tabel_FK_E[],2,FALSE),"")</f>
        <v/>
      </c>
      <c r="M51" s="120"/>
      <c r="N51" s="122" t="str">
        <f>IF(Tabel_RIE[[#This Row],[B1]]&gt;0,VLOOKUP(Tabel_RIE[[#This Row],[B1]],Tabel_FK_B[],2,FALSE),"")</f>
        <v/>
      </c>
      <c r="O51" s="120"/>
      <c r="P51" s="122" t="str">
        <f>IF(Tabel_RIE[[#This Row],[W1]]&gt;0,VLOOKUP(Tabel_RIE[[#This Row],[W1]],Tabel_FK_W[],2,FALSE),"")</f>
        <v/>
      </c>
      <c r="Q5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1" s="122" t="str">
        <f>IF(OR(Tabel_RIE[[#This Row],[E12]]="",Tabel_RIE[[#This Row],[B12]]="",Tabel_RIE[[#This Row],[W12]]=""),"",Tabel_RIE[[#This Row],[E12]]*Tabel_RIE[[#This Row],[B12]]*Tabel_RIE[[#This Row],[W12]])</f>
        <v/>
      </c>
      <c r="S51" s="124" t="str">
        <f>IF(AND(Tabel_RIE[[#This Row],[E12]]="",Tabel_RIE[[#This Row],[R12]]=""),"",IF(AND(OR(Tabel_RIE[[#This Row],[E12]]="",Tabel_RIE[[#This Row],[E12]]&lt;15),OR(Tabel_RIE[[#This Row],[R12]]="",Tabel_RIE[[#This Row],[R12]]&lt;70)),"n.v.t.",IF(OR(Tabel_RIE[[#This Row],[E12]]&gt;=15,Tabel_RIE[[#This Row],[R12]]&gt;=70),"√","fout")))</f>
        <v/>
      </c>
      <c r="T51" s="125"/>
      <c r="U51" s="126"/>
      <c r="V51" s="126"/>
      <c r="W51" s="127"/>
      <c r="X51" s="128" t="str">
        <f t="shared" si="0"/>
        <v>Bronaanpak:
Collectieve maatregelen:
Individuele maatregelen:
PBM's:</v>
      </c>
      <c r="Y51" s="119"/>
      <c r="Z51" s="129"/>
      <c r="AA51" s="125"/>
      <c r="AB51" s="122" t="str">
        <f>IF(Tabel_RIE[[#This Row],[E2]]&gt;0,VLOOKUP(Tabel_RIE[[#This Row],[E2]],Tabel_FK_E[],2,FALSE),"")</f>
        <v/>
      </c>
      <c r="AC51" s="125"/>
      <c r="AD51" s="122" t="str">
        <f>IF(Tabel_RIE[[#This Row],[B2]]&gt;0,VLOOKUP(Tabel_RIE[[#This Row],[B2]],Tabel_FK_B[],2,FALSE),"")</f>
        <v/>
      </c>
      <c r="AE51" s="125"/>
      <c r="AF51" s="122" t="str">
        <f>IF(Tabel_RIE[[#This Row],[W2]]&gt;0,VLOOKUP(Tabel_RIE[[#This Row],[W2]],Tabel_FK_W[],2,FALSE),"")</f>
        <v/>
      </c>
      <c r="AG5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51" s="122"/>
      <c r="AI51" s="119"/>
      <c r="AJ51" s="127"/>
      <c r="AK5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51" s="130" t="str">
        <f>IF(AND(Tabel_RIE[[#This Row],[R12]]&gt;=70,Tabel_RIE[[#This Row],[R22]]&lt;70),"Ja","Nee")</f>
        <v>Ja</v>
      </c>
      <c r="AM51" s="130" t="str">
        <f>IF(Tabel_RIE[[#This Row],[R22]]&lt;&gt;"",Tabel_RIE[[#This Row],[R22]],Tabel_RIE[[#This Row],[R12]])</f>
        <v/>
      </c>
    </row>
    <row r="52" spans="2:39" ht="42" customHeight="1">
      <c r="B52" s="118">
        <v>68</v>
      </c>
      <c r="C52" s="119"/>
      <c r="D52" s="119"/>
      <c r="E52" s="119"/>
      <c r="F52" s="119"/>
      <c r="G52" s="119"/>
      <c r="H52" s="119"/>
      <c r="I52" s="119"/>
      <c r="J52" s="119"/>
      <c r="K52" s="120"/>
      <c r="L52" s="121" t="str">
        <f>IF(Tabel_RIE[[#This Row],[E1]]&gt;0,VLOOKUP(Tabel_RIE[[#This Row],[E1]],Tabel_FK_E[],2,FALSE),"")</f>
        <v/>
      </c>
      <c r="M52" s="120"/>
      <c r="N52" s="122" t="str">
        <f>IF(Tabel_RIE[[#This Row],[B1]]&gt;0,VLOOKUP(Tabel_RIE[[#This Row],[B1]],Tabel_FK_B[],2,FALSE),"")</f>
        <v/>
      </c>
      <c r="O52" s="120"/>
      <c r="P52" s="122" t="str">
        <f>IF(Tabel_RIE[[#This Row],[W1]]&gt;0,VLOOKUP(Tabel_RIE[[#This Row],[W1]],Tabel_FK_W[],2,FALSE),"")</f>
        <v/>
      </c>
      <c r="Q5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2" s="122" t="str">
        <f>IF(OR(Tabel_RIE[[#This Row],[E12]]="",Tabel_RIE[[#This Row],[B12]]="",Tabel_RIE[[#This Row],[W12]]=""),"",Tabel_RIE[[#This Row],[E12]]*Tabel_RIE[[#This Row],[B12]]*Tabel_RIE[[#This Row],[W12]])</f>
        <v/>
      </c>
      <c r="S52" s="124" t="str">
        <f>IF(AND(Tabel_RIE[[#This Row],[E12]]="",Tabel_RIE[[#This Row],[R12]]=""),"",IF(AND(OR(Tabel_RIE[[#This Row],[E12]]="",Tabel_RIE[[#This Row],[E12]]&lt;15),OR(Tabel_RIE[[#This Row],[R12]]="",Tabel_RIE[[#This Row],[R12]]&lt;70)),"n.v.t.",IF(OR(Tabel_RIE[[#This Row],[E12]]&gt;=15,Tabel_RIE[[#This Row],[R12]]&gt;=70),"√","fout")))</f>
        <v/>
      </c>
      <c r="T52" s="125"/>
      <c r="U52" s="126"/>
      <c r="V52" s="126"/>
      <c r="W52" s="127"/>
      <c r="X52" s="128" t="str">
        <f t="shared" si="0"/>
        <v>Bronaanpak:
Collectieve maatregelen:
Individuele maatregelen:
PBM's:</v>
      </c>
      <c r="Y52" s="119"/>
      <c r="Z52" s="129"/>
      <c r="AA52" s="125"/>
      <c r="AB52" s="122" t="str">
        <f>IF(Tabel_RIE[[#This Row],[E2]]&gt;0,VLOOKUP(Tabel_RIE[[#This Row],[E2]],Tabel_FK_E[],2,FALSE),"")</f>
        <v/>
      </c>
      <c r="AC52" s="125"/>
      <c r="AD52" s="122" t="str">
        <f>IF(Tabel_RIE[[#This Row],[B2]]&gt;0,VLOOKUP(Tabel_RIE[[#This Row],[B2]],Tabel_FK_B[],2,FALSE),"")</f>
        <v/>
      </c>
      <c r="AE52" s="125"/>
      <c r="AF52" s="122" t="str">
        <f>IF(Tabel_RIE[[#This Row],[W2]]&gt;0,VLOOKUP(Tabel_RIE[[#This Row],[W2]],Tabel_FK_W[],2,FALSE),"")</f>
        <v/>
      </c>
      <c r="AG5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52" s="122"/>
      <c r="AI52" s="119"/>
      <c r="AJ52" s="127"/>
      <c r="AK5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52" s="130" t="str">
        <f>IF(AND(Tabel_RIE[[#This Row],[R12]]&gt;=70,Tabel_RIE[[#This Row],[R22]]&lt;70),"Ja","Nee")</f>
        <v>Ja</v>
      </c>
      <c r="AM52" s="130" t="str">
        <f>IF(Tabel_RIE[[#This Row],[R22]]&lt;&gt;"",Tabel_RIE[[#This Row],[R22]],Tabel_RIE[[#This Row],[R12]])</f>
        <v/>
      </c>
    </row>
    <row r="53" spans="2:39" ht="42" customHeight="1">
      <c r="B53" s="118">
        <v>69</v>
      </c>
      <c r="C53" s="119"/>
      <c r="D53" s="119"/>
      <c r="E53" s="119"/>
      <c r="F53" s="119"/>
      <c r="G53" s="119"/>
      <c r="H53" s="119"/>
      <c r="I53" s="119"/>
      <c r="J53" s="119"/>
      <c r="K53" s="120"/>
      <c r="L53" s="121" t="str">
        <f>IF(Tabel_RIE[[#This Row],[E1]]&gt;0,VLOOKUP(Tabel_RIE[[#This Row],[E1]],Tabel_FK_E[],2,FALSE),"")</f>
        <v/>
      </c>
      <c r="M53" s="120"/>
      <c r="N53" s="122" t="str">
        <f>IF(Tabel_RIE[[#This Row],[B1]]&gt;0,VLOOKUP(Tabel_RIE[[#This Row],[B1]],Tabel_FK_B[],2,FALSE),"")</f>
        <v/>
      </c>
      <c r="O53" s="120"/>
      <c r="P53" s="122" t="str">
        <f>IF(Tabel_RIE[[#This Row],[W1]]&gt;0,VLOOKUP(Tabel_RIE[[#This Row],[W1]],Tabel_FK_W[],2,FALSE),"")</f>
        <v/>
      </c>
      <c r="Q5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3" s="122" t="str">
        <f>IF(OR(Tabel_RIE[[#This Row],[E12]]="",Tabel_RIE[[#This Row],[B12]]="",Tabel_RIE[[#This Row],[W12]]=""),"",Tabel_RIE[[#This Row],[E12]]*Tabel_RIE[[#This Row],[B12]]*Tabel_RIE[[#This Row],[W12]])</f>
        <v/>
      </c>
      <c r="S53" s="124" t="str">
        <f>IF(AND(Tabel_RIE[[#This Row],[E12]]="",Tabel_RIE[[#This Row],[R12]]=""),"",IF(AND(OR(Tabel_RIE[[#This Row],[E12]]="",Tabel_RIE[[#This Row],[E12]]&lt;15),OR(Tabel_RIE[[#This Row],[R12]]="",Tabel_RIE[[#This Row],[R12]]&lt;70)),"n.v.t.",IF(OR(Tabel_RIE[[#This Row],[E12]]&gt;=15,Tabel_RIE[[#This Row],[R12]]&gt;=70),"√","fout")))</f>
        <v/>
      </c>
      <c r="T53" s="125"/>
      <c r="U53" s="126"/>
      <c r="V53" s="126"/>
      <c r="W53" s="127"/>
      <c r="X53" s="128" t="str">
        <f t="shared" si="0"/>
        <v>Bronaanpak:
Collectieve maatregelen:
Individuele maatregelen:
PBM's:</v>
      </c>
      <c r="Y53" s="119"/>
      <c r="Z53" s="129"/>
      <c r="AA53" s="125"/>
      <c r="AB53" s="122" t="str">
        <f>IF(Tabel_RIE[[#This Row],[E2]]&gt;0,VLOOKUP(Tabel_RIE[[#This Row],[E2]],Tabel_FK_E[],2,FALSE),"")</f>
        <v/>
      </c>
      <c r="AC53" s="125"/>
      <c r="AD53" s="122" t="str">
        <f>IF(Tabel_RIE[[#This Row],[B2]]&gt;0,VLOOKUP(Tabel_RIE[[#This Row],[B2]],Tabel_FK_B[],2,FALSE),"")</f>
        <v/>
      </c>
      <c r="AE53" s="125"/>
      <c r="AF53" s="122" t="str">
        <f>IF(Tabel_RIE[[#This Row],[W2]]&gt;0,VLOOKUP(Tabel_RIE[[#This Row],[W2]],Tabel_FK_W[],2,FALSE),"")</f>
        <v/>
      </c>
      <c r="AG5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53" s="122"/>
      <c r="AI53" s="119"/>
      <c r="AJ53" s="127"/>
      <c r="AK5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53" s="130" t="str">
        <f>IF(AND(Tabel_RIE[[#This Row],[R12]]&gt;=70,Tabel_RIE[[#This Row],[R22]]&lt;70),"Ja","Nee")</f>
        <v>Ja</v>
      </c>
      <c r="AM53" s="130" t="str">
        <f>IF(Tabel_RIE[[#This Row],[R22]]&lt;&gt;"",Tabel_RIE[[#This Row],[R22]],Tabel_RIE[[#This Row],[R12]])</f>
        <v/>
      </c>
    </row>
    <row r="54" spans="2:39" ht="42" customHeight="1">
      <c r="B54" s="118">
        <v>70</v>
      </c>
      <c r="C54" s="119"/>
      <c r="D54" s="119"/>
      <c r="E54" s="119"/>
      <c r="F54" s="119"/>
      <c r="G54" s="119"/>
      <c r="H54" s="119"/>
      <c r="I54" s="119"/>
      <c r="J54" s="119"/>
      <c r="K54" s="120"/>
      <c r="L54" s="121" t="str">
        <f>IF(Tabel_RIE[[#This Row],[E1]]&gt;0,VLOOKUP(Tabel_RIE[[#This Row],[E1]],Tabel_FK_E[],2,FALSE),"")</f>
        <v/>
      </c>
      <c r="M54" s="120"/>
      <c r="N54" s="122" t="str">
        <f>IF(Tabel_RIE[[#This Row],[B1]]&gt;0,VLOOKUP(Tabel_RIE[[#This Row],[B1]],Tabel_FK_B[],2,FALSE),"")</f>
        <v/>
      </c>
      <c r="O54" s="120"/>
      <c r="P54" s="122" t="str">
        <f>IF(Tabel_RIE[[#This Row],[W1]]&gt;0,VLOOKUP(Tabel_RIE[[#This Row],[W1]],Tabel_FK_W[],2,FALSE),"")</f>
        <v/>
      </c>
      <c r="Q5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4" s="122" t="str">
        <f>IF(OR(Tabel_RIE[[#This Row],[E12]]="",Tabel_RIE[[#This Row],[B12]]="",Tabel_RIE[[#This Row],[W12]]=""),"",Tabel_RIE[[#This Row],[E12]]*Tabel_RIE[[#This Row],[B12]]*Tabel_RIE[[#This Row],[W12]])</f>
        <v/>
      </c>
      <c r="S54" s="124" t="str">
        <f>IF(AND(Tabel_RIE[[#This Row],[E12]]="",Tabel_RIE[[#This Row],[R12]]=""),"",IF(AND(OR(Tabel_RIE[[#This Row],[E12]]="",Tabel_RIE[[#This Row],[E12]]&lt;15),OR(Tabel_RIE[[#This Row],[R12]]="",Tabel_RIE[[#This Row],[R12]]&lt;70)),"n.v.t.",IF(OR(Tabel_RIE[[#This Row],[E12]]&gt;=15,Tabel_RIE[[#This Row],[R12]]&gt;=70),"√","fout")))</f>
        <v/>
      </c>
      <c r="T54" s="125"/>
      <c r="U54" s="126"/>
      <c r="V54" s="126"/>
      <c r="W54" s="127"/>
      <c r="X54" s="128" t="str">
        <f t="shared" si="0"/>
        <v>Bronaanpak:
Collectieve maatregelen:
Individuele maatregelen:
PBM's:</v>
      </c>
      <c r="Y54" s="119"/>
      <c r="Z54" s="129"/>
      <c r="AA54" s="125"/>
      <c r="AB54" s="122" t="str">
        <f>IF(Tabel_RIE[[#This Row],[E2]]&gt;0,VLOOKUP(Tabel_RIE[[#This Row],[E2]],Tabel_FK_E[],2,FALSE),"")</f>
        <v/>
      </c>
      <c r="AC54" s="125"/>
      <c r="AD54" s="122" t="str">
        <f>IF(Tabel_RIE[[#This Row],[B2]]&gt;0,VLOOKUP(Tabel_RIE[[#This Row],[B2]],Tabel_FK_B[],2,FALSE),"")</f>
        <v/>
      </c>
      <c r="AE54" s="125"/>
      <c r="AF54" s="122" t="str">
        <f>IF(Tabel_RIE[[#This Row],[W2]]&gt;0,VLOOKUP(Tabel_RIE[[#This Row],[W2]],Tabel_FK_W[],2,FALSE),"")</f>
        <v/>
      </c>
      <c r="AG5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54" s="122"/>
      <c r="AI54" s="119"/>
      <c r="AJ54" s="127"/>
      <c r="AK5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54" s="130" t="str">
        <f>IF(AND(Tabel_RIE[[#This Row],[R12]]&gt;=70,Tabel_RIE[[#This Row],[R22]]&lt;70),"Ja","Nee")</f>
        <v>Ja</v>
      </c>
      <c r="AM54" s="130" t="str">
        <f>IF(Tabel_RIE[[#This Row],[R22]]&lt;&gt;"",Tabel_RIE[[#This Row],[R22]],Tabel_RIE[[#This Row],[R12]])</f>
        <v/>
      </c>
    </row>
    <row r="55" spans="2:39" ht="42" customHeight="1">
      <c r="B55" s="118">
        <v>71</v>
      </c>
      <c r="C55" s="119"/>
      <c r="D55" s="119"/>
      <c r="E55" s="119"/>
      <c r="F55" s="119"/>
      <c r="G55" s="119"/>
      <c r="H55" s="119"/>
      <c r="I55" s="119"/>
      <c r="J55" s="119"/>
      <c r="K55" s="120"/>
      <c r="L55" s="121" t="str">
        <f>IF(Tabel_RIE[[#This Row],[E1]]&gt;0,VLOOKUP(Tabel_RIE[[#This Row],[E1]],Tabel_FK_E[],2,FALSE),"")</f>
        <v/>
      </c>
      <c r="M55" s="120"/>
      <c r="N55" s="122" t="str">
        <f>IF(Tabel_RIE[[#This Row],[B1]]&gt;0,VLOOKUP(Tabel_RIE[[#This Row],[B1]],Tabel_FK_B[],2,FALSE),"")</f>
        <v/>
      </c>
      <c r="O55" s="120"/>
      <c r="P55" s="122" t="str">
        <f>IF(Tabel_RIE[[#This Row],[W1]]&gt;0,VLOOKUP(Tabel_RIE[[#This Row],[W1]],Tabel_FK_W[],2,FALSE),"")</f>
        <v/>
      </c>
      <c r="Q5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5" s="122" t="str">
        <f>IF(OR(Tabel_RIE[[#This Row],[E12]]="",Tabel_RIE[[#This Row],[B12]]="",Tabel_RIE[[#This Row],[W12]]=""),"",Tabel_RIE[[#This Row],[E12]]*Tabel_RIE[[#This Row],[B12]]*Tabel_RIE[[#This Row],[W12]])</f>
        <v/>
      </c>
      <c r="S55" s="124" t="str">
        <f>IF(AND(Tabel_RIE[[#This Row],[E12]]="",Tabel_RIE[[#This Row],[R12]]=""),"",IF(AND(OR(Tabel_RIE[[#This Row],[E12]]="",Tabel_RIE[[#This Row],[E12]]&lt;15),OR(Tabel_RIE[[#This Row],[R12]]="",Tabel_RIE[[#This Row],[R12]]&lt;70)),"n.v.t.",IF(OR(Tabel_RIE[[#This Row],[E12]]&gt;=15,Tabel_RIE[[#This Row],[R12]]&gt;=70),"√","fout")))</f>
        <v/>
      </c>
      <c r="T55" s="125"/>
      <c r="U55" s="126"/>
      <c r="V55" s="126"/>
      <c r="W55" s="127"/>
      <c r="X55" s="128" t="str">
        <f t="shared" si="0"/>
        <v>Bronaanpak:
Collectieve maatregelen:
Individuele maatregelen:
PBM's:</v>
      </c>
      <c r="Y55" s="119"/>
      <c r="Z55" s="129"/>
      <c r="AA55" s="125"/>
      <c r="AB55" s="122" t="str">
        <f>IF(Tabel_RIE[[#This Row],[E2]]&gt;0,VLOOKUP(Tabel_RIE[[#This Row],[E2]],Tabel_FK_E[],2,FALSE),"")</f>
        <v/>
      </c>
      <c r="AC55" s="125"/>
      <c r="AD55" s="122" t="str">
        <f>IF(Tabel_RIE[[#This Row],[B2]]&gt;0,VLOOKUP(Tabel_RIE[[#This Row],[B2]],Tabel_FK_B[],2,FALSE),"")</f>
        <v/>
      </c>
      <c r="AE55" s="125"/>
      <c r="AF55" s="122" t="str">
        <f>IF(Tabel_RIE[[#This Row],[W2]]&gt;0,VLOOKUP(Tabel_RIE[[#This Row],[W2]],Tabel_FK_W[],2,FALSE),"")</f>
        <v/>
      </c>
      <c r="AG5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55" s="122"/>
      <c r="AI55" s="119"/>
      <c r="AJ55" s="127"/>
      <c r="AK5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55" s="130" t="str">
        <f>IF(AND(Tabel_RIE[[#This Row],[R12]]&gt;=70,Tabel_RIE[[#This Row],[R22]]&lt;70),"Ja","Nee")</f>
        <v>Ja</v>
      </c>
      <c r="AM55" s="130" t="str">
        <f>IF(Tabel_RIE[[#This Row],[R22]]&lt;&gt;"",Tabel_RIE[[#This Row],[R22]],Tabel_RIE[[#This Row],[R12]])</f>
        <v/>
      </c>
    </row>
    <row r="56" spans="2:39" ht="42" customHeight="1">
      <c r="B56" s="118">
        <v>72</v>
      </c>
      <c r="C56" s="119"/>
      <c r="D56" s="119"/>
      <c r="E56" s="119"/>
      <c r="F56" s="119"/>
      <c r="G56" s="119"/>
      <c r="H56" s="119"/>
      <c r="I56" s="119"/>
      <c r="J56" s="119"/>
      <c r="K56" s="120"/>
      <c r="L56" s="121" t="str">
        <f>IF(Tabel_RIE[[#This Row],[E1]]&gt;0,VLOOKUP(Tabel_RIE[[#This Row],[E1]],Tabel_FK_E[],2,FALSE),"")</f>
        <v/>
      </c>
      <c r="M56" s="120"/>
      <c r="N56" s="122" t="str">
        <f>IF(Tabel_RIE[[#This Row],[B1]]&gt;0,VLOOKUP(Tabel_RIE[[#This Row],[B1]],Tabel_FK_B[],2,FALSE),"")</f>
        <v/>
      </c>
      <c r="O56" s="120"/>
      <c r="P56" s="122" t="str">
        <f>IF(Tabel_RIE[[#This Row],[W1]]&gt;0,VLOOKUP(Tabel_RIE[[#This Row],[W1]],Tabel_FK_W[],2,FALSE),"")</f>
        <v/>
      </c>
      <c r="Q5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6" s="122" t="str">
        <f>IF(OR(Tabel_RIE[[#This Row],[E12]]="",Tabel_RIE[[#This Row],[B12]]="",Tabel_RIE[[#This Row],[W12]]=""),"",Tabel_RIE[[#This Row],[E12]]*Tabel_RIE[[#This Row],[B12]]*Tabel_RIE[[#This Row],[W12]])</f>
        <v/>
      </c>
      <c r="S56" s="124" t="str">
        <f>IF(AND(Tabel_RIE[[#This Row],[E12]]="",Tabel_RIE[[#This Row],[R12]]=""),"",IF(AND(OR(Tabel_RIE[[#This Row],[E12]]="",Tabel_RIE[[#This Row],[E12]]&lt;15),OR(Tabel_RIE[[#This Row],[R12]]="",Tabel_RIE[[#This Row],[R12]]&lt;70)),"n.v.t.",IF(OR(Tabel_RIE[[#This Row],[E12]]&gt;=15,Tabel_RIE[[#This Row],[R12]]&gt;=70),"√","fout")))</f>
        <v/>
      </c>
      <c r="T56" s="125"/>
      <c r="U56" s="126"/>
      <c r="V56" s="126"/>
      <c r="W56" s="127"/>
      <c r="X56" s="128" t="str">
        <f t="shared" si="0"/>
        <v>Bronaanpak:
Collectieve maatregelen:
Individuele maatregelen:
PBM's:</v>
      </c>
      <c r="Y56" s="119"/>
      <c r="Z56" s="129"/>
      <c r="AA56" s="125"/>
      <c r="AB56" s="122" t="str">
        <f>IF(Tabel_RIE[[#This Row],[E2]]&gt;0,VLOOKUP(Tabel_RIE[[#This Row],[E2]],Tabel_FK_E[],2,FALSE),"")</f>
        <v/>
      </c>
      <c r="AC56" s="125"/>
      <c r="AD56" s="122" t="str">
        <f>IF(Tabel_RIE[[#This Row],[B2]]&gt;0,VLOOKUP(Tabel_RIE[[#This Row],[B2]],Tabel_FK_B[],2,FALSE),"")</f>
        <v/>
      </c>
      <c r="AE56" s="125"/>
      <c r="AF56" s="122" t="str">
        <f>IF(Tabel_RIE[[#This Row],[W2]]&gt;0,VLOOKUP(Tabel_RIE[[#This Row],[W2]],Tabel_FK_W[],2,FALSE),"")</f>
        <v/>
      </c>
      <c r="AG5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56" s="122"/>
      <c r="AI56" s="119"/>
      <c r="AJ56" s="127"/>
      <c r="AK5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56" s="130" t="str">
        <f>IF(AND(Tabel_RIE[[#This Row],[R12]]&gt;=70,Tabel_RIE[[#This Row],[R22]]&lt;70),"Ja","Nee")</f>
        <v>Ja</v>
      </c>
      <c r="AM56" s="130" t="str">
        <f>IF(Tabel_RIE[[#This Row],[R22]]&lt;&gt;"",Tabel_RIE[[#This Row],[R22]],Tabel_RIE[[#This Row],[R12]])</f>
        <v/>
      </c>
    </row>
    <row r="57" spans="2:39" ht="42" customHeight="1">
      <c r="B57" s="118">
        <v>73</v>
      </c>
      <c r="C57" s="119"/>
      <c r="D57" s="119"/>
      <c r="E57" s="119"/>
      <c r="F57" s="119"/>
      <c r="G57" s="119"/>
      <c r="H57" s="119"/>
      <c r="I57" s="119"/>
      <c r="J57" s="119"/>
      <c r="K57" s="120"/>
      <c r="L57" s="121" t="str">
        <f>IF(Tabel_RIE[[#This Row],[E1]]&gt;0,VLOOKUP(Tabel_RIE[[#This Row],[E1]],Tabel_FK_E[],2,FALSE),"")</f>
        <v/>
      </c>
      <c r="M57" s="120"/>
      <c r="N57" s="122" t="str">
        <f>IF(Tabel_RIE[[#This Row],[B1]]&gt;0,VLOOKUP(Tabel_RIE[[#This Row],[B1]],Tabel_FK_B[],2,FALSE),"")</f>
        <v/>
      </c>
      <c r="O57" s="120"/>
      <c r="P57" s="122" t="str">
        <f>IF(Tabel_RIE[[#This Row],[W1]]&gt;0,VLOOKUP(Tabel_RIE[[#This Row],[W1]],Tabel_FK_W[],2,FALSE),"")</f>
        <v/>
      </c>
      <c r="Q5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7" s="122" t="str">
        <f>IF(OR(Tabel_RIE[[#This Row],[E12]]="",Tabel_RIE[[#This Row],[B12]]="",Tabel_RIE[[#This Row],[W12]]=""),"",Tabel_RIE[[#This Row],[E12]]*Tabel_RIE[[#This Row],[B12]]*Tabel_RIE[[#This Row],[W12]])</f>
        <v/>
      </c>
      <c r="S57" s="124" t="str">
        <f>IF(AND(Tabel_RIE[[#This Row],[E12]]="",Tabel_RIE[[#This Row],[R12]]=""),"",IF(AND(OR(Tabel_RIE[[#This Row],[E12]]="",Tabel_RIE[[#This Row],[E12]]&lt;15),OR(Tabel_RIE[[#This Row],[R12]]="",Tabel_RIE[[#This Row],[R12]]&lt;70)),"n.v.t.",IF(OR(Tabel_RIE[[#This Row],[E12]]&gt;=15,Tabel_RIE[[#This Row],[R12]]&gt;=70),"√","fout")))</f>
        <v/>
      </c>
      <c r="T57" s="125"/>
      <c r="U57" s="126"/>
      <c r="V57" s="126"/>
      <c r="W57" s="127"/>
      <c r="X57" s="128" t="str">
        <f t="shared" si="0"/>
        <v>Bronaanpak:
Collectieve maatregelen:
Individuele maatregelen:
PBM's:</v>
      </c>
      <c r="Y57" s="119"/>
      <c r="Z57" s="129"/>
      <c r="AA57" s="125"/>
      <c r="AB57" s="122" t="str">
        <f>IF(Tabel_RIE[[#This Row],[E2]]&gt;0,VLOOKUP(Tabel_RIE[[#This Row],[E2]],Tabel_FK_E[],2,FALSE),"")</f>
        <v/>
      </c>
      <c r="AC57" s="125"/>
      <c r="AD57" s="122" t="str">
        <f>IF(Tabel_RIE[[#This Row],[B2]]&gt;0,VLOOKUP(Tabel_RIE[[#This Row],[B2]],Tabel_FK_B[],2,FALSE),"")</f>
        <v/>
      </c>
      <c r="AE57" s="125"/>
      <c r="AF57" s="122" t="str">
        <f>IF(Tabel_RIE[[#This Row],[W2]]&gt;0,VLOOKUP(Tabel_RIE[[#This Row],[W2]],Tabel_FK_W[],2,FALSE),"")</f>
        <v/>
      </c>
      <c r="AG5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57" s="122"/>
      <c r="AI57" s="119"/>
      <c r="AJ57" s="127"/>
      <c r="AK5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57" s="130" t="str">
        <f>IF(AND(Tabel_RIE[[#This Row],[R12]]&gt;=70,Tabel_RIE[[#This Row],[R22]]&lt;70),"Ja","Nee")</f>
        <v>Ja</v>
      </c>
      <c r="AM57" s="130" t="str">
        <f>IF(Tabel_RIE[[#This Row],[R22]]&lt;&gt;"",Tabel_RIE[[#This Row],[R22]],Tabel_RIE[[#This Row],[R12]])</f>
        <v/>
      </c>
    </row>
    <row r="58" spans="2:39" ht="42" customHeight="1">
      <c r="B58" s="118">
        <v>74</v>
      </c>
      <c r="C58" s="119"/>
      <c r="D58" s="119"/>
      <c r="E58" s="119"/>
      <c r="F58" s="119"/>
      <c r="G58" s="119"/>
      <c r="H58" s="119"/>
      <c r="I58" s="119"/>
      <c r="J58" s="119"/>
      <c r="K58" s="120"/>
      <c r="L58" s="121" t="str">
        <f>IF(Tabel_RIE[[#This Row],[E1]]&gt;0,VLOOKUP(Tabel_RIE[[#This Row],[E1]],Tabel_FK_E[],2,FALSE),"")</f>
        <v/>
      </c>
      <c r="M58" s="120"/>
      <c r="N58" s="122" t="str">
        <f>IF(Tabel_RIE[[#This Row],[B1]]&gt;0,VLOOKUP(Tabel_RIE[[#This Row],[B1]],Tabel_FK_B[],2,FALSE),"")</f>
        <v/>
      </c>
      <c r="O58" s="120"/>
      <c r="P58" s="122" t="str">
        <f>IF(Tabel_RIE[[#This Row],[W1]]&gt;0,VLOOKUP(Tabel_RIE[[#This Row],[W1]],Tabel_FK_W[],2,FALSE),"")</f>
        <v/>
      </c>
      <c r="Q5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8" s="122" t="str">
        <f>IF(OR(Tabel_RIE[[#This Row],[E12]]="",Tabel_RIE[[#This Row],[B12]]="",Tabel_RIE[[#This Row],[W12]]=""),"",Tabel_RIE[[#This Row],[E12]]*Tabel_RIE[[#This Row],[B12]]*Tabel_RIE[[#This Row],[W12]])</f>
        <v/>
      </c>
      <c r="S58" s="124" t="str">
        <f>IF(AND(Tabel_RIE[[#This Row],[E12]]="",Tabel_RIE[[#This Row],[R12]]=""),"",IF(AND(OR(Tabel_RIE[[#This Row],[E12]]="",Tabel_RIE[[#This Row],[E12]]&lt;15),OR(Tabel_RIE[[#This Row],[R12]]="",Tabel_RIE[[#This Row],[R12]]&lt;70)),"n.v.t.",IF(OR(Tabel_RIE[[#This Row],[E12]]&gt;=15,Tabel_RIE[[#This Row],[R12]]&gt;=70),"√","fout")))</f>
        <v/>
      </c>
      <c r="T58" s="125"/>
      <c r="U58" s="126"/>
      <c r="V58" s="126"/>
      <c r="W58" s="127"/>
      <c r="X58" s="128" t="str">
        <f t="shared" si="0"/>
        <v>Bronaanpak:
Collectieve maatregelen:
Individuele maatregelen:
PBM's:</v>
      </c>
      <c r="Y58" s="119"/>
      <c r="Z58" s="129"/>
      <c r="AA58" s="125"/>
      <c r="AB58" s="122" t="str">
        <f>IF(Tabel_RIE[[#This Row],[E2]]&gt;0,VLOOKUP(Tabel_RIE[[#This Row],[E2]],Tabel_FK_E[],2,FALSE),"")</f>
        <v/>
      </c>
      <c r="AC58" s="125"/>
      <c r="AD58" s="122" t="str">
        <f>IF(Tabel_RIE[[#This Row],[B2]]&gt;0,VLOOKUP(Tabel_RIE[[#This Row],[B2]],Tabel_FK_B[],2,FALSE),"")</f>
        <v/>
      </c>
      <c r="AE58" s="125"/>
      <c r="AF58" s="122" t="str">
        <f>IF(Tabel_RIE[[#This Row],[W2]]&gt;0,VLOOKUP(Tabel_RIE[[#This Row],[W2]],Tabel_FK_W[],2,FALSE),"")</f>
        <v/>
      </c>
      <c r="AG5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58" s="122"/>
      <c r="AI58" s="119"/>
      <c r="AJ58" s="127"/>
      <c r="AK5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58" s="130" t="str">
        <f>IF(AND(Tabel_RIE[[#This Row],[R12]]&gt;=70,Tabel_RIE[[#This Row],[R22]]&lt;70),"Ja","Nee")</f>
        <v>Ja</v>
      </c>
      <c r="AM58" s="130" t="str">
        <f>IF(Tabel_RIE[[#This Row],[R22]]&lt;&gt;"",Tabel_RIE[[#This Row],[R22]],Tabel_RIE[[#This Row],[R12]])</f>
        <v/>
      </c>
    </row>
    <row r="59" spans="2:39" ht="42" customHeight="1">
      <c r="B59" s="118">
        <v>75</v>
      </c>
      <c r="C59" s="119"/>
      <c r="D59" s="119"/>
      <c r="E59" s="119"/>
      <c r="F59" s="119"/>
      <c r="G59" s="119"/>
      <c r="H59" s="119"/>
      <c r="I59" s="119"/>
      <c r="J59" s="119"/>
      <c r="K59" s="120"/>
      <c r="L59" s="121" t="str">
        <f>IF(Tabel_RIE[[#This Row],[E1]]&gt;0,VLOOKUP(Tabel_RIE[[#This Row],[E1]],Tabel_FK_E[],2,FALSE),"")</f>
        <v/>
      </c>
      <c r="M59" s="120"/>
      <c r="N59" s="122" t="str">
        <f>IF(Tabel_RIE[[#This Row],[B1]]&gt;0,VLOOKUP(Tabel_RIE[[#This Row],[B1]],Tabel_FK_B[],2,FALSE),"")</f>
        <v/>
      </c>
      <c r="O59" s="120"/>
      <c r="P59" s="122" t="str">
        <f>IF(Tabel_RIE[[#This Row],[W1]]&gt;0,VLOOKUP(Tabel_RIE[[#This Row],[W1]],Tabel_FK_W[],2,FALSE),"")</f>
        <v/>
      </c>
      <c r="Q5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9" s="122" t="str">
        <f>IF(OR(Tabel_RIE[[#This Row],[E12]]="",Tabel_RIE[[#This Row],[B12]]="",Tabel_RIE[[#This Row],[W12]]=""),"",Tabel_RIE[[#This Row],[E12]]*Tabel_RIE[[#This Row],[B12]]*Tabel_RIE[[#This Row],[W12]])</f>
        <v/>
      </c>
      <c r="S59" s="124" t="str">
        <f>IF(AND(Tabel_RIE[[#This Row],[E12]]="",Tabel_RIE[[#This Row],[R12]]=""),"",IF(AND(OR(Tabel_RIE[[#This Row],[E12]]="",Tabel_RIE[[#This Row],[E12]]&lt;15),OR(Tabel_RIE[[#This Row],[R12]]="",Tabel_RIE[[#This Row],[R12]]&lt;70)),"n.v.t.",IF(OR(Tabel_RIE[[#This Row],[E12]]&gt;=15,Tabel_RIE[[#This Row],[R12]]&gt;=70),"√","fout")))</f>
        <v/>
      </c>
      <c r="T59" s="125"/>
      <c r="U59" s="126"/>
      <c r="V59" s="126"/>
      <c r="W59" s="127"/>
      <c r="X59" s="128" t="str">
        <f t="shared" si="0"/>
        <v>Bronaanpak:
Collectieve maatregelen:
Individuele maatregelen:
PBM's:</v>
      </c>
      <c r="Y59" s="119"/>
      <c r="Z59" s="129"/>
      <c r="AA59" s="125"/>
      <c r="AB59" s="122" t="str">
        <f>IF(Tabel_RIE[[#This Row],[E2]]&gt;0,VLOOKUP(Tabel_RIE[[#This Row],[E2]],Tabel_FK_E[],2,FALSE),"")</f>
        <v/>
      </c>
      <c r="AC59" s="125"/>
      <c r="AD59" s="122" t="str">
        <f>IF(Tabel_RIE[[#This Row],[B2]]&gt;0,VLOOKUP(Tabel_RIE[[#This Row],[B2]],Tabel_FK_B[],2,FALSE),"")</f>
        <v/>
      </c>
      <c r="AE59" s="125"/>
      <c r="AF59" s="122" t="str">
        <f>IF(Tabel_RIE[[#This Row],[W2]]&gt;0,VLOOKUP(Tabel_RIE[[#This Row],[W2]],Tabel_FK_W[],2,FALSE),"")</f>
        <v/>
      </c>
      <c r="AG5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59" s="122"/>
      <c r="AI59" s="119"/>
      <c r="AJ59" s="127"/>
      <c r="AK5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59" s="130" t="str">
        <f>IF(AND(Tabel_RIE[[#This Row],[R12]]&gt;=70,Tabel_RIE[[#This Row],[R22]]&lt;70),"Ja","Nee")</f>
        <v>Ja</v>
      </c>
      <c r="AM59" s="130" t="str">
        <f>IF(Tabel_RIE[[#This Row],[R22]]&lt;&gt;"",Tabel_RIE[[#This Row],[R22]],Tabel_RIE[[#This Row],[R12]])</f>
        <v/>
      </c>
    </row>
    <row r="60" spans="2:39" ht="42" customHeight="1">
      <c r="B60" s="118">
        <v>76</v>
      </c>
      <c r="C60" s="119"/>
      <c r="D60" s="119"/>
      <c r="E60" s="119"/>
      <c r="F60" s="119"/>
      <c r="G60" s="119"/>
      <c r="H60" s="119"/>
      <c r="I60" s="119"/>
      <c r="J60" s="119"/>
      <c r="K60" s="120"/>
      <c r="L60" s="121" t="str">
        <f>IF(Tabel_RIE[[#This Row],[E1]]&gt;0,VLOOKUP(Tabel_RIE[[#This Row],[E1]],Tabel_FK_E[],2,FALSE),"")</f>
        <v/>
      </c>
      <c r="M60" s="120"/>
      <c r="N60" s="122" t="str">
        <f>IF(Tabel_RIE[[#This Row],[B1]]&gt;0,VLOOKUP(Tabel_RIE[[#This Row],[B1]],Tabel_FK_B[],2,FALSE),"")</f>
        <v/>
      </c>
      <c r="O60" s="120"/>
      <c r="P60" s="122" t="str">
        <f>IF(Tabel_RIE[[#This Row],[W1]]&gt;0,VLOOKUP(Tabel_RIE[[#This Row],[W1]],Tabel_FK_W[],2,FALSE),"")</f>
        <v/>
      </c>
      <c r="Q6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0" s="122" t="str">
        <f>IF(OR(Tabel_RIE[[#This Row],[E12]]="",Tabel_RIE[[#This Row],[B12]]="",Tabel_RIE[[#This Row],[W12]]=""),"",Tabel_RIE[[#This Row],[E12]]*Tabel_RIE[[#This Row],[B12]]*Tabel_RIE[[#This Row],[W12]])</f>
        <v/>
      </c>
      <c r="S60" s="124" t="str">
        <f>IF(AND(Tabel_RIE[[#This Row],[E12]]="",Tabel_RIE[[#This Row],[R12]]=""),"",IF(AND(OR(Tabel_RIE[[#This Row],[E12]]="",Tabel_RIE[[#This Row],[E12]]&lt;15),OR(Tabel_RIE[[#This Row],[R12]]="",Tabel_RIE[[#This Row],[R12]]&lt;70)),"n.v.t.",IF(OR(Tabel_RIE[[#This Row],[E12]]&gt;=15,Tabel_RIE[[#This Row],[R12]]&gt;=70),"√","fout")))</f>
        <v/>
      </c>
      <c r="T60" s="125"/>
      <c r="U60" s="126"/>
      <c r="V60" s="126"/>
      <c r="W60" s="127"/>
      <c r="X60" s="128" t="str">
        <f t="shared" si="0"/>
        <v>Bronaanpak:
Collectieve maatregelen:
Individuele maatregelen:
PBM's:</v>
      </c>
      <c r="Y60" s="119"/>
      <c r="Z60" s="129"/>
      <c r="AA60" s="125"/>
      <c r="AB60" s="122" t="str">
        <f>IF(Tabel_RIE[[#This Row],[E2]]&gt;0,VLOOKUP(Tabel_RIE[[#This Row],[E2]],Tabel_FK_E[],2,FALSE),"")</f>
        <v/>
      </c>
      <c r="AC60" s="125"/>
      <c r="AD60" s="122" t="str">
        <f>IF(Tabel_RIE[[#This Row],[B2]]&gt;0,VLOOKUP(Tabel_RIE[[#This Row],[B2]],Tabel_FK_B[],2,FALSE),"")</f>
        <v/>
      </c>
      <c r="AE60" s="125"/>
      <c r="AF60" s="122" t="str">
        <f>IF(Tabel_RIE[[#This Row],[W2]]&gt;0,VLOOKUP(Tabel_RIE[[#This Row],[W2]],Tabel_FK_W[],2,FALSE),"")</f>
        <v/>
      </c>
      <c r="AG6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60" s="122"/>
      <c r="AI60" s="119"/>
      <c r="AJ60" s="127"/>
      <c r="AK6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60" s="130" t="str">
        <f>IF(AND(Tabel_RIE[[#This Row],[R12]]&gt;=70,Tabel_RIE[[#This Row],[R22]]&lt;70),"Ja","Nee")</f>
        <v>Ja</v>
      </c>
      <c r="AM60" s="130" t="str">
        <f>IF(Tabel_RIE[[#This Row],[R22]]&lt;&gt;"",Tabel_RIE[[#This Row],[R22]],Tabel_RIE[[#This Row],[R12]])</f>
        <v/>
      </c>
    </row>
    <row r="61" spans="2:39" ht="42" customHeight="1">
      <c r="B61" s="118">
        <v>77</v>
      </c>
      <c r="C61" s="119"/>
      <c r="D61" s="119"/>
      <c r="E61" s="119"/>
      <c r="F61" s="119"/>
      <c r="G61" s="119"/>
      <c r="H61" s="119"/>
      <c r="I61" s="119"/>
      <c r="J61" s="119"/>
      <c r="K61" s="120"/>
      <c r="L61" s="121" t="str">
        <f>IF(Tabel_RIE[[#This Row],[E1]]&gt;0,VLOOKUP(Tabel_RIE[[#This Row],[E1]],Tabel_FK_E[],2,FALSE),"")</f>
        <v/>
      </c>
      <c r="M61" s="120"/>
      <c r="N61" s="122" t="str">
        <f>IF(Tabel_RIE[[#This Row],[B1]]&gt;0,VLOOKUP(Tabel_RIE[[#This Row],[B1]],Tabel_FK_B[],2,FALSE),"")</f>
        <v/>
      </c>
      <c r="O61" s="120"/>
      <c r="P61" s="122" t="str">
        <f>IF(Tabel_RIE[[#This Row],[W1]]&gt;0,VLOOKUP(Tabel_RIE[[#This Row],[W1]],Tabel_FK_W[],2,FALSE),"")</f>
        <v/>
      </c>
      <c r="Q6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1" s="122" t="str">
        <f>IF(OR(Tabel_RIE[[#This Row],[E12]]="",Tabel_RIE[[#This Row],[B12]]="",Tabel_RIE[[#This Row],[W12]]=""),"",Tabel_RIE[[#This Row],[E12]]*Tabel_RIE[[#This Row],[B12]]*Tabel_RIE[[#This Row],[W12]])</f>
        <v/>
      </c>
      <c r="S61" s="124" t="str">
        <f>IF(AND(Tabel_RIE[[#This Row],[E12]]="",Tabel_RIE[[#This Row],[R12]]=""),"",IF(AND(OR(Tabel_RIE[[#This Row],[E12]]="",Tabel_RIE[[#This Row],[E12]]&lt;15),OR(Tabel_RIE[[#This Row],[R12]]="",Tabel_RIE[[#This Row],[R12]]&lt;70)),"n.v.t.",IF(OR(Tabel_RIE[[#This Row],[E12]]&gt;=15,Tabel_RIE[[#This Row],[R12]]&gt;=70),"√","fout")))</f>
        <v/>
      </c>
      <c r="T61" s="125"/>
      <c r="U61" s="126"/>
      <c r="V61" s="126"/>
      <c r="W61" s="127"/>
      <c r="X61" s="128" t="str">
        <f t="shared" si="0"/>
        <v>Bronaanpak:
Collectieve maatregelen:
Individuele maatregelen:
PBM's:</v>
      </c>
      <c r="Y61" s="119"/>
      <c r="Z61" s="129"/>
      <c r="AA61" s="125"/>
      <c r="AB61" s="122" t="str">
        <f>IF(Tabel_RIE[[#This Row],[E2]]&gt;0,VLOOKUP(Tabel_RIE[[#This Row],[E2]],Tabel_FK_E[],2,FALSE),"")</f>
        <v/>
      </c>
      <c r="AC61" s="125"/>
      <c r="AD61" s="122" t="str">
        <f>IF(Tabel_RIE[[#This Row],[B2]]&gt;0,VLOOKUP(Tabel_RIE[[#This Row],[B2]],Tabel_FK_B[],2,FALSE),"")</f>
        <v/>
      </c>
      <c r="AE61" s="125"/>
      <c r="AF61" s="122" t="str">
        <f>IF(Tabel_RIE[[#This Row],[W2]]&gt;0,VLOOKUP(Tabel_RIE[[#This Row],[W2]],Tabel_FK_W[],2,FALSE),"")</f>
        <v/>
      </c>
      <c r="AG6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61" s="122"/>
      <c r="AI61" s="119"/>
      <c r="AJ61" s="127"/>
      <c r="AK6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61" s="130" t="str">
        <f>IF(AND(Tabel_RIE[[#This Row],[R12]]&gt;=70,Tabel_RIE[[#This Row],[R22]]&lt;70),"Ja","Nee")</f>
        <v>Ja</v>
      </c>
      <c r="AM61" s="130" t="str">
        <f>IF(Tabel_RIE[[#This Row],[R22]]&lt;&gt;"",Tabel_RIE[[#This Row],[R22]],Tabel_RIE[[#This Row],[R12]])</f>
        <v/>
      </c>
    </row>
    <row r="62" spans="2:39" ht="42" customHeight="1">
      <c r="B62" s="118">
        <v>78</v>
      </c>
      <c r="C62" s="119"/>
      <c r="D62" s="119"/>
      <c r="E62" s="119"/>
      <c r="F62" s="119"/>
      <c r="G62" s="119"/>
      <c r="H62" s="119"/>
      <c r="I62" s="119"/>
      <c r="J62" s="119"/>
      <c r="K62" s="120"/>
      <c r="L62" s="121" t="str">
        <f>IF(Tabel_RIE[[#This Row],[E1]]&gt;0,VLOOKUP(Tabel_RIE[[#This Row],[E1]],Tabel_FK_E[],2,FALSE),"")</f>
        <v/>
      </c>
      <c r="M62" s="120"/>
      <c r="N62" s="122" t="str">
        <f>IF(Tabel_RIE[[#This Row],[B1]]&gt;0,VLOOKUP(Tabel_RIE[[#This Row],[B1]],Tabel_FK_B[],2,FALSE),"")</f>
        <v/>
      </c>
      <c r="O62" s="120"/>
      <c r="P62" s="122" t="str">
        <f>IF(Tabel_RIE[[#This Row],[W1]]&gt;0,VLOOKUP(Tabel_RIE[[#This Row],[W1]],Tabel_FK_W[],2,FALSE),"")</f>
        <v/>
      </c>
      <c r="Q6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2" s="122" t="str">
        <f>IF(OR(Tabel_RIE[[#This Row],[E12]]="",Tabel_RIE[[#This Row],[B12]]="",Tabel_RIE[[#This Row],[W12]]=""),"",Tabel_RIE[[#This Row],[E12]]*Tabel_RIE[[#This Row],[B12]]*Tabel_RIE[[#This Row],[W12]])</f>
        <v/>
      </c>
      <c r="S62" s="124" t="str">
        <f>IF(AND(Tabel_RIE[[#This Row],[E12]]="",Tabel_RIE[[#This Row],[R12]]=""),"",IF(AND(OR(Tabel_RIE[[#This Row],[E12]]="",Tabel_RIE[[#This Row],[E12]]&lt;15),OR(Tabel_RIE[[#This Row],[R12]]="",Tabel_RIE[[#This Row],[R12]]&lt;70)),"n.v.t.",IF(OR(Tabel_RIE[[#This Row],[E12]]&gt;=15,Tabel_RIE[[#This Row],[R12]]&gt;=70),"√","fout")))</f>
        <v/>
      </c>
      <c r="T62" s="125"/>
      <c r="U62" s="126"/>
      <c r="V62" s="126"/>
      <c r="W62" s="127"/>
      <c r="X62" s="128" t="str">
        <f t="shared" si="0"/>
        <v>Bronaanpak:
Collectieve maatregelen:
Individuele maatregelen:
PBM's:</v>
      </c>
      <c r="Y62" s="119"/>
      <c r="Z62" s="129"/>
      <c r="AA62" s="125"/>
      <c r="AB62" s="122" t="str">
        <f>IF(Tabel_RIE[[#This Row],[E2]]&gt;0,VLOOKUP(Tabel_RIE[[#This Row],[E2]],Tabel_FK_E[],2,FALSE),"")</f>
        <v/>
      </c>
      <c r="AC62" s="125"/>
      <c r="AD62" s="122" t="str">
        <f>IF(Tabel_RIE[[#This Row],[B2]]&gt;0,VLOOKUP(Tabel_RIE[[#This Row],[B2]],Tabel_FK_B[],2,FALSE),"")</f>
        <v/>
      </c>
      <c r="AE62" s="125"/>
      <c r="AF62" s="122" t="str">
        <f>IF(Tabel_RIE[[#This Row],[W2]]&gt;0,VLOOKUP(Tabel_RIE[[#This Row],[W2]],Tabel_FK_W[],2,FALSE),"")</f>
        <v/>
      </c>
      <c r="AG6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62" s="122"/>
      <c r="AI62" s="119"/>
      <c r="AJ62" s="127"/>
      <c r="AK6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62" s="130" t="str">
        <f>IF(AND(Tabel_RIE[[#This Row],[R12]]&gt;=70,Tabel_RIE[[#This Row],[R22]]&lt;70),"Ja","Nee")</f>
        <v>Ja</v>
      </c>
      <c r="AM62" s="130" t="str">
        <f>IF(Tabel_RIE[[#This Row],[R22]]&lt;&gt;"",Tabel_RIE[[#This Row],[R22]],Tabel_RIE[[#This Row],[R12]])</f>
        <v/>
      </c>
    </row>
    <row r="63" spans="2:39" ht="42" customHeight="1">
      <c r="B63" s="118">
        <v>79</v>
      </c>
      <c r="C63" s="119"/>
      <c r="D63" s="119"/>
      <c r="E63" s="119"/>
      <c r="F63" s="119"/>
      <c r="G63" s="119"/>
      <c r="H63" s="119"/>
      <c r="I63" s="119"/>
      <c r="J63" s="119"/>
      <c r="K63" s="120"/>
      <c r="L63" s="121" t="str">
        <f>IF(Tabel_RIE[[#This Row],[E1]]&gt;0,VLOOKUP(Tabel_RIE[[#This Row],[E1]],Tabel_FK_E[],2,FALSE),"")</f>
        <v/>
      </c>
      <c r="M63" s="120"/>
      <c r="N63" s="122" t="str">
        <f>IF(Tabel_RIE[[#This Row],[B1]]&gt;0,VLOOKUP(Tabel_RIE[[#This Row],[B1]],Tabel_FK_B[],2,FALSE),"")</f>
        <v/>
      </c>
      <c r="O63" s="120"/>
      <c r="P63" s="122" t="str">
        <f>IF(Tabel_RIE[[#This Row],[W1]]&gt;0,VLOOKUP(Tabel_RIE[[#This Row],[W1]],Tabel_FK_W[],2,FALSE),"")</f>
        <v/>
      </c>
      <c r="Q6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3" s="122" t="str">
        <f>IF(OR(Tabel_RIE[[#This Row],[E12]]="",Tabel_RIE[[#This Row],[B12]]="",Tabel_RIE[[#This Row],[W12]]=""),"",Tabel_RIE[[#This Row],[E12]]*Tabel_RIE[[#This Row],[B12]]*Tabel_RIE[[#This Row],[W12]])</f>
        <v/>
      </c>
      <c r="S63" s="124" t="str">
        <f>IF(AND(Tabel_RIE[[#This Row],[E12]]="",Tabel_RIE[[#This Row],[R12]]=""),"",IF(AND(OR(Tabel_RIE[[#This Row],[E12]]="",Tabel_RIE[[#This Row],[E12]]&lt;15),OR(Tabel_RIE[[#This Row],[R12]]="",Tabel_RIE[[#This Row],[R12]]&lt;70)),"n.v.t.",IF(OR(Tabel_RIE[[#This Row],[E12]]&gt;=15,Tabel_RIE[[#This Row],[R12]]&gt;=70),"√","fout")))</f>
        <v/>
      </c>
      <c r="T63" s="125"/>
      <c r="U63" s="126"/>
      <c r="V63" s="126"/>
      <c r="W63" s="127"/>
      <c r="X63" s="128" t="str">
        <f t="shared" si="0"/>
        <v>Bronaanpak:
Collectieve maatregelen:
Individuele maatregelen:
PBM's:</v>
      </c>
      <c r="Y63" s="119"/>
      <c r="Z63" s="129"/>
      <c r="AA63" s="125"/>
      <c r="AB63" s="122" t="str">
        <f>IF(Tabel_RIE[[#This Row],[E2]]&gt;0,VLOOKUP(Tabel_RIE[[#This Row],[E2]],Tabel_FK_E[],2,FALSE),"")</f>
        <v/>
      </c>
      <c r="AC63" s="125"/>
      <c r="AD63" s="122" t="str">
        <f>IF(Tabel_RIE[[#This Row],[B2]]&gt;0,VLOOKUP(Tabel_RIE[[#This Row],[B2]],Tabel_FK_B[],2,FALSE),"")</f>
        <v/>
      </c>
      <c r="AE63" s="125"/>
      <c r="AF63" s="122" t="str">
        <f>IF(Tabel_RIE[[#This Row],[W2]]&gt;0,VLOOKUP(Tabel_RIE[[#This Row],[W2]],Tabel_FK_W[],2,FALSE),"")</f>
        <v/>
      </c>
      <c r="AG6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63" s="122"/>
      <c r="AI63" s="119"/>
      <c r="AJ63" s="127"/>
      <c r="AK6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63" s="130" t="str">
        <f>IF(AND(Tabel_RIE[[#This Row],[R12]]&gt;=70,Tabel_RIE[[#This Row],[R22]]&lt;70),"Ja","Nee")</f>
        <v>Ja</v>
      </c>
      <c r="AM63" s="130" t="str">
        <f>IF(Tabel_RIE[[#This Row],[R22]]&lt;&gt;"",Tabel_RIE[[#This Row],[R22]],Tabel_RIE[[#This Row],[R12]])</f>
        <v/>
      </c>
    </row>
    <row r="64" spans="2:39" ht="42" customHeight="1">
      <c r="B64" s="118">
        <v>80</v>
      </c>
      <c r="C64" s="119"/>
      <c r="D64" s="119"/>
      <c r="E64" s="119"/>
      <c r="F64" s="119"/>
      <c r="G64" s="119"/>
      <c r="H64" s="119"/>
      <c r="I64" s="119"/>
      <c r="J64" s="119"/>
      <c r="K64" s="120"/>
      <c r="L64" s="121" t="str">
        <f>IF(Tabel_RIE[[#This Row],[E1]]&gt;0,VLOOKUP(Tabel_RIE[[#This Row],[E1]],Tabel_FK_E[],2,FALSE),"")</f>
        <v/>
      </c>
      <c r="M64" s="120"/>
      <c r="N64" s="122" t="str">
        <f>IF(Tabel_RIE[[#This Row],[B1]]&gt;0,VLOOKUP(Tabel_RIE[[#This Row],[B1]],Tabel_FK_B[],2,FALSE),"")</f>
        <v/>
      </c>
      <c r="O64" s="120"/>
      <c r="P64" s="122" t="str">
        <f>IF(Tabel_RIE[[#This Row],[W1]]&gt;0,VLOOKUP(Tabel_RIE[[#This Row],[W1]],Tabel_FK_W[],2,FALSE),"")</f>
        <v/>
      </c>
      <c r="Q6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4" s="122" t="str">
        <f>IF(OR(Tabel_RIE[[#This Row],[E12]]="",Tabel_RIE[[#This Row],[B12]]="",Tabel_RIE[[#This Row],[W12]]=""),"",Tabel_RIE[[#This Row],[E12]]*Tabel_RIE[[#This Row],[B12]]*Tabel_RIE[[#This Row],[W12]])</f>
        <v/>
      </c>
      <c r="S64" s="124" t="str">
        <f>IF(AND(Tabel_RIE[[#This Row],[E12]]="",Tabel_RIE[[#This Row],[R12]]=""),"",IF(AND(OR(Tabel_RIE[[#This Row],[E12]]="",Tabel_RIE[[#This Row],[E12]]&lt;15),OR(Tabel_RIE[[#This Row],[R12]]="",Tabel_RIE[[#This Row],[R12]]&lt;70)),"n.v.t.",IF(OR(Tabel_RIE[[#This Row],[E12]]&gt;=15,Tabel_RIE[[#This Row],[R12]]&gt;=70),"√","fout")))</f>
        <v/>
      </c>
      <c r="T64" s="125"/>
      <c r="U64" s="126"/>
      <c r="V64" s="126"/>
      <c r="W64" s="127"/>
      <c r="X64" s="128" t="str">
        <f t="shared" si="0"/>
        <v>Bronaanpak:
Collectieve maatregelen:
Individuele maatregelen:
PBM's:</v>
      </c>
      <c r="Y64" s="119"/>
      <c r="Z64" s="129"/>
      <c r="AA64" s="125"/>
      <c r="AB64" s="122" t="str">
        <f>IF(Tabel_RIE[[#This Row],[E2]]&gt;0,VLOOKUP(Tabel_RIE[[#This Row],[E2]],Tabel_FK_E[],2,FALSE),"")</f>
        <v/>
      </c>
      <c r="AC64" s="125"/>
      <c r="AD64" s="122" t="str">
        <f>IF(Tabel_RIE[[#This Row],[B2]]&gt;0,VLOOKUP(Tabel_RIE[[#This Row],[B2]],Tabel_FK_B[],2,FALSE),"")</f>
        <v/>
      </c>
      <c r="AE64" s="125"/>
      <c r="AF64" s="122" t="str">
        <f>IF(Tabel_RIE[[#This Row],[W2]]&gt;0,VLOOKUP(Tabel_RIE[[#This Row],[W2]],Tabel_FK_W[],2,FALSE),"")</f>
        <v/>
      </c>
      <c r="AG6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64" s="122"/>
      <c r="AI64" s="119"/>
      <c r="AJ64" s="127"/>
      <c r="AK6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64" s="130" t="str">
        <f>IF(AND(Tabel_RIE[[#This Row],[R12]]&gt;=70,Tabel_RIE[[#This Row],[R22]]&lt;70),"Ja","Nee")</f>
        <v>Ja</v>
      </c>
      <c r="AM64" s="130" t="str">
        <f>IF(Tabel_RIE[[#This Row],[R22]]&lt;&gt;"",Tabel_RIE[[#This Row],[R22]],Tabel_RIE[[#This Row],[R12]])</f>
        <v/>
      </c>
    </row>
    <row r="65" spans="2:39" ht="42" customHeight="1">
      <c r="B65" s="118">
        <v>81</v>
      </c>
      <c r="C65" s="119"/>
      <c r="D65" s="119"/>
      <c r="E65" s="119"/>
      <c r="F65" s="119"/>
      <c r="G65" s="119"/>
      <c r="H65" s="119"/>
      <c r="I65" s="119"/>
      <c r="J65" s="119"/>
      <c r="K65" s="120"/>
      <c r="L65" s="121" t="str">
        <f>IF(Tabel_RIE[[#This Row],[E1]]&gt;0,VLOOKUP(Tabel_RIE[[#This Row],[E1]],Tabel_FK_E[],2,FALSE),"")</f>
        <v/>
      </c>
      <c r="M65" s="120"/>
      <c r="N65" s="122" t="str">
        <f>IF(Tabel_RIE[[#This Row],[B1]]&gt;0,VLOOKUP(Tabel_RIE[[#This Row],[B1]],Tabel_FK_B[],2,FALSE),"")</f>
        <v/>
      </c>
      <c r="O65" s="120"/>
      <c r="P65" s="122" t="str">
        <f>IF(Tabel_RIE[[#This Row],[W1]]&gt;0,VLOOKUP(Tabel_RIE[[#This Row],[W1]],Tabel_FK_W[],2,FALSE),"")</f>
        <v/>
      </c>
      <c r="Q6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5" s="122" t="str">
        <f>IF(OR(Tabel_RIE[[#This Row],[E12]]="",Tabel_RIE[[#This Row],[B12]]="",Tabel_RIE[[#This Row],[W12]]=""),"",Tabel_RIE[[#This Row],[E12]]*Tabel_RIE[[#This Row],[B12]]*Tabel_RIE[[#This Row],[W12]])</f>
        <v/>
      </c>
      <c r="S65" s="124" t="str">
        <f>IF(AND(Tabel_RIE[[#This Row],[E12]]="",Tabel_RIE[[#This Row],[R12]]=""),"",IF(AND(OR(Tabel_RIE[[#This Row],[E12]]="",Tabel_RIE[[#This Row],[E12]]&lt;15),OR(Tabel_RIE[[#This Row],[R12]]="",Tabel_RIE[[#This Row],[R12]]&lt;70)),"n.v.t.",IF(OR(Tabel_RIE[[#This Row],[E12]]&gt;=15,Tabel_RIE[[#This Row],[R12]]&gt;=70),"√","fout")))</f>
        <v/>
      </c>
      <c r="T65" s="125"/>
      <c r="U65" s="126"/>
      <c r="V65" s="126"/>
      <c r="W65" s="127"/>
      <c r="X65" s="128" t="str">
        <f t="shared" si="0"/>
        <v>Bronaanpak:
Collectieve maatregelen:
Individuele maatregelen:
PBM's:</v>
      </c>
      <c r="Y65" s="119"/>
      <c r="Z65" s="129"/>
      <c r="AA65" s="125"/>
      <c r="AB65" s="122" t="str">
        <f>IF(Tabel_RIE[[#This Row],[E2]]&gt;0,VLOOKUP(Tabel_RIE[[#This Row],[E2]],Tabel_FK_E[],2,FALSE),"")</f>
        <v/>
      </c>
      <c r="AC65" s="125"/>
      <c r="AD65" s="122" t="str">
        <f>IF(Tabel_RIE[[#This Row],[B2]]&gt;0,VLOOKUP(Tabel_RIE[[#This Row],[B2]],Tabel_FK_B[],2,FALSE),"")</f>
        <v/>
      </c>
      <c r="AE65" s="125"/>
      <c r="AF65" s="122" t="str">
        <f>IF(Tabel_RIE[[#This Row],[W2]]&gt;0,VLOOKUP(Tabel_RIE[[#This Row],[W2]],Tabel_FK_W[],2,FALSE),"")</f>
        <v/>
      </c>
      <c r="AG6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65" s="122"/>
      <c r="AI65" s="119"/>
      <c r="AJ65" s="127"/>
      <c r="AK6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65" s="130" t="str">
        <f>IF(AND(Tabel_RIE[[#This Row],[R12]]&gt;=70,Tabel_RIE[[#This Row],[R22]]&lt;70),"Ja","Nee")</f>
        <v>Ja</v>
      </c>
      <c r="AM65" s="130" t="str">
        <f>IF(Tabel_RIE[[#This Row],[R22]]&lt;&gt;"",Tabel_RIE[[#This Row],[R22]],Tabel_RIE[[#This Row],[R12]])</f>
        <v/>
      </c>
    </row>
    <row r="66" spans="2:39" ht="42" customHeight="1">
      <c r="B66" s="118">
        <v>82</v>
      </c>
      <c r="C66" s="119"/>
      <c r="D66" s="119"/>
      <c r="E66" s="119"/>
      <c r="F66" s="119"/>
      <c r="G66" s="119"/>
      <c r="H66" s="119"/>
      <c r="I66" s="119"/>
      <c r="J66" s="119"/>
      <c r="K66" s="120"/>
      <c r="L66" s="121" t="str">
        <f>IF(Tabel_RIE[[#This Row],[E1]]&gt;0,VLOOKUP(Tabel_RIE[[#This Row],[E1]],Tabel_FK_E[],2,FALSE),"")</f>
        <v/>
      </c>
      <c r="M66" s="120"/>
      <c r="N66" s="122" t="str">
        <f>IF(Tabel_RIE[[#This Row],[B1]]&gt;0,VLOOKUP(Tabel_RIE[[#This Row],[B1]],Tabel_FK_B[],2,FALSE),"")</f>
        <v/>
      </c>
      <c r="O66" s="120"/>
      <c r="P66" s="122" t="str">
        <f>IF(Tabel_RIE[[#This Row],[W1]]&gt;0,VLOOKUP(Tabel_RIE[[#This Row],[W1]],Tabel_FK_W[],2,FALSE),"")</f>
        <v/>
      </c>
      <c r="Q6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6" s="122" t="str">
        <f>IF(OR(Tabel_RIE[[#This Row],[E12]]="",Tabel_RIE[[#This Row],[B12]]="",Tabel_RIE[[#This Row],[W12]]=""),"",Tabel_RIE[[#This Row],[E12]]*Tabel_RIE[[#This Row],[B12]]*Tabel_RIE[[#This Row],[W12]])</f>
        <v/>
      </c>
      <c r="S66" s="124" t="str">
        <f>IF(AND(Tabel_RIE[[#This Row],[E12]]="",Tabel_RIE[[#This Row],[R12]]=""),"",IF(AND(OR(Tabel_RIE[[#This Row],[E12]]="",Tabel_RIE[[#This Row],[E12]]&lt;15),OR(Tabel_RIE[[#This Row],[R12]]="",Tabel_RIE[[#This Row],[R12]]&lt;70)),"n.v.t.",IF(OR(Tabel_RIE[[#This Row],[E12]]&gt;=15,Tabel_RIE[[#This Row],[R12]]&gt;=70),"√","fout")))</f>
        <v/>
      </c>
      <c r="T66" s="125"/>
      <c r="U66" s="126"/>
      <c r="V66" s="126"/>
      <c r="W66" s="127"/>
      <c r="X66" s="128" t="str">
        <f t="shared" si="0"/>
        <v>Bronaanpak:
Collectieve maatregelen:
Individuele maatregelen:
PBM's:</v>
      </c>
      <c r="Y66" s="119"/>
      <c r="Z66" s="129"/>
      <c r="AA66" s="125"/>
      <c r="AB66" s="122" t="str">
        <f>IF(Tabel_RIE[[#This Row],[E2]]&gt;0,VLOOKUP(Tabel_RIE[[#This Row],[E2]],Tabel_FK_E[],2,FALSE),"")</f>
        <v/>
      </c>
      <c r="AC66" s="125"/>
      <c r="AD66" s="122" t="str">
        <f>IF(Tabel_RIE[[#This Row],[B2]]&gt;0,VLOOKUP(Tabel_RIE[[#This Row],[B2]],Tabel_FK_B[],2,FALSE),"")</f>
        <v/>
      </c>
      <c r="AE66" s="125"/>
      <c r="AF66" s="122" t="str">
        <f>IF(Tabel_RIE[[#This Row],[W2]]&gt;0,VLOOKUP(Tabel_RIE[[#This Row],[W2]],Tabel_FK_W[],2,FALSE),"")</f>
        <v/>
      </c>
      <c r="AG6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66" s="122"/>
      <c r="AI66" s="119"/>
      <c r="AJ66" s="127"/>
      <c r="AK6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66" s="130" t="str">
        <f>IF(AND(Tabel_RIE[[#This Row],[R12]]&gt;=70,Tabel_RIE[[#This Row],[R22]]&lt;70),"Ja","Nee")</f>
        <v>Ja</v>
      </c>
      <c r="AM66" s="130" t="str">
        <f>IF(Tabel_RIE[[#This Row],[R22]]&lt;&gt;"",Tabel_RIE[[#This Row],[R22]],Tabel_RIE[[#This Row],[R12]])</f>
        <v/>
      </c>
    </row>
    <row r="67" spans="2:39" ht="42" customHeight="1">
      <c r="B67" s="118">
        <v>83</v>
      </c>
      <c r="C67" s="119"/>
      <c r="D67" s="119"/>
      <c r="E67" s="119"/>
      <c r="F67" s="119"/>
      <c r="G67" s="119"/>
      <c r="H67" s="119"/>
      <c r="I67" s="119"/>
      <c r="J67" s="119"/>
      <c r="K67" s="120"/>
      <c r="L67" s="121" t="str">
        <f>IF(Tabel_RIE[[#This Row],[E1]]&gt;0,VLOOKUP(Tabel_RIE[[#This Row],[E1]],Tabel_FK_E[],2,FALSE),"")</f>
        <v/>
      </c>
      <c r="M67" s="120"/>
      <c r="N67" s="122" t="str">
        <f>IF(Tabel_RIE[[#This Row],[B1]]&gt;0,VLOOKUP(Tabel_RIE[[#This Row],[B1]],Tabel_FK_B[],2,FALSE),"")</f>
        <v/>
      </c>
      <c r="O67" s="120"/>
      <c r="P67" s="122" t="str">
        <f>IF(Tabel_RIE[[#This Row],[W1]]&gt;0,VLOOKUP(Tabel_RIE[[#This Row],[W1]],Tabel_FK_W[],2,FALSE),"")</f>
        <v/>
      </c>
      <c r="Q6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7" s="122" t="str">
        <f>IF(OR(Tabel_RIE[[#This Row],[E12]]="",Tabel_RIE[[#This Row],[B12]]="",Tabel_RIE[[#This Row],[W12]]=""),"",Tabel_RIE[[#This Row],[E12]]*Tabel_RIE[[#This Row],[B12]]*Tabel_RIE[[#This Row],[W12]])</f>
        <v/>
      </c>
      <c r="S67" s="124" t="str">
        <f>IF(AND(Tabel_RIE[[#This Row],[E12]]="",Tabel_RIE[[#This Row],[R12]]=""),"",IF(AND(OR(Tabel_RIE[[#This Row],[E12]]="",Tabel_RIE[[#This Row],[E12]]&lt;15),OR(Tabel_RIE[[#This Row],[R12]]="",Tabel_RIE[[#This Row],[R12]]&lt;70)),"n.v.t.",IF(OR(Tabel_RIE[[#This Row],[E12]]&gt;=15,Tabel_RIE[[#This Row],[R12]]&gt;=70),"√","fout")))</f>
        <v/>
      </c>
      <c r="T67" s="125"/>
      <c r="U67" s="126"/>
      <c r="V67" s="126"/>
      <c r="W67" s="127"/>
      <c r="X67" s="128" t="str">
        <f t="shared" si="0"/>
        <v>Bronaanpak:
Collectieve maatregelen:
Individuele maatregelen:
PBM's:</v>
      </c>
      <c r="Y67" s="119"/>
      <c r="Z67" s="129"/>
      <c r="AA67" s="125"/>
      <c r="AB67" s="122" t="str">
        <f>IF(Tabel_RIE[[#This Row],[E2]]&gt;0,VLOOKUP(Tabel_RIE[[#This Row],[E2]],Tabel_FK_E[],2,FALSE),"")</f>
        <v/>
      </c>
      <c r="AC67" s="125"/>
      <c r="AD67" s="122" t="str">
        <f>IF(Tabel_RIE[[#This Row],[B2]]&gt;0,VLOOKUP(Tabel_RIE[[#This Row],[B2]],Tabel_FK_B[],2,FALSE),"")</f>
        <v/>
      </c>
      <c r="AE67" s="125"/>
      <c r="AF67" s="122" t="str">
        <f>IF(Tabel_RIE[[#This Row],[W2]]&gt;0,VLOOKUP(Tabel_RIE[[#This Row],[W2]],Tabel_FK_W[],2,FALSE),"")</f>
        <v/>
      </c>
      <c r="AG6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67" s="122"/>
      <c r="AI67" s="119"/>
      <c r="AJ67" s="127"/>
      <c r="AK6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67" s="130" t="str">
        <f>IF(AND(Tabel_RIE[[#This Row],[R12]]&gt;=70,Tabel_RIE[[#This Row],[R22]]&lt;70),"Ja","Nee")</f>
        <v>Ja</v>
      </c>
      <c r="AM67" s="130" t="str">
        <f>IF(Tabel_RIE[[#This Row],[R22]]&lt;&gt;"",Tabel_RIE[[#This Row],[R22]],Tabel_RIE[[#This Row],[R12]])</f>
        <v/>
      </c>
    </row>
    <row r="68" spans="2:39" ht="42" customHeight="1">
      <c r="B68" s="118">
        <v>84</v>
      </c>
      <c r="C68" s="119"/>
      <c r="D68" s="119"/>
      <c r="E68" s="119"/>
      <c r="F68" s="119"/>
      <c r="G68" s="119"/>
      <c r="H68" s="119"/>
      <c r="I68" s="119"/>
      <c r="J68" s="119"/>
      <c r="K68" s="120"/>
      <c r="L68" s="121" t="str">
        <f>IF(Tabel_RIE[[#This Row],[E1]]&gt;0,VLOOKUP(Tabel_RIE[[#This Row],[E1]],Tabel_FK_E[],2,FALSE),"")</f>
        <v/>
      </c>
      <c r="M68" s="120"/>
      <c r="N68" s="122" t="str">
        <f>IF(Tabel_RIE[[#This Row],[B1]]&gt;0,VLOOKUP(Tabel_RIE[[#This Row],[B1]],Tabel_FK_B[],2,FALSE),"")</f>
        <v/>
      </c>
      <c r="O68" s="120"/>
      <c r="P68" s="122" t="str">
        <f>IF(Tabel_RIE[[#This Row],[W1]]&gt;0,VLOOKUP(Tabel_RIE[[#This Row],[W1]],Tabel_FK_W[],2,FALSE),"")</f>
        <v/>
      </c>
      <c r="Q6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8" s="122" t="str">
        <f>IF(OR(Tabel_RIE[[#This Row],[E12]]="",Tabel_RIE[[#This Row],[B12]]="",Tabel_RIE[[#This Row],[W12]]=""),"",Tabel_RIE[[#This Row],[E12]]*Tabel_RIE[[#This Row],[B12]]*Tabel_RIE[[#This Row],[W12]])</f>
        <v/>
      </c>
      <c r="S68" s="124" t="str">
        <f>IF(AND(Tabel_RIE[[#This Row],[E12]]="",Tabel_RIE[[#This Row],[R12]]=""),"",IF(AND(OR(Tabel_RIE[[#This Row],[E12]]="",Tabel_RIE[[#This Row],[E12]]&lt;15),OR(Tabel_RIE[[#This Row],[R12]]="",Tabel_RIE[[#This Row],[R12]]&lt;70)),"n.v.t.",IF(OR(Tabel_RIE[[#This Row],[E12]]&gt;=15,Tabel_RIE[[#This Row],[R12]]&gt;=70),"√","fout")))</f>
        <v/>
      </c>
      <c r="T68" s="125"/>
      <c r="U68" s="126"/>
      <c r="V68" s="126"/>
      <c r="W68" s="127"/>
      <c r="X68" s="128" t="str">
        <f t="shared" si="0"/>
        <v>Bronaanpak:
Collectieve maatregelen:
Individuele maatregelen:
PBM's:</v>
      </c>
      <c r="Y68" s="119"/>
      <c r="Z68" s="129"/>
      <c r="AA68" s="125"/>
      <c r="AB68" s="122" t="str">
        <f>IF(Tabel_RIE[[#This Row],[E2]]&gt;0,VLOOKUP(Tabel_RIE[[#This Row],[E2]],Tabel_FK_E[],2,FALSE),"")</f>
        <v/>
      </c>
      <c r="AC68" s="125"/>
      <c r="AD68" s="122" t="str">
        <f>IF(Tabel_RIE[[#This Row],[B2]]&gt;0,VLOOKUP(Tabel_RIE[[#This Row],[B2]],Tabel_FK_B[],2,FALSE),"")</f>
        <v/>
      </c>
      <c r="AE68" s="125"/>
      <c r="AF68" s="122" t="str">
        <f>IF(Tabel_RIE[[#This Row],[W2]]&gt;0,VLOOKUP(Tabel_RIE[[#This Row],[W2]],Tabel_FK_W[],2,FALSE),"")</f>
        <v/>
      </c>
      <c r="AG6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68" s="122"/>
      <c r="AI68" s="119"/>
      <c r="AJ68" s="127"/>
      <c r="AK6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68" s="130" t="str">
        <f>IF(AND(Tabel_RIE[[#This Row],[R12]]&gt;=70,Tabel_RIE[[#This Row],[R22]]&lt;70),"Ja","Nee")</f>
        <v>Ja</v>
      </c>
      <c r="AM68" s="130" t="str">
        <f>IF(Tabel_RIE[[#This Row],[R22]]&lt;&gt;"",Tabel_RIE[[#This Row],[R22]],Tabel_RIE[[#This Row],[R12]])</f>
        <v/>
      </c>
    </row>
    <row r="69" spans="2:39" ht="42" customHeight="1">
      <c r="B69" s="118">
        <v>85</v>
      </c>
      <c r="C69" s="119"/>
      <c r="D69" s="119"/>
      <c r="E69" s="119"/>
      <c r="F69" s="119"/>
      <c r="G69" s="119"/>
      <c r="H69" s="119"/>
      <c r="I69" s="119"/>
      <c r="J69" s="119"/>
      <c r="K69" s="120"/>
      <c r="L69" s="121" t="str">
        <f>IF(Tabel_RIE[[#This Row],[E1]]&gt;0,VLOOKUP(Tabel_RIE[[#This Row],[E1]],Tabel_FK_E[],2,FALSE),"")</f>
        <v/>
      </c>
      <c r="M69" s="120"/>
      <c r="N69" s="122" t="str">
        <f>IF(Tabel_RIE[[#This Row],[B1]]&gt;0,VLOOKUP(Tabel_RIE[[#This Row],[B1]],Tabel_FK_B[],2,FALSE),"")</f>
        <v/>
      </c>
      <c r="O69" s="120"/>
      <c r="P69" s="122" t="str">
        <f>IF(Tabel_RIE[[#This Row],[W1]]&gt;0,VLOOKUP(Tabel_RIE[[#This Row],[W1]],Tabel_FK_W[],2,FALSE),"")</f>
        <v/>
      </c>
      <c r="Q6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9" s="122" t="str">
        <f>IF(OR(Tabel_RIE[[#This Row],[E12]]="",Tabel_RIE[[#This Row],[B12]]="",Tabel_RIE[[#This Row],[W12]]=""),"",Tabel_RIE[[#This Row],[E12]]*Tabel_RIE[[#This Row],[B12]]*Tabel_RIE[[#This Row],[W12]])</f>
        <v/>
      </c>
      <c r="S69" s="124" t="str">
        <f>IF(AND(Tabel_RIE[[#This Row],[E12]]="",Tabel_RIE[[#This Row],[R12]]=""),"",IF(AND(OR(Tabel_RIE[[#This Row],[E12]]="",Tabel_RIE[[#This Row],[E12]]&lt;15),OR(Tabel_RIE[[#This Row],[R12]]="",Tabel_RIE[[#This Row],[R12]]&lt;70)),"n.v.t.",IF(OR(Tabel_RIE[[#This Row],[E12]]&gt;=15,Tabel_RIE[[#This Row],[R12]]&gt;=70),"√","fout")))</f>
        <v/>
      </c>
      <c r="T69" s="125"/>
      <c r="U69" s="126"/>
      <c r="V69" s="126"/>
      <c r="W69" s="127"/>
      <c r="X69" s="128" t="str">
        <f t="shared" si="0"/>
        <v>Bronaanpak:
Collectieve maatregelen:
Individuele maatregelen:
PBM's:</v>
      </c>
      <c r="Y69" s="119"/>
      <c r="Z69" s="129"/>
      <c r="AA69" s="125"/>
      <c r="AB69" s="122" t="str">
        <f>IF(Tabel_RIE[[#This Row],[E2]]&gt;0,VLOOKUP(Tabel_RIE[[#This Row],[E2]],Tabel_FK_E[],2,FALSE),"")</f>
        <v/>
      </c>
      <c r="AC69" s="125"/>
      <c r="AD69" s="122" t="str">
        <f>IF(Tabel_RIE[[#This Row],[B2]]&gt;0,VLOOKUP(Tabel_RIE[[#This Row],[B2]],Tabel_FK_B[],2,FALSE),"")</f>
        <v/>
      </c>
      <c r="AE69" s="125"/>
      <c r="AF69" s="122" t="str">
        <f>IF(Tabel_RIE[[#This Row],[W2]]&gt;0,VLOOKUP(Tabel_RIE[[#This Row],[W2]],Tabel_FK_W[],2,FALSE),"")</f>
        <v/>
      </c>
      <c r="AG6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69" s="122"/>
      <c r="AI69" s="119"/>
      <c r="AJ69" s="127"/>
      <c r="AK6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69" s="130" t="str">
        <f>IF(AND(Tabel_RIE[[#This Row],[R12]]&gt;=70,Tabel_RIE[[#This Row],[R22]]&lt;70),"Ja","Nee")</f>
        <v>Ja</v>
      </c>
      <c r="AM69" s="130" t="str">
        <f>IF(Tabel_RIE[[#This Row],[R22]]&lt;&gt;"",Tabel_RIE[[#This Row],[R22]],Tabel_RIE[[#This Row],[R12]])</f>
        <v/>
      </c>
    </row>
    <row r="70" spans="2:39" ht="42" customHeight="1">
      <c r="B70" s="118">
        <v>86</v>
      </c>
      <c r="C70" s="119"/>
      <c r="D70" s="119"/>
      <c r="E70" s="119"/>
      <c r="F70" s="119"/>
      <c r="G70" s="119"/>
      <c r="H70" s="119"/>
      <c r="I70" s="119"/>
      <c r="J70" s="119"/>
      <c r="K70" s="120"/>
      <c r="L70" s="121" t="str">
        <f>IF(Tabel_RIE[[#This Row],[E1]]&gt;0,VLOOKUP(Tabel_RIE[[#This Row],[E1]],Tabel_FK_E[],2,FALSE),"")</f>
        <v/>
      </c>
      <c r="M70" s="120"/>
      <c r="N70" s="122" t="str">
        <f>IF(Tabel_RIE[[#This Row],[B1]]&gt;0,VLOOKUP(Tabel_RIE[[#This Row],[B1]],Tabel_FK_B[],2,FALSE),"")</f>
        <v/>
      </c>
      <c r="O70" s="120"/>
      <c r="P70" s="122" t="str">
        <f>IF(Tabel_RIE[[#This Row],[W1]]&gt;0,VLOOKUP(Tabel_RIE[[#This Row],[W1]],Tabel_FK_W[],2,FALSE),"")</f>
        <v/>
      </c>
      <c r="Q7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0" s="122" t="str">
        <f>IF(OR(Tabel_RIE[[#This Row],[E12]]="",Tabel_RIE[[#This Row],[B12]]="",Tabel_RIE[[#This Row],[W12]]=""),"",Tabel_RIE[[#This Row],[E12]]*Tabel_RIE[[#This Row],[B12]]*Tabel_RIE[[#This Row],[W12]])</f>
        <v/>
      </c>
      <c r="S70" s="124" t="str">
        <f>IF(AND(Tabel_RIE[[#This Row],[E12]]="",Tabel_RIE[[#This Row],[R12]]=""),"",IF(AND(OR(Tabel_RIE[[#This Row],[E12]]="",Tabel_RIE[[#This Row],[E12]]&lt;15),OR(Tabel_RIE[[#This Row],[R12]]="",Tabel_RIE[[#This Row],[R12]]&lt;70)),"n.v.t.",IF(OR(Tabel_RIE[[#This Row],[E12]]&gt;=15,Tabel_RIE[[#This Row],[R12]]&gt;=70),"√","fout")))</f>
        <v/>
      </c>
      <c r="T70" s="125"/>
      <c r="U70" s="126"/>
      <c r="V70" s="126"/>
      <c r="W70" s="127"/>
      <c r="X70" s="128" t="str">
        <f t="shared" si="0"/>
        <v>Bronaanpak:
Collectieve maatregelen:
Individuele maatregelen:
PBM's:</v>
      </c>
      <c r="Y70" s="119"/>
      <c r="Z70" s="129"/>
      <c r="AA70" s="125"/>
      <c r="AB70" s="122" t="str">
        <f>IF(Tabel_RIE[[#This Row],[E2]]&gt;0,VLOOKUP(Tabel_RIE[[#This Row],[E2]],Tabel_FK_E[],2,FALSE),"")</f>
        <v/>
      </c>
      <c r="AC70" s="125"/>
      <c r="AD70" s="122" t="str">
        <f>IF(Tabel_RIE[[#This Row],[B2]]&gt;0,VLOOKUP(Tabel_RIE[[#This Row],[B2]],Tabel_FK_B[],2,FALSE),"")</f>
        <v/>
      </c>
      <c r="AE70" s="125"/>
      <c r="AF70" s="122" t="str">
        <f>IF(Tabel_RIE[[#This Row],[W2]]&gt;0,VLOOKUP(Tabel_RIE[[#This Row],[W2]],Tabel_FK_W[],2,FALSE),"")</f>
        <v/>
      </c>
      <c r="AG7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70" s="122"/>
      <c r="AI70" s="119"/>
      <c r="AJ70" s="127"/>
      <c r="AK7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70" s="130" t="str">
        <f>IF(AND(Tabel_RIE[[#This Row],[R12]]&gt;=70,Tabel_RIE[[#This Row],[R22]]&lt;70),"Ja","Nee")</f>
        <v>Ja</v>
      </c>
      <c r="AM70" s="130" t="str">
        <f>IF(Tabel_RIE[[#This Row],[R22]]&lt;&gt;"",Tabel_RIE[[#This Row],[R22]],Tabel_RIE[[#This Row],[R12]])</f>
        <v/>
      </c>
    </row>
    <row r="71" spans="2:39" ht="42" customHeight="1">
      <c r="B71" s="118">
        <v>87</v>
      </c>
      <c r="C71" s="119"/>
      <c r="D71" s="119"/>
      <c r="E71" s="119"/>
      <c r="F71" s="119"/>
      <c r="G71" s="119"/>
      <c r="H71" s="119"/>
      <c r="I71" s="119"/>
      <c r="J71" s="119"/>
      <c r="K71" s="120"/>
      <c r="L71" s="121" t="str">
        <f>IF(Tabel_RIE[[#This Row],[E1]]&gt;0,VLOOKUP(Tabel_RIE[[#This Row],[E1]],Tabel_FK_E[],2,FALSE),"")</f>
        <v/>
      </c>
      <c r="M71" s="120"/>
      <c r="N71" s="122" t="str">
        <f>IF(Tabel_RIE[[#This Row],[B1]]&gt;0,VLOOKUP(Tabel_RIE[[#This Row],[B1]],Tabel_FK_B[],2,FALSE),"")</f>
        <v/>
      </c>
      <c r="O71" s="120"/>
      <c r="P71" s="122" t="str">
        <f>IF(Tabel_RIE[[#This Row],[W1]]&gt;0,VLOOKUP(Tabel_RIE[[#This Row],[W1]],Tabel_FK_W[],2,FALSE),"")</f>
        <v/>
      </c>
      <c r="Q7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1" s="122" t="str">
        <f>IF(OR(Tabel_RIE[[#This Row],[E12]]="",Tabel_RIE[[#This Row],[B12]]="",Tabel_RIE[[#This Row],[W12]]=""),"",Tabel_RIE[[#This Row],[E12]]*Tabel_RIE[[#This Row],[B12]]*Tabel_RIE[[#This Row],[W12]])</f>
        <v/>
      </c>
      <c r="S71" s="124" t="str">
        <f>IF(AND(Tabel_RIE[[#This Row],[E12]]="",Tabel_RIE[[#This Row],[R12]]=""),"",IF(AND(OR(Tabel_RIE[[#This Row],[E12]]="",Tabel_RIE[[#This Row],[E12]]&lt;15),OR(Tabel_RIE[[#This Row],[R12]]="",Tabel_RIE[[#This Row],[R12]]&lt;70)),"n.v.t.",IF(OR(Tabel_RIE[[#This Row],[E12]]&gt;=15,Tabel_RIE[[#This Row],[R12]]&gt;=70),"√","fout")))</f>
        <v/>
      </c>
      <c r="T71" s="125"/>
      <c r="U71" s="126"/>
      <c r="V71" s="126"/>
      <c r="W71" s="127"/>
      <c r="X71" s="128" t="str">
        <f t="shared" ref="X71:X134" si="1">$X$1</f>
        <v>Bronaanpak:
Collectieve maatregelen:
Individuele maatregelen:
PBM's:</v>
      </c>
      <c r="Y71" s="119"/>
      <c r="Z71" s="129"/>
      <c r="AA71" s="125"/>
      <c r="AB71" s="122" t="str">
        <f>IF(Tabel_RIE[[#This Row],[E2]]&gt;0,VLOOKUP(Tabel_RIE[[#This Row],[E2]],Tabel_FK_E[],2,FALSE),"")</f>
        <v/>
      </c>
      <c r="AC71" s="125"/>
      <c r="AD71" s="122" t="str">
        <f>IF(Tabel_RIE[[#This Row],[B2]]&gt;0,VLOOKUP(Tabel_RIE[[#This Row],[B2]],Tabel_FK_B[],2,FALSE),"")</f>
        <v/>
      </c>
      <c r="AE71" s="125"/>
      <c r="AF71" s="122" t="str">
        <f>IF(Tabel_RIE[[#This Row],[W2]]&gt;0,VLOOKUP(Tabel_RIE[[#This Row],[W2]],Tabel_FK_W[],2,FALSE),"")</f>
        <v/>
      </c>
      <c r="AG7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71" s="122"/>
      <c r="AI71" s="119"/>
      <c r="AJ71" s="127"/>
      <c r="AK7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71" s="130" t="str">
        <f>IF(AND(Tabel_RIE[[#This Row],[R12]]&gt;=70,Tabel_RIE[[#This Row],[R22]]&lt;70),"Ja","Nee")</f>
        <v>Ja</v>
      </c>
      <c r="AM71" s="130" t="str">
        <f>IF(Tabel_RIE[[#This Row],[R22]]&lt;&gt;"",Tabel_RIE[[#This Row],[R22]],Tabel_RIE[[#This Row],[R12]])</f>
        <v/>
      </c>
    </row>
    <row r="72" spans="2:39" ht="42" customHeight="1">
      <c r="B72" s="118">
        <v>88</v>
      </c>
      <c r="C72" s="119"/>
      <c r="D72" s="119"/>
      <c r="E72" s="119"/>
      <c r="F72" s="119"/>
      <c r="G72" s="119"/>
      <c r="H72" s="119"/>
      <c r="I72" s="119"/>
      <c r="J72" s="119"/>
      <c r="K72" s="120"/>
      <c r="L72" s="121" t="str">
        <f>IF(Tabel_RIE[[#This Row],[E1]]&gt;0,VLOOKUP(Tabel_RIE[[#This Row],[E1]],Tabel_FK_E[],2,FALSE),"")</f>
        <v/>
      </c>
      <c r="M72" s="120"/>
      <c r="N72" s="122" t="str">
        <f>IF(Tabel_RIE[[#This Row],[B1]]&gt;0,VLOOKUP(Tabel_RIE[[#This Row],[B1]],Tabel_FK_B[],2,FALSE),"")</f>
        <v/>
      </c>
      <c r="O72" s="120"/>
      <c r="P72" s="122" t="str">
        <f>IF(Tabel_RIE[[#This Row],[W1]]&gt;0,VLOOKUP(Tabel_RIE[[#This Row],[W1]],Tabel_FK_W[],2,FALSE),"")</f>
        <v/>
      </c>
      <c r="Q7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2" s="122" t="str">
        <f>IF(OR(Tabel_RIE[[#This Row],[E12]]="",Tabel_RIE[[#This Row],[B12]]="",Tabel_RIE[[#This Row],[W12]]=""),"",Tabel_RIE[[#This Row],[E12]]*Tabel_RIE[[#This Row],[B12]]*Tabel_RIE[[#This Row],[W12]])</f>
        <v/>
      </c>
      <c r="S72" s="124" t="str">
        <f>IF(AND(Tabel_RIE[[#This Row],[E12]]="",Tabel_RIE[[#This Row],[R12]]=""),"",IF(AND(OR(Tabel_RIE[[#This Row],[E12]]="",Tabel_RIE[[#This Row],[E12]]&lt;15),OR(Tabel_RIE[[#This Row],[R12]]="",Tabel_RIE[[#This Row],[R12]]&lt;70)),"n.v.t.",IF(OR(Tabel_RIE[[#This Row],[E12]]&gt;=15,Tabel_RIE[[#This Row],[R12]]&gt;=70),"√","fout")))</f>
        <v/>
      </c>
      <c r="T72" s="125"/>
      <c r="U72" s="126"/>
      <c r="V72" s="126"/>
      <c r="W72" s="127"/>
      <c r="X72" s="128" t="str">
        <f t="shared" si="1"/>
        <v>Bronaanpak:
Collectieve maatregelen:
Individuele maatregelen:
PBM's:</v>
      </c>
      <c r="Y72" s="119"/>
      <c r="Z72" s="129"/>
      <c r="AA72" s="125"/>
      <c r="AB72" s="122" t="str">
        <f>IF(Tabel_RIE[[#This Row],[E2]]&gt;0,VLOOKUP(Tabel_RIE[[#This Row],[E2]],Tabel_FK_E[],2,FALSE),"")</f>
        <v/>
      </c>
      <c r="AC72" s="125"/>
      <c r="AD72" s="122" t="str">
        <f>IF(Tabel_RIE[[#This Row],[B2]]&gt;0,VLOOKUP(Tabel_RIE[[#This Row],[B2]],Tabel_FK_B[],2,FALSE),"")</f>
        <v/>
      </c>
      <c r="AE72" s="125"/>
      <c r="AF72" s="122" t="str">
        <f>IF(Tabel_RIE[[#This Row],[W2]]&gt;0,VLOOKUP(Tabel_RIE[[#This Row],[W2]],Tabel_FK_W[],2,FALSE),"")</f>
        <v/>
      </c>
      <c r="AG7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72" s="122"/>
      <c r="AI72" s="119"/>
      <c r="AJ72" s="127"/>
      <c r="AK7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72" s="130" t="str">
        <f>IF(AND(Tabel_RIE[[#This Row],[R12]]&gt;=70,Tabel_RIE[[#This Row],[R22]]&lt;70),"Ja","Nee")</f>
        <v>Ja</v>
      </c>
      <c r="AM72" s="130" t="str">
        <f>IF(Tabel_RIE[[#This Row],[R22]]&lt;&gt;"",Tabel_RIE[[#This Row],[R22]],Tabel_RIE[[#This Row],[R12]])</f>
        <v/>
      </c>
    </row>
    <row r="73" spans="2:39" ht="42" customHeight="1">
      <c r="B73" s="118">
        <v>89</v>
      </c>
      <c r="C73" s="119"/>
      <c r="D73" s="119"/>
      <c r="E73" s="119"/>
      <c r="F73" s="119"/>
      <c r="G73" s="119"/>
      <c r="H73" s="119"/>
      <c r="I73" s="119"/>
      <c r="J73" s="119"/>
      <c r="K73" s="120"/>
      <c r="L73" s="121" t="str">
        <f>IF(Tabel_RIE[[#This Row],[E1]]&gt;0,VLOOKUP(Tabel_RIE[[#This Row],[E1]],Tabel_FK_E[],2,FALSE),"")</f>
        <v/>
      </c>
      <c r="M73" s="120"/>
      <c r="N73" s="122" t="str">
        <f>IF(Tabel_RIE[[#This Row],[B1]]&gt;0,VLOOKUP(Tabel_RIE[[#This Row],[B1]],Tabel_FK_B[],2,FALSE),"")</f>
        <v/>
      </c>
      <c r="O73" s="120"/>
      <c r="P73" s="122" t="str">
        <f>IF(Tabel_RIE[[#This Row],[W1]]&gt;0,VLOOKUP(Tabel_RIE[[#This Row],[W1]],Tabel_FK_W[],2,FALSE),"")</f>
        <v/>
      </c>
      <c r="Q7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3" s="122" t="str">
        <f>IF(OR(Tabel_RIE[[#This Row],[E12]]="",Tabel_RIE[[#This Row],[B12]]="",Tabel_RIE[[#This Row],[W12]]=""),"",Tabel_RIE[[#This Row],[E12]]*Tabel_RIE[[#This Row],[B12]]*Tabel_RIE[[#This Row],[W12]])</f>
        <v/>
      </c>
      <c r="S73" s="124" t="str">
        <f>IF(AND(Tabel_RIE[[#This Row],[E12]]="",Tabel_RIE[[#This Row],[R12]]=""),"",IF(AND(OR(Tabel_RIE[[#This Row],[E12]]="",Tabel_RIE[[#This Row],[E12]]&lt;15),OR(Tabel_RIE[[#This Row],[R12]]="",Tabel_RIE[[#This Row],[R12]]&lt;70)),"n.v.t.",IF(OR(Tabel_RIE[[#This Row],[E12]]&gt;=15,Tabel_RIE[[#This Row],[R12]]&gt;=70),"√","fout")))</f>
        <v/>
      </c>
      <c r="T73" s="125"/>
      <c r="U73" s="126"/>
      <c r="V73" s="126"/>
      <c r="W73" s="127"/>
      <c r="X73" s="128" t="str">
        <f t="shared" si="1"/>
        <v>Bronaanpak:
Collectieve maatregelen:
Individuele maatregelen:
PBM's:</v>
      </c>
      <c r="Y73" s="119"/>
      <c r="Z73" s="129"/>
      <c r="AA73" s="125"/>
      <c r="AB73" s="122" t="str">
        <f>IF(Tabel_RIE[[#This Row],[E2]]&gt;0,VLOOKUP(Tabel_RIE[[#This Row],[E2]],Tabel_FK_E[],2,FALSE),"")</f>
        <v/>
      </c>
      <c r="AC73" s="125"/>
      <c r="AD73" s="122" t="str">
        <f>IF(Tabel_RIE[[#This Row],[B2]]&gt;0,VLOOKUP(Tabel_RIE[[#This Row],[B2]],Tabel_FK_B[],2,FALSE),"")</f>
        <v/>
      </c>
      <c r="AE73" s="125"/>
      <c r="AF73" s="122" t="str">
        <f>IF(Tabel_RIE[[#This Row],[W2]]&gt;0,VLOOKUP(Tabel_RIE[[#This Row],[W2]],Tabel_FK_W[],2,FALSE),"")</f>
        <v/>
      </c>
      <c r="AG7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73" s="122"/>
      <c r="AI73" s="119"/>
      <c r="AJ73" s="127"/>
      <c r="AK7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73" s="130" t="str">
        <f>IF(AND(Tabel_RIE[[#This Row],[R12]]&gt;=70,Tabel_RIE[[#This Row],[R22]]&lt;70),"Ja","Nee")</f>
        <v>Ja</v>
      </c>
      <c r="AM73" s="130" t="str">
        <f>IF(Tabel_RIE[[#This Row],[R22]]&lt;&gt;"",Tabel_RIE[[#This Row],[R22]],Tabel_RIE[[#This Row],[R12]])</f>
        <v/>
      </c>
    </row>
    <row r="74" spans="2:39" ht="42" customHeight="1">
      <c r="B74" s="118">
        <v>90</v>
      </c>
      <c r="C74" s="119"/>
      <c r="D74" s="119"/>
      <c r="E74" s="119"/>
      <c r="F74" s="119"/>
      <c r="G74" s="119"/>
      <c r="H74" s="119"/>
      <c r="I74" s="119"/>
      <c r="J74" s="119"/>
      <c r="K74" s="120"/>
      <c r="L74" s="121" t="str">
        <f>IF(Tabel_RIE[[#This Row],[E1]]&gt;0,VLOOKUP(Tabel_RIE[[#This Row],[E1]],Tabel_FK_E[],2,FALSE),"")</f>
        <v/>
      </c>
      <c r="M74" s="120"/>
      <c r="N74" s="122" t="str">
        <f>IF(Tabel_RIE[[#This Row],[B1]]&gt;0,VLOOKUP(Tabel_RIE[[#This Row],[B1]],Tabel_FK_B[],2,FALSE),"")</f>
        <v/>
      </c>
      <c r="O74" s="120"/>
      <c r="P74" s="122" t="str">
        <f>IF(Tabel_RIE[[#This Row],[W1]]&gt;0,VLOOKUP(Tabel_RIE[[#This Row],[W1]],Tabel_FK_W[],2,FALSE),"")</f>
        <v/>
      </c>
      <c r="Q7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4" s="122" t="str">
        <f>IF(OR(Tabel_RIE[[#This Row],[E12]]="",Tabel_RIE[[#This Row],[B12]]="",Tabel_RIE[[#This Row],[W12]]=""),"",Tabel_RIE[[#This Row],[E12]]*Tabel_RIE[[#This Row],[B12]]*Tabel_RIE[[#This Row],[W12]])</f>
        <v/>
      </c>
      <c r="S74" s="124" t="str">
        <f>IF(AND(Tabel_RIE[[#This Row],[E12]]="",Tabel_RIE[[#This Row],[R12]]=""),"",IF(AND(OR(Tabel_RIE[[#This Row],[E12]]="",Tabel_RIE[[#This Row],[E12]]&lt;15),OR(Tabel_RIE[[#This Row],[R12]]="",Tabel_RIE[[#This Row],[R12]]&lt;70)),"n.v.t.",IF(OR(Tabel_RIE[[#This Row],[E12]]&gt;=15,Tabel_RIE[[#This Row],[R12]]&gt;=70),"√","fout")))</f>
        <v/>
      </c>
      <c r="T74" s="125"/>
      <c r="U74" s="126"/>
      <c r="V74" s="126"/>
      <c r="W74" s="127"/>
      <c r="X74" s="128" t="str">
        <f t="shared" si="1"/>
        <v>Bronaanpak:
Collectieve maatregelen:
Individuele maatregelen:
PBM's:</v>
      </c>
      <c r="Y74" s="119"/>
      <c r="Z74" s="129"/>
      <c r="AA74" s="125"/>
      <c r="AB74" s="122" t="str">
        <f>IF(Tabel_RIE[[#This Row],[E2]]&gt;0,VLOOKUP(Tabel_RIE[[#This Row],[E2]],Tabel_FK_E[],2,FALSE),"")</f>
        <v/>
      </c>
      <c r="AC74" s="125"/>
      <c r="AD74" s="122" t="str">
        <f>IF(Tabel_RIE[[#This Row],[B2]]&gt;0,VLOOKUP(Tabel_RIE[[#This Row],[B2]],Tabel_FK_B[],2,FALSE),"")</f>
        <v/>
      </c>
      <c r="AE74" s="125"/>
      <c r="AF74" s="122" t="str">
        <f>IF(Tabel_RIE[[#This Row],[W2]]&gt;0,VLOOKUP(Tabel_RIE[[#This Row],[W2]],Tabel_FK_W[],2,FALSE),"")</f>
        <v/>
      </c>
      <c r="AG7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74" s="122"/>
      <c r="AI74" s="119"/>
      <c r="AJ74" s="127"/>
      <c r="AK7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74" s="130" t="str">
        <f>IF(AND(Tabel_RIE[[#This Row],[R12]]&gt;=70,Tabel_RIE[[#This Row],[R22]]&lt;70),"Ja","Nee")</f>
        <v>Ja</v>
      </c>
      <c r="AM74" s="130" t="str">
        <f>IF(Tabel_RIE[[#This Row],[R22]]&lt;&gt;"",Tabel_RIE[[#This Row],[R22]],Tabel_RIE[[#This Row],[R12]])</f>
        <v/>
      </c>
    </row>
    <row r="75" spans="2:39" ht="42" customHeight="1">
      <c r="B75" s="118">
        <v>91</v>
      </c>
      <c r="C75" s="119"/>
      <c r="D75" s="119"/>
      <c r="E75" s="119"/>
      <c r="F75" s="119"/>
      <c r="G75" s="119"/>
      <c r="H75" s="119"/>
      <c r="I75" s="119"/>
      <c r="J75" s="119"/>
      <c r="K75" s="120"/>
      <c r="L75" s="121" t="str">
        <f>IF(Tabel_RIE[[#This Row],[E1]]&gt;0,VLOOKUP(Tabel_RIE[[#This Row],[E1]],Tabel_FK_E[],2,FALSE),"")</f>
        <v/>
      </c>
      <c r="M75" s="120"/>
      <c r="N75" s="122" t="str">
        <f>IF(Tabel_RIE[[#This Row],[B1]]&gt;0,VLOOKUP(Tabel_RIE[[#This Row],[B1]],Tabel_FK_B[],2,FALSE),"")</f>
        <v/>
      </c>
      <c r="O75" s="120"/>
      <c r="P75" s="122" t="str">
        <f>IF(Tabel_RIE[[#This Row],[W1]]&gt;0,VLOOKUP(Tabel_RIE[[#This Row],[W1]],Tabel_FK_W[],2,FALSE),"")</f>
        <v/>
      </c>
      <c r="Q7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5" s="122" t="str">
        <f>IF(OR(Tabel_RIE[[#This Row],[E12]]="",Tabel_RIE[[#This Row],[B12]]="",Tabel_RIE[[#This Row],[W12]]=""),"",Tabel_RIE[[#This Row],[E12]]*Tabel_RIE[[#This Row],[B12]]*Tabel_RIE[[#This Row],[W12]])</f>
        <v/>
      </c>
      <c r="S75" s="124" t="str">
        <f>IF(AND(Tabel_RIE[[#This Row],[E12]]="",Tabel_RIE[[#This Row],[R12]]=""),"",IF(AND(OR(Tabel_RIE[[#This Row],[E12]]="",Tabel_RIE[[#This Row],[E12]]&lt;15),OR(Tabel_RIE[[#This Row],[R12]]="",Tabel_RIE[[#This Row],[R12]]&lt;70)),"n.v.t.",IF(OR(Tabel_RIE[[#This Row],[E12]]&gt;=15,Tabel_RIE[[#This Row],[R12]]&gt;=70),"√","fout")))</f>
        <v/>
      </c>
      <c r="T75" s="125"/>
      <c r="U75" s="126"/>
      <c r="V75" s="126"/>
      <c r="W75" s="127"/>
      <c r="X75" s="128" t="str">
        <f t="shared" si="1"/>
        <v>Bronaanpak:
Collectieve maatregelen:
Individuele maatregelen:
PBM's:</v>
      </c>
      <c r="Y75" s="119"/>
      <c r="Z75" s="129"/>
      <c r="AA75" s="125"/>
      <c r="AB75" s="122" t="str">
        <f>IF(Tabel_RIE[[#This Row],[E2]]&gt;0,VLOOKUP(Tabel_RIE[[#This Row],[E2]],Tabel_FK_E[],2,FALSE),"")</f>
        <v/>
      </c>
      <c r="AC75" s="125"/>
      <c r="AD75" s="122" t="str">
        <f>IF(Tabel_RIE[[#This Row],[B2]]&gt;0,VLOOKUP(Tabel_RIE[[#This Row],[B2]],Tabel_FK_B[],2,FALSE),"")</f>
        <v/>
      </c>
      <c r="AE75" s="125"/>
      <c r="AF75" s="122" t="str">
        <f>IF(Tabel_RIE[[#This Row],[W2]]&gt;0,VLOOKUP(Tabel_RIE[[#This Row],[W2]],Tabel_FK_W[],2,FALSE),"")</f>
        <v/>
      </c>
      <c r="AG7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75" s="122"/>
      <c r="AI75" s="119"/>
      <c r="AJ75" s="127"/>
      <c r="AK7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75" s="130" t="str">
        <f>IF(AND(Tabel_RIE[[#This Row],[R12]]&gt;=70,Tabel_RIE[[#This Row],[R22]]&lt;70),"Ja","Nee")</f>
        <v>Ja</v>
      </c>
      <c r="AM75" s="130" t="str">
        <f>IF(Tabel_RIE[[#This Row],[R22]]&lt;&gt;"",Tabel_RIE[[#This Row],[R22]],Tabel_RIE[[#This Row],[R12]])</f>
        <v/>
      </c>
    </row>
    <row r="76" spans="2:39" ht="42" customHeight="1">
      <c r="B76" s="118">
        <v>92</v>
      </c>
      <c r="C76" s="119"/>
      <c r="D76" s="119"/>
      <c r="E76" s="119"/>
      <c r="F76" s="119"/>
      <c r="G76" s="119"/>
      <c r="H76" s="119"/>
      <c r="I76" s="119"/>
      <c r="J76" s="119"/>
      <c r="K76" s="120"/>
      <c r="L76" s="121" t="str">
        <f>IF(Tabel_RIE[[#This Row],[E1]]&gt;0,VLOOKUP(Tabel_RIE[[#This Row],[E1]],Tabel_FK_E[],2,FALSE),"")</f>
        <v/>
      </c>
      <c r="M76" s="120"/>
      <c r="N76" s="122" t="str">
        <f>IF(Tabel_RIE[[#This Row],[B1]]&gt;0,VLOOKUP(Tabel_RIE[[#This Row],[B1]],Tabel_FK_B[],2,FALSE),"")</f>
        <v/>
      </c>
      <c r="O76" s="120"/>
      <c r="P76" s="122" t="str">
        <f>IF(Tabel_RIE[[#This Row],[W1]]&gt;0,VLOOKUP(Tabel_RIE[[#This Row],[W1]],Tabel_FK_W[],2,FALSE),"")</f>
        <v/>
      </c>
      <c r="Q7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6" s="122" t="str">
        <f>IF(OR(Tabel_RIE[[#This Row],[E12]]="",Tabel_RIE[[#This Row],[B12]]="",Tabel_RIE[[#This Row],[W12]]=""),"",Tabel_RIE[[#This Row],[E12]]*Tabel_RIE[[#This Row],[B12]]*Tabel_RIE[[#This Row],[W12]])</f>
        <v/>
      </c>
      <c r="S76" s="124" t="str">
        <f>IF(AND(Tabel_RIE[[#This Row],[E12]]="",Tabel_RIE[[#This Row],[R12]]=""),"",IF(AND(OR(Tabel_RIE[[#This Row],[E12]]="",Tabel_RIE[[#This Row],[E12]]&lt;15),OR(Tabel_RIE[[#This Row],[R12]]="",Tabel_RIE[[#This Row],[R12]]&lt;70)),"n.v.t.",IF(OR(Tabel_RIE[[#This Row],[E12]]&gt;=15,Tabel_RIE[[#This Row],[R12]]&gt;=70),"√","fout")))</f>
        <v/>
      </c>
      <c r="T76" s="125"/>
      <c r="U76" s="126"/>
      <c r="V76" s="126"/>
      <c r="W76" s="127"/>
      <c r="X76" s="128" t="str">
        <f t="shared" si="1"/>
        <v>Bronaanpak:
Collectieve maatregelen:
Individuele maatregelen:
PBM's:</v>
      </c>
      <c r="Y76" s="119"/>
      <c r="Z76" s="129"/>
      <c r="AA76" s="125"/>
      <c r="AB76" s="122" t="str">
        <f>IF(Tabel_RIE[[#This Row],[E2]]&gt;0,VLOOKUP(Tabel_RIE[[#This Row],[E2]],Tabel_FK_E[],2,FALSE),"")</f>
        <v/>
      </c>
      <c r="AC76" s="125"/>
      <c r="AD76" s="122" t="str">
        <f>IF(Tabel_RIE[[#This Row],[B2]]&gt;0,VLOOKUP(Tabel_RIE[[#This Row],[B2]],Tabel_FK_B[],2,FALSE),"")</f>
        <v/>
      </c>
      <c r="AE76" s="125"/>
      <c r="AF76" s="122" t="str">
        <f>IF(Tabel_RIE[[#This Row],[W2]]&gt;0,VLOOKUP(Tabel_RIE[[#This Row],[W2]],Tabel_FK_W[],2,FALSE),"")</f>
        <v/>
      </c>
      <c r="AG7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76" s="122"/>
      <c r="AI76" s="119"/>
      <c r="AJ76" s="127"/>
      <c r="AK7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76" s="130" t="str">
        <f>IF(AND(Tabel_RIE[[#This Row],[R12]]&gt;=70,Tabel_RIE[[#This Row],[R22]]&lt;70),"Ja","Nee")</f>
        <v>Ja</v>
      </c>
      <c r="AM76" s="130" t="str">
        <f>IF(Tabel_RIE[[#This Row],[R22]]&lt;&gt;"",Tabel_RIE[[#This Row],[R22]],Tabel_RIE[[#This Row],[R12]])</f>
        <v/>
      </c>
    </row>
    <row r="77" spans="2:39" ht="42" customHeight="1">
      <c r="B77" s="118">
        <v>93</v>
      </c>
      <c r="C77" s="119"/>
      <c r="D77" s="119"/>
      <c r="E77" s="119"/>
      <c r="F77" s="119"/>
      <c r="G77" s="119"/>
      <c r="H77" s="119"/>
      <c r="I77" s="119"/>
      <c r="J77" s="119"/>
      <c r="K77" s="120"/>
      <c r="L77" s="121" t="str">
        <f>IF(Tabel_RIE[[#This Row],[E1]]&gt;0,VLOOKUP(Tabel_RIE[[#This Row],[E1]],Tabel_FK_E[],2,FALSE),"")</f>
        <v/>
      </c>
      <c r="M77" s="120"/>
      <c r="N77" s="122" t="str">
        <f>IF(Tabel_RIE[[#This Row],[B1]]&gt;0,VLOOKUP(Tabel_RIE[[#This Row],[B1]],Tabel_FK_B[],2,FALSE),"")</f>
        <v/>
      </c>
      <c r="O77" s="120"/>
      <c r="P77" s="122" t="str">
        <f>IF(Tabel_RIE[[#This Row],[W1]]&gt;0,VLOOKUP(Tabel_RIE[[#This Row],[W1]],Tabel_FK_W[],2,FALSE),"")</f>
        <v/>
      </c>
      <c r="Q7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7" s="122" t="str">
        <f>IF(OR(Tabel_RIE[[#This Row],[E12]]="",Tabel_RIE[[#This Row],[B12]]="",Tabel_RIE[[#This Row],[W12]]=""),"",Tabel_RIE[[#This Row],[E12]]*Tabel_RIE[[#This Row],[B12]]*Tabel_RIE[[#This Row],[W12]])</f>
        <v/>
      </c>
      <c r="S77" s="124" t="str">
        <f>IF(AND(Tabel_RIE[[#This Row],[E12]]="",Tabel_RIE[[#This Row],[R12]]=""),"",IF(AND(OR(Tabel_RIE[[#This Row],[E12]]="",Tabel_RIE[[#This Row],[E12]]&lt;15),OR(Tabel_RIE[[#This Row],[R12]]="",Tabel_RIE[[#This Row],[R12]]&lt;70)),"n.v.t.",IF(OR(Tabel_RIE[[#This Row],[E12]]&gt;=15,Tabel_RIE[[#This Row],[R12]]&gt;=70),"√","fout")))</f>
        <v/>
      </c>
      <c r="T77" s="125"/>
      <c r="U77" s="126"/>
      <c r="V77" s="126"/>
      <c r="W77" s="127"/>
      <c r="X77" s="128" t="str">
        <f t="shared" si="1"/>
        <v>Bronaanpak:
Collectieve maatregelen:
Individuele maatregelen:
PBM's:</v>
      </c>
      <c r="Y77" s="119"/>
      <c r="Z77" s="129"/>
      <c r="AA77" s="125"/>
      <c r="AB77" s="122" t="str">
        <f>IF(Tabel_RIE[[#This Row],[E2]]&gt;0,VLOOKUP(Tabel_RIE[[#This Row],[E2]],Tabel_FK_E[],2,FALSE),"")</f>
        <v/>
      </c>
      <c r="AC77" s="125"/>
      <c r="AD77" s="122" t="str">
        <f>IF(Tabel_RIE[[#This Row],[B2]]&gt;0,VLOOKUP(Tabel_RIE[[#This Row],[B2]],Tabel_FK_B[],2,FALSE),"")</f>
        <v/>
      </c>
      <c r="AE77" s="125"/>
      <c r="AF77" s="122" t="str">
        <f>IF(Tabel_RIE[[#This Row],[W2]]&gt;0,VLOOKUP(Tabel_RIE[[#This Row],[W2]],Tabel_FK_W[],2,FALSE),"")</f>
        <v/>
      </c>
      <c r="AG7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77" s="122"/>
      <c r="AI77" s="119"/>
      <c r="AJ77" s="127"/>
      <c r="AK7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77" s="130" t="str">
        <f>IF(AND(Tabel_RIE[[#This Row],[R12]]&gt;=70,Tabel_RIE[[#This Row],[R22]]&lt;70),"Ja","Nee")</f>
        <v>Ja</v>
      </c>
      <c r="AM77" s="130" t="str">
        <f>IF(Tabel_RIE[[#This Row],[R22]]&lt;&gt;"",Tabel_RIE[[#This Row],[R22]],Tabel_RIE[[#This Row],[R12]])</f>
        <v/>
      </c>
    </row>
    <row r="78" spans="2:39" ht="42" customHeight="1">
      <c r="B78" s="118">
        <v>94</v>
      </c>
      <c r="C78" s="119"/>
      <c r="D78" s="119"/>
      <c r="E78" s="119"/>
      <c r="F78" s="119"/>
      <c r="G78" s="119"/>
      <c r="H78" s="119"/>
      <c r="I78" s="119"/>
      <c r="J78" s="119"/>
      <c r="K78" s="120"/>
      <c r="L78" s="121" t="str">
        <f>IF(Tabel_RIE[[#This Row],[E1]]&gt;0,VLOOKUP(Tabel_RIE[[#This Row],[E1]],Tabel_FK_E[],2,FALSE),"")</f>
        <v/>
      </c>
      <c r="M78" s="120"/>
      <c r="N78" s="122" t="str">
        <f>IF(Tabel_RIE[[#This Row],[B1]]&gt;0,VLOOKUP(Tabel_RIE[[#This Row],[B1]],Tabel_FK_B[],2,FALSE),"")</f>
        <v/>
      </c>
      <c r="O78" s="120"/>
      <c r="P78" s="122" t="str">
        <f>IF(Tabel_RIE[[#This Row],[W1]]&gt;0,VLOOKUP(Tabel_RIE[[#This Row],[W1]],Tabel_FK_W[],2,FALSE),"")</f>
        <v/>
      </c>
      <c r="Q7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8" s="122" t="str">
        <f>IF(OR(Tabel_RIE[[#This Row],[E12]]="",Tabel_RIE[[#This Row],[B12]]="",Tabel_RIE[[#This Row],[W12]]=""),"",Tabel_RIE[[#This Row],[E12]]*Tabel_RIE[[#This Row],[B12]]*Tabel_RIE[[#This Row],[W12]])</f>
        <v/>
      </c>
      <c r="S78" s="124" t="str">
        <f>IF(AND(Tabel_RIE[[#This Row],[E12]]="",Tabel_RIE[[#This Row],[R12]]=""),"",IF(AND(OR(Tabel_RIE[[#This Row],[E12]]="",Tabel_RIE[[#This Row],[E12]]&lt;15),OR(Tabel_RIE[[#This Row],[R12]]="",Tabel_RIE[[#This Row],[R12]]&lt;70)),"n.v.t.",IF(OR(Tabel_RIE[[#This Row],[E12]]&gt;=15,Tabel_RIE[[#This Row],[R12]]&gt;=70),"√","fout")))</f>
        <v/>
      </c>
      <c r="T78" s="125"/>
      <c r="U78" s="126"/>
      <c r="V78" s="126"/>
      <c r="W78" s="127"/>
      <c r="X78" s="128" t="str">
        <f t="shared" si="1"/>
        <v>Bronaanpak:
Collectieve maatregelen:
Individuele maatregelen:
PBM's:</v>
      </c>
      <c r="Y78" s="119"/>
      <c r="Z78" s="129"/>
      <c r="AA78" s="125"/>
      <c r="AB78" s="122" t="str">
        <f>IF(Tabel_RIE[[#This Row],[E2]]&gt;0,VLOOKUP(Tabel_RIE[[#This Row],[E2]],Tabel_FK_E[],2,FALSE),"")</f>
        <v/>
      </c>
      <c r="AC78" s="125"/>
      <c r="AD78" s="122" t="str">
        <f>IF(Tabel_RIE[[#This Row],[B2]]&gt;0,VLOOKUP(Tabel_RIE[[#This Row],[B2]],Tabel_FK_B[],2,FALSE),"")</f>
        <v/>
      </c>
      <c r="AE78" s="125"/>
      <c r="AF78" s="122" t="str">
        <f>IF(Tabel_RIE[[#This Row],[W2]]&gt;0,VLOOKUP(Tabel_RIE[[#This Row],[W2]],Tabel_FK_W[],2,FALSE),"")</f>
        <v/>
      </c>
      <c r="AG7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78" s="122"/>
      <c r="AI78" s="119"/>
      <c r="AJ78" s="127"/>
      <c r="AK7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78" s="130" t="str">
        <f>IF(AND(Tabel_RIE[[#This Row],[R12]]&gt;=70,Tabel_RIE[[#This Row],[R22]]&lt;70),"Ja","Nee")</f>
        <v>Ja</v>
      </c>
      <c r="AM78" s="130" t="str">
        <f>IF(Tabel_RIE[[#This Row],[R22]]&lt;&gt;"",Tabel_RIE[[#This Row],[R22]],Tabel_RIE[[#This Row],[R12]])</f>
        <v/>
      </c>
    </row>
    <row r="79" spans="2:39" ht="42" customHeight="1">
      <c r="B79" s="118">
        <v>95</v>
      </c>
      <c r="C79" s="119"/>
      <c r="D79" s="119"/>
      <c r="E79" s="119"/>
      <c r="F79" s="119"/>
      <c r="G79" s="119"/>
      <c r="H79" s="119"/>
      <c r="I79" s="119"/>
      <c r="J79" s="119"/>
      <c r="K79" s="120"/>
      <c r="L79" s="121" t="str">
        <f>IF(Tabel_RIE[[#This Row],[E1]]&gt;0,VLOOKUP(Tabel_RIE[[#This Row],[E1]],Tabel_FK_E[],2,FALSE),"")</f>
        <v/>
      </c>
      <c r="M79" s="120"/>
      <c r="N79" s="122" t="str">
        <f>IF(Tabel_RIE[[#This Row],[B1]]&gt;0,VLOOKUP(Tabel_RIE[[#This Row],[B1]],Tabel_FK_B[],2,FALSE),"")</f>
        <v/>
      </c>
      <c r="O79" s="120"/>
      <c r="P79" s="122" t="str">
        <f>IF(Tabel_RIE[[#This Row],[W1]]&gt;0,VLOOKUP(Tabel_RIE[[#This Row],[W1]],Tabel_FK_W[],2,FALSE),"")</f>
        <v/>
      </c>
      <c r="Q7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9" s="122" t="str">
        <f>IF(OR(Tabel_RIE[[#This Row],[E12]]="",Tabel_RIE[[#This Row],[B12]]="",Tabel_RIE[[#This Row],[W12]]=""),"",Tabel_RIE[[#This Row],[E12]]*Tabel_RIE[[#This Row],[B12]]*Tabel_RIE[[#This Row],[W12]])</f>
        <v/>
      </c>
      <c r="S79" s="124" t="str">
        <f>IF(AND(Tabel_RIE[[#This Row],[E12]]="",Tabel_RIE[[#This Row],[R12]]=""),"",IF(AND(OR(Tabel_RIE[[#This Row],[E12]]="",Tabel_RIE[[#This Row],[E12]]&lt;15),OR(Tabel_RIE[[#This Row],[R12]]="",Tabel_RIE[[#This Row],[R12]]&lt;70)),"n.v.t.",IF(OR(Tabel_RIE[[#This Row],[E12]]&gt;=15,Tabel_RIE[[#This Row],[R12]]&gt;=70),"√","fout")))</f>
        <v/>
      </c>
      <c r="T79" s="125"/>
      <c r="U79" s="126"/>
      <c r="V79" s="126"/>
      <c r="W79" s="127"/>
      <c r="X79" s="128" t="str">
        <f t="shared" si="1"/>
        <v>Bronaanpak:
Collectieve maatregelen:
Individuele maatregelen:
PBM's:</v>
      </c>
      <c r="Y79" s="119"/>
      <c r="Z79" s="129"/>
      <c r="AA79" s="125"/>
      <c r="AB79" s="122" t="str">
        <f>IF(Tabel_RIE[[#This Row],[E2]]&gt;0,VLOOKUP(Tabel_RIE[[#This Row],[E2]],Tabel_FK_E[],2,FALSE),"")</f>
        <v/>
      </c>
      <c r="AC79" s="125"/>
      <c r="AD79" s="122" t="str">
        <f>IF(Tabel_RIE[[#This Row],[B2]]&gt;0,VLOOKUP(Tabel_RIE[[#This Row],[B2]],Tabel_FK_B[],2,FALSE),"")</f>
        <v/>
      </c>
      <c r="AE79" s="125"/>
      <c r="AF79" s="122" t="str">
        <f>IF(Tabel_RIE[[#This Row],[W2]]&gt;0,VLOOKUP(Tabel_RIE[[#This Row],[W2]],Tabel_FK_W[],2,FALSE),"")</f>
        <v/>
      </c>
      <c r="AG7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79" s="122"/>
      <c r="AI79" s="119"/>
      <c r="AJ79" s="127"/>
      <c r="AK7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79" s="130" t="str">
        <f>IF(AND(Tabel_RIE[[#This Row],[R12]]&gt;=70,Tabel_RIE[[#This Row],[R22]]&lt;70),"Ja","Nee")</f>
        <v>Ja</v>
      </c>
      <c r="AM79" s="130" t="str">
        <f>IF(Tabel_RIE[[#This Row],[R22]]&lt;&gt;"",Tabel_RIE[[#This Row],[R22]],Tabel_RIE[[#This Row],[R12]])</f>
        <v/>
      </c>
    </row>
    <row r="80" spans="2:39" ht="42" customHeight="1">
      <c r="B80" s="118">
        <v>96</v>
      </c>
      <c r="C80" s="119"/>
      <c r="D80" s="119"/>
      <c r="E80" s="119"/>
      <c r="F80" s="119"/>
      <c r="G80" s="119"/>
      <c r="H80" s="119"/>
      <c r="I80" s="119"/>
      <c r="J80" s="119"/>
      <c r="K80" s="120"/>
      <c r="L80" s="121" t="str">
        <f>IF(Tabel_RIE[[#This Row],[E1]]&gt;0,VLOOKUP(Tabel_RIE[[#This Row],[E1]],Tabel_FK_E[],2,FALSE),"")</f>
        <v/>
      </c>
      <c r="M80" s="120"/>
      <c r="N80" s="122" t="str">
        <f>IF(Tabel_RIE[[#This Row],[B1]]&gt;0,VLOOKUP(Tabel_RIE[[#This Row],[B1]],Tabel_FK_B[],2,FALSE),"")</f>
        <v/>
      </c>
      <c r="O80" s="120"/>
      <c r="P80" s="122" t="str">
        <f>IF(Tabel_RIE[[#This Row],[W1]]&gt;0,VLOOKUP(Tabel_RIE[[#This Row],[W1]],Tabel_FK_W[],2,FALSE),"")</f>
        <v/>
      </c>
      <c r="Q8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0" s="122" t="str">
        <f>IF(OR(Tabel_RIE[[#This Row],[E12]]="",Tabel_RIE[[#This Row],[B12]]="",Tabel_RIE[[#This Row],[W12]]=""),"",Tabel_RIE[[#This Row],[E12]]*Tabel_RIE[[#This Row],[B12]]*Tabel_RIE[[#This Row],[W12]])</f>
        <v/>
      </c>
      <c r="S80" s="124" t="str">
        <f>IF(AND(Tabel_RIE[[#This Row],[E12]]="",Tabel_RIE[[#This Row],[R12]]=""),"",IF(AND(OR(Tabel_RIE[[#This Row],[E12]]="",Tabel_RIE[[#This Row],[E12]]&lt;15),OR(Tabel_RIE[[#This Row],[R12]]="",Tabel_RIE[[#This Row],[R12]]&lt;70)),"n.v.t.",IF(OR(Tabel_RIE[[#This Row],[E12]]&gt;=15,Tabel_RIE[[#This Row],[R12]]&gt;=70),"√","fout")))</f>
        <v/>
      </c>
      <c r="T80" s="125"/>
      <c r="U80" s="126"/>
      <c r="V80" s="126"/>
      <c r="W80" s="127"/>
      <c r="X80" s="128" t="str">
        <f t="shared" si="1"/>
        <v>Bronaanpak:
Collectieve maatregelen:
Individuele maatregelen:
PBM's:</v>
      </c>
      <c r="Y80" s="119"/>
      <c r="Z80" s="129"/>
      <c r="AA80" s="125"/>
      <c r="AB80" s="122" t="str">
        <f>IF(Tabel_RIE[[#This Row],[E2]]&gt;0,VLOOKUP(Tabel_RIE[[#This Row],[E2]],Tabel_FK_E[],2,FALSE),"")</f>
        <v/>
      </c>
      <c r="AC80" s="125"/>
      <c r="AD80" s="122" t="str">
        <f>IF(Tabel_RIE[[#This Row],[B2]]&gt;0,VLOOKUP(Tabel_RIE[[#This Row],[B2]],Tabel_FK_B[],2,FALSE),"")</f>
        <v/>
      </c>
      <c r="AE80" s="125"/>
      <c r="AF80" s="122" t="str">
        <f>IF(Tabel_RIE[[#This Row],[W2]]&gt;0,VLOOKUP(Tabel_RIE[[#This Row],[W2]],Tabel_FK_W[],2,FALSE),"")</f>
        <v/>
      </c>
      <c r="AG8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80" s="122"/>
      <c r="AI80" s="119"/>
      <c r="AJ80" s="127"/>
      <c r="AK8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80" s="130" t="str">
        <f>IF(AND(Tabel_RIE[[#This Row],[R12]]&gt;=70,Tabel_RIE[[#This Row],[R22]]&lt;70),"Ja","Nee")</f>
        <v>Ja</v>
      </c>
      <c r="AM80" s="130" t="str">
        <f>IF(Tabel_RIE[[#This Row],[R22]]&lt;&gt;"",Tabel_RIE[[#This Row],[R22]],Tabel_RIE[[#This Row],[R12]])</f>
        <v/>
      </c>
    </row>
    <row r="81" spans="2:39" ht="42" customHeight="1">
      <c r="B81" s="118">
        <v>97</v>
      </c>
      <c r="C81" s="119"/>
      <c r="D81" s="119"/>
      <c r="E81" s="119"/>
      <c r="F81" s="119"/>
      <c r="G81" s="119"/>
      <c r="H81" s="119"/>
      <c r="I81" s="119"/>
      <c r="J81" s="119"/>
      <c r="K81" s="120"/>
      <c r="L81" s="121" t="str">
        <f>IF(Tabel_RIE[[#This Row],[E1]]&gt;0,VLOOKUP(Tabel_RIE[[#This Row],[E1]],Tabel_FK_E[],2,FALSE),"")</f>
        <v/>
      </c>
      <c r="M81" s="120"/>
      <c r="N81" s="122" t="str">
        <f>IF(Tabel_RIE[[#This Row],[B1]]&gt;0,VLOOKUP(Tabel_RIE[[#This Row],[B1]],Tabel_FK_B[],2,FALSE),"")</f>
        <v/>
      </c>
      <c r="O81" s="120"/>
      <c r="P81" s="122" t="str">
        <f>IF(Tabel_RIE[[#This Row],[W1]]&gt;0,VLOOKUP(Tabel_RIE[[#This Row],[W1]],Tabel_FK_W[],2,FALSE),"")</f>
        <v/>
      </c>
      <c r="Q8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1" s="122" t="str">
        <f>IF(OR(Tabel_RIE[[#This Row],[E12]]="",Tabel_RIE[[#This Row],[B12]]="",Tabel_RIE[[#This Row],[W12]]=""),"",Tabel_RIE[[#This Row],[E12]]*Tabel_RIE[[#This Row],[B12]]*Tabel_RIE[[#This Row],[W12]])</f>
        <v/>
      </c>
      <c r="S81" s="124" t="str">
        <f>IF(AND(Tabel_RIE[[#This Row],[E12]]="",Tabel_RIE[[#This Row],[R12]]=""),"",IF(AND(OR(Tabel_RIE[[#This Row],[E12]]="",Tabel_RIE[[#This Row],[E12]]&lt;15),OR(Tabel_RIE[[#This Row],[R12]]="",Tabel_RIE[[#This Row],[R12]]&lt;70)),"n.v.t.",IF(OR(Tabel_RIE[[#This Row],[E12]]&gt;=15,Tabel_RIE[[#This Row],[R12]]&gt;=70),"√","fout")))</f>
        <v/>
      </c>
      <c r="T81" s="125"/>
      <c r="U81" s="126"/>
      <c r="V81" s="126"/>
      <c r="W81" s="127"/>
      <c r="X81" s="128" t="str">
        <f t="shared" si="1"/>
        <v>Bronaanpak:
Collectieve maatregelen:
Individuele maatregelen:
PBM's:</v>
      </c>
      <c r="Y81" s="119"/>
      <c r="Z81" s="129"/>
      <c r="AA81" s="125"/>
      <c r="AB81" s="122" t="str">
        <f>IF(Tabel_RIE[[#This Row],[E2]]&gt;0,VLOOKUP(Tabel_RIE[[#This Row],[E2]],Tabel_FK_E[],2,FALSE),"")</f>
        <v/>
      </c>
      <c r="AC81" s="125"/>
      <c r="AD81" s="122" t="str">
        <f>IF(Tabel_RIE[[#This Row],[B2]]&gt;0,VLOOKUP(Tabel_RIE[[#This Row],[B2]],Tabel_FK_B[],2,FALSE),"")</f>
        <v/>
      </c>
      <c r="AE81" s="125"/>
      <c r="AF81" s="122" t="str">
        <f>IF(Tabel_RIE[[#This Row],[W2]]&gt;0,VLOOKUP(Tabel_RIE[[#This Row],[W2]],Tabel_FK_W[],2,FALSE),"")</f>
        <v/>
      </c>
      <c r="AG8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81" s="122"/>
      <c r="AI81" s="119"/>
      <c r="AJ81" s="127"/>
      <c r="AK8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81" s="130" t="str">
        <f>IF(AND(Tabel_RIE[[#This Row],[R12]]&gt;=70,Tabel_RIE[[#This Row],[R22]]&lt;70),"Ja","Nee")</f>
        <v>Ja</v>
      </c>
      <c r="AM81" s="130" t="str">
        <f>IF(Tabel_RIE[[#This Row],[R22]]&lt;&gt;"",Tabel_RIE[[#This Row],[R22]],Tabel_RIE[[#This Row],[R12]])</f>
        <v/>
      </c>
    </row>
    <row r="82" spans="2:39" ht="42" customHeight="1">
      <c r="B82" s="118">
        <v>98</v>
      </c>
      <c r="C82" s="119"/>
      <c r="D82" s="119"/>
      <c r="E82" s="119"/>
      <c r="F82" s="119"/>
      <c r="G82" s="119"/>
      <c r="H82" s="119"/>
      <c r="I82" s="119"/>
      <c r="J82" s="119"/>
      <c r="K82" s="120"/>
      <c r="L82" s="121" t="str">
        <f>IF(Tabel_RIE[[#This Row],[E1]]&gt;0,VLOOKUP(Tabel_RIE[[#This Row],[E1]],Tabel_FK_E[],2,FALSE),"")</f>
        <v/>
      </c>
      <c r="M82" s="120"/>
      <c r="N82" s="122" t="str">
        <f>IF(Tabel_RIE[[#This Row],[B1]]&gt;0,VLOOKUP(Tabel_RIE[[#This Row],[B1]],Tabel_FK_B[],2,FALSE),"")</f>
        <v/>
      </c>
      <c r="O82" s="120"/>
      <c r="P82" s="122" t="str">
        <f>IF(Tabel_RIE[[#This Row],[W1]]&gt;0,VLOOKUP(Tabel_RIE[[#This Row],[W1]],Tabel_FK_W[],2,FALSE),"")</f>
        <v/>
      </c>
      <c r="Q8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2" s="122" t="str">
        <f>IF(OR(Tabel_RIE[[#This Row],[E12]]="",Tabel_RIE[[#This Row],[B12]]="",Tabel_RIE[[#This Row],[W12]]=""),"",Tabel_RIE[[#This Row],[E12]]*Tabel_RIE[[#This Row],[B12]]*Tabel_RIE[[#This Row],[W12]])</f>
        <v/>
      </c>
      <c r="S82" s="124" t="str">
        <f>IF(AND(Tabel_RIE[[#This Row],[E12]]="",Tabel_RIE[[#This Row],[R12]]=""),"",IF(AND(OR(Tabel_RIE[[#This Row],[E12]]="",Tabel_RIE[[#This Row],[E12]]&lt;15),OR(Tabel_RIE[[#This Row],[R12]]="",Tabel_RIE[[#This Row],[R12]]&lt;70)),"n.v.t.",IF(OR(Tabel_RIE[[#This Row],[E12]]&gt;=15,Tabel_RIE[[#This Row],[R12]]&gt;=70),"√","fout")))</f>
        <v/>
      </c>
      <c r="T82" s="125"/>
      <c r="U82" s="126"/>
      <c r="V82" s="126"/>
      <c r="W82" s="127"/>
      <c r="X82" s="128" t="str">
        <f t="shared" si="1"/>
        <v>Bronaanpak:
Collectieve maatregelen:
Individuele maatregelen:
PBM's:</v>
      </c>
      <c r="Y82" s="119"/>
      <c r="Z82" s="129"/>
      <c r="AA82" s="125"/>
      <c r="AB82" s="122" t="str">
        <f>IF(Tabel_RIE[[#This Row],[E2]]&gt;0,VLOOKUP(Tabel_RIE[[#This Row],[E2]],Tabel_FK_E[],2,FALSE),"")</f>
        <v/>
      </c>
      <c r="AC82" s="125"/>
      <c r="AD82" s="122" t="str">
        <f>IF(Tabel_RIE[[#This Row],[B2]]&gt;0,VLOOKUP(Tabel_RIE[[#This Row],[B2]],Tabel_FK_B[],2,FALSE),"")</f>
        <v/>
      </c>
      <c r="AE82" s="125"/>
      <c r="AF82" s="122" t="str">
        <f>IF(Tabel_RIE[[#This Row],[W2]]&gt;0,VLOOKUP(Tabel_RIE[[#This Row],[W2]],Tabel_FK_W[],2,FALSE),"")</f>
        <v/>
      </c>
      <c r="AG8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82" s="122"/>
      <c r="AI82" s="119"/>
      <c r="AJ82" s="127"/>
      <c r="AK8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82" s="130" t="str">
        <f>IF(AND(Tabel_RIE[[#This Row],[R12]]&gt;=70,Tabel_RIE[[#This Row],[R22]]&lt;70),"Ja","Nee")</f>
        <v>Ja</v>
      </c>
      <c r="AM82" s="130" t="str">
        <f>IF(Tabel_RIE[[#This Row],[R22]]&lt;&gt;"",Tabel_RIE[[#This Row],[R22]],Tabel_RIE[[#This Row],[R12]])</f>
        <v/>
      </c>
    </row>
    <row r="83" spans="2:39" ht="42" customHeight="1">
      <c r="B83" s="118">
        <v>99</v>
      </c>
      <c r="C83" s="119"/>
      <c r="D83" s="119"/>
      <c r="E83" s="119"/>
      <c r="F83" s="119"/>
      <c r="G83" s="119"/>
      <c r="H83" s="119"/>
      <c r="I83" s="119"/>
      <c r="J83" s="119"/>
      <c r="K83" s="120"/>
      <c r="L83" s="121" t="str">
        <f>IF(Tabel_RIE[[#This Row],[E1]]&gt;0,VLOOKUP(Tabel_RIE[[#This Row],[E1]],Tabel_FK_E[],2,FALSE),"")</f>
        <v/>
      </c>
      <c r="M83" s="120"/>
      <c r="N83" s="122" t="str">
        <f>IF(Tabel_RIE[[#This Row],[B1]]&gt;0,VLOOKUP(Tabel_RIE[[#This Row],[B1]],Tabel_FK_B[],2,FALSE),"")</f>
        <v/>
      </c>
      <c r="O83" s="120"/>
      <c r="P83" s="122" t="str">
        <f>IF(Tabel_RIE[[#This Row],[W1]]&gt;0,VLOOKUP(Tabel_RIE[[#This Row],[W1]],Tabel_FK_W[],2,FALSE),"")</f>
        <v/>
      </c>
      <c r="Q8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3" s="122" t="str">
        <f>IF(OR(Tabel_RIE[[#This Row],[E12]]="",Tabel_RIE[[#This Row],[B12]]="",Tabel_RIE[[#This Row],[W12]]=""),"",Tabel_RIE[[#This Row],[E12]]*Tabel_RIE[[#This Row],[B12]]*Tabel_RIE[[#This Row],[W12]])</f>
        <v/>
      </c>
      <c r="S83" s="124" t="str">
        <f>IF(AND(Tabel_RIE[[#This Row],[E12]]="",Tabel_RIE[[#This Row],[R12]]=""),"",IF(AND(OR(Tabel_RIE[[#This Row],[E12]]="",Tabel_RIE[[#This Row],[E12]]&lt;15),OR(Tabel_RIE[[#This Row],[R12]]="",Tabel_RIE[[#This Row],[R12]]&lt;70)),"n.v.t.",IF(OR(Tabel_RIE[[#This Row],[E12]]&gt;=15,Tabel_RIE[[#This Row],[R12]]&gt;=70),"√","fout")))</f>
        <v/>
      </c>
      <c r="T83" s="125"/>
      <c r="U83" s="126"/>
      <c r="V83" s="126"/>
      <c r="W83" s="127"/>
      <c r="X83" s="128" t="str">
        <f t="shared" si="1"/>
        <v>Bronaanpak:
Collectieve maatregelen:
Individuele maatregelen:
PBM's:</v>
      </c>
      <c r="Y83" s="119"/>
      <c r="Z83" s="129"/>
      <c r="AA83" s="125"/>
      <c r="AB83" s="122" t="str">
        <f>IF(Tabel_RIE[[#This Row],[E2]]&gt;0,VLOOKUP(Tabel_RIE[[#This Row],[E2]],Tabel_FK_E[],2,FALSE),"")</f>
        <v/>
      </c>
      <c r="AC83" s="125"/>
      <c r="AD83" s="122" t="str">
        <f>IF(Tabel_RIE[[#This Row],[B2]]&gt;0,VLOOKUP(Tabel_RIE[[#This Row],[B2]],Tabel_FK_B[],2,FALSE),"")</f>
        <v/>
      </c>
      <c r="AE83" s="125"/>
      <c r="AF83" s="122" t="str">
        <f>IF(Tabel_RIE[[#This Row],[W2]]&gt;0,VLOOKUP(Tabel_RIE[[#This Row],[W2]],Tabel_FK_W[],2,FALSE),"")</f>
        <v/>
      </c>
      <c r="AG8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83" s="122"/>
      <c r="AI83" s="119"/>
      <c r="AJ83" s="127"/>
      <c r="AK8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83" s="130" t="str">
        <f>IF(AND(Tabel_RIE[[#This Row],[R12]]&gt;=70,Tabel_RIE[[#This Row],[R22]]&lt;70),"Ja","Nee")</f>
        <v>Ja</v>
      </c>
      <c r="AM83" s="130" t="str">
        <f>IF(Tabel_RIE[[#This Row],[R22]]&lt;&gt;"",Tabel_RIE[[#This Row],[R22]],Tabel_RIE[[#This Row],[R12]])</f>
        <v/>
      </c>
    </row>
    <row r="84" spans="2:39" ht="42" customHeight="1">
      <c r="B84" s="118">
        <v>100</v>
      </c>
      <c r="C84" s="119"/>
      <c r="D84" s="119"/>
      <c r="E84" s="119"/>
      <c r="F84" s="119"/>
      <c r="G84" s="119"/>
      <c r="H84" s="119"/>
      <c r="I84" s="119"/>
      <c r="J84" s="119"/>
      <c r="K84" s="120"/>
      <c r="L84" s="121" t="str">
        <f>IF(Tabel_RIE[[#This Row],[E1]]&gt;0,VLOOKUP(Tabel_RIE[[#This Row],[E1]],Tabel_FK_E[],2,FALSE),"")</f>
        <v/>
      </c>
      <c r="M84" s="120"/>
      <c r="N84" s="122" t="str">
        <f>IF(Tabel_RIE[[#This Row],[B1]]&gt;0,VLOOKUP(Tabel_RIE[[#This Row],[B1]],Tabel_FK_B[],2,FALSE),"")</f>
        <v/>
      </c>
      <c r="O84" s="120"/>
      <c r="P84" s="122" t="str">
        <f>IF(Tabel_RIE[[#This Row],[W1]]&gt;0,VLOOKUP(Tabel_RIE[[#This Row],[W1]],Tabel_FK_W[],2,FALSE),"")</f>
        <v/>
      </c>
      <c r="Q8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4" s="122" t="str">
        <f>IF(OR(Tabel_RIE[[#This Row],[E12]]="",Tabel_RIE[[#This Row],[B12]]="",Tabel_RIE[[#This Row],[W12]]=""),"",Tabel_RIE[[#This Row],[E12]]*Tabel_RIE[[#This Row],[B12]]*Tabel_RIE[[#This Row],[W12]])</f>
        <v/>
      </c>
      <c r="S84" s="124" t="str">
        <f>IF(AND(Tabel_RIE[[#This Row],[E12]]="",Tabel_RIE[[#This Row],[R12]]=""),"",IF(AND(OR(Tabel_RIE[[#This Row],[E12]]="",Tabel_RIE[[#This Row],[E12]]&lt;15),OR(Tabel_RIE[[#This Row],[R12]]="",Tabel_RIE[[#This Row],[R12]]&lt;70)),"n.v.t.",IF(OR(Tabel_RIE[[#This Row],[E12]]&gt;=15,Tabel_RIE[[#This Row],[R12]]&gt;=70),"√","fout")))</f>
        <v/>
      </c>
      <c r="T84" s="125"/>
      <c r="U84" s="126"/>
      <c r="V84" s="126"/>
      <c r="W84" s="127"/>
      <c r="X84" s="128" t="str">
        <f t="shared" si="1"/>
        <v>Bronaanpak:
Collectieve maatregelen:
Individuele maatregelen:
PBM's:</v>
      </c>
      <c r="Y84" s="119"/>
      <c r="Z84" s="129"/>
      <c r="AA84" s="125"/>
      <c r="AB84" s="122" t="str">
        <f>IF(Tabel_RIE[[#This Row],[E2]]&gt;0,VLOOKUP(Tabel_RIE[[#This Row],[E2]],Tabel_FK_E[],2,FALSE),"")</f>
        <v/>
      </c>
      <c r="AC84" s="125"/>
      <c r="AD84" s="122" t="str">
        <f>IF(Tabel_RIE[[#This Row],[B2]]&gt;0,VLOOKUP(Tabel_RIE[[#This Row],[B2]],Tabel_FK_B[],2,FALSE),"")</f>
        <v/>
      </c>
      <c r="AE84" s="125"/>
      <c r="AF84" s="122" t="str">
        <f>IF(Tabel_RIE[[#This Row],[W2]]&gt;0,VLOOKUP(Tabel_RIE[[#This Row],[W2]],Tabel_FK_W[],2,FALSE),"")</f>
        <v/>
      </c>
      <c r="AG8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84" s="122"/>
      <c r="AI84" s="119"/>
      <c r="AJ84" s="127"/>
      <c r="AK8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84" s="130" t="str">
        <f>IF(AND(Tabel_RIE[[#This Row],[R12]]&gt;=70,Tabel_RIE[[#This Row],[R22]]&lt;70),"Ja","Nee")</f>
        <v>Ja</v>
      </c>
      <c r="AM84" s="130" t="str">
        <f>IF(Tabel_RIE[[#This Row],[R22]]&lt;&gt;"",Tabel_RIE[[#This Row],[R22]],Tabel_RIE[[#This Row],[R12]])</f>
        <v/>
      </c>
    </row>
    <row r="85" spans="2:39" ht="42" customHeight="1">
      <c r="B85" s="118">
        <v>101</v>
      </c>
      <c r="C85" s="119"/>
      <c r="D85" s="119"/>
      <c r="E85" s="119"/>
      <c r="F85" s="119"/>
      <c r="G85" s="119"/>
      <c r="H85" s="119"/>
      <c r="I85" s="119"/>
      <c r="J85" s="119"/>
      <c r="K85" s="120"/>
      <c r="L85" s="121" t="str">
        <f>IF(Tabel_RIE[[#This Row],[E1]]&gt;0,VLOOKUP(Tabel_RIE[[#This Row],[E1]],Tabel_FK_E[],2,FALSE),"")</f>
        <v/>
      </c>
      <c r="M85" s="120"/>
      <c r="N85" s="122" t="str">
        <f>IF(Tabel_RIE[[#This Row],[B1]]&gt;0,VLOOKUP(Tabel_RIE[[#This Row],[B1]],Tabel_FK_B[],2,FALSE),"")</f>
        <v/>
      </c>
      <c r="O85" s="120"/>
      <c r="P85" s="122" t="str">
        <f>IF(Tabel_RIE[[#This Row],[W1]]&gt;0,VLOOKUP(Tabel_RIE[[#This Row],[W1]],Tabel_FK_W[],2,FALSE),"")</f>
        <v/>
      </c>
      <c r="Q8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5" s="122" t="str">
        <f>IF(OR(Tabel_RIE[[#This Row],[E12]]="",Tabel_RIE[[#This Row],[B12]]="",Tabel_RIE[[#This Row],[W12]]=""),"",Tabel_RIE[[#This Row],[E12]]*Tabel_RIE[[#This Row],[B12]]*Tabel_RIE[[#This Row],[W12]])</f>
        <v/>
      </c>
      <c r="S85" s="124" t="str">
        <f>IF(AND(Tabel_RIE[[#This Row],[E12]]="",Tabel_RIE[[#This Row],[R12]]=""),"",IF(AND(OR(Tabel_RIE[[#This Row],[E12]]="",Tabel_RIE[[#This Row],[E12]]&lt;15),OR(Tabel_RIE[[#This Row],[R12]]="",Tabel_RIE[[#This Row],[R12]]&lt;70)),"n.v.t.",IF(OR(Tabel_RIE[[#This Row],[E12]]&gt;=15,Tabel_RIE[[#This Row],[R12]]&gt;=70),"√","fout")))</f>
        <v/>
      </c>
      <c r="T85" s="125"/>
      <c r="U85" s="126"/>
      <c r="V85" s="126"/>
      <c r="W85" s="127"/>
      <c r="X85" s="128" t="str">
        <f t="shared" si="1"/>
        <v>Bronaanpak:
Collectieve maatregelen:
Individuele maatregelen:
PBM's:</v>
      </c>
      <c r="Y85" s="119"/>
      <c r="Z85" s="129"/>
      <c r="AA85" s="125"/>
      <c r="AB85" s="122" t="str">
        <f>IF(Tabel_RIE[[#This Row],[E2]]&gt;0,VLOOKUP(Tabel_RIE[[#This Row],[E2]],Tabel_FK_E[],2,FALSE),"")</f>
        <v/>
      </c>
      <c r="AC85" s="125"/>
      <c r="AD85" s="122" t="str">
        <f>IF(Tabel_RIE[[#This Row],[B2]]&gt;0,VLOOKUP(Tabel_RIE[[#This Row],[B2]],Tabel_FK_B[],2,FALSE),"")</f>
        <v/>
      </c>
      <c r="AE85" s="125"/>
      <c r="AF85" s="122" t="str">
        <f>IF(Tabel_RIE[[#This Row],[W2]]&gt;0,VLOOKUP(Tabel_RIE[[#This Row],[W2]],Tabel_FK_W[],2,FALSE),"")</f>
        <v/>
      </c>
      <c r="AG8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85" s="122"/>
      <c r="AI85" s="119"/>
      <c r="AJ85" s="127"/>
      <c r="AK8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85" s="130" t="str">
        <f>IF(AND(Tabel_RIE[[#This Row],[R12]]&gt;=70,Tabel_RIE[[#This Row],[R22]]&lt;70),"Ja","Nee")</f>
        <v>Ja</v>
      </c>
      <c r="AM85" s="130" t="str">
        <f>IF(Tabel_RIE[[#This Row],[R22]]&lt;&gt;"",Tabel_RIE[[#This Row],[R22]],Tabel_RIE[[#This Row],[R12]])</f>
        <v/>
      </c>
    </row>
    <row r="86" spans="2:39" ht="42" customHeight="1">
      <c r="B86" s="118">
        <v>102</v>
      </c>
      <c r="C86" s="119"/>
      <c r="D86" s="119"/>
      <c r="E86" s="119"/>
      <c r="F86" s="119"/>
      <c r="G86" s="119"/>
      <c r="H86" s="119"/>
      <c r="I86" s="119"/>
      <c r="J86" s="119"/>
      <c r="K86" s="120"/>
      <c r="L86" s="121" t="str">
        <f>IF(Tabel_RIE[[#This Row],[E1]]&gt;0,VLOOKUP(Tabel_RIE[[#This Row],[E1]],Tabel_FK_E[],2,FALSE),"")</f>
        <v/>
      </c>
      <c r="M86" s="120"/>
      <c r="N86" s="122" t="str">
        <f>IF(Tabel_RIE[[#This Row],[B1]]&gt;0,VLOOKUP(Tabel_RIE[[#This Row],[B1]],Tabel_FK_B[],2,FALSE),"")</f>
        <v/>
      </c>
      <c r="O86" s="120"/>
      <c r="P86" s="122" t="str">
        <f>IF(Tabel_RIE[[#This Row],[W1]]&gt;0,VLOOKUP(Tabel_RIE[[#This Row],[W1]],Tabel_FK_W[],2,FALSE),"")</f>
        <v/>
      </c>
      <c r="Q8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6" s="122" t="str">
        <f>IF(OR(Tabel_RIE[[#This Row],[E12]]="",Tabel_RIE[[#This Row],[B12]]="",Tabel_RIE[[#This Row],[W12]]=""),"",Tabel_RIE[[#This Row],[E12]]*Tabel_RIE[[#This Row],[B12]]*Tabel_RIE[[#This Row],[W12]])</f>
        <v/>
      </c>
      <c r="S86" s="124" t="str">
        <f>IF(AND(Tabel_RIE[[#This Row],[E12]]="",Tabel_RIE[[#This Row],[R12]]=""),"",IF(AND(OR(Tabel_RIE[[#This Row],[E12]]="",Tabel_RIE[[#This Row],[E12]]&lt;15),OR(Tabel_RIE[[#This Row],[R12]]="",Tabel_RIE[[#This Row],[R12]]&lt;70)),"n.v.t.",IF(OR(Tabel_RIE[[#This Row],[E12]]&gt;=15,Tabel_RIE[[#This Row],[R12]]&gt;=70),"√","fout")))</f>
        <v/>
      </c>
      <c r="T86" s="125"/>
      <c r="U86" s="126"/>
      <c r="V86" s="126"/>
      <c r="W86" s="127"/>
      <c r="X86" s="128" t="str">
        <f t="shared" si="1"/>
        <v>Bronaanpak:
Collectieve maatregelen:
Individuele maatregelen:
PBM's:</v>
      </c>
      <c r="Y86" s="119"/>
      <c r="Z86" s="129"/>
      <c r="AA86" s="125"/>
      <c r="AB86" s="122" t="str">
        <f>IF(Tabel_RIE[[#This Row],[E2]]&gt;0,VLOOKUP(Tabel_RIE[[#This Row],[E2]],Tabel_FK_E[],2,FALSE),"")</f>
        <v/>
      </c>
      <c r="AC86" s="125"/>
      <c r="AD86" s="122" t="str">
        <f>IF(Tabel_RIE[[#This Row],[B2]]&gt;0,VLOOKUP(Tabel_RIE[[#This Row],[B2]],Tabel_FK_B[],2,FALSE),"")</f>
        <v/>
      </c>
      <c r="AE86" s="125"/>
      <c r="AF86" s="122" t="str">
        <f>IF(Tabel_RIE[[#This Row],[W2]]&gt;0,VLOOKUP(Tabel_RIE[[#This Row],[W2]],Tabel_FK_W[],2,FALSE),"")</f>
        <v/>
      </c>
      <c r="AG8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86" s="122"/>
      <c r="AI86" s="119"/>
      <c r="AJ86" s="127"/>
      <c r="AK8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86" s="130" t="str">
        <f>IF(AND(Tabel_RIE[[#This Row],[R12]]&gt;=70,Tabel_RIE[[#This Row],[R22]]&lt;70),"Ja","Nee")</f>
        <v>Ja</v>
      </c>
      <c r="AM86" s="130" t="str">
        <f>IF(Tabel_RIE[[#This Row],[R22]]&lt;&gt;"",Tabel_RIE[[#This Row],[R22]],Tabel_RIE[[#This Row],[R12]])</f>
        <v/>
      </c>
    </row>
    <row r="87" spans="2:39" ht="42" customHeight="1">
      <c r="B87" s="118">
        <v>103</v>
      </c>
      <c r="C87" s="119"/>
      <c r="D87" s="119"/>
      <c r="E87" s="119"/>
      <c r="F87" s="119"/>
      <c r="G87" s="119"/>
      <c r="H87" s="119"/>
      <c r="I87" s="119"/>
      <c r="J87" s="119"/>
      <c r="K87" s="120"/>
      <c r="L87" s="121" t="str">
        <f>IF(Tabel_RIE[[#This Row],[E1]]&gt;0,VLOOKUP(Tabel_RIE[[#This Row],[E1]],Tabel_FK_E[],2,FALSE),"")</f>
        <v/>
      </c>
      <c r="M87" s="120"/>
      <c r="N87" s="122" t="str">
        <f>IF(Tabel_RIE[[#This Row],[B1]]&gt;0,VLOOKUP(Tabel_RIE[[#This Row],[B1]],Tabel_FK_B[],2,FALSE),"")</f>
        <v/>
      </c>
      <c r="O87" s="120"/>
      <c r="P87" s="122" t="str">
        <f>IF(Tabel_RIE[[#This Row],[W1]]&gt;0,VLOOKUP(Tabel_RIE[[#This Row],[W1]],Tabel_FK_W[],2,FALSE),"")</f>
        <v/>
      </c>
      <c r="Q8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7" s="122" t="str">
        <f>IF(OR(Tabel_RIE[[#This Row],[E12]]="",Tabel_RIE[[#This Row],[B12]]="",Tabel_RIE[[#This Row],[W12]]=""),"",Tabel_RIE[[#This Row],[E12]]*Tabel_RIE[[#This Row],[B12]]*Tabel_RIE[[#This Row],[W12]])</f>
        <v/>
      </c>
      <c r="S87" s="124" t="str">
        <f>IF(AND(Tabel_RIE[[#This Row],[E12]]="",Tabel_RIE[[#This Row],[R12]]=""),"",IF(AND(OR(Tabel_RIE[[#This Row],[E12]]="",Tabel_RIE[[#This Row],[E12]]&lt;15),OR(Tabel_RIE[[#This Row],[R12]]="",Tabel_RIE[[#This Row],[R12]]&lt;70)),"n.v.t.",IF(OR(Tabel_RIE[[#This Row],[E12]]&gt;=15,Tabel_RIE[[#This Row],[R12]]&gt;=70),"√","fout")))</f>
        <v/>
      </c>
      <c r="T87" s="125"/>
      <c r="U87" s="126"/>
      <c r="V87" s="126"/>
      <c r="W87" s="127"/>
      <c r="X87" s="128" t="str">
        <f t="shared" si="1"/>
        <v>Bronaanpak:
Collectieve maatregelen:
Individuele maatregelen:
PBM's:</v>
      </c>
      <c r="Y87" s="119"/>
      <c r="Z87" s="129"/>
      <c r="AA87" s="125"/>
      <c r="AB87" s="122" t="str">
        <f>IF(Tabel_RIE[[#This Row],[E2]]&gt;0,VLOOKUP(Tabel_RIE[[#This Row],[E2]],Tabel_FK_E[],2,FALSE),"")</f>
        <v/>
      </c>
      <c r="AC87" s="125"/>
      <c r="AD87" s="122" t="str">
        <f>IF(Tabel_RIE[[#This Row],[B2]]&gt;0,VLOOKUP(Tabel_RIE[[#This Row],[B2]],Tabel_FK_B[],2,FALSE),"")</f>
        <v/>
      </c>
      <c r="AE87" s="125"/>
      <c r="AF87" s="122" t="str">
        <f>IF(Tabel_RIE[[#This Row],[W2]]&gt;0,VLOOKUP(Tabel_RIE[[#This Row],[W2]],Tabel_FK_W[],2,FALSE),"")</f>
        <v/>
      </c>
      <c r="AG8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87" s="122"/>
      <c r="AI87" s="119"/>
      <c r="AJ87" s="127"/>
      <c r="AK8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87" s="130" t="str">
        <f>IF(AND(Tabel_RIE[[#This Row],[R12]]&gt;=70,Tabel_RIE[[#This Row],[R22]]&lt;70),"Ja","Nee")</f>
        <v>Ja</v>
      </c>
      <c r="AM87" s="130" t="str">
        <f>IF(Tabel_RIE[[#This Row],[R22]]&lt;&gt;"",Tabel_RIE[[#This Row],[R22]],Tabel_RIE[[#This Row],[R12]])</f>
        <v/>
      </c>
    </row>
    <row r="88" spans="2:39" ht="42" customHeight="1">
      <c r="B88" s="118">
        <v>104</v>
      </c>
      <c r="C88" s="119"/>
      <c r="D88" s="119"/>
      <c r="E88" s="119"/>
      <c r="F88" s="119"/>
      <c r="G88" s="119"/>
      <c r="H88" s="119"/>
      <c r="I88" s="119"/>
      <c r="J88" s="119"/>
      <c r="K88" s="120"/>
      <c r="L88" s="121" t="str">
        <f>IF(Tabel_RIE[[#This Row],[E1]]&gt;0,VLOOKUP(Tabel_RIE[[#This Row],[E1]],Tabel_FK_E[],2,FALSE),"")</f>
        <v/>
      </c>
      <c r="M88" s="120"/>
      <c r="N88" s="122" t="str">
        <f>IF(Tabel_RIE[[#This Row],[B1]]&gt;0,VLOOKUP(Tabel_RIE[[#This Row],[B1]],Tabel_FK_B[],2,FALSE),"")</f>
        <v/>
      </c>
      <c r="O88" s="120"/>
      <c r="P88" s="122" t="str">
        <f>IF(Tabel_RIE[[#This Row],[W1]]&gt;0,VLOOKUP(Tabel_RIE[[#This Row],[W1]],Tabel_FK_W[],2,FALSE),"")</f>
        <v/>
      </c>
      <c r="Q8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8" s="122" t="str">
        <f>IF(OR(Tabel_RIE[[#This Row],[E12]]="",Tabel_RIE[[#This Row],[B12]]="",Tabel_RIE[[#This Row],[W12]]=""),"",Tabel_RIE[[#This Row],[E12]]*Tabel_RIE[[#This Row],[B12]]*Tabel_RIE[[#This Row],[W12]])</f>
        <v/>
      </c>
      <c r="S88" s="124" t="str">
        <f>IF(AND(Tabel_RIE[[#This Row],[E12]]="",Tabel_RIE[[#This Row],[R12]]=""),"",IF(AND(OR(Tabel_RIE[[#This Row],[E12]]="",Tabel_RIE[[#This Row],[E12]]&lt;15),OR(Tabel_RIE[[#This Row],[R12]]="",Tabel_RIE[[#This Row],[R12]]&lt;70)),"n.v.t.",IF(OR(Tabel_RIE[[#This Row],[E12]]&gt;=15,Tabel_RIE[[#This Row],[R12]]&gt;=70),"√","fout")))</f>
        <v/>
      </c>
      <c r="T88" s="125"/>
      <c r="U88" s="126"/>
      <c r="V88" s="126"/>
      <c r="W88" s="127"/>
      <c r="X88" s="128" t="str">
        <f t="shared" si="1"/>
        <v>Bronaanpak:
Collectieve maatregelen:
Individuele maatregelen:
PBM's:</v>
      </c>
      <c r="Y88" s="119"/>
      <c r="Z88" s="129"/>
      <c r="AA88" s="125"/>
      <c r="AB88" s="122" t="str">
        <f>IF(Tabel_RIE[[#This Row],[E2]]&gt;0,VLOOKUP(Tabel_RIE[[#This Row],[E2]],Tabel_FK_E[],2,FALSE),"")</f>
        <v/>
      </c>
      <c r="AC88" s="125"/>
      <c r="AD88" s="122" t="str">
        <f>IF(Tabel_RIE[[#This Row],[B2]]&gt;0,VLOOKUP(Tabel_RIE[[#This Row],[B2]],Tabel_FK_B[],2,FALSE),"")</f>
        <v/>
      </c>
      <c r="AE88" s="125"/>
      <c r="AF88" s="122" t="str">
        <f>IF(Tabel_RIE[[#This Row],[W2]]&gt;0,VLOOKUP(Tabel_RIE[[#This Row],[W2]],Tabel_FK_W[],2,FALSE),"")</f>
        <v/>
      </c>
      <c r="AG8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88" s="122"/>
      <c r="AI88" s="119"/>
      <c r="AJ88" s="127"/>
      <c r="AK8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88" s="130" t="str">
        <f>IF(AND(Tabel_RIE[[#This Row],[R12]]&gt;=70,Tabel_RIE[[#This Row],[R22]]&lt;70),"Ja","Nee")</f>
        <v>Ja</v>
      </c>
      <c r="AM88" s="130" t="str">
        <f>IF(Tabel_RIE[[#This Row],[R22]]&lt;&gt;"",Tabel_RIE[[#This Row],[R22]],Tabel_RIE[[#This Row],[R12]])</f>
        <v/>
      </c>
    </row>
    <row r="89" spans="2:39" ht="42" customHeight="1">
      <c r="B89" s="118">
        <v>105</v>
      </c>
      <c r="C89" s="119"/>
      <c r="D89" s="119"/>
      <c r="E89" s="119"/>
      <c r="F89" s="119"/>
      <c r="G89" s="119"/>
      <c r="H89" s="119"/>
      <c r="I89" s="119"/>
      <c r="J89" s="119"/>
      <c r="K89" s="120"/>
      <c r="L89" s="121" t="str">
        <f>IF(Tabel_RIE[[#This Row],[E1]]&gt;0,VLOOKUP(Tabel_RIE[[#This Row],[E1]],Tabel_FK_E[],2,FALSE),"")</f>
        <v/>
      </c>
      <c r="M89" s="120"/>
      <c r="N89" s="122" t="str">
        <f>IF(Tabel_RIE[[#This Row],[B1]]&gt;0,VLOOKUP(Tabel_RIE[[#This Row],[B1]],Tabel_FK_B[],2,FALSE),"")</f>
        <v/>
      </c>
      <c r="O89" s="120"/>
      <c r="P89" s="122" t="str">
        <f>IF(Tabel_RIE[[#This Row],[W1]]&gt;0,VLOOKUP(Tabel_RIE[[#This Row],[W1]],Tabel_FK_W[],2,FALSE),"")</f>
        <v/>
      </c>
      <c r="Q8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9" s="122" t="str">
        <f>IF(OR(Tabel_RIE[[#This Row],[E12]]="",Tabel_RIE[[#This Row],[B12]]="",Tabel_RIE[[#This Row],[W12]]=""),"",Tabel_RIE[[#This Row],[E12]]*Tabel_RIE[[#This Row],[B12]]*Tabel_RIE[[#This Row],[W12]])</f>
        <v/>
      </c>
      <c r="S89" s="124" t="str">
        <f>IF(AND(Tabel_RIE[[#This Row],[E12]]="",Tabel_RIE[[#This Row],[R12]]=""),"",IF(AND(OR(Tabel_RIE[[#This Row],[E12]]="",Tabel_RIE[[#This Row],[E12]]&lt;15),OR(Tabel_RIE[[#This Row],[R12]]="",Tabel_RIE[[#This Row],[R12]]&lt;70)),"n.v.t.",IF(OR(Tabel_RIE[[#This Row],[E12]]&gt;=15,Tabel_RIE[[#This Row],[R12]]&gt;=70),"√","fout")))</f>
        <v/>
      </c>
      <c r="T89" s="125"/>
      <c r="U89" s="126"/>
      <c r="V89" s="126"/>
      <c r="W89" s="127"/>
      <c r="X89" s="128" t="str">
        <f t="shared" si="1"/>
        <v>Bronaanpak:
Collectieve maatregelen:
Individuele maatregelen:
PBM's:</v>
      </c>
      <c r="Y89" s="119"/>
      <c r="Z89" s="129"/>
      <c r="AA89" s="125"/>
      <c r="AB89" s="122" t="str">
        <f>IF(Tabel_RIE[[#This Row],[E2]]&gt;0,VLOOKUP(Tabel_RIE[[#This Row],[E2]],Tabel_FK_E[],2,FALSE),"")</f>
        <v/>
      </c>
      <c r="AC89" s="125"/>
      <c r="AD89" s="122" t="str">
        <f>IF(Tabel_RIE[[#This Row],[B2]]&gt;0,VLOOKUP(Tabel_RIE[[#This Row],[B2]],Tabel_FK_B[],2,FALSE),"")</f>
        <v/>
      </c>
      <c r="AE89" s="125"/>
      <c r="AF89" s="122" t="str">
        <f>IF(Tabel_RIE[[#This Row],[W2]]&gt;0,VLOOKUP(Tabel_RIE[[#This Row],[W2]],Tabel_FK_W[],2,FALSE),"")</f>
        <v/>
      </c>
      <c r="AG8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89" s="122"/>
      <c r="AI89" s="119"/>
      <c r="AJ89" s="127"/>
      <c r="AK8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89" s="130" t="str">
        <f>IF(AND(Tabel_RIE[[#This Row],[R12]]&gt;=70,Tabel_RIE[[#This Row],[R22]]&lt;70),"Ja","Nee")</f>
        <v>Ja</v>
      </c>
      <c r="AM89" s="130" t="str">
        <f>IF(Tabel_RIE[[#This Row],[R22]]&lt;&gt;"",Tabel_RIE[[#This Row],[R22]],Tabel_RIE[[#This Row],[R12]])</f>
        <v/>
      </c>
    </row>
    <row r="90" spans="2:39" ht="42" customHeight="1">
      <c r="B90" s="118">
        <v>106</v>
      </c>
      <c r="C90" s="119"/>
      <c r="D90" s="119"/>
      <c r="E90" s="119"/>
      <c r="F90" s="119"/>
      <c r="G90" s="119"/>
      <c r="H90" s="119"/>
      <c r="I90" s="119"/>
      <c r="J90" s="119"/>
      <c r="K90" s="120"/>
      <c r="L90" s="121" t="str">
        <f>IF(Tabel_RIE[[#This Row],[E1]]&gt;0,VLOOKUP(Tabel_RIE[[#This Row],[E1]],Tabel_FK_E[],2,FALSE),"")</f>
        <v/>
      </c>
      <c r="M90" s="120"/>
      <c r="N90" s="122" t="str">
        <f>IF(Tabel_RIE[[#This Row],[B1]]&gt;0,VLOOKUP(Tabel_RIE[[#This Row],[B1]],Tabel_FK_B[],2,FALSE),"")</f>
        <v/>
      </c>
      <c r="O90" s="120"/>
      <c r="P90" s="122" t="str">
        <f>IF(Tabel_RIE[[#This Row],[W1]]&gt;0,VLOOKUP(Tabel_RIE[[#This Row],[W1]],Tabel_FK_W[],2,FALSE),"")</f>
        <v/>
      </c>
      <c r="Q9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0" s="122" t="str">
        <f>IF(OR(Tabel_RIE[[#This Row],[E12]]="",Tabel_RIE[[#This Row],[B12]]="",Tabel_RIE[[#This Row],[W12]]=""),"",Tabel_RIE[[#This Row],[E12]]*Tabel_RIE[[#This Row],[B12]]*Tabel_RIE[[#This Row],[W12]])</f>
        <v/>
      </c>
      <c r="S90" s="124" t="str">
        <f>IF(AND(Tabel_RIE[[#This Row],[E12]]="",Tabel_RIE[[#This Row],[R12]]=""),"",IF(AND(OR(Tabel_RIE[[#This Row],[E12]]="",Tabel_RIE[[#This Row],[E12]]&lt;15),OR(Tabel_RIE[[#This Row],[R12]]="",Tabel_RIE[[#This Row],[R12]]&lt;70)),"n.v.t.",IF(OR(Tabel_RIE[[#This Row],[E12]]&gt;=15,Tabel_RIE[[#This Row],[R12]]&gt;=70),"√","fout")))</f>
        <v/>
      </c>
      <c r="T90" s="125"/>
      <c r="U90" s="126"/>
      <c r="V90" s="126"/>
      <c r="W90" s="127"/>
      <c r="X90" s="128" t="str">
        <f t="shared" si="1"/>
        <v>Bronaanpak:
Collectieve maatregelen:
Individuele maatregelen:
PBM's:</v>
      </c>
      <c r="Y90" s="119"/>
      <c r="Z90" s="129"/>
      <c r="AA90" s="125"/>
      <c r="AB90" s="122" t="str">
        <f>IF(Tabel_RIE[[#This Row],[E2]]&gt;0,VLOOKUP(Tabel_RIE[[#This Row],[E2]],Tabel_FK_E[],2,FALSE),"")</f>
        <v/>
      </c>
      <c r="AC90" s="125"/>
      <c r="AD90" s="122" t="str">
        <f>IF(Tabel_RIE[[#This Row],[B2]]&gt;0,VLOOKUP(Tabel_RIE[[#This Row],[B2]],Tabel_FK_B[],2,FALSE),"")</f>
        <v/>
      </c>
      <c r="AE90" s="125"/>
      <c r="AF90" s="122" t="str">
        <f>IF(Tabel_RIE[[#This Row],[W2]]&gt;0,VLOOKUP(Tabel_RIE[[#This Row],[W2]],Tabel_FK_W[],2,FALSE),"")</f>
        <v/>
      </c>
      <c r="AG9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90" s="122"/>
      <c r="AI90" s="119"/>
      <c r="AJ90" s="127"/>
      <c r="AK9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90" s="130" t="str">
        <f>IF(AND(Tabel_RIE[[#This Row],[R12]]&gt;=70,Tabel_RIE[[#This Row],[R22]]&lt;70),"Ja","Nee")</f>
        <v>Ja</v>
      </c>
      <c r="AM90" s="130" t="str">
        <f>IF(Tabel_RIE[[#This Row],[R22]]&lt;&gt;"",Tabel_RIE[[#This Row],[R22]],Tabel_RIE[[#This Row],[R12]])</f>
        <v/>
      </c>
    </row>
    <row r="91" spans="2:39" ht="42" customHeight="1">
      <c r="B91" s="118">
        <v>107</v>
      </c>
      <c r="C91" s="119"/>
      <c r="D91" s="119"/>
      <c r="E91" s="119"/>
      <c r="F91" s="119"/>
      <c r="G91" s="119"/>
      <c r="H91" s="119"/>
      <c r="I91" s="119"/>
      <c r="J91" s="119"/>
      <c r="K91" s="120"/>
      <c r="L91" s="121" t="str">
        <f>IF(Tabel_RIE[[#This Row],[E1]]&gt;0,VLOOKUP(Tabel_RIE[[#This Row],[E1]],Tabel_FK_E[],2,FALSE),"")</f>
        <v/>
      </c>
      <c r="M91" s="120"/>
      <c r="N91" s="122" t="str">
        <f>IF(Tabel_RIE[[#This Row],[B1]]&gt;0,VLOOKUP(Tabel_RIE[[#This Row],[B1]],Tabel_FK_B[],2,FALSE),"")</f>
        <v/>
      </c>
      <c r="O91" s="120"/>
      <c r="P91" s="122" t="str">
        <f>IF(Tabel_RIE[[#This Row],[W1]]&gt;0,VLOOKUP(Tabel_RIE[[#This Row],[W1]],Tabel_FK_W[],2,FALSE),"")</f>
        <v/>
      </c>
      <c r="Q9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1" s="122" t="str">
        <f>IF(OR(Tabel_RIE[[#This Row],[E12]]="",Tabel_RIE[[#This Row],[B12]]="",Tabel_RIE[[#This Row],[W12]]=""),"",Tabel_RIE[[#This Row],[E12]]*Tabel_RIE[[#This Row],[B12]]*Tabel_RIE[[#This Row],[W12]])</f>
        <v/>
      </c>
      <c r="S91" s="124" t="str">
        <f>IF(AND(Tabel_RIE[[#This Row],[E12]]="",Tabel_RIE[[#This Row],[R12]]=""),"",IF(AND(OR(Tabel_RIE[[#This Row],[E12]]="",Tabel_RIE[[#This Row],[E12]]&lt;15),OR(Tabel_RIE[[#This Row],[R12]]="",Tabel_RIE[[#This Row],[R12]]&lt;70)),"n.v.t.",IF(OR(Tabel_RIE[[#This Row],[E12]]&gt;=15,Tabel_RIE[[#This Row],[R12]]&gt;=70),"√","fout")))</f>
        <v/>
      </c>
      <c r="T91" s="125"/>
      <c r="U91" s="126"/>
      <c r="V91" s="126"/>
      <c r="W91" s="127"/>
      <c r="X91" s="128" t="str">
        <f t="shared" si="1"/>
        <v>Bronaanpak:
Collectieve maatregelen:
Individuele maatregelen:
PBM's:</v>
      </c>
      <c r="Y91" s="119"/>
      <c r="Z91" s="129"/>
      <c r="AA91" s="125"/>
      <c r="AB91" s="122" t="str">
        <f>IF(Tabel_RIE[[#This Row],[E2]]&gt;0,VLOOKUP(Tabel_RIE[[#This Row],[E2]],Tabel_FK_E[],2,FALSE),"")</f>
        <v/>
      </c>
      <c r="AC91" s="125"/>
      <c r="AD91" s="122" t="str">
        <f>IF(Tabel_RIE[[#This Row],[B2]]&gt;0,VLOOKUP(Tabel_RIE[[#This Row],[B2]],Tabel_FK_B[],2,FALSE),"")</f>
        <v/>
      </c>
      <c r="AE91" s="125"/>
      <c r="AF91" s="122" t="str">
        <f>IF(Tabel_RIE[[#This Row],[W2]]&gt;0,VLOOKUP(Tabel_RIE[[#This Row],[W2]],Tabel_FK_W[],2,FALSE),"")</f>
        <v/>
      </c>
      <c r="AG9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91" s="122"/>
      <c r="AI91" s="119"/>
      <c r="AJ91" s="127"/>
      <c r="AK9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91" s="130" t="str">
        <f>IF(AND(Tabel_RIE[[#This Row],[R12]]&gt;=70,Tabel_RIE[[#This Row],[R22]]&lt;70),"Ja","Nee")</f>
        <v>Ja</v>
      </c>
      <c r="AM91" s="130" t="str">
        <f>IF(Tabel_RIE[[#This Row],[R22]]&lt;&gt;"",Tabel_RIE[[#This Row],[R22]],Tabel_RIE[[#This Row],[R12]])</f>
        <v/>
      </c>
    </row>
    <row r="92" spans="2:39" ht="42" customHeight="1">
      <c r="B92" s="118">
        <v>108</v>
      </c>
      <c r="C92" s="119"/>
      <c r="D92" s="119"/>
      <c r="E92" s="119"/>
      <c r="F92" s="119"/>
      <c r="G92" s="119"/>
      <c r="H92" s="119"/>
      <c r="I92" s="119"/>
      <c r="J92" s="119"/>
      <c r="K92" s="120"/>
      <c r="L92" s="121" t="str">
        <f>IF(Tabel_RIE[[#This Row],[E1]]&gt;0,VLOOKUP(Tabel_RIE[[#This Row],[E1]],Tabel_FK_E[],2,FALSE),"")</f>
        <v/>
      </c>
      <c r="M92" s="120"/>
      <c r="N92" s="122" t="str">
        <f>IF(Tabel_RIE[[#This Row],[B1]]&gt;0,VLOOKUP(Tabel_RIE[[#This Row],[B1]],Tabel_FK_B[],2,FALSE),"")</f>
        <v/>
      </c>
      <c r="O92" s="120"/>
      <c r="P92" s="122" t="str">
        <f>IF(Tabel_RIE[[#This Row],[W1]]&gt;0,VLOOKUP(Tabel_RIE[[#This Row],[W1]],Tabel_FK_W[],2,FALSE),"")</f>
        <v/>
      </c>
      <c r="Q9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2" s="122" t="str">
        <f>IF(OR(Tabel_RIE[[#This Row],[E12]]="",Tabel_RIE[[#This Row],[B12]]="",Tabel_RIE[[#This Row],[W12]]=""),"",Tabel_RIE[[#This Row],[E12]]*Tabel_RIE[[#This Row],[B12]]*Tabel_RIE[[#This Row],[W12]])</f>
        <v/>
      </c>
      <c r="S92" s="124" t="str">
        <f>IF(AND(Tabel_RIE[[#This Row],[E12]]="",Tabel_RIE[[#This Row],[R12]]=""),"",IF(AND(OR(Tabel_RIE[[#This Row],[E12]]="",Tabel_RIE[[#This Row],[E12]]&lt;15),OR(Tabel_RIE[[#This Row],[R12]]="",Tabel_RIE[[#This Row],[R12]]&lt;70)),"n.v.t.",IF(OR(Tabel_RIE[[#This Row],[E12]]&gt;=15,Tabel_RIE[[#This Row],[R12]]&gt;=70),"√","fout")))</f>
        <v/>
      </c>
      <c r="T92" s="125"/>
      <c r="U92" s="126"/>
      <c r="V92" s="126"/>
      <c r="W92" s="127"/>
      <c r="X92" s="128" t="str">
        <f t="shared" si="1"/>
        <v>Bronaanpak:
Collectieve maatregelen:
Individuele maatregelen:
PBM's:</v>
      </c>
      <c r="Y92" s="119"/>
      <c r="Z92" s="129"/>
      <c r="AA92" s="125"/>
      <c r="AB92" s="122" t="str">
        <f>IF(Tabel_RIE[[#This Row],[E2]]&gt;0,VLOOKUP(Tabel_RIE[[#This Row],[E2]],Tabel_FK_E[],2,FALSE),"")</f>
        <v/>
      </c>
      <c r="AC92" s="125"/>
      <c r="AD92" s="122" t="str">
        <f>IF(Tabel_RIE[[#This Row],[B2]]&gt;0,VLOOKUP(Tabel_RIE[[#This Row],[B2]],Tabel_FK_B[],2,FALSE),"")</f>
        <v/>
      </c>
      <c r="AE92" s="125"/>
      <c r="AF92" s="122" t="str">
        <f>IF(Tabel_RIE[[#This Row],[W2]]&gt;0,VLOOKUP(Tabel_RIE[[#This Row],[W2]],Tabel_FK_W[],2,FALSE),"")</f>
        <v/>
      </c>
      <c r="AG9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92" s="122"/>
      <c r="AI92" s="119"/>
      <c r="AJ92" s="127"/>
      <c r="AK9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92" s="130" t="str">
        <f>IF(AND(Tabel_RIE[[#This Row],[R12]]&gt;=70,Tabel_RIE[[#This Row],[R22]]&lt;70),"Ja","Nee")</f>
        <v>Ja</v>
      </c>
      <c r="AM92" s="130" t="str">
        <f>IF(Tabel_RIE[[#This Row],[R22]]&lt;&gt;"",Tabel_RIE[[#This Row],[R22]],Tabel_RIE[[#This Row],[R12]])</f>
        <v/>
      </c>
    </row>
    <row r="93" spans="2:39" ht="42" customHeight="1">
      <c r="B93" s="118">
        <v>109</v>
      </c>
      <c r="C93" s="119"/>
      <c r="D93" s="119"/>
      <c r="E93" s="119"/>
      <c r="F93" s="119"/>
      <c r="G93" s="119"/>
      <c r="H93" s="119"/>
      <c r="I93" s="119"/>
      <c r="J93" s="119"/>
      <c r="K93" s="120"/>
      <c r="L93" s="121" t="str">
        <f>IF(Tabel_RIE[[#This Row],[E1]]&gt;0,VLOOKUP(Tabel_RIE[[#This Row],[E1]],Tabel_FK_E[],2,FALSE),"")</f>
        <v/>
      </c>
      <c r="M93" s="120"/>
      <c r="N93" s="122" t="str">
        <f>IF(Tabel_RIE[[#This Row],[B1]]&gt;0,VLOOKUP(Tabel_RIE[[#This Row],[B1]],Tabel_FK_B[],2,FALSE),"")</f>
        <v/>
      </c>
      <c r="O93" s="120"/>
      <c r="P93" s="122" t="str">
        <f>IF(Tabel_RIE[[#This Row],[W1]]&gt;0,VLOOKUP(Tabel_RIE[[#This Row],[W1]],Tabel_FK_W[],2,FALSE),"")</f>
        <v/>
      </c>
      <c r="Q9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3" s="122" t="str">
        <f>IF(OR(Tabel_RIE[[#This Row],[E12]]="",Tabel_RIE[[#This Row],[B12]]="",Tabel_RIE[[#This Row],[W12]]=""),"",Tabel_RIE[[#This Row],[E12]]*Tabel_RIE[[#This Row],[B12]]*Tabel_RIE[[#This Row],[W12]])</f>
        <v/>
      </c>
      <c r="S93" s="124" t="str">
        <f>IF(AND(Tabel_RIE[[#This Row],[E12]]="",Tabel_RIE[[#This Row],[R12]]=""),"",IF(AND(OR(Tabel_RIE[[#This Row],[E12]]="",Tabel_RIE[[#This Row],[E12]]&lt;15),OR(Tabel_RIE[[#This Row],[R12]]="",Tabel_RIE[[#This Row],[R12]]&lt;70)),"n.v.t.",IF(OR(Tabel_RIE[[#This Row],[E12]]&gt;=15,Tabel_RIE[[#This Row],[R12]]&gt;=70),"√","fout")))</f>
        <v/>
      </c>
      <c r="T93" s="125"/>
      <c r="U93" s="126"/>
      <c r="V93" s="126"/>
      <c r="W93" s="127"/>
      <c r="X93" s="128" t="str">
        <f t="shared" si="1"/>
        <v>Bronaanpak:
Collectieve maatregelen:
Individuele maatregelen:
PBM's:</v>
      </c>
      <c r="Y93" s="119"/>
      <c r="Z93" s="129"/>
      <c r="AA93" s="125"/>
      <c r="AB93" s="122" t="str">
        <f>IF(Tabel_RIE[[#This Row],[E2]]&gt;0,VLOOKUP(Tabel_RIE[[#This Row],[E2]],Tabel_FK_E[],2,FALSE),"")</f>
        <v/>
      </c>
      <c r="AC93" s="125"/>
      <c r="AD93" s="122" t="str">
        <f>IF(Tabel_RIE[[#This Row],[B2]]&gt;0,VLOOKUP(Tabel_RIE[[#This Row],[B2]],Tabel_FK_B[],2,FALSE),"")</f>
        <v/>
      </c>
      <c r="AE93" s="125"/>
      <c r="AF93" s="122" t="str">
        <f>IF(Tabel_RIE[[#This Row],[W2]]&gt;0,VLOOKUP(Tabel_RIE[[#This Row],[W2]],Tabel_FK_W[],2,FALSE),"")</f>
        <v/>
      </c>
      <c r="AG9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93" s="122"/>
      <c r="AI93" s="119"/>
      <c r="AJ93" s="127"/>
      <c r="AK9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93" s="130" t="str">
        <f>IF(AND(Tabel_RIE[[#This Row],[R12]]&gt;=70,Tabel_RIE[[#This Row],[R22]]&lt;70),"Ja","Nee")</f>
        <v>Ja</v>
      </c>
      <c r="AM93" s="130" t="str">
        <f>IF(Tabel_RIE[[#This Row],[R22]]&lt;&gt;"",Tabel_RIE[[#This Row],[R22]],Tabel_RIE[[#This Row],[R12]])</f>
        <v/>
      </c>
    </row>
    <row r="94" spans="2:39" ht="42" customHeight="1">
      <c r="B94" s="118">
        <v>110</v>
      </c>
      <c r="C94" s="119"/>
      <c r="D94" s="119"/>
      <c r="E94" s="119"/>
      <c r="F94" s="119"/>
      <c r="G94" s="119"/>
      <c r="H94" s="119"/>
      <c r="I94" s="119"/>
      <c r="J94" s="119"/>
      <c r="K94" s="120"/>
      <c r="L94" s="121" t="str">
        <f>IF(Tabel_RIE[[#This Row],[E1]]&gt;0,VLOOKUP(Tabel_RIE[[#This Row],[E1]],Tabel_FK_E[],2,FALSE),"")</f>
        <v/>
      </c>
      <c r="M94" s="120"/>
      <c r="N94" s="122" t="str">
        <f>IF(Tabel_RIE[[#This Row],[B1]]&gt;0,VLOOKUP(Tabel_RIE[[#This Row],[B1]],Tabel_FK_B[],2,FALSE),"")</f>
        <v/>
      </c>
      <c r="O94" s="120"/>
      <c r="P94" s="122" t="str">
        <f>IF(Tabel_RIE[[#This Row],[W1]]&gt;0,VLOOKUP(Tabel_RIE[[#This Row],[W1]],Tabel_FK_W[],2,FALSE),"")</f>
        <v/>
      </c>
      <c r="Q9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4" s="122" t="str">
        <f>IF(OR(Tabel_RIE[[#This Row],[E12]]="",Tabel_RIE[[#This Row],[B12]]="",Tabel_RIE[[#This Row],[W12]]=""),"",Tabel_RIE[[#This Row],[E12]]*Tabel_RIE[[#This Row],[B12]]*Tabel_RIE[[#This Row],[W12]])</f>
        <v/>
      </c>
      <c r="S94" s="124" t="str">
        <f>IF(AND(Tabel_RIE[[#This Row],[E12]]="",Tabel_RIE[[#This Row],[R12]]=""),"",IF(AND(OR(Tabel_RIE[[#This Row],[E12]]="",Tabel_RIE[[#This Row],[E12]]&lt;15),OR(Tabel_RIE[[#This Row],[R12]]="",Tabel_RIE[[#This Row],[R12]]&lt;70)),"n.v.t.",IF(OR(Tabel_RIE[[#This Row],[E12]]&gt;=15,Tabel_RIE[[#This Row],[R12]]&gt;=70),"√","fout")))</f>
        <v/>
      </c>
      <c r="T94" s="125"/>
      <c r="U94" s="126"/>
      <c r="V94" s="126"/>
      <c r="W94" s="127"/>
      <c r="X94" s="128" t="str">
        <f t="shared" si="1"/>
        <v>Bronaanpak:
Collectieve maatregelen:
Individuele maatregelen:
PBM's:</v>
      </c>
      <c r="Y94" s="119"/>
      <c r="Z94" s="129"/>
      <c r="AA94" s="125"/>
      <c r="AB94" s="122" t="str">
        <f>IF(Tabel_RIE[[#This Row],[E2]]&gt;0,VLOOKUP(Tabel_RIE[[#This Row],[E2]],Tabel_FK_E[],2,FALSE),"")</f>
        <v/>
      </c>
      <c r="AC94" s="125"/>
      <c r="AD94" s="122" t="str">
        <f>IF(Tabel_RIE[[#This Row],[B2]]&gt;0,VLOOKUP(Tabel_RIE[[#This Row],[B2]],Tabel_FK_B[],2,FALSE),"")</f>
        <v/>
      </c>
      <c r="AE94" s="125"/>
      <c r="AF94" s="122" t="str">
        <f>IF(Tabel_RIE[[#This Row],[W2]]&gt;0,VLOOKUP(Tabel_RIE[[#This Row],[W2]],Tabel_FK_W[],2,FALSE),"")</f>
        <v/>
      </c>
      <c r="AG9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94" s="122"/>
      <c r="AI94" s="119"/>
      <c r="AJ94" s="127"/>
      <c r="AK9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94" s="130" t="str">
        <f>IF(AND(Tabel_RIE[[#This Row],[R12]]&gt;=70,Tabel_RIE[[#This Row],[R22]]&lt;70),"Ja","Nee")</f>
        <v>Ja</v>
      </c>
      <c r="AM94" s="130" t="str">
        <f>IF(Tabel_RIE[[#This Row],[R22]]&lt;&gt;"",Tabel_RIE[[#This Row],[R22]],Tabel_RIE[[#This Row],[R12]])</f>
        <v/>
      </c>
    </row>
    <row r="95" spans="2:39" ht="42" customHeight="1">
      <c r="B95" s="118">
        <v>111</v>
      </c>
      <c r="C95" s="119"/>
      <c r="D95" s="119"/>
      <c r="E95" s="119"/>
      <c r="F95" s="119"/>
      <c r="G95" s="119"/>
      <c r="H95" s="119"/>
      <c r="I95" s="119"/>
      <c r="J95" s="119"/>
      <c r="K95" s="120"/>
      <c r="L95" s="121" t="str">
        <f>IF(Tabel_RIE[[#This Row],[E1]]&gt;0,VLOOKUP(Tabel_RIE[[#This Row],[E1]],Tabel_FK_E[],2,FALSE),"")</f>
        <v/>
      </c>
      <c r="M95" s="120"/>
      <c r="N95" s="122" t="str">
        <f>IF(Tabel_RIE[[#This Row],[B1]]&gt;0,VLOOKUP(Tabel_RIE[[#This Row],[B1]],Tabel_FK_B[],2,FALSE),"")</f>
        <v/>
      </c>
      <c r="O95" s="120"/>
      <c r="P95" s="122" t="str">
        <f>IF(Tabel_RIE[[#This Row],[W1]]&gt;0,VLOOKUP(Tabel_RIE[[#This Row],[W1]],Tabel_FK_W[],2,FALSE),"")</f>
        <v/>
      </c>
      <c r="Q9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5" s="122" t="str">
        <f>IF(OR(Tabel_RIE[[#This Row],[E12]]="",Tabel_RIE[[#This Row],[B12]]="",Tabel_RIE[[#This Row],[W12]]=""),"",Tabel_RIE[[#This Row],[E12]]*Tabel_RIE[[#This Row],[B12]]*Tabel_RIE[[#This Row],[W12]])</f>
        <v/>
      </c>
      <c r="S95" s="124" t="str">
        <f>IF(AND(Tabel_RIE[[#This Row],[E12]]="",Tabel_RIE[[#This Row],[R12]]=""),"",IF(AND(OR(Tabel_RIE[[#This Row],[E12]]="",Tabel_RIE[[#This Row],[E12]]&lt;15),OR(Tabel_RIE[[#This Row],[R12]]="",Tabel_RIE[[#This Row],[R12]]&lt;70)),"n.v.t.",IF(OR(Tabel_RIE[[#This Row],[E12]]&gt;=15,Tabel_RIE[[#This Row],[R12]]&gt;=70),"√","fout")))</f>
        <v/>
      </c>
      <c r="T95" s="125"/>
      <c r="U95" s="126"/>
      <c r="V95" s="126"/>
      <c r="W95" s="127"/>
      <c r="X95" s="128" t="str">
        <f t="shared" si="1"/>
        <v>Bronaanpak:
Collectieve maatregelen:
Individuele maatregelen:
PBM's:</v>
      </c>
      <c r="Y95" s="119"/>
      <c r="Z95" s="129"/>
      <c r="AA95" s="125"/>
      <c r="AB95" s="122" t="str">
        <f>IF(Tabel_RIE[[#This Row],[E2]]&gt;0,VLOOKUP(Tabel_RIE[[#This Row],[E2]],Tabel_FK_E[],2,FALSE),"")</f>
        <v/>
      </c>
      <c r="AC95" s="125"/>
      <c r="AD95" s="122" t="str">
        <f>IF(Tabel_RIE[[#This Row],[B2]]&gt;0,VLOOKUP(Tabel_RIE[[#This Row],[B2]],Tabel_FK_B[],2,FALSE),"")</f>
        <v/>
      </c>
      <c r="AE95" s="125"/>
      <c r="AF95" s="122" t="str">
        <f>IF(Tabel_RIE[[#This Row],[W2]]&gt;0,VLOOKUP(Tabel_RIE[[#This Row],[W2]],Tabel_FK_W[],2,FALSE),"")</f>
        <v/>
      </c>
      <c r="AG9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95" s="122"/>
      <c r="AI95" s="119"/>
      <c r="AJ95" s="127"/>
      <c r="AK9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95" s="130" t="str">
        <f>IF(AND(Tabel_RIE[[#This Row],[R12]]&gt;=70,Tabel_RIE[[#This Row],[R22]]&lt;70),"Ja","Nee")</f>
        <v>Ja</v>
      </c>
      <c r="AM95" s="130" t="str">
        <f>IF(Tabel_RIE[[#This Row],[R22]]&lt;&gt;"",Tabel_RIE[[#This Row],[R22]],Tabel_RIE[[#This Row],[R12]])</f>
        <v/>
      </c>
    </row>
    <row r="96" spans="2:39" ht="42" customHeight="1">
      <c r="B96" s="118">
        <v>112</v>
      </c>
      <c r="C96" s="119"/>
      <c r="D96" s="119"/>
      <c r="E96" s="119"/>
      <c r="F96" s="119"/>
      <c r="G96" s="119"/>
      <c r="H96" s="119"/>
      <c r="I96" s="119"/>
      <c r="J96" s="119"/>
      <c r="K96" s="120"/>
      <c r="L96" s="121" t="str">
        <f>IF(Tabel_RIE[[#This Row],[E1]]&gt;0,VLOOKUP(Tabel_RIE[[#This Row],[E1]],Tabel_FK_E[],2,FALSE),"")</f>
        <v/>
      </c>
      <c r="M96" s="120"/>
      <c r="N96" s="122" t="str">
        <f>IF(Tabel_RIE[[#This Row],[B1]]&gt;0,VLOOKUP(Tabel_RIE[[#This Row],[B1]],Tabel_FK_B[],2,FALSE),"")</f>
        <v/>
      </c>
      <c r="O96" s="120"/>
      <c r="P96" s="122" t="str">
        <f>IF(Tabel_RIE[[#This Row],[W1]]&gt;0,VLOOKUP(Tabel_RIE[[#This Row],[W1]],Tabel_FK_W[],2,FALSE),"")</f>
        <v/>
      </c>
      <c r="Q9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6" s="122" t="str">
        <f>IF(OR(Tabel_RIE[[#This Row],[E12]]="",Tabel_RIE[[#This Row],[B12]]="",Tabel_RIE[[#This Row],[W12]]=""),"",Tabel_RIE[[#This Row],[E12]]*Tabel_RIE[[#This Row],[B12]]*Tabel_RIE[[#This Row],[W12]])</f>
        <v/>
      </c>
      <c r="S96" s="124" t="str">
        <f>IF(AND(Tabel_RIE[[#This Row],[E12]]="",Tabel_RIE[[#This Row],[R12]]=""),"",IF(AND(OR(Tabel_RIE[[#This Row],[E12]]="",Tabel_RIE[[#This Row],[E12]]&lt;15),OR(Tabel_RIE[[#This Row],[R12]]="",Tabel_RIE[[#This Row],[R12]]&lt;70)),"n.v.t.",IF(OR(Tabel_RIE[[#This Row],[E12]]&gt;=15,Tabel_RIE[[#This Row],[R12]]&gt;=70),"√","fout")))</f>
        <v/>
      </c>
      <c r="T96" s="125"/>
      <c r="U96" s="126"/>
      <c r="V96" s="126"/>
      <c r="W96" s="127"/>
      <c r="X96" s="128" t="str">
        <f t="shared" si="1"/>
        <v>Bronaanpak:
Collectieve maatregelen:
Individuele maatregelen:
PBM's:</v>
      </c>
      <c r="Y96" s="119"/>
      <c r="Z96" s="129"/>
      <c r="AA96" s="125"/>
      <c r="AB96" s="122" t="str">
        <f>IF(Tabel_RIE[[#This Row],[E2]]&gt;0,VLOOKUP(Tabel_RIE[[#This Row],[E2]],Tabel_FK_E[],2,FALSE),"")</f>
        <v/>
      </c>
      <c r="AC96" s="125"/>
      <c r="AD96" s="122" t="str">
        <f>IF(Tabel_RIE[[#This Row],[B2]]&gt;0,VLOOKUP(Tabel_RIE[[#This Row],[B2]],Tabel_FK_B[],2,FALSE),"")</f>
        <v/>
      </c>
      <c r="AE96" s="125"/>
      <c r="AF96" s="122" t="str">
        <f>IF(Tabel_RIE[[#This Row],[W2]]&gt;0,VLOOKUP(Tabel_RIE[[#This Row],[W2]],Tabel_FK_W[],2,FALSE),"")</f>
        <v/>
      </c>
      <c r="AG9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96" s="122"/>
      <c r="AI96" s="119"/>
      <c r="AJ96" s="127"/>
      <c r="AK9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96" s="130" t="str">
        <f>IF(AND(Tabel_RIE[[#This Row],[R12]]&gt;=70,Tabel_RIE[[#This Row],[R22]]&lt;70),"Ja","Nee")</f>
        <v>Ja</v>
      </c>
      <c r="AM96" s="130" t="str">
        <f>IF(Tabel_RIE[[#This Row],[R22]]&lt;&gt;"",Tabel_RIE[[#This Row],[R22]],Tabel_RIE[[#This Row],[R12]])</f>
        <v/>
      </c>
    </row>
    <row r="97" spans="2:39" ht="42" customHeight="1">
      <c r="B97" s="118">
        <v>113</v>
      </c>
      <c r="C97" s="119"/>
      <c r="D97" s="119"/>
      <c r="E97" s="119"/>
      <c r="F97" s="119"/>
      <c r="G97" s="119"/>
      <c r="H97" s="119"/>
      <c r="I97" s="119"/>
      <c r="J97" s="119"/>
      <c r="K97" s="120"/>
      <c r="L97" s="121" t="str">
        <f>IF(Tabel_RIE[[#This Row],[E1]]&gt;0,VLOOKUP(Tabel_RIE[[#This Row],[E1]],Tabel_FK_E[],2,FALSE),"")</f>
        <v/>
      </c>
      <c r="M97" s="120"/>
      <c r="N97" s="122" t="str">
        <f>IF(Tabel_RIE[[#This Row],[B1]]&gt;0,VLOOKUP(Tabel_RIE[[#This Row],[B1]],Tabel_FK_B[],2,FALSE),"")</f>
        <v/>
      </c>
      <c r="O97" s="120"/>
      <c r="P97" s="122" t="str">
        <f>IF(Tabel_RIE[[#This Row],[W1]]&gt;0,VLOOKUP(Tabel_RIE[[#This Row],[W1]],Tabel_FK_W[],2,FALSE),"")</f>
        <v/>
      </c>
      <c r="Q9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7" s="122" t="str">
        <f>IF(OR(Tabel_RIE[[#This Row],[E12]]="",Tabel_RIE[[#This Row],[B12]]="",Tabel_RIE[[#This Row],[W12]]=""),"",Tabel_RIE[[#This Row],[E12]]*Tabel_RIE[[#This Row],[B12]]*Tabel_RIE[[#This Row],[W12]])</f>
        <v/>
      </c>
      <c r="S97" s="124" t="str">
        <f>IF(AND(Tabel_RIE[[#This Row],[E12]]="",Tabel_RIE[[#This Row],[R12]]=""),"",IF(AND(OR(Tabel_RIE[[#This Row],[E12]]="",Tabel_RIE[[#This Row],[E12]]&lt;15),OR(Tabel_RIE[[#This Row],[R12]]="",Tabel_RIE[[#This Row],[R12]]&lt;70)),"n.v.t.",IF(OR(Tabel_RIE[[#This Row],[E12]]&gt;=15,Tabel_RIE[[#This Row],[R12]]&gt;=70),"√","fout")))</f>
        <v/>
      </c>
      <c r="T97" s="125"/>
      <c r="U97" s="126"/>
      <c r="V97" s="126"/>
      <c r="W97" s="127"/>
      <c r="X97" s="128" t="str">
        <f t="shared" si="1"/>
        <v>Bronaanpak:
Collectieve maatregelen:
Individuele maatregelen:
PBM's:</v>
      </c>
      <c r="Y97" s="119"/>
      <c r="Z97" s="129"/>
      <c r="AA97" s="125"/>
      <c r="AB97" s="122" t="str">
        <f>IF(Tabel_RIE[[#This Row],[E2]]&gt;0,VLOOKUP(Tabel_RIE[[#This Row],[E2]],Tabel_FK_E[],2,FALSE),"")</f>
        <v/>
      </c>
      <c r="AC97" s="125"/>
      <c r="AD97" s="122" t="str">
        <f>IF(Tabel_RIE[[#This Row],[B2]]&gt;0,VLOOKUP(Tabel_RIE[[#This Row],[B2]],Tabel_FK_B[],2,FALSE),"")</f>
        <v/>
      </c>
      <c r="AE97" s="125"/>
      <c r="AF97" s="122" t="str">
        <f>IF(Tabel_RIE[[#This Row],[W2]]&gt;0,VLOOKUP(Tabel_RIE[[#This Row],[W2]],Tabel_FK_W[],2,FALSE),"")</f>
        <v/>
      </c>
      <c r="AG9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97" s="122"/>
      <c r="AI97" s="119"/>
      <c r="AJ97" s="127"/>
      <c r="AK9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97" s="130" t="str">
        <f>IF(AND(Tabel_RIE[[#This Row],[R12]]&gt;=70,Tabel_RIE[[#This Row],[R22]]&lt;70),"Ja","Nee")</f>
        <v>Ja</v>
      </c>
      <c r="AM97" s="130" t="str">
        <f>IF(Tabel_RIE[[#This Row],[R22]]&lt;&gt;"",Tabel_RIE[[#This Row],[R22]],Tabel_RIE[[#This Row],[R12]])</f>
        <v/>
      </c>
    </row>
    <row r="98" spans="2:39" ht="42" customHeight="1">
      <c r="B98" s="118">
        <v>114</v>
      </c>
      <c r="C98" s="119"/>
      <c r="D98" s="119"/>
      <c r="E98" s="119"/>
      <c r="F98" s="119"/>
      <c r="G98" s="119"/>
      <c r="H98" s="119"/>
      <c r="I98" s="119"/>
      <c r="J98" s="119"/>
      <c r="K98" s="120"/>
      <c r="L98" s="121" t="str">
        <f>IF(Tabel_RIE[[#This Row],[E1]]&gt;0,VLOOKUP(Tabel_RIE[[#This Row],[E1]],Tabel_FK_E[],2,FALSE),"")</f>
        <v/>
      </c>
      <c r="M98" s="120"/>
      <c r="N98" s="122" t="str">
        <f>IF(Tabel_RIE[[#This Row],[B1]]&gt;0,VLOOKUP(Tabel_RIE[[#This Row],[B1]],Tabel_FK_B[],2,FALSE),"")</f>
        <v/>
      </c>
      <c r="O98" s="120"/>
      <c r="P98" s="122" t="str">
        <f>IF(Tabel_RIE[[#This Row],[W1]]&gt;0,VLOOKUP(Tabel_RIE[[#This Row],[W1]],Tabel_FK_W[],2,FALSE),"")</f>
        <v/>
      </c>
      <c r="Q9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8" s="122" t="str">
        <f>IF(OR(Tabel_RIE[[#This Row],[E12]]="",Tabel_RIE[[#This Row],[B12]]="",Tabel_RIE[[#This Row],[W12]]=""),"",Tabel_RIE[[#This Row],[E12]]*Tabel_RIE[[#This Row],[B12]]*Tabel_RIE[[#This Row],[W12]])</f>
        <v/>
      </c>
      <c r="S98" s="124" t="str">
        <f>IF(AND(Tabel_RIE[[#This Row],[E12]]="",Tabel_RIE[[#This Row],[R12]]=""),"",IF(AND(OR(Tabel_RIE[[#This Row],[E12]]="",Tabel_RIE[[#This Row],[E12]]&lt;15),OR(Tabel_RIE[[#This Row],[R12]]="",Tabel_RIE[[#This Row],[R12]]&lt;70)),"n.v.t.",IF(OR(Tabel_RIE[[#This Row],[E12]]&gt;=15,Tabel_RIE[[#This Row],[R12]]&gt;=70),"√","fout")))</f>
        <v/>
      </c>
      <c r="T98" s="125"/>
      <c r="U98" s="126"/>
      <c r="V98" s="126"/>
      <c r="W98" s="127"/>
      <c r="X98" s="128" t="str">
        <f t="shared" si="1"/>
        <v>Bronaanpak:
Collectieve maatregelen:
Individuele maatregelen:
PBM's:</v>
      </c>
      <c r="Y98" s="119"/>
      <c r="Z98" s="129"/>
      <c r="AA98" s="125"/>
      <c r="AB98" s="122" t="str">
        <f>IF(Tabel_RIE[[#This Row],[E2]]&gt;0,VLOOKUP(Tabel_RIE[[#This Row],[E2]],Tabel_FK_E[],2,FALSE),"")</f>
        <v/>
      </c>
      <c r="AC98" s="125"/>
      <c r="AD98" s="122" t="str">
        <f>IF(Tabel_RIE[[#This Row],[B2]]&gt;0,VLOOKUP(Tabel_RIE[[#This Row],[B2]],Tabel_FK_B[],2,FALSE),"")</f>
        <v/>
      </c>
      <c r="AE98" s="125"/>
      <c r="AF98" s="122" t="str">
        <f>IF(Tabel_RIE[[#This Row],[W2]]&gt;0,VLOOKUP(Tabel_RIE[[#This Row],[W2]],Tabel_FK_W[],2,FALSE),"")</f>
        <v/>
      </c>
      <c r="AG9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98" s="122"/>
      <c r="AI98" s="119"/>
      <c r="AJ98" s="127"/>
      <c r="AK9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98" s="130" t="str">
        <f>IF(AND(Tabel_RIE[[#This Row],[R12]]&gt;=70,Tabel_RIE[[#This Row],[R22]]&lt;70),"Ja","Nee")</f>
        <v>Ja</v>
      </c>
      <c r="AM98" s="130" t="str">
        <f>IF(Tabel_RIE[[#This Row],[R22]]&lt;&gt;"",Tabel_RIE[[#This Row],[R22]],Tabel_RIE[[#This Row],[R12]])</f>
        <v/>
      </c>
    </row>
    <row r="99" spans="2:39" ht="42" customHeight="1">
      <c r="B99" s="118">
        <v>115</v>
      </c>
      <c r="C99" s="119"/>
      <c r="D99" s="119"/>
      <c r="E99" s="119"/>
      <c r="F99" s="119"/>
      <c r="G99" s="119"/>
      <c r="H99" s="119"/>
      <c r="I99" s="119"/>
      <c r="J99" s="119"/>
      <c r="K99" s="120"/>
      <c r="L99" s="121" t="str">
        <f>IF(Tabel_RIE[[#This Row],[E1]]&gt;0,VLOOKUP(Tabel_RIE[[#This Row],[E1]],Tabel_FK_E[],2,FALSE),"")</f>
        <v/>
      </c>
      <c r="M99" s="120"/>
      <c r="N99" s="122" t="str">
        <f>IF(Tabel_RIE[[#This Row],[B1]]&gt;0,VLOOKUP(Tabel_RIE[[#This Row],[B1]],Tabel_FK_B[],2,FALSE),"")</f>
        <v/>
      </c>
      <c r="O99" s="120"/>
      <c r="P99" s="122" t="str">
        <f>IF(Tabel_RIE[[#This Row],[W1]]&gt;0,VLOOKUP(Tabel_RIE[[#This Row],[W1]],Tabel_FK_W[],2,FALSE),"")</f>
        <v/>
      </c>
      <c r="Q9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9" s="122" t="str">
        <f>IF(OR(Tabel_RIE[[#This Row],[E12]]="",Tabel_RIE[[#This Row],[B12]]="",Tabel_RIE[[#This Row],[W12]]=""),"",Tabel_RIE[[#This Row],[E12]]*Tabel_RIE[[#This Row],[B12]]*Tabel_RIE[[#This Row],[W12]])</f>
        <v/>
      </c>
      <c r="S99" s="124" t="str">
        <f>IF(AND(Tabel_RIE[[#This Row],[E12]]="",Tabel_RIE[[#This Row],[R12]]=""),"",IF(AND(OR(Tabel_RIE[[#This Row],[E12]]="",Tabel_RIE[[#This Row],[E12]]&lt;15),OR(Tabel_RIE[[#This Row],[R12]]="",Tabel_RIE[[#This Row],[R12]]&lt;70)),"n.v.t.",IF(OR(Tabel_RIE[[#This Row],[E12]]&gt;=15,Tabel_RIE[[#This Row],[R12]]&gt;=70),"√","fout")))</f>
        <v/>
      </c>
      <c r="T99" s="125"/>
      <c r="U99" s="126"/>
      <c r="V99" s="126"/>
      <c r="W99" s="127"/>
      <c r="X99" s="128" t="str">
        <f t="shared" si="1"/>
        <v>Bronaanpak:
Collectieve maatregelen:
Individuele maatregelen:
PBM's:</v>
      </c>
      <c r="Y99" s="119"/>
      <c r="Z99" s="129"/>
      <c r="AA99" s="125"/>
      <c r="AB99" s="122" t="str">
        <f>IF(Tabel_RIE[[#This Row],[E2]]&gt;0,VLOOKUP(Tabel_RIE[[#This Row],[E2]],Tabel_FK_E[],2,FALSE),"")</f>
        <v/>
      </c>
      <c r="AC99" s="125"/>
      <c r="AD99" s="122" t="str">
        <f>IF(Tabel_RIE[[#This Row],[B2]]&gt;0,VLOOKUP(Tabel_RIE[[#This Row],[B2]],Tabel_FK_B[],2,FALSE),"")</f>
        <v/>
      </c>
      <c r="AE99" s="125"/>
      <c r="AF99" s="122" t="str">
        <f>IF(Tabel_RIE[[#This Row],[W2]]&gt;0,VLOOKUP(Tabel_RIE[[#This Row],[W2]],Tabel_FK_W[],2,FALSE),"")</f>
        <v/>
      </c>
      <c r="AG9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99" s="122"/>
      <c r="AI99" s="119"/>
      <c r="AJ99" s="127"/>
      <c r="AK9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99" s="130" t="str">
        <f>IF(AND(Tabel_RIE[[#This Row],[R12]]&gt;=70,Tabel_RIE[[#This Row],[R22]]&lt;70),"Ja","Nee")</f>
        <v>Ja</v>
      </c>
      <c r="AM99" s="130" t="str">
        <f>IF(Tabel_RIE[[#This Row],[R22]]&lt;&gt;"",Tabel_RIE[[#This Row],[R22]],Tabel_RIE[[#This Row],[R12]])</f>
        <v/>
      </c>
    </row>
    <row r="100" spans="2:39" ht="42" customHeight="1">
      <c r="B100" s="118">
        <v>116</v>
      </c>
      <c r="C100" s="119"/>
      <c r="D100" s="119"/>
      <c r="E100" s="119"/>
      <c r="F100" s="119"/>
      <c r="G100" s="119"/>
      <c r="H100" s="119"/>
      <c r="I100" s="119"/>
      <c r="J100" s="119"/>
      <c r="K100" s="120"/>
      <c r="L100" s="121" t="str">
        <f>IF(Tabel_RIE[[#This Row],[E1]]&gt;0,VLOOKUP(Tabel_RIE[[#This Row],[E1]],Tabel_FK_E[],2,FALSE),"")</f>
        <v/>
      </c>
      <c r="M100" s="120"/>
      <c r="N100" s="122" t="str">
        <f>IF(Tabel_RIE[[#This Row],[B1]]&gt;0,VLOOKUP(Tabel_RIE[[#This Row],[B1]],Tabel_FK_B[],2,FALSE),"")</f>
        <v/>
      </c>
      <c r="O100" s="120"/>
      <c r="P100" s="122" t="str">
        <f>IF(Tabel_RIE[[#This Row],[W1]]&gt;0,VLOOKUP(Tabel_RIE[[#This Row],[W1]],Tabel_FK_W[],2,FALSE),"")</f>
        <v/>
      </c>
      <c r="Q10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0" s="122" t="str">
        <f>IF(OR(Tabel_RIE[[#This Row],[E12]]="",Tabel_RIE[[#This Row],[B12]]="",Tabel_RIE[[#This Row],[W12]]=""),"",Tabel_RIE[[#This Row],[E12]]*Tabel_RIE[[#This Row],[B12]]*Tabel_RIE[[#This Row],[W12]])</f>
        <v/>
      </c>
      <c r="S100" s="124" t="str">
        <f>IF(AND(Tabel_RIE[[#This Row],[E12]]="",Tabel_RIE[[#This Row],[R12]]=""),"",IF(AND(OR(Tabel_RIE[[#This Row],[E12]]="",Tabel_RIE[[#This Row],[E12]]&lt;15),OR(Tabel_RIE[[#This Row],[R12]]="",Tabel_RIE[[#This Row],[R12]]&lt;70)),"n.v.t.",IF(OR(Tabel_RIE[[#This Row],[E12]]&gt;=15,Tabel_RIE[[#This Row],[R12]]&gt;=70),"√","fout")))</f>
        <v/>
      </c>
      <c r="T100" s="125"/>
      <c r="U100" s="126"/>
      <c r="V100" s="126"/>
      <c r="W100" s="127"/>
      <c r="X100" s="128" t="str">
        <f t="shared" si="1"/>
        <v>Bronaanpak:
Collectieve maatregelen:
Individuele maatregelen:
PBM's:</v>
      </c>
      <c r="Y100" s="119"/>
      <c r="Z100" s="129"/>
      <c r="AA100" s="125"/>
      <c r="AB100" s="122" t="str">
        <f>IF(Tabel_RIE[[#This Row],[E2]]&gt;0,VLOOKUP(Tabel_RIE[[#This Row],[E2]],Tabel_FK_E[],2,FALSE),"")</f>
        <v/>
      </c>
      <c r="AC100" s="125"/>
      <c r="AD100" s="122" t="str">
        <f>IF(Tabel_RIE[[#This Row],[B2]]&gt;0,VLOOKUP(Tabel_RIE[[#This Row],[B2]],Tabel_FK_B[],2,FALSE),"")</f>
        <v/>
      </c>
      <c r="AE100" s="125"/>
      <c r="AF100" s="122" t="str">
        <f>IF(Tabel_RIE[[#This Row],[W2]]&gt;0,VLOOKUP(Tabel_RIE[[#This Row],[W2]],Tabel_FK_W[],2,FALSE),"")</f>
        <v/>
      </c>
      <c r="AG10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00" s="122"/>
      <c r="AI100" s="119"/>
      <c r="AJ100" s="127"/>
      <c r="AK10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00" s="130" t="str">
        <f>IF(AND(Tabel_RIE[[#This Row],[R12]]&gt;=70,Tabel_RIE[[#This Row],[R22]]&lt;70),"Ja","Nee")</f>
        <v>Ja</v>
      </c>
      <c r="AM100" s="130" t="str">
        <f>IF(Tabel_RIE[[#This Row],[R22]]&lt;&gt;"",Tabel_RIE[[#This Row],[R22]],Tabel_RIE[[#This Row],[R12]])</f>
        <v/>
      </c>
    </row>
    <row r="101" spans="2:39" ht="42" customHeight="1">
      <c r="B101" s="118">
        <v>117</v>
      </c>
      <c r="C101" s="119"/>
      <c r="D101" s="119"/>
      <c r="E101" s="119"/>
      <c r="F101" s="119"/>
      <c r="G101" s="119"/>
      <c r="H101" s="119"/>
      <c r="I101" s="119"/>
      <c r="J101" s="119"/>
      <c r="K101" s="120"/>
      <c r="L101" s="121" t="str">
        <f>IF(Tabel_RIE[[#This Row],[E1]]&gt;0,VLOOKUP(Tabel_RIE[[#This Row],[E1]],Tabel_FK_E[],2,FALSE),"")</f>
        <v/>
      </c>
      <c r="M101" s="120"/>
      <c r="N101" s="122" t="str">
        <f>IF(Tabel_RIE[[#This Row],[B1]]&gt;0,VLOOKUP(Tabel_RIE[[#This Row],[B1]],Tabel_FK_B[],2,FALSE),"")</f>
        <v/>
      </c>
      <c r="O101" s="120"/>
      <c r="P101" s="122" t="str">
        <f>IF(Tabel_RIE[[#This Row],[W1]]&gt;0,VLOOKUP(Tabel_RIE[[#This Row],[W1]],Tabel_FK_W[],2,FALSE),"")</f>
        <v/>
      </c>
      <c r="Q10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1" s="122" t="str">
        <f>IF(OR(Tabel_RIE[[#This Row],[E12]]="",Tabel_RIE[[#This Row],[B12]]="",Tabel_RIE[[#This Row],[W12]]=""),"",Tabel_RIE[[#This Row],[E12]]*Tabel_RIE[[#This Row],[B12]]*Tabel_RIE[[#This Row],[W12]])</f>
        <v/>
      </c>
      <c r="S101" s="124" t="str">
        <f>IF(AND(Tabel_RIE[[#This Row],[E12]]="",Tabel_RIE[[#This Row],[R12]]=""),"",IF(AND(OR(Tabel_RIE[[#This Row],[E12]]="",Tabel_RIE[[#This Row],[E12]]&lt;15),OR(Tabel_RIE[[#This Row],[R12]]="",Tabel_RIE[[#This Row],[R12]]&lt;70)),"n.v.t.",IF(OR(Tabel_RIE[[#This Row],[E12]]&gt;=15,Tabel_RIE[[#This Row],[R12]]&gt;=70),"√","fout")))</f>
        <v/>
      </c>
      <c r="T101" s="125"/>
      <c r="U101" s="126"/>
      <c r="V101" s="126"/>
      <c r="W101" s="127"/>
      <c r="X101" s="128" t="str">
        <f t="shared" si="1"/>
        <v>Bronaanpak:
Collectieve maatregelen:
Individuele maatregelen:
PBM's:</v>
      </c>
      <c r="Y101" s="119"/>
      <c r="Z101" s="129"/>
      <c r="AA101" s="125"/>
      <c r="AB101" s="122" t="str">
        <f>IF(Tabel_RIE[[#This Row],[E2]]&gt;0,VLOOKUP(Tabel_RIE[[#This Row],[E2]],Tabel_FK_E[],2,FALSE),"")</f>
        <v/>
      </c>
      <c r="AC101" s="125"/>
      <c r="AD101" s="122" t="str">
        <f>IF(Tabel_RIE[[#This Row],[B2]]&gt;0,VLOOKUP(Tabel_RIE[[#This Row],[B2]],Tabel_FK_B[],2,FALSE),"")</f>
        <v/>
      </c>
      <c r="AE101" s="125"/>
      <c r="AF101" s="122" t="str">
        <f>IF(Tabel_RIE[[#This Row],[W2]]&gt;0,VLOOKUP(Tabel_RIE[[#This Row],[W2]],Tabel_FK_W[],2,FALSE),"")</f>
        <v/>
      </c>
      <c r="AG10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01" s="122"/>
      <c r="AI101" s="119"/>
      <c r="AJ101" s="127"/>
      <c r="AK10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01" s="130" t="str">
        <f>IF(AND(Tabel_RIE[[#This Row],[R12]]&gt;=70,Tabel_RIE[[#This Row],[R22]]&lt;70),"Ja","Nee")</f>
        <v>Ja</v>
      </c>
      <c r="AM101" s="130" t="str">
        <f>IF(Tabel_RIE[[#This Row],[R22]]&lt;&gt;"",Tabel_RIE[[#This Row],[R22]],Tabel_RIE[[#This Row],[R12]])</f>
        <v/>
      </c>
    </row>
    <row r="102" spans="2:39" ht="42" customHeight="1">
      <c r="B102" s="118">
        <v>118</v>
      </c>
      <c r="C102" s="119"/>
      <c r="D102" s="119"/>
      <c r="E102" s="119"/>
      <c r="F102" s="119"/>
      <c r="G102" s="119"/>
      <c r="H102" s="119"/>
      <c r="I102" s="119"/>
      <c r="J102" s="119"/>
      <c r="K102" s="120"/>
      <c r="L102" s="121" t="str">
        <f>IF(Tabel_RIE[[#This Row],[E1]]&gt;0,VLOOKUP(Tabel_RIE[[#This Row],[E1]],Tabel_FK_E[],2,FALSE),"")</f>
        <v/>
      </c>
      <c r="M102" s="120"/>
      <c r="N102" s="122" t="str">
        <f>IF(Tabel_RIE[[#This Row],[B1]]&gt;0,VLOOKUP(Tabel_RIE[[#This Row],[B1]],Tabel_FK_B[],2,FALSE),"")</f>
        <v/>
      </c>
      <c r="O102" s="120"/>
      <c r="P102" s="122" t="str">
        <f>IF(Tabel_RIE[[#This Row],[W1]]&gt;0,VLOOKUP(Tabel_RIE[[#This Row],[W1]],Tabel_FK_W[],2,FALSE),"")</f>
        <v/>
      </c>
      <c r="Q10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2" s="122" t="str">
        <f>IF(OR(Tabel_RIE[[#This Row],[E12]]="",Tabel_RIE[[#This Row],[B12]]="",Tabel_RIE[[#This Row],[W12]]=""),"",Tabel_RIE[[#This Row],[E12]]*Tabel_RIE[[#This Row],[B12]]*Tabel_RIE[[#This Row],[W12]])</f>
        <v/>
      </c>
      <c r="S102" s="124" t="str">
        <f>IF(AND(Tabel_RIE[[#This Row],[E12]]="",Tabel_RIE[[#This Row],[R12]]=""),"",IF(AND(OR(Tabel_RIE[[#This Row],[E12]]="",Tabel_RIE[[#This Row],[E12]]&lt;15),OR(Tabel_RIE[[#This Row],[R12]]="",Tabel_RIE[[#This Row],[R12]]&lt;70)),"n.v.t.",IF(OR(Tabel_RIE[[#This Row],[E12]]&gt;=15,Tabel_RIE[[#This Row],[R12]]&gt;=70),"√","fout")))</f>
        <v/>
      </c>
      <c r="T102" s="125"/>
      <c r="U102" s="126"/>
      <c r="V102" s="126"/>
      <c r="W102" s="127"/>
      <c r="X102" s="128" t="str">
        <f t="shared" si="1"/>
        <v>Bronaanpak:
Collectieve maatregelen:
Individuele maatregelen:
PBM's:</v>
      </c>
      <c r="Y102" s="119"/>
      <c r="Z102" s="129"/>
      <c r="AA102" s="125"/>
      <c r="AB102" s="122" t="str">
        <f>IF(Tabel_RIE[[#This Row],[E2]]&gt;0,VLOOKUP(Tabel_RIE[[#This Row],[E2]],Tabel_FK_E[],2,FALSE),"")</f>
        <v/>
      </c>
      <c r="AC102" s="125"/>
      <c r="AD102" s="122" t="str">
        <f>IF(Tabel_RIE[[#This Row],[B2]]&gt;0,VLOOKUP(Tabel_RIE[[#This Row],[B2]],Tabel_FK_B[],2,FALSE),"")</f>
        <v/>
      </c>
      <c r="AE102" s="125"/>
      <c r="AF102" s="122" t="str">
        <f>IF(Tabel_RIE[[#This Row],[W2]]&gt;0,VLOOKUP(Tabel_RIE[[#This Row],[W2]],Tabel_FK_W[],2,FALSE),"")</f>
        <v/>
      </c>
      <c r="AG10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02" s="122"/>
      <c r="AI102" s="119"/>
      <c r="AJ102" s="127"/>
      <c r="AK10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02" s="130" t="str">
        <f>IF(AND(Tabel_RIE[[#This Row],[R12]]&gt;=70,Tabel_RIE[[#This Row],[R22]]&lt;70),"Ja","Nee")</f>
        <v>Ja</v>
      </c>
      <c r="AM102" s="130" t="str">
        <f>IF(Tabel_RIE[[#This Row],[R22]]&lt;&gt;"",Tabel_RIE[[#This Row],[R22]],Tabel_RIE[[#This Row],[R12]])</f>
        <v/>
      </c>
    </row>
    <row r="103" spans="2:39" ht="42" customHeight="1">
      <c r="B103" s="118">
        <v>119</v>
      </c>
      <c r="C103" s="119"/>
      <c r="D103" s="119"/>
      <c r="E103" s="119"/>
      <c r="F103" s="119"/>
      <c r="G103" s="119"/>
      <c r="H103" s="119"/>
      <c r="I103" s="119"/>
      <c r="J103" s="119"/>
      <c r="K103" s="120"/>
      <c r="L103" s="121" t="str">
        <f>IF(Tabel_RIE[[#This Row],[E1]]&gt;0,VLOOKUP(Tabel_RIE[[#This Row],[E1]],Tabel_FK_E[],2,FALSE),"")</f>
        <v/>
      </c>
      <c r="M103" s="120"/>
      <c r="N103" s="122" t="str">
        <f>IF(Tabel_RIE[[#This Row],[B1]]&gt;0,VLOOKUP(Tabel_RIE[[#This Row],[B1]],Tabel_FK_B[],2,FALSE),"")</f>
        <v/>
      </c>
      <c r="O103" s="120"/>
      <c r="P103" s="122" t="str">
        <f>IF(Tabel_RIE[[#This Row],[W1]]&gt;0,VLOOKUP(Tabel_RIE[[#This Row],[W1]],Tabel_FK_W[],2,FALSE),"")</f>
        <v/>
      </c>
      <c r="Q10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3" s="122" t="str">
        <f>IF(OR(Tabel_RIE[[#This Row],[E12]]="",Tabel_RIE[[#This Row],[B12]]="",Tabel_RIE[[#This Row],[W12]]=""),"",Tabel_RIE[[#This Row],[E12]]*Tabel_RIE[[#This Row],[B12]]*Tabel_RIE[[#This Row],[W12]])</f>
        <v/>
      </c>
      <c r="S103" s="124" t="str">
        <f>IF(AND(Tabel_RIE[[#This Row],[E12]]="",Tabel_RIE[[#This Row],[R12]]=""),"",IF(AND(OR(Tabel_RIE[[#This Row],[E12]]="",Tabel_RIE[[#This Row],[E12]]&lt;15),OR(Tabel_RIE[[#This Row],[R12]]="",Tabel_RIE[[#This Row],[R12]]&lt;70)),"n.v.t.",IF(OR(Tabel_RIE[[#This Row],[E12]]&gt;=15,Tabel_RIE[[#This Row],[R12]]&gt;=70),"√","fout")))</f>
        <v/>
      </c>
      <c r="T103" s="125"/>
      <c r="U103" s="126"/>
      <c r="V103" s="126"/>
      <c r="W103" s="127"/>
      <c r="X103" s="128" t="str">
        <f t="shared" si="1"/>
        <v>Bronaanpak:
Collectieve maatregelen:
Individuele maatregelen:
PBM's:</v>
      </c>
      <c r="Y103" s="119"/>
      <c r="Z103" s="129"/>
      <c r="AA103" s="125"/>
      <c r="AB103" s="122" t="str">
        <f>IF(Tabel_RIE[[#This Row],[E2]]&gt;0,VLOOKUP(Tabel_RIE[[#This Row],[E2]],Tabel_FK_E[],2,FALSE),"")</f>
        <v/>
      </c>
      <c r="AC103" s="125"/>
      <c r="AD103" s="122" t="str">
        <f>IF(Tabel_RIE[[#This Row],[B2]]&gt;0,VLOOKUP(Tabel_RIE[[#This Row],[B2]],Tabel_FK_B[],2,FALSE),"")</f>
        <v/>
      </c>
      <c r="AE103" s="125"/>
      <c r="AF103" s="122" t="str">
        <f>IF(Tabel_RIE[[#This Row],[W2]]&gt;0,VLOOKUP(Tabel_RIE[[#This Row],[W2]],Tabel_FK_W[],2,FALSE),"")</f>
        <v/>
      </c>
      <c r="AG10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03" s="122"/>
      <c r="AI103" s="119"/>
      <c r="AJ103" s="127"/>
      <c r="AK10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03" s="130" t="str">
        <f>IF(AND(Tabel_RIE[[#This Row],[R12]]&gt;=70,Tabel_RIE[[#This Row],[R22]]&lt;70),"Ja","Nee")</f>
        <v>Ja</v>
      </c>
      <c r="AM103" s="130" t="str">
        <f>IF(Tabel_RIE[[#This Row],[R22]]&lt;&gt;"",Tabel_RIE[[#This Row],[R22]],Tabel_RIE[[#This Row],[R12]])</f>
        <v/>
      </c>
    </row>
    <row r="104" spans="2:39" ht="42" customHeight="1">
      <c r="B104" s="118">
        <v>120</v>
      </c>
      <c r="C104" s="119"/>
      <c r="D104" s="119"/>
      <c r="E104" s="119"/>
      <c r="F104" s="119"/>
      <c r="G104" s="119"/>
      <c r="H104" s="119"/>
      <c r="I104" s="119"/>
      <c r="J104" s="119"/>
      <c r="K104" s="120"/>
      <c r="L104" s="121" t="str">
        <f>IF(Tabel_RIE[[#This Row],[E1]]&gt;0,VLOOKUP(Tabel_RIE[[#This Row],[E1]],Tabel_FK_E[],2,FALSE),"")</f>
        <v/>
      </c>
      <c r="M104" s="120"/>
      <c r="N104" s="122" t="str">
        <f>IF(Tabel_RIE[[#This Row],[B1]]&gt;0,VLOOKUP(Tabel_RIE[[#This Row],[B1]],Tabel_FK_B[],2,FALSE),"")</f>
        <v/>
      </c>
      <c r="O104" s="120"/>
      <c r="P104" s="122" t="str">
        <f>IF(Tabel_RIE[[#This Row],[W1]]&gt;0,VLOOKUP(Tabel_RIE[[#This Row],[W1]],Tabel_FK_W[],2,FALSE),"")</f>
        <v/>
      </c>
      <c r="Q10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4" s="122" t="str">
        <f>IF(OR(Tabel_RIE[[#This Row],[E12]]="",Tabel_RIE[[#This Row],[B12]]="",Tabel_RIE[[#This Row],[W12]]=""),"",Tabel_RIE[[#This Row],[E12]]*Tabel_RIE[[#This Row],[B12]]*Tabel_RIE[[#This Row],[W12]])</f>
        <v/>
      </c>
      <c r="S104" s="124" t="str">
        <f>IF(AND(Tabel_RIE[[#This Row],[E12]]="",Tabel_RIE[[#This Row],[R12]]=""),"",IF(AND(OR(Tabel_RIE[[#This Row],[E12]]="",Tabel_RIE[[#This Row],[E12]]&lt;15),OR(Tabel_RIE[[#This Row],[R12]]="",Tabel_RIE[[#This Row],[R12]]&lt;70)),"n.v.t.",IF(OR(Tabel_RIE[[#This Row],[E12]]&gt;=15,Tabel_RIE[[#This Row],[R12]]&gt;=70),"√","fout")))</f>
        <v/>
      </c>
      <c r="T104" s="125"/>
      <c r="U104" s="126"/>
      <c r="V104" s="126"/>
      <c r="W104" s="127"/>
      <c r="X104" s="128" t="str">
        <f t="shared" si="1"/>
        <v>Bronaanpak:
Collectieve maatregelen:
Individuele maatregelen:
PBM's:</v>
      </c>
      <c r="Y104" s="119"/>
      <c r="Z104" s="129"/>
      <c r="AA104" s="125"/>
      <c r="AB104" s="122" t="str">
        <f>IF(Tabel_RIE[[#This Row],[E2]]&gt;0,VLOOKUP(Tabel_RIE[[#This Row],[E2]],Tabel_FK_E[],2,FALSE),"")</f>
        <v/>
      </c>
      <c r="AC104" s="125"/>
      <c r="AD104" s="122" t="str">
        <f>IF(Tabel_RIE[[#This Row],[B2]]&gt;0,VLOOKUP(Tabel_RIE[[#This Row],[B2]],Tabel_FK_B[],2,FALSE),"")</f>
        <v/>
      </c>
      <c r="AE104" s="125"/>
      <c r="AF104" s="122" t="str">
        <f>IF(Tabel_RIE[[#This Row],[W2]]&gt;0,VLOOKUP(Tabel_RIE[[#This Row],[W2]],Tabel_FK_W[],2,FALSE),"")</f>
        <v/>
      </c>
      <c r="AG10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04" s="122"/>
      <c r="AI104" s="119"/>
      <c r="AJ104" s="127"/>
      <c r="AK10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04" s="130" t="str">
        <f>IF(AND(Tabel_RIE[[#This Row],[R12]]&gt;=70,Tabel_RIE[[#This Row],[R22]]&lt;70),"Ja","Nee")</f>
        <v>Ja</v>
      </c>
      <c r="AM104" s="130" t="str">
        <f>IF(Tabel_RIE[[#This Row],[R22]]&lt;&gt;"",Tabel_RIE[[#This Row],[R22]],Tabel_RIE[[#This Row],[R12]])</f>
        <v/>
      </c>
    </row>
    <row r="105" spans="2:39" ht="42" customHeight="1">
      <c r="B105" s="118">
        <v>121</v>
      </c>
      <c r="C105" s="119"/>
      <c r="D105" s="119"/>
      <c r="E105" s="119"/>
      <c r="F105" s="119"/>
      <c r="G105" s="119"/>
      <c r="H105" s="119"/>
      <c r="I105" s="119"/>
      <c r="J105" s="119"/>
      <c r="K105" s="120"/>
      <c r="L105" s="121" t="str">
        <f>IF(Tabel_RIE[[#This Row],[E1]]&gt;0,VLOOKUP(Tabel_RIE[[#This Row],[E1]],Tabel_FK_E[],2,FALSE),"")</f>
        <v/>
      </c>
      <c r="M105" s="120"/>
      <c r="N105" s="122" t="str">
        <f>IF(Tabel_RIE[[#This Row],[B1]]&gt;0,VLOOKUP(Tabel_RIE[[#This Row],[B1]],Tabel_FK_B[],2,FALSE),"")</f>
        <v/>
      </c>
      <c r="O105" s="120"/>
      <c r="P105" s="122" t="str">
        <f>IF(Tabel_RIE[[#This Row],[W1]]&gt;0,VLOOKUP(Tabel_RIE[[#This Row],[W1]],Tabel_FK_W[],2,FALSE),"")</f>
        <v/>
      </c>
      <c r="Q10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5" s="122" t="str">
        <f>IF(OR(Tabel_RIE[[#This Row],[E12]]="",Tabel_RIE[[#This Row],[B12]]="",Tabel_RIE[[#This Row],[W12]]=""),"",Tabel_RIE[[#This Row],[E12]]*Tabel_RIE[[#This Row],[B12]]*Tabel_RIE[[#This Row],[W12]])</f>
        <v/>
      </c>
      <c r="S105" s="124" t="str">
        <f>IF(AND(Tabel_RIE[[#This Row],[E12]]="",Tabel_RIE[[#This Row],[R12]]=""),"",IF(AND(OR(Tabel_RIE[[#This Row],[E12]]="",Tabel_RIE[[#This Row],[E12]]&lt;15),OR(Tabel_RIE[[#This Row],[R12]]="",Tabel_RIE[[#This Row],[R12]]&lt;70)),"n.v.t.",IF(OR(Tabel_RIE[[#This Row],[E12]]&gt;=15,Tabel_RIE[[#This Row],[R12]]&gt;=70),"√","fout")))</f>
        <v/>
      </c>
      <c r="T105" s="125"/>
      <c r="U105" s="126"/>
      <c r="V105" s="126"/>
      <c r="W105" s="127"/>
      <c r="X105" s="128" t="str">
        <f t="shared" si="1"/>
        <v>Bronaanpak:
Collectieve maatregelen:
Individuele maatregelen:
PBM's:</v>
      </c>
      <c r="Y105" s="119"/>
      <c r="Z105" s="129"/>
      <c r="AA105" s="125"/>
      <c r="AB105" s="122" t="str">
        <f>IF(Tabel_RIE[[#This Row],[E2]]&gt;0,VLOOKUP(Tabel_RIE[[#This Row],[E2]],Tabel_FK_E[],2,FALSE),"")</f>
        <v/>
      </c>
      <c r="AC105" s="125"/>
      <c r="AD105" s="122" t="str">
        <f>IF(Tabel_RIE[[#This Row],[B2]]&gt;0,VLOOKUP(Tabel_RIE[[#This Row],[B2]],Tabel_FK_B[],2,FALSE),"")</f>
        <v/>
      </c>
      <c r="AE105" s="125"/>
      <c r="AF105" s="122" t="str">
        <f>IF(Tabel_RIE[[#This Row],[W2]]&gt;0,VLOOKUP(Tabel_RIE[[#This Row],[W2]],Tabel_FK_W[],2,FALSE),"")</f>
        <v/>
      </c>
      <c r="AG10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05" s="122"/>
      <c r="AI105" s="119"/>
      <c r="AJ105" s="127"/>
      <c r="AK10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05" s="130" t="str">
        <f>IF(AND(Tabel_RIE[[#This Row],[R12]]&gt;=70,Tabel_RIE[[#This Row],[R22]]&lt;70),"Ja","Nee")</f>
        <v>Ja</v>
      </c>
      <c r="AM105" s="130" t="str">
        <f>IF(Tabel_RIE[[#This Row],[R22]]&lt;&gt;"",Tabel_RIE[[#This Row],[R22]],Tabel_RIE[[#This Row],[R12]])</f>
        <v/>
      </c>
    </row>
    <row r="106" spans="2:39" ht="42" customHeight="1">
      <c r="B106" s="118">
        <v>122</v>
      </c>
      <c r="C106" s="119"/>
      <c r="D106" s="119"/>
      <c r="E106" s="119"/>
      <c r="F106" s="119"/>
      <c r="G106" s="119"/>
      <c r="H106" s="119"/>
      <c r="I106" s="119"/>
      <c r="J106" s="119"/>
      <c r="K106" s="120"/>
      <c r="L106" s="121" t="str">
        <f>IF(Tabel_RIE[[#This Row],[E1]]&gt;0,VLOOKUP(Tabel_RIE[[#This Row],[E1]],Tabel_FK_E[],2,FALSE),"")</f>
        <v/>
      </c>
      <c r="M106" s="120"/>
      <c r="N106" s="122" t="str">
        <f>IF(Tabel_RIE[[#This Row],[B1]]&gt;0,VLOOKUP(Tabel_RIE[[#This Row],[B1]],Tabel_FK_B[],2,FALSE),"")</f>
        <v/>
      </c>
      <c r="O106" s="120"/>
      <c r="P106" s="122" t="str">
        <f>IF(Tabel_RIE[[#This Row],[W1]]&gt;0,VLOOKUP(Tabel_RIE[[#This Row],[W1]],Tabel_FK_W[],2,FALSE),"")</f>
        <v/>
      </c>
      <c r="Q10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6" s="122" t="str">
        <f>IF(OR(Tabel_RIE[[#This Row],[E12]]="",Tabel_RIE[[#This Row],[B12]]="",Tabel_RIE[[#This Row],[W12]]=""),"",Tabel_RIE[[#This Row],[E12]]*Tabel_RIE[[#This Row],[B12]]*Tabel_RIE[[#This Row],[W12]])</f>
        <v/>
      </c>
      <c r="S106" s="124" t="str">
        <f>IF(AND(Tabel_RIE[[#This Row],[E12]]="",Tabel_RIE[[#This Row],[R12]]=""),"",IF(AND(OR(Tabel_RIE[[#This Row],[E12]]="",Tabel_RIE[[#This Row],[E12]]&lt;15),OR(Tabel_RIE[[#This Row],[R12]]="",Tabel_RIE[[#This Row],[R12]]&lt;70)),"n.v.t.",IF(OR(Tabel_RIE[[#This Row],[E12]]&gt;=15,Tabel_RIE[[#This Row],[R12]]&gt;=70),"√","fout")))</f>
        <v/>
      </c>
      <c r="T106" s="125"/>
      <c r="U106" s="126"/>
      <c r="V106" s="126"/>
      <c r="W106" s="127"/>
      <c r="X106" s="128" t="str">
        <f t="shared" si="1"/>
        <v>Bronaanpak:
Collectieve maatregelen:
Individuele maatregelen:
PBM's:</v>
      </c>
      <c r="Y106" s="119"/>
      <c r="Z106" s="129"/>
      <c r="AA106" s="125"/>
      <c r="AB106" s="122" t="str">
        <f>IF(Tabel_RIE[[#This Row],[E2]]&gt;0,VLOOKUP(Tabel_RIE[[#This Row],[E2]],Tabel_FK_E[],2,FALSE),"")</f>
        <v/>
      </c>
      <c r="AC106" s="125"/>
      <c r="AD106" s="122" t="str">
        <f>IF(Tabel_RIE[[#This Row],[B2]]&gt;0,VLOOKUP(Tabel_RIE[[#This Row],[B2]],Tabel_FK_B[],2,FALSE),"")</f>
        <v/>
      </c>
      <c r="AE106" s="125"/>
      <c r="AF106" s="122" t="str">
        <f>IF(Tabel_RIE[[#This Row],[W2]]&gt;0,VLOOKUP(Tabel_RIE[[#This Row],[W2]],Tabel_FK_W[],2,FALSE),"")</f>
        <v/>
      </c>
      <c r="AG10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06" s="122"/>
      <c r="AI106" s="119"/>
      <c r="AJ106" s="127"/>
      <c r="AK10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06" s="130" t="str">
        <f>IF(AND(Tabel_RIE[[#This Row],[R12]]&gt;=70,Tabel_RIE[[#This Row],[R22]]&lt;70),"Ja","Nee")</f>
        <v>Ja</v>
      </c>
      <c r="AM106" s="130" t="str">
        <f>IF(Tabel_RIE[[#This Row],[R22]]&lt;&gt;"",Tabel_RIE[[#This Row],[R22]],Tabel_RIE[[#This Row],[R12]])</f>
        <v/>
      </c>
    </row>
    <row r="107" spans="2:39" ht="42" customHeight="1">
      <c r="B107" s="118">
        <v>123</v>
      </c>
      <c r="C107" s="119"/>
      <c r="D107" s="119"/>
      <c r="E107" s="119"/>
      <c r="F107" s="119"/>
      <c r="G107" s="119"/>
      <c r="H107" s="119"/>
      <c r="I107" s="119"/>
      <c r="J107" s="119"/>
      <c r="K107" s="120"/>
      <c r="L107" s="121" t="str">
        <f>IF(Tabel_RIE[[#This Row],[E1]]&gt;0,VLOOKUP(Tabel_RIE[[#This Row],[E1]],Tabel_FK_E[],2,FALSE),"")</f>
        <v/>
      </c>
      <c r="M107" s="120"/>
      <c r="N107" s="122" t="str">
        <f>IF(Tabel_RIE[[#This Row],[B1]]&gt;0,VLOOKUP(Tabel_RIE[[#This Row],[B1]],Tabel_FK_B[],2,FALSE),"")</f>
        <v/>
      </c>
      <c r="O107" s="120"/>
      <c r="P107" s="122" t="str">
        <f>IF(Tabel_RIE[[#This Row],[W1]]&gt;0,VLOOKUP(Tabel_RIE[[#This Row],[W1]],Tabel_FK_W[],2,FALSE),"")</f>
        <v/>
      </c>
      <c r="Q10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7" s="122" t="str">
        <f>IF(OR(Tabel_RIE[[#This Row],[E12]]="",Tabel_RIE[[#This Row],[B12]]="",Tabel_RIE[[#This Row],[W12]]=""),"",Tabel_RIE[[#This Row],[E12]]*Tabel_RIE[[#This Row],[B12]]*Tabel_RIE[[#This Row],[W12]])</f>
        <v/>
      </c>
      <c r="S107" s="124" t="str">
        <f>IF(AND(Tabel_RIE[[#This Row],[E12]]="",Tabel_RIE[[#This Row],[R12]]=""),"",IF(AND(OR(Tabel_RIE[[#This Row],[E12]]="",Tabel_RIE[[#This Row],[E12]]&lt;15),OR(Tabel_RIE[[#This Row],[R12]]="",Tabel_RIE[[#This Row],[R12]]&lt;70)),"n.v.t.",IF(OR(Tabel_RIE[[#This Row],[E12]]&gt;=15,Tabel_RIE[[#This Row],[R12]]&gt;=70),"√","fout")))</f>
        <v/>
      </c>
      <c r="T107" s="125"/>
      <c r="U107" s="126"/>
      <c r="V107" s="126"/>
      <c r="W107" s="127"/>
      <c r="X107" s="128" t="str">
        <f t="shared" si="1"/>
        <v>Bronaanpak:
Collectieve maatregelen:
Individuele maatregelen:
PBM's:</v>
      </c>
      <c r="Y107" s="119"/>
      <c r="Z107" s="129"/>
      <c r="AA107" s="125"/>
      <c r="AB107" s="122" t="str">
        <f>IF(Tabel_RIE[[#This Row],[E2]]&gt;0,VLOOKUP(Tabel_RIE[[#This Row],[E2]],Tabel_FK_E[],2,FALSE),"")</f>
        <v/>
      </c>
      <c r="AC107" s="125"/>
      <c r="AD107" s="122" t="str">
        <f>IF(Tabel_RIE[[#This Row],[B2]]&gt;0,VLOOKUP(Tabel_RIE[[#This Row],[B2]],Tabel_FK_B[],2,FALSE),"")</f>
        <v/>
      </c>
      <c r="AE107" s="125"/>
      <c r="AF107" s="122" t="str">
        <f>IF(Tabel_RIE[[#This Row],[W2]]&gt;0,VLOOKUP(Tabel_RIE[[#This Row],[W2]],Tabel_FK_W[],2,FALSE),"")</f>
        <v/>
      </c>
      <c r="AG10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07" s="122"/>
      <c r="AI107" s="119"/>
      <c r="AJ107" s="127"/>
      <c r="AK10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07" s="130" t="str">
        <f>IF(AND(Tabel_RIE[[#This Row],[R12]]&gt;=70,Tabel_RIE[[#This Row],[R22]]&lt;70),"Ja","Nee")</f>
        <v>Ja</v>
      </c>
      <c r="AM107" s="130" t="str">
        <f>IF(Tabel_RIE[[#This Row],[R22]]&lt;&gt;"",Tabel_RIE[[#This Row],[R22]],Tabel_RIE[[#This Row],[R12]])</f>
        <v/>
      </c>
    </row>
    <row r="108" spans="2:39" ht="42" customHeight="1">
      <c r="B108" s="118">
        <v>124</v>
      </c>
      <c r="C108" s="119"/>
      <c r="D108" s="119"/>
      <c r="E108" s="119"/>
      <c r="F108" s="119"/>
      <c r="G108" s="119"/>
      <c r="H108" s="119"/>
      <c r="I108" s="119"/>
      <c r="J108" s="119"/>
      <c r="K108" s="120"/>
      <c r="L108" s="121" t="str">
        <f>IF(Tabel_RIE[[#This Row],[E1]]&gt;0,VLOOKUP(Tabel_RIE[[#This Row],[E1]],Tabel_FK_E[],2,FALSE),"")</f>
        <v/>
      </c>
      <c r="M108" s="120"/>
      <c r="N108" s="122" t="str">
        <f>IF(Tabel_RIE[[#This Row],[B1]]&gt;0,VLOOKUP(Tabel_RIE[[#This Row],[B1]],Tabel_FK_B[],2,FALSE),"")</f>
        <v/>
      </c>
      <c r="O108" s="120"/>
      <c r="P108" s="122" t="str">
        <f>IF(Tabel_RIE[[#This Row],[W1]]&gt;0,VLOOKUP(Tabel_RIE[[#This Row],[W1]],Tabel_FK_W[],2,FALSE),"")</f>
        <v/>
      </c>
      <c r="Q10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8" s="122" t="str">
        <f>IF(OR(Tabel_RIE[[#This Row],[E12]]="",Tabel_RIE[[#This Row],[B12]]="",Tabel_RIE[[#This Row],[W12]]=""),"",Tabel_RIE[[#This Row],[E12]]*Tabel_RIE[[#This Row],[B12]]*Tabel_RIE[[#This Row],[W12]])</f>
        <v/>
      </c>
      <c r="S108" s="124" t="str">
        <f>IF(AND(Tabel_RIE[[#This Row],[E12]]="",Tabel_RIE[[#This Row],[R12]]=""),"",IF(AND(OR(Tabel_RIE[[#This Row],[E12]]="",Tabel_RIE[[#This Row],[E12]]&lt;15),OR(Tabel_RIE[[#This Row],[R12]]="",Tabel_RIE[[#This Row],[R12]]&lt;70)),"n.v.t.",IF(OR(Tabel_RIE[[#This Row],[E12]]&gt;=15,Tabel_RIE[[#This Row],[R12]]&gt;=70),"√","fout")))</f>
        <v/>
      </c>
      <c r="T108" s="125"/>
      <c r="U108" s="126"/>
      <c r="V108" s="126"/>
      <c r="W108" s="127"/>
      <c r="X108" s="128" t="str">
        <f t="shared" si="1"/>
        <v>Bronaanpak:
Collectieve maatregelen:
Individuele maatregelen:
PBM's:</v>
      </c>
      <c r="Y108" s="119"/>
      <c r="Z108" s="129"/>
      <c r="AA108" s="125"/>
      <c r="AB108" s="122" t="str">
        <f>IF(Tabel_RIE[[#This Row],[E2]]&gt;0,VLOOKUP(Tabel_RIE[[#This Row],[E2]],Tabel_FK_E[],2,FALSE),"")</f>
        <v/>
      </c>
      <c r="AC108" s="125"/>
      <c r="AD108" s="122" t="str">
        <f>IF(Tabel_RIE[[#This Row],[B2]]&gt;0,VLOOKUP(Tabel_RIE[[#This Row],[B2]],Tabel_FK_B[],2,FALSE),"")</f>
        <v/>
      </c>
      <c r="AE108" s="125"/>
      <c r="AF108" s="122" t="str">
        <f>IF(Tabel_RIE[[#This Row],[W2]]&gt;0,VLOOKUP(Tabel_RIE[[#This Row],[W2]],Tabel_FK_W[],2,FALSE),"")</f>
        <v/>
      </c>
      <c r="AG10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08" s="122"/>
      <c r="AI108" s="119"/>
      <c r="AJ108" s="127"/>
      <c r="AK10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08" s="130" t="str">
        <f>IF(AND(Tabel_RIE[[#This Row],[R12]]&gt;=70,Tabel_RIE[[#This Row],[R22]]&lt;70),"Ja","Nee")</f>
        <v>Ja</v>
      </c>
      <c r="AM108" s="130" t="str">
        <f>IF(Tabel_RIE[[#This Row],[R22]]&lt;&gt;"",Tabel_RIE[[#This Row],[R22]],Tabel_RIE[[#This Row],[R12]])</f>
        <v/>
      </c>
    </row>
    <row r="109" spans="2:39" ht="42" customHeight="1">
      <c r="B109" s="118">
        <v>125</v>
      </c>
      <c r="C109" s="119"/>
      <c r="D109" s="119"/>
      <c r="E109" s="119"/>
      <c r="F109" s="119"/>
      <c r="G109" s="119"/>
      <c r="H109" s="119"/>
      <c r="I109" s="119"/>
      <c r="J109" s="119"/>
      <c r="K109" s="120"/>
      <c r="L109" s="121" t="str">
        <f>IF(Tabel_RIE[[#This Row],[E1]]&gt;0,VLOOKUP(Tabel_RIE[[#This Row],[E1]],Tabel_FK_E[],2,FALSE),"")</f>
        <v/>
      </c>
      <c r="M109" s="120"/>
      <c r="N109" s="122" t="str">
        <f>IF(Tabel_RIE[[#This Row],[B1]]&gt;0,VLOOKUP(Tabel_RIE[[#This Row],[B1]],Tabel_FK_B[],2,FALSE),"")</f>
        <v/>
      </c>
      <c r="O109" s="120"/>
      <c r="P109" s="122" t="str">
        <f>IF(Tabel_RIE[[#This Row],[W1]]&gt;0,VLOOKUP(Tabel_RIE[[#This Row],[W1]],Tabel_FK_W[],2,FALSE),"")</f>
        <v/>
      </c>
      <c r="Q10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9" s="122" t="str">
        <f>IF(OR(Tabel_RIE[[#This Row],[E12]]="",Tabel_RIE[[#This Row],[B12]]="",Tabel_RIE[[#This Row],[W12]]=""),"",Tabel_RIE[[#This Row],[E12]]*Tabel_RIE[[#This Row],[B12]]*Tabel_RIE[[#This Row],[W12]])</f>
        <v/>
      </c>
      <c r="S109" s="124" t="str">
        <f>IF(AND(Tabel_RIE[[#This Row],[E12]]="",Tabel_RIE[[#This Row],[R12]]=""),"",IF(AND(OR(Tabel_RIE[[#This Row],[E12]]="",Tabel_RIE[[#This Row],[E12]]&lt;15),OR(Tabel_RIE[[#This Row],[R12]]="",Tabel_RIE[[#This Row],[R12]]&lt;70)),"n.v.t.",IF(OR(Tabel_RIE[[#This Row],[E12]]&gt;=15,Tabel_RIE[[#This Row],[R12]]&gt;=70),"√","fout")))</f>
        <v/>
      </c>
      <c r="T109" s="125"/>
      <c r="U109" s="126"/>
      <c r="V109" s="126"/>
      <c r="W109" s="127"/>
      <c r="X109" s="128" t="str">
        <f t="shared" si="1"/>
        <v>Bronaanpak:
Collectieve maatregelen:
Individuele maatregelen:
PBM's:</v>
      </c>
      <c r="Y109" s="119"/>
      <c r="Z109" s="129"/>
      <c r="AA109" s="125"/>
      <c r="AB109" s="122" t="str">
        <f>IF(Tabel_RIE[[#This Row],[E2]]&gt;0,VLOOKUP(Tabel_RIE[[#This Row],[E2]],Tabel_FK_E[],2,FALSE),"")</f>
        <v/>
      </c>
      <c r="AC109" s="125"/>
      <c r="AD109" s="122" t="str">
        <f>IF(Tabel_RIE[[#This Row],[B2]]&gt;0,VLOOKUP(Tabel_RIE[[#This Row],[B2]],Tabel_FK_B[],2,FALSE),"")</f>
        <v/>
      </c>
      <c r="AE109" s="125"/>
      <c r="AF109" s="122" t="str">
        <f>IF(Tabel_RIE[[#This Row],[W2]]&gt;0,VLOOKUP(Tabel_RIE[[#This Row],[W2]],Tabel_FK_W[],2,FALSE),"")</f>
        <v/>
      </c>
      <c r="AG10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09" s="122"/>
      <c r="AI109" s="119"/>
      <c r="AJ109" s="127"/>
      <c r="AK10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09" s="130" t="str">
        <f>IF(AND(Tabel_RIE[[#This Row],[R12]]&gt;=70,Tabel_RIE[[#This Row],[R22]]&lt;70),"Ja","Nee")</f>
        <v>Ja</v>
      </c>
      <c r="AM109" s="130" t="str">
        <f>IF(Tabel_RIE[[#This Row],[R22]]&lt;&gt;"",Tabel_RIE[[#This Row],[R22]],Tabel_RIE[[#This Row],[R12]])</f>
        <v/>
      </c>
    </row>
    <row r="110" spans="2:39" ht="42" customHeight="1">
      <c r="B110" s="118">
        <v>126</v>
      </c>
      <c r="C110" s="119"/>
      <c r="D110" s="119"/>
      <c r="E110" s="119"/>
      <c r="F110" s="119"/>
      <c r="G110" s="119"/>
      <c r="H110" s="119"/>
      <c r="I110" s="119"/>
      <c r="J110" s="119"/>
      <c r="K110" s="120"/>
      <c r="L110" s="121" t="str">
        <f>IF(Tabel_RIE[[#This Row],[E1]]&gt;0,VLOOKUP(Tabel_RIE[[#This Row],[E1]],Tabel_FK_E[],2,FALSE),"")</f>
        <v/>
      </c>
      <c r="M110" s="120"/>
      <c r="N110" s="122" t="str">
        <f>IF(Tabel_RIE[[#This Row],[B1]]&gt;0,VLOOKUP(Tabel_RIE[[#This Row],[B1]],Tabel_FK_B[],2,FALSE),"")</f>
        <v/>
      </c>
      <c r="O110" s="120"/>
      <c r="P110" s="122" t="str">
        <f>IF(Tabel_RIE[[#This Row],[W1]]&gt;0,VLOOKUP(Tabel_RIE[[#This Row],[W1]],Tabel_FK_W[],2,FALSE),"")</f>
        <v/>
      </c>
      <c r="Q11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0" s="122" t="str">
        <f>IF(OR(Tabel_RIE[[#This Row],[E12]]="",Tabel_RIE[[#This Row],[B12]]="",Tabel_RIE[[#This Row],[W12]]=""),"",Tabel_RIE[[#This Row],[E12]]*Tabel_RIE[[#This Row],[B12]]*Tabel_RIE[[#This Row],[W12]])</f>
        <v/>
      </c>
      <c r="S110" s="124" t="str">
        <f>IF(AND(Tabel_RIE[[#This Row],[E12]]="",Tabel_RIE[[#This Row],[R12]]=""),"",IF(AND(OR(Tabel_RIE[[#This Row],[E12]]="",Tabel_RIE[[#This Row],[E12]]&lt;15),OR(Tabel_RIE[[#This Row],[R12]]="",Tabel_RIE[[#This Row],[R12]]&lt;70)),"n.v.t.",IF(OR(Tabel_RIE[[#This Row],[E12]]&gt;=15,Tabel_RIE[[#This Row],[R12]]&gt;=70),"√","fout")))</f>
        <v/>
      </c>
      <c r="T110" s="125"/>
      <c r="U110" s="126"/>
      <c r="V110" s="126"/>
      <c r="W110" s="127"/>
      <c r="X110" s="128" t="str">
        <f t="shared" si="1"/>
        <v>Bronaanpak:
Collectieve maatregelen:
Individuele maatregelen:
PBM's:</v>
      </c>
      <c r="Y110" s="119"/>
      <c r="Z110" s="129"/>
      <c r="AA110" s="125"/>
      <c r="AB110" s="122" t="str">
        <f>IF(Tabel_RIE[[#This Row],[E2]]&gt;0,VLOOKUP(Tabel_RIE[[#This Row],[E2]],Tabel_FK_E[],2,FALSE),"")</f>
        <v/>
      </c>
      <c r="AC110" s="125"/>
      <c r="AD110" s="122" t="str">
        <f>IF(Tabel_RIE[[#This Row],[B2]]&gt;0,VLOOKUP(Tabel_RIE[[#This Row],[B2]],Tabel_FK_B[],2,FALSE),"")</f>
        <v/>
      </c>
      <c r="AE110" s="125"/>
      <c r="AF110" s="122" t="str">
        <f>IF(Tabel_RIE[[#This Row],[W2]]&gt;0,VLOOKUP(Tabel_RIE[[#This Row],[W2]],Tabel_FK_W[],2,FALSE),"")</f>
        <v/>
      </c>
      <c r="AG11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10" s="122"/>
      <c r="AI110" s="119"/>
      <c r="AJ110" s="127"/>
      <c r="AK11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10" s="130" t="str">
        <f>IF(AND(Tabel_RIE[[#This Row],[R12]]&gt;=70,Tabel_RIE[[#This Row],[R22]]&lt;70),"Ja","Nee")</f>
        <v>Ja</v>
      </c>
      <c r="AM110" s="130" t="str">
        <f>IF(Tabel_RIE[[#This Row],[R22]]&lt;&gt;"",Tabel_RIE[[#This Row],[R22]],Tabel_RIE[[#This Row],[R12]])</f>
        <v/>
      </c>
    </row>
    <row r="111" spans="2:39" ht="42" customHeight="1">
      <c r="B111" s="118">
        <v>127</v>
      </c>
      <c r="C111" s="119"/>
      <c r="D111" s="119"/>
      <c r="E111" s="119"/>
      <c r="F111" s="119"/>
      <c r="G111" s="119"/>
      <c r="H111" s="119"/>
      <c r="I111" s="119"/>
      <c r="J111" s="119"/>
      <c r="K111" s="120"/>
      <c r="L111" s="121" t="str">
        <f>IF(Tabel_RIE[[#This Row],[E1]]&gt;0,VLOOKUP(Tabel_RIE[[#This Row],[E1]],Tabel_FK_E[],2,FALSE),"")</f>
        <v/>
      </c>
      <c r="M111" s="120"/>
      <c r="N111" s="122" t="str">
        <f>IF(Tabel_RIE[[#This Row],[B1]]&gt;0,VLOOKUP(Tabel_RIE[[#This Row],[B1]],Tabel_FK_B[],2,FALSE),"")</f>
        <v/>
      </c>
      <c r="O111" s="120"/>
      <c r="P111" s="122" t="str">
        <f>IF(Tabel_RIE[[#This Row],[W1]]&gt;0,VLOOKUP(Tabel_RIE[[#This Row],[W1]],Tabel_FK_W[],2,FALSE),"")</f>
        <v/>
      </c>
      <c r="Q11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1" s="122" t="str">
        <f>IF(OR(Tabel_RIE[[#This Row],[E12]]="",Tabel_RIE[[#This Row],[B12]]="",Tabel_RIE[[#This Row],[W12]]=""),"",Tabel_RIE[[#This Row],[E12]]*Tabel_RIE[[#This Row],[B12]]*Tabel_RIE[[#This Row],[W12]])</f>
        <v/>
      </c>
      <c r="S111" s="124" t="str">
        <f>IF(AND(Tabel_RIE[[#This Row],[E12]]="",Tabel_RIE[[#This Row],[R12]]=""),"",IF(AND(OR(Tabel_RIE[[#This Row],[E12]]="",Tabel_RIE[[#This Row],[E12]]&lt;15),OR(Tabel_RIE[[#This Row],[R12]]="",Tabel_RIE[[#This Row],[R12]]&lt;70)),"n.v.t.",IF(OR(Tabel_RIE[[#This Row],[E12]]&gt;=15,Tabel_RIE[[#This Row],[R12]]&gt;=70),"√","fout")))</f>
        <v/>
      </c>
      <c r="T111" s="125"/>
      <c r="U111" s="126"/>
      <c r="V111" s="126"/>
      <c r="W111" s="127"/>
      <c r="X111" s="128" t="str">
        <f t="shared" si="1"/>
        <v>Bronaanpak:
Collectieve maatregelen:
Individuele maatregelen:
PBM's:</v>
      </c>
      <c r="Y111" s="119"/>
      <c r="Z111" s="129"/>
      <c r="AA111" s="125"/>
      <c r="AB111" s="122" t="str">
        <f>IF(Tabel_RIE[[#This Row],[E2]]&gt;0,VLOOKUP(Tabel_RIE[[#This Row],[E2]],Tabel_FK_E[],2,FALSE),"")</f>
        <v/>
      </c>
      <c r="AC111" s="125"/>
      <c r="AD111" s="122" t="str">
        <f>IF(Tabel_RIE[[#This Row],[B2]]&gt;0,VLOOKUP(Tabel_RIE[[#This Row],[B2]],Tabel_FK_B[],2,FALSE),"")</f>
        <v/>
      </c>
      <c r="AE111" s="125"/>
      <c r="AF111" s="122" t="str">
        <f>IF(Tabel_RIE[[#This Row],[W2]]&gt;0,VLOOKUP(Tabel_RIE[[#This Row],[W2]],Tabel_FK_W[],2,FALSE),"")</f>
        <v/>
      </c>
      <c r="AG11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11" s="122"/>
      <c r="AI111" s="119"/>
      <c r="AJ111" s="127"/>
      <c r="AK11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11" s="130" t="str">
        <f>IF(AND(Tabel_RIE[[#This Row],[R12]]&gt;=70,Tabel_RIE[[#This Row],[R22]]&lt;70),"Ja","Nee")</f>
        <v>Ja</v>
      </c>
      <c r="AM111" s="130" t="str">
        <f>IF(Tabel_RIE[[#This Row],[R22]]&lt;&gt;"",Tabel_RIE[[#This Row],[R22]],Tabel_RIE[[#This Row],[R12]])</f>
        <v/>
      </c>
    </row>
    <row r="112" spans="2:39" ht="42" customHeight="1">
      <c r="B112" s="118">
        <v>128</v>
      </c>
      <c r="C112" s="119"/>
      <c r="D112" s="119"/>
      <c r="E112" s="119"/>
      <c r="F112" s="119"/>
      <c r="G112" s="119"/>
      <c r="H112" s="119"/>
      <c r="I112" s="119"/>
      <c r="J112" s="119"/>
      <c r="K112" s="120"/>
      <c r="L112" s="121" t="str">
        <f>IF(Tabel_RIE[[#This Row],[E1]]&gt;0,VLOOKUP(Tabel_RIE[[#This Row],[E1]],Tabel_FK_E[],2,FALSE),"")</f>
        <v/>
      </c>
      <c r="M112" s="120"/>
      <c r="N112" s="122" t="str">
        <f>IF(Tabel_RIE[[#This Row],[B1]]&gt;0,VLOOKUP(Tabel_RIE[[#This Row],[B1]],Tabel_FK_B[],2,FALSE),"")</f>
        <v/>
      </c>
      <c r="O112" s="120"/>
      <c r="P112" s="122" t="str">
        <f>IF(Tabel_RIE[[#This Row],[W1]]&gt;0,VLOOKUP(Tabel_RIE[[#This Row],[W1]],Tabel_FK_W[],2,FALSE),"")</f>
        <v/>
      </c>
      <c r="Q11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2" s="122" t="str">
        <f>IF(OR(Tabel_RIE[[#This Row],[E12]]="",Tabel_RIE[[#This Row],[B12]]="",Tabel_RIE[[#This Row],[W12]]=""),"",Tabel_RIE[[#This Row],[E12]]*Tabel_RIE[[#This Row],[B12]]*Tabel_RIE[[#This Row],[W12]])</f>
        <v/>
      </c>
      <c r="S112" s="124" t="str">
        <f>IF(AND(Tabel_RIE[[#This Row],[E12]]="",Tabel_RIE[[#This Row],[R12]]=""),"",IF(AND(OR(Tabel_RIE[[#This Row],[E12]]="",Tabel_RIE[[#This Row],[E12]]&lt;15),OR(Tabel_RIE[[#This Row],[R12]]="",Tabel_RIE[[#This Row],[R12]]&lt;70)),"n.v.t.",IF(OR(Tabel_RIE[[#This Row],[E12]]&gt;=15,Tabel_RIE[[#This Row],[R12]]&gt;=70),"√","fout")))</f>
        <v/>
      </c>
      <c r="T112" s="125"/>
      <c r="U112" s="126"/>
      <c r="V112" s="126"/>
      <c r="W112" s="127"/>
      <c r="X112" s="128" t="str">
        <f t="shared" si="1"/>
        <v>Bronaanpak:
Collectieve maatregelen:
Individuele maatregelen:
PBM's:</v>
      </c>
      <c r="Y112" s="119"/>
      <c r="Z112" s="129"/>
      <c r="AA112" s="125"/>
      <c r="AB112" s="122" t="str">
        <f>IF(Tabel_RIE[[#This Row],[E2]]&gt;0,VLOOKUP(Tabel_RIE[[#This Row],[E2]],Tabel_FK_E[],2,FALSE),"")</f>
        <v/>
      </c>
      <c r="AC112" s="125"/>
      <c r="AD112" s="122" t="str">
        <f>IF(Tabel_RIE[[#This Row],[B2]]&gt;0,VLOOKUP(Tabel_RIE[[#This Row],[B2]],Tabel_FK_B[],2,FALSE),"")</f>
        <v/>
      </c>
      <c r="AE112" s="125"/>
      <c r="AF112" s="122" t="str">
        <f>IF(Tabel_RIE[[#This Row],[W2]]&gt;0,VLOOKUP(Tabel_RIE[[#This Row],[W2]],Tabel_FK_W[],2,FALSE),"")</f>
        <v/>
      </c>
      <c r="AG11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12" s="122"/>
      <c r="AI112" s="119"/>
      <c r="AJ112" s="127"/>
      <c r="AK11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12" s="130" t="str">
        <f>IF(AND(Tabel_RIE[[#This Row],[R12]]&gt;=70,Tabel_RIE[[#This Row],[R22]]&lt;70),"Ja","Nee")</f>
        <v>Ja</v>
      </c>
      <c r="AM112" s="130" t="str">
        <f>IF(Tabel_RIE[[#This Row],[R22]]&lt;&gt;"",Tabel_RIE[[#This Row],[R22]],Tabel_RIE[[#This Row],[R12]])</f>
        <v/>
      </c>
    </row>
    <row r="113" spans="2:39" ht="42" customHeight="1">
      <c r="B113" s="118">
        <v>129</v>
      </c>
      <c r="C113" s="119"/>
      <c r="D113" s="119"/>
      <c r="E113" s="119"/>
      <c r="F113" s="119"/>
      <c r="G113" s="119"/>
      <c r="H113" s="119"/>
      <c r="I113" s="119"/>
      <c r="J113" s="119"/>
      <c r="K113" s="120"/>
      <c r="L113" s="121" t="str">
        <f>IF(Tabel_RIE[[#This Row],[E1]]&gt;0,VLOOKUP(Tabel_RIE[[#This Row],[E1]],Tabel_FK_E[],2,FALSE),"")</f>
        <v/>
      </c>
      <c r="M113" s="120"/>
      <c r="N113" s="122" t="str">
        <f>IF(Tabel_RIE[[#This Row],[B1]]&gt;0,VLOOKUP(Tabel_RIE[[#This Row],[B1]],Tabel_FK_B[],2,FALSE),"")</f>
        <v/>
      </c>
      <c r="O113" s="120"/>
      <c r="P113" s="122" t="str">
        <f>IF(Tabel_RIE[[#This Row],[W1]]&gt;0,VLOOKUP(Tabel_RIE[[#This Row],[W1]],Tabel_FK_W[],2,FALSE),"")</f>
        <v/>
      </c>
      <c r="Q11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3" s="122" t="str">
        <f>IF(OR(Tabel_RIE[[#This Row],[E12]]="",Tabel_RIE[[#This Row],[B12]]="",Tabel_RIE[[#This Row],[W12]]=""),"",Tabel_RIE[[#This Row],[E12]]*Tabel_RIE[[#This Row],[B12]]*Tabel_RIE[[#This Row],[W12]])</f>
        <v/>
      </c>
      <c r="S113" s="124" t="str">
        <f>IF(AND(Tabel_RIE[[#This Row],[E12]]="",Tabel_RIE[[#This Row],[R12]]=""),"",IF(AND(OR(Tabel_RIE[[#This Row],[E12]]="",Tabel_RIE[[#This Row],[E12]]&lt;15),OR(Tabel_RIE[[#This Row],[R12]]="",Tabel_RIE[[#This Row],[R12]]&lt;70)),"n.v.t.",IF(OR(Tabel_RIE[[#This Row],[E12]]&gt;=15,Tabel_RIE[[#This Row],[R12]]&gt;=70),"√","fout")))</f>
        <v/>
      </c>
      <c r="T113" s="125"/>
      <c r="U113" s="126"/>
      <c r="V113" s="126"/>
      <c r="W113" s="127"/>
      <c r="X113" s="128" t="str">
        <f t="shared" si="1"/>
        <v>Bronaanpak:
Collectieve maatregelen:
Individuele maatregelen:
PBM's:</v>
      </c>
      <c r="Y113" s="119"/>
      <c r="Z113" s="129"/>
      <c r="AA113" s="125"/>
      <c r="AB113" s="122" t="str">
        <f>IF(Tabel_RIE[[#This Row],[E2]]&gt;0,VLOOKUP(Tabel_RIE[[#This Row],[E2]],Tabel_FK_E[],2,FALSE),"")</f>
        <v/>
      </c>
      <c r="AC113" s="125"/>
      <c r="AD113" s="122" t="str">
        <f>IF(Tabel_RIE[[#This Row],[B2]]&gt;0,VLOOKUP(Tabel_RIE[[#This Row],[B2]],Tabel_FK_B[],2,FALSE),"")</f>
        <v/>
      </c>
      <c r="AE113" s="125"/>
      <c r="AF113" s="122" t="str">
        <f>IF(Tabel_RIE[[#This Row],[W2]]&gt;0,VLOOKUP(Tabel_RIE[[#This Row],[W2]],Tabel_FK_W[],2,FALSE),"")</f>
        <v/>
      </c>
      <c r="AG11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13" s="122"/>
      <c r="AI113" s="119"/>
      <c r="AJ113" s="127"/>
      <c r="AK11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13" s="130" t="str">
        <f>IF(AND(Tabel_RIE[[#This Row],[R12]]&gt;=70,Tabel_RIE[[#This Row],[R22]]&lt;70),"Ja","Nee")</f>
        <v>Ja</v>
      </c>
      <c r="AM113" s="130" t="str">
        <f>IF(Tabel_RIE[[#This Row],[R22]]&lt;&gt;"",Tabel_RIE[[#This Row],[R22]],Tabel_RIE[[#This Row],[R12]])</f>
        <v/>
      </c>
    </row>
    <row r="114" spans="2:39" ht="42" customHeight="1">
      <c r="B114" s="118">
        <v>130</v>
      </c>
      <c r="C114" s="119"/>
      <c r="D114" s="119"/>
      <c r="E114" s="119"/>
      <c r="F114" s="119"/>
      <c r="G114" s="119"/>
      <c r="H114" s="119"/>
      <c r="I114" s="119"/>
      <c r="J114" s="119"/>
      <c r="K114" s="120"/>
      <c r="L114" s="121" t="str">
        <f>IF(Tabel_RIE[[#This Row],[E1]]&gt;0,VLOOKUP(Tabel_RIE[[#This Row],[E1]],Tabel_FK_E[],2,FALSE),"")</f>
        <v/>
      </c>
      <c r="M114" s="120"/>
      <c r="N114" s="122" t="str">
        <f>IF(Tabel_RIE[[#This Row],[B1]]&gt;0,VLOOKUP(Tabel_RIE[[#This Row],[B1]],Tabel_FK_B[],2,FALSE),"")</f>
        <v/>
      </c>
      <c r="O114" s="120"/>
      <c r="P114" s="122" t="str">
        <f>IF(Tabel_RIE[[#This Row],[W1]]&gt;0,VLOOKUP(Tabel_RIE[[#This Row],[W1]],Tabel_FK_W[],2,FALSE),"")</f>
        <v/>
      </c>
      <c r="Q11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4" s="122" t="str">
        <f>IF(OR(Tabel_RIE[[#This Row],[E12]]="",Tabel_RIE[[#This Row],[B12]]="",Tabel_RIE[[#This Row],[W12]]=""),"",Tabel_RIE[[#This Row],[E12]]*Tabel_RIE[[#This Row],[B12]]*Tabel_RIE[[#This Row],[W12]])</f>
        <v/>
      </c>
      <c r="S114" s="124" t="str">
        <f>IF(AND(Tabel_RIE[[#This Row],[E12]]="",Tabel_RIE[[#This Row],[R12]]=""),"",IF(AND(OR(Tabel_RIE[[#This Row],[E12]]="",Tabel_RIE[[#This Row],[E12]]&lt;15),OR(Tabel_RIE[[#This Row],[R12]]="",Tabel_RIE[[#This Row],[R12]]&lt;70)),"n.v.t.",IF(OR(Tabel_RIE[[#This Row],[E12]]&gt;=15,Tabel_RIE[[#This Row],[R12]]&gt;=70),"√","fout")))</f>
        <v/>
      </c>
      <c r="T114" s="125"/>
      <c r="U114" s="126"/>
      <c r="V114" s="126"/>
      <c r="W114" s="127"/>
      <c r="X114" s="128" t="str">
        <f t="shared" si="1"/>
        <v>Bronaanpak:
Collectieve maatregelen:
Individuele maatregelen:
PBM's:</v>
      </c>
      <c r="Y114" s="119"/>
      <c r="Z114" s="129"/>
      <c r="AA114" s="125"/>
      <c r="AB114" s="122" t="str">
        <f>IF(Tabel_RIE[[#This Row],[E2]]&gt;0,VLOOKUP(Tabel_RIE[[#This Row],[E2]],Tabel_FK_E[],2,FALSE),"")</f>
        <v/>
      </c>
      <c r="AC114" s="125"/>
      <c r="AD114" s="122" t="str">
        <f>IF(Tabel_RIE[[#This Row],[B2]]&gt;0,VLOOKUP(Tabel_RIE[[#This Row],[B2]],Tabel_FK_B[],2,FALSE),"")</f>
        <v/>
      </c>
      <c r="AE114" s="125"/>
      <c r="AF114" s="122" t="str">
        <f>IF(Tabel_RIE[[#This Row],[W2]]&gt;0,VLOOKUP(Tabel_RIE[[#This Row],[W2]],Tabel_FK_W[],2,FALSE),"")</f>
        <v/>
      </c>
      <c r="AG11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14" s="122"/>
      <c r="AI114" s="119"/>
      <c r="AJ114" s="127"/>
      <c r="AK11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14" s="130" t="str">
        <f>IF(AND(Tabel_RIE[[#This Row],[R12]]&gt;=70,Tabel_RIE[[#This Row],[R22]]&lt;70),"Ja","Nee")</f>
        <v>Ja</v>
      </c>
      <c r="AM114" s="130" t="str">
        <f>IF(Tabel_RIE[[#This Row],[R22]]&lt;&gt;"",Tabel_RIE[[#This Row],[R22]],Tabel_RIE[[#This Row],[R12]])</f>
        <v/>
      </c>
    </row>
    <row r="115" spans="2:39" ht="42" customHeight="1">
      <c r="B115" s="118">
        <v>131</v>
      </c>
      <c r="C115" s="119"/>
      <c r="D115" s="119"/>
      <c r="E115" s="119"/>
      <c r="F115" s="119"/>
      <c r="G115" s="119"/>
      <c r="H115" s="119"/>
      <c r="I115" s="119"/>
      <c r="J115" s="119"/>
      <c r="K115" s="120"/>
      <c r="L115" s="121" t="str">
        <f>IF(Tabel_RIE[[#This Row],[E1]]&gt;0,VLOOKUP(Tabel_RIE[[#This Row],[E1]],Tabel_FK_E[],2,FALSE),"")</f>
        <v/>
      </c>
      <c r="M115" s="120"/>
      <c r="N115" s="122" t="str">
        <f>IF(Tabel_RIE[[#This Row],[B1]]&gt;0,VLOOKUP(Tabel_RIE[[#This Row],[B1]],Tabel_FK_B[],2,FALSE),"")</f>
        <v/>
      </c>
      <c r="O115" s="120"/>
      <c r="P115" s="122" t="str">
        <f>IF(Tabel_RIE[[#This Row],[W1]]&gt;0,VLOOKUP(Tabel_RIE[[#This Row],[W1]],Tabel_FK_W[],2,FALSE),"")</f>
        <v/>
      </c>
      <c r="Q11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5" s="122" t="str">
        <f>IF(OR(Tabel_RIE[[#This Row],[E12]]="",Tabel_RIE[[#This Row],[B12]]="",Tabel_RIE[[#This Row],[W12]]=""),"",Tabel_RIE[[#This Row],[E12]]*Tabel_RIE[[#This Row],[B12]]*Tabel_RIE[[#This Row],[W12]])</f>
        <v/>
      </c>
      <c r="S115" s="124" t="str">
        <f>IF(AND(Tabel_RIE[[#This Row],[E12]]="",Tabel_RIE[[#This Row],[R12]]=""),"",IF(AND(OR(Tabel_RIE[[#This Row],[E12]]="",Tabel_RIE[[#This Row],[E12]]&lt;15),OR(Tabel_RIE[[#This Row],[R12]]="",Tabel_RIE[[#This Row],[R12]]&lt;70)),"n.v.t.",IF(OR(Tabel_RIE[[#This Row],[E12]]&gt;=15,Tabel_RIE[[#This Row],[R12]]&gt;=70),"√","fout")))</f>
        <v/>
      </c>
      <c r="T115" s="125"/>
      <c r="U115" s="126"/>
      <c r="V115" s="126"/>
      <c r="W115" s="127"/>
      <c r="X115" s="128" t="str">
        <f t="shared" si="1"/>
        <v>Bronaanpak:
Collectieve maatregelen:
Individuele maatregelen:
PBM's:</v>
      </c>
      <c r="Y115" s="119"/>
      <c r="Z115" s="129"/>
      <c r="AA115" s="125"/>
      <c r="AB115" s="122" t="str">
        <f>IF(Tabel_RIE[[#This Row],[E2]]&gt;0,VLOOKUP(Tabel_RIE[[#This Row],[E2]],Tabel_FK_E[],2,FALSE),"")</f>
        <v/>
      </c>
      <c r="AC115" s="125"/>
      <c r="AD115" s="122" t="str">
        <f>IF(Tabel_RIE[[#This Row],[B2]]&gt;0,VLOOKUP(Tabel_RIE[[#This Row],[B2]],Tabel_FK_B[],2,FALSE),"")</f>
        <v/>
      </c>
      <c r="AE115" s="125"/>
      <c r="AF115" s="122" t="str">
        <f>IF(Tabel_RIE[[#This Row],[W2]]&gt;0,VLOOKUP(Tabel_RIE[[#This Row],[W2]],Tabel_FK_W[],2,FALSE),"")</f>
        <v/>
      </c>
      <c r="AG11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15" s="122"/>
      <c r="AI115" s="119"/>
      <c r="AJ115" s="127"/>
      <c r="AK11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15" s="130" t="str">
        <f>IF(AND(Tabel_RIE[[#This Row],[R12]]&gt;=70,Tabel_RIE[[#This Row],[R22]]&lt;70),"Ja","Nee")</f>
        <v>Ja</v>
      </c>
      <c r="AM115" s="130" t="str">
        <f>IF(Tabel_RIE[[#This Row],[R22]]&lt;&gt;"",Tabel_RIE[[#This Row],[R22]],Tabel_RIE[[#This Row],[R12]])</f>
        <v/>
      </c>
    </row>
    <row r="116" spans="2:39" ht="42" customHeight="1">
      <c r="B116" s="118">
        <v>132</v>
      </c>
      <c r="C116" s="119"/>
      <c r="D116" s="119"/>
      <c r="E116" s="119"/>
      <c r="F116" s="119"/>
      <c r="G116" s="119"/>
      <c r="H116" s="119"/>
      <c r="I116" s="119"/>
      <c r="J116" s="119"/>
      <c r="K116" s="120"/>
      <c r="L116" s="121" t="str">
        <f>IF(Tabel_RIE[[#This Row],[E1]]&gt;0,VLOOKUP(Tabel_RIE[[#This Row],[E1]],Tabel_FK_E[],2,FALSE),"")</f>
        <v/>
      </c>
      <c r="M116" s="120"/>
      <c r="N116" s="122" t="str">
        <f>IF(Tabel_RIE[[#This Row],[B1]]&gt;0,VLOOKUP(Tabel_RIE[[#This Row],[B1]],Tabel_FK_B[],2,FALSE),"")</f>
        <v/>
      </c>
      <c r="O116" s="120"/>
      <c r="P116" s="122" t="str">
        <f>IF(Tabel_RIE[[#This Row],[W1]]&gt;0,VLOOKUP(Tabel_RIE[[#This Row],[W1]],Tabel_FK_W[],2,FALSE),"")</f>
        <v/>
      </c>
      <c r="Q11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6" s="122" t="str">
        <f>IF(OR(Tabel_RIE[[#This Row],[E12]]="",Tabel_RIE[[#This Row],[B12]]="",Tabel_RIE[[#This Row],[W12]]=""),"",Tabel_RIE[[#This Row],[E12]]*Tabel_RIE[[#This Row],[B12]]*Tabel_RIE[[#This Row],[W12]])</f>
        <v/>
      </c>
      <c r="S116" s="124" t="str">
        <f>IF(AND(Tabel_RIE[[#This Row],[E12]]="",Tabel_RIE[[#This Row],[R12]]=""),"",IF(AND(OR(Tabel_RIE[[#This Row],[E12]]="",Tabel_RIE[[#This Row],[E12]]&lt;15),OR(Tabel_RIE[[#This Row],[R12]]="",Tabel_RIE[[#This Row],[R12]]&lt;70)),"n.v.t.",IF(OR(Tabel_RIE[[#This Row],[E12]]&gt;=15,Tabel_RIE[[#This Row],[R12]]&gt;=70),"√","fout")))</f>
        <v/>
      </c>
      <c r="T116" s="125"/>
      <c r="U116" s="126"/>
      <c r="V116" s="126"/>
      <c r="W116" s="127"/>
      <c r="X116" s="128" t="str">
        <f t="shared" si="1"/>
        <v>Bronaanpak:
Collectieve maatregelen:
Individuele maatregelen:
PBM's:</v>
      </c>
      <c r="Y116" s="119"/>
      <c r="Z116" s="129"/>
      <c r="AA116" s="125"/>
      <c r="AB116" s="122" t="str">
        <f>IF(Tabel_RIE[[#This Row],[E2]]&gt;0,VLOOKUP(Tabel_RIE[[#This Row],[E2]],Tabel_FK_E[],2,FALSE),"")</f>
        <v/>
      </c>
      <c r="AC116" s="125"/>
      <c r="AD116" s="122" t="str">
        <f>IF(Tabel_RIE[[#This Row],[B2]]&gt;0,VLOOKUP(Tabel_RIE[[#This Row],[B2]],Tabel_FK_B[],2,FALSE),"")</f>
        <v/>
      </c>
      <c r="AE116" s="125"/>
      <c r="AF116" s="122" t="str">
        <f>IF(Tabel_RIE[[#This Row],[W2]]&gt;0,VLOOKUP(Tabel_RIE[[#This Row],[W2]],Tabel_FK_W[],2,FALSE),"")</f>
        <v/>
      </c>
      <c r="AG11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16" s="122"/>
      <c r="AI116" s="119"/>
      <c r="AJ116" s="127"/>
      <c r="AK11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16" s="130" t="str">
        <f>IF(AND(Tabel_RIE[[#This Row],[R12]]&gt;=70,Tabel_RIE[[#This Row],[R22]]&lt;70),"Ja","Nee")</f>
        <v>Ja</v>
      </c>
      <c r="AM116" s="130" t="str">
        <f>IF(Tabel_RIE[[#This Row],[R22]]&lt;&gt;"",Tabel_RIE[[#This Row],[R22]],Tabel_RIE[[#This Row],[R12]])</f>
        <v/>
      </c>
    </row>
    <row r="117" spans="2:39" ht="42" customHeight="1">
      <c r="B117" s="118">
        <v>133</v>
      </c>
      <c r="C117" s="119"/>
      <c r="D117" s="119"/>
      <c r="E117" s="119"/>
      <c r="F117" s="119"/>
      <c r="G117" s="119"/>
      <c r="H117" s="119"/>
      <c r="I117" s="119"/>
      <c r="J117" s="119"/>
      <c r="K117" s="120"/>
      <c r="L117" s="121" t="str">
        <f>IF(Tabel_RIE[[#This Row],[E1]]&gt;0,VLOOKUP(Tabel_RIE[[#This Row],[E1]],Tabel_FK_E[],2,FALSE),"")</f>
        <v/>
      </c>
      <c r="M117" s="120"/>
      <c r="N117" s="122" t="str">
        <f>IF(Tabel_RIE[[#This Row],[B1]]&gt;0,VLOOKUP(Tabel_RIE[[#This Row],[B1]],Tabel_FK_B[],2,FALSE),"")</f>
        <v/>
      </c>
      <c r="O117" s="120"/>
      <c r="P117" s="122" t="str">
        <f>IF(Tabel_RIE[[#This Row],[W1]]&gt;0,VLOOKUP(Tabel_RIE[[#This Row],[W1]],Tabel_FK_W[],2,FALSE),"")</f>
        <v/>
      </c>
      <c r="Q11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7" s="122" t="str">
        <f>IF(OR(Tabel_RIE[[#This Row],[E12]]="",Tabel_RIE[[#This Row],[B12]]="",Tabel_RIE[[#This Row],[W12]]=""),"",Tabel_RIE[[#This Row],[E12]]*Tabel_RIE[[#This Row],[B12]]*Tabel_RIE[[#This Row],[W12]])</f>
        <v/>
      </c>
      <c r="S117" s="124" t="str">
        <f>IF(AND(Tabel_RIE[[#This Row],[E12]]="",Tabel_RIE[[#This Row],[R12]]=""),"",IF(AND(OR(Tabel_RIE[[#This Row],[E12]]="",Tabel_RIE[[#This Row],[E12]]&lt;15),OR(Tabel_RIE[[#This Row],[R12]]="",Tabel_RIE[[#This Row],[R12]]&lt;70)),"n.v.t.",IF(OR(Tabel_RIE[[#This Row],[E12]]&gt;=15,Tabel_RIE[[#This Row],[R12]]&gt;=70),"√","fout")))</f>
        <v/>
      </c>
      <c r="T117" s="125"/>
      <c r="U117" s="126"/>
      <c r="V117" s="126"/>
      <c r="W117" s="127"/>
      <c r="X117" s="128" t="str">
        <f t="shared" si="1"/>
        <v>Bronaanpak:
Collectieve maatregelen:
Individuele maatregelen:
PBM's:</v>
      </c>
      <c r="Y117" s="119"/>
      <c r="Z117" s="129"/>
      <c r="AA117" s="125"/>
      <c r="AB117" s="122" t="str">
        <f>IF(Tabel_RIE[[#This Row],[E2]]&gt;0,VLOOKUP(Tabel_RIE[[#This Row],[E2]],Tabel_FK_E[],2,FALSE),"")</f>
        <v/>
      </c>
      <c r="AC117" s="125"/>
      <c r="AD117" s="122" t="str">
        <f>IF(Tabel_RIE[[#This Row],[B2]]&gt;0,VLOOKUP(Tabel_RIE[[#This Row],[B2]],Tabel_FK_B[],2,FALSE),"")</f>
        <v/>
      </c>
      <c r="AE117" s="125"/>
      <c r="AF117" s="122" t="str">
        <f>IF(Tabel_RIE[[#This Row],[W2]]&gt;0,VLOOKUP(Tabel_RIE[[#This Row],[W2]],Tabel_FK_W[],2,FALSE),"")</f>
        <v/>
      </c>
      <c r="AG11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17" s="122"/>
      <c r="AI117" s="119"/>
      <c r="AJ117" s="127"/>
      <c r="AK11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17" s="130" t="str">
        <f>IF(AND(Tabel_RIE[[#This Row],[R12]]&gt;=70,Tabel_RIE[[#This Row],[R22]]&lt;70),"Ja","Nee")</f>
        <v>Ja</v>
      </c>
      <c r="AM117" s="130" t="str">
        <f>IF(Tabel_RIE[[#This Row],[R22]]&lt;&gt;"",Tabel_RIE[[#This Row],[R22]],Tabel_RIE[[#This Row],[R12]])</f>
        <v/>
      </c>
    </row>
    <row r="118" spans="2:39" ht="42" customHeight="1">
      <c r="B118" s="118">
        <v>134</v>
      </c>
      <c r="C118" s="119"/>
      <c r="D118" s="119"/>
      <c r="E118" s="119"/>
      <c r="F118" s="119"/>
      <c r="G118" s="119"/>
      <c r="H118" s="119"/>
      <c r="I118" s="119"/>
      <c r="J118" s="119"/>
      <c r="K118" s="120"/>
      <c r="L118" s="121" t="str">
        <f>IF(Tabel_RIE[[#This Row],[E1]]&gt;0,VLOOKUP(Tabel_RIE[[#This Row],[E1]],Tabel_FK_E[],2,FALSE),"")</f>
        <v/>
      </c>
      <c r="M118" s="120"/>
      <c r="N118" s="122" t="str">
        <f>IF(Tabel_RIE[[#This Row],[B1]]&gt;0,VLOOKUP(Tabel_RIE[[#This Row],[B1]],Tabel_FK_B[],2,FALSE),"")</f>
        <v/>
      </c>
      <c r="O118" s="120"/>
      <c r="P118" s="122" t="str">
        <f>IF(Tabel_RIE[[#This Row],[W1]]&gt;0,VLOOKUP(Tabel_RIE[[#This Row],[W1]],Tabel_FK_W[],2,FALSE),"")</f>
        <v/>
      </c>
      <c r="Q11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8" s="122" t="str">
        <f>IF(OR(Tabel_RIE[[#This Row],[E12]]="",Tabel_RIE[[#This Row],[B12]]="",Tabel_RIE[[#This Row],[W12]]=""),"",Tabel_RIE[[#This Row],[E12]]*Tabel_RIE[[#This Row],[B12]]*Tabel_RIE[[#This Row],[W12]])</f>
        <v/>
      </c>
      <c r="S118" s="124" t="str">
        <f>IF(AND(Tabel_RIE[[#This Row],[E12]]="",Tabel_RIE[[#This Row],[R12]]=""),"",IF(AND(OR(Tabel_RIE[[#This Row],[E12]]="",Tabel_RIE[[#This Row],[E12]]&lt;15),OR(Tabel_RIE[[#This Row],[R12]]="",Tabel_RIE[[#This Row],[R12]]&lt;70)),"n.v.t.",IF(OR(Tabel_RIE[[#This Row],[E12]]&gt;=15,Tabel_RIE[[#This Row],[R12]]&gt;=70),"√","fout")))</f>
        <v/>
      </c>
      <c r="T118" s="125"/>
      <c r="U118" s="126"/>
      <c r="V118" s="126"/>
      <c r="W118" s="127"/>
      <c r="X118" s="128" t="str">
        <f t="shared" si="1"/>
        <v>Bronaanpak:
Collectieve maatregelen:
Individuele maatregelen:
PBM's:</v>
      </c>
      <c r="Y118" s="119"/>
      <c r="Z118" s="129"/>
      <c r="AA118" s="125"/>
      <c r="AB118" s="122" t="str">
        <f>IF(Tabel_RIE[[#This Row],[E2]]&gt;0,VLOOKUP(Tabel_RIE[[#This Row],[E2]],Tabel_FK_E[],2,FALSE),"")</f>
        <v/>
      </c>
      <c r="AC118" s="125"/>
      <c r="AD118" s="122" t="str">
        <f>IF(Tabel_RIE[[#This Row],[B2]]&gt;0,VLOOKUP(Tabel_RIE[[#This Row],[B2]],Tabel_FK_B[],2,FALSE),"")</f>
        <v/>
      </c>
      <c r="AE118" s="125"/>
      <c r="AF118" s="122" t="str">
        <f>IF(Tabel_RIE[[#This Row],[W2]]&gt;0,VLOOKUP(Tabel_RIE[[#This Row],[W2]],Tabel_FK_W[],2,FALSE),"")</f>
        <v/>
      </c>
      <c r="AG11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18" s="122"/>
      <c r="AI118" s="119"/>
      <c r="AJ118" s="127"/>
      <c r="AK11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18" s="130" t="str">
        <f>IF(AND(Tabel_RIE[[#This Row],[R12]]&gt;=70,Tabel_RIE[[#This Row],[R22]]&lt;70),"Ja","Nee")</f>
        <v>Ja</v>
      </c>
      <c r="AM118" s="130" t="str">
        <f>IF(Tabel_RIE[[#This Row],[R22]]&lt;&gt;"",Tabel_RIE[[#This Row],[R22]],Tabel_RIE[[#This Row],[R12]])</f>
        <v/>
      </c>
    </row>
    <row r="119" spans="2:39" ht="42" customHeight="1">
      <c r="B119" s="118">
        <v>135</v>
      </c>
      <c r="C119" s="119"/>
      <c r="D119" s="119"/>
      <c r="E119" s="119"/>
      <c r="F119" s="119"/>
      <c r="G119" s="119"/>
      <c r="H119" s="119"/>
      <c r="I119" s="119"/>
      <c r="J119" s="119"/>
      <c r="K119" s="120"/>
      <c r="L119" s="121" t="str">
        <f>IF(Tabel_RIE[[#This Row],[E1]]&gt;0,VLOOKUP(Tabel_RIE[[#This Row],[E1]],Tabel_FK_E[],2,FALSE),"")</f>
        <v/>
      </c>
      <c r="M119" s="120"/>
      <c r="N119" s="122" t="str">
        <f>IF(Tabel_RIE[[#This Row],[B1]]&gt;0,VLOOKUP(Tabel_RIE[[#This Row],[B1]],Tabel_FK_B[],2,FALSE),"")</f>
        <v/>
      </c>
      <c r="O119" s="120"/>
      <c r="P119" s="122" t="str">
        <f>IF(Tabel_RIE[[#This Row],[W1]]&gt;0,VLOOKUP(Tabel_RIE[[#This Row],[W1]],Tabel_FK_W[],2,FALSE),"")</f>
        <v/>
      </c>
      <c r="Q11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9" s="122" t="str">
        <f>IF(OR(Tabel_RIE[[#This Row],[E12]]="",Tabel_RIE[[#This Row],[B12]]="",Tabel_RIE[[#This Row],[W12]]=""),"",Tabel_RIE[[#This Row],[E12]]*Tabel_RIE[[#This Row],[B12]]*Tabel_RIE[[#This Row],[W12]])</f>
        <v/>
      </c>
      <c r="S119" s="124" t="str">
        <f>IF(AND(Tabel_RIE[[#This Row],[E12]]="",Tabel_RIE[[#This Row],[R12]]=""),"",IF(AND(OR(Tabel_RIE[[#This Row],[E12]]="",Tabel_RIE[[#This Row],[E12]]&lt;15),OR(Tabel_RIE[[#This Row],[R12]]="",Tabel_RIE[[#This Row],[R12]]&lt;70)),"n.v.t.",IF(OR(Tabel_RIE[[#This Row],[E12]]&gt;=15,Tabel_RIE[[#This Row],[R12]]&gt;=70),"√","fout")))</f>
        <v/>
      </c>
      <c r="T119" s="125"/>
      <c r="U119" s="126"/>
      <c r="V119" s="126"/>
      <c r="W119" s="127"/>
      <c r="X119" s="128" t="str">
        <f t="shared" si="1"/>
        <v>Bronaanpak:
Collectieve maatregelen:
Individuele maatregelen:
PBM's:</v>
      </c>
      <c r="Y119" s="119"/>
      <c r="Z119" s="129"/>
      <c r="AA119" s="125"/>
      <c r="AB119" s="122" t="str">
        <f>IF(Tabel_RIE[[#This Row],[E2]]&gt;0,VLOOKUP(Tabel_RIE[[#This Row],[E2]],Tabel_FK_E[],2,FALSE),"")</f>
        <v/>
      </c>
      <c r="AC119" s="125"/>
      <c r="AD119" s="122" t="str">
        <f>IF(Tabel_RIE[[#This Row],[B2]]&gt;0,VLOOKUP(Tabel_RIE[[#This Row],[B2]],Tabel_FK_B[],2,FALSE),"")</f>
        <v/>
      </c>
      <c r="AE119" s="125"/>
      <c r="AF119" s="122" t="str">
        <f>IF(Tabel_RIE[[#This Row],[W2]]&gt;0,VLOOKUP(Tabel_RIE[[#This Row],[W2]],Tabel_FK_W[],2,FALSE),"")</f>
        <v/>
      </c>
      <c r="AG11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19" s="122"/>
      <c r="AI119" s="119"/>
      <c r="AJ119" s="127"/>
      <c r="AK11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19" s="130" t="str">
        <f>IF(AND(Tabel_RIE[[#This Row],[R12]]&gt;=70,Tabel_RIE[[#This Row],[R22]]&lt;70),"Ja","Nee")</f>
        <v>Ja</v>
      </c>
      <c r="AM119" s="130" t="str">
        <f>IF(Tabel_RIE[[#This Row],[R22]]&lt;&gt;"",Tabel_RIE[[#This Row],[R22]],Tabel_RIE[[#This Row],[R12]])</f>
        <v/>
      </c>
    </row>
    <row r="120" spans="2:39" ht="42" customHeight="1">
      <c r="B120" s="118">
        <v>136</v>
      </c>
      <c r="C120" s="119"/>
      <c r="D120" s="119"/>
      <c r="E120" s="119"/>
      <c r="F120" s="119"/>
      <c r="G120" s="119"/>
      <c r="H120" s="119"/>
      <c r="I120" s="119"/>
      <c r="J120" s="119"/>
      <c r="K120" s="120"/>
      <c r="L120" s="121" t="str">
        <f>IF(Tabel_RIE[[#This Row],[E1]]&gt;0,VLOOKUP(Tabel_RIE[[#This Row],[E1]],Tabel_FK_E[],2,FALSE),"")</f>
        <v/>
      </c>
      <c r="M120" s="120"/>
      <c r="N120" s="122" t="str">
        <f>IF(Tabel_RIE[[#This Row],[B1]]&gt;0,VLOOKUP(Tabel_RIE[[#This Row],[B1]],Tabel_FK_B[],2,FALSE),"")</f>
        <v/>
      </c>
      <c r="O120" s="120"/>
      <c r="P120" s="122" t="str">
        <f>IF(Tabel_RIE[[#This Row],[W1]]&gt;0,VLOOKUP(Tabel_RIE[[#This Row],[W1]],Tabel_FK_W[],2,FALSE),"")</f>
        <v/>
      </c>
      <c r="Q12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0" s="122" t="str">
        <f>IF(OR(Tabel_RIE[[#This Row],[E12]]="",Tabel_RIE[[#This Row],[B12]]="",Tabel_RIE[[#This Row],[W12]]=""),"",Tabel_RIE[[#This Row],[E12]]*Tabel_RIE[[#This Row],[B12]]*Tabel_RIE[[#This Row],[W12]])</f>
        <v/>
      </c>
      <c r="S120" s="124" t="str">
        <f>IF(AND(Tabel_RIE[[#This Row],[E12]]="",Tabel_RIE[[#This Row],[R12]]=""),"",IF(AND(OR(Tabel_RIE[[#This Row],[E12]]="",Tabel_RIE[[#This Row],[E12]]&lt;15),OR(Tabel_RIE[[#This Row],[R12]]="",Tabel_RIE[[#This Row],[R12]]&lt;70)),"n.v.t.",IF(OR(Tabel_RIE[[#This Row],[E12]]&gt;=15,Tabel_RIE[[#This Row],[R12]]&gt;=70),"√","fout")))</f>
        <v/>
      </c>
      <c r="T120" s="125"/>
      <c r="U120" s="126"/>
      <c r="V120" s="126"/>
      <c r="W120" s="127"/>
      <c r="X120" s="128" t="str">
        <f t="shared" si="1"/>
        <v>Bronaanpak:
Collectieve maatregelen:
Individuele maatregelen:
PBM's:</v>
      </c>
      <c r="Y120" s="119"/>
      <c r="Z120" s="129"/>
      <c r="AA120" s="125"/>
      <c r="AB120" s="122" t="str">
        <f>IF(Tabel_RIE[[#This Row],[E2]]&gt;0,VLOOKUP(Tabel_RIE[[#This Row],[E2]],Tabel_FK_E[],2,FALSE),"")</f>
        <v/>
      </c>
      <c r="AC120" s="125"/>
      <c r="AD120" s="122" t="str">
        <f>IF(Tabel_RIE[[#This Row],[B2]]&gt;0,VLOOKUP(Tabel_RIE[[#This Row],[B2]],Tabel_FK_B[],2,FALSE),"")</f>
        <v/>
      </c>
      <c r="AE120" s="125"/>
      <c r="AF120" s="122" t="str">
        <f>IF(Tabel_RIE[[#This Row],[W2]]&gt;0,VLOOKUP(Tabel_RIE[[#This Row],[W2]],Tabel_FK_W[],2,FALSE),"")</f>
        <v/>
      </c>
      <c r="AG12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20" s="122"/>
      <c r="AI120" s="119"/>
      <c r="AJ120" s="127"/>
      <c r="AK12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20" s="130" t="str">
        <f>IF(AND(Tabel_RIE[[#This Row],[R12]]&gt;=70,Tabel_RIE[[#This Row],[R22]]&lt;70),"Ja","Nee")</f>
        <v>Ja</v>
      </c>
      <c r="AM120" s="130" t="str">
        <f>IF(Tabel_RIE[[#This Row],[R22]]&lt;&gt;"",Tabel_RIE[[#This Row],[R22]],Tabel_RIE[[#This Row],[R12]])</f>
        <v/>
      </c>
    </row>
    <row r="121" spans="2:39" ht="42" customHeight="1">
      <c r="B121" s="118">
        <v>137</v>
      </c>
      <c r="C121" s="119"/>
      <c r="D121" s="119"/>
      <c r="E121" s="119"/>
      <c r="F121" s="119"/>
      <c r="G121" s="119"/>
      <c r="H121" s="119"/>
      <c r="I121" s="119"/>
      <c r="J121" s="119"/>
      <c r="K121" s="120"/>
      <c r="L121" s="121" t="str">
        <f>IF(Tabel_RIE[[#This Row],[E1]]&gt;0,VLOOKUP(Tabel_RIE[[#This Row],[E1]],Tabel_FK_E[],2,FALSE),"")</f>
        <v/>
      </c>
      <c r="M121" s="120"/>
      <c r="N121" s="122" t="str">
        <f>IF(Tabel_RIE[[#This Row],[B1]]&gt;0,VLOOKUP(Tabel_RIE[[#This Row],[B1]],Tabel_FK_B[],2,FALSE),"")</f>
        <v/>
      </c>
      <c r="O121" s="120"/>
      <c r="P121" s="122" t="str">
        <f>IF(Tabel_RIE[[#This Row],[W1]]&gt;0,VLOOKUP(Tabel_RIE[[#This Row],[W1]],Tabel_FK_W[],2,FALSE),"")</f>
        <v/>
      </c>
      <c r="Q12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1" s="122" t="str">
        <f>IF(OR(Tabel_RIE[[#This Row],[E12]]="",Tabel_RIE[[#This Row],[B12]]="",Tabel_RIE[[#This Row],[W12]]=""),"",Tabel_RIE[[#This Row],[E12]]*Tabel_RIE[[#This Row],[B12]]*Tabel_RIE[[#This Row],[W12]])</f>
        <v/>
      </c>
      <c r="S121" s="124" t="str">
        <f>IF(AND(Tabel_RIE[[#This Row],[E12]]="",Tabel_RIE[[#This Row],[R12]]=""),"",IF(AND(OR(Tabel_RIE[[#This Row],[E12]]="",Tabel_RIE[[#This Row],[E12]]&lt;15),OR(Tabel_RIE[[#This Row],[R12]]="",Tabel_RIE[[#This Row],[R12]]&lt;70)),"n.v.t.",IF(OR(Tabel_RIE[[#This Row],[E12]]&gt;=15,Tabel_RIE[[#This Row],[R12]]&gt;=70),"√","fout")))</f>
        <v/>
      </c>
      <c r="T121" s="125"/>
      <c r="U121" s="126"/>
      <c r="V121" s="126"/>
      <c r="W121" s="127"/>
      <c r="X121" s="128" t="str">
        <f t="shared" si="1"/>
        <v>Bronaanpak:
Collectieve maatregelen:
Individuele maatregelen:
PBM's:</v>
      </c>
      <c r="Y121" s="119"/>
      <c r="Z121" s="129"/>
      <c r="AA121" s="125"/>
      <c r="AB121" s="122" t="str">
        <f>IF(Tabel_RIE[[#This Row],[E2]]&gt;0,VLOOKUP(Tabel_RIE[[#This Row],[E2]],Tabel_FK_E[],2,FALSE),"")</f>
        <v/>
      </c>
      <c r="AC121" s="125"/>
      <c r="AD121" s="122" t="str">
        <f>IF(Tabel_RIE[[#This Row],[B2]]&gt;0,VLOOKUP(Tabel_RIE[[#This Row],[B2]],Tabel_FK_B[],2,FALSE),"")</f>
        <v/>
      </c>
      <c r="AE121" s="125"/>
      <c r="AF121" s="122" t="str">
        <f>IF(Tabel_RIE[[#This Row],[W2]]&gt;0,VLOOKUP(Tabel_RIE[[#This Row],[W2]],Tabel_FK_W[],2,FALSE),"")</f>
        <v/>
      </c>
      <c r="AG12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21" s="122"/>
      <c r="AI121" s="119"/>
      <c r="AJ121" s="127"/>
      <c r="AK12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21" s="130" t="str">
        <f>IF(AND(Tabel_RIE[[#This Row],[R12]]&gt;=70,Tabel_RIE[[#This Row],[R22]]&lt;70),"Ja","Nee")</f>
        <v>Ja</v>
      </c>
      <c r="AM121" s="130" t="str">
        <f>IF(Tabel_RIE[[#This Row],[R22]]&lt;&gt;"",Tabel_RIE[[#This Row],[R22]],Tabel_RIE[[#This Row],[R12]])</f>
        <v/>
      </c>
    </row>
    <row r="122" spans="2:39" ht="42" customHeight="1">
      <c r="B122" s="118">
        <v>138</v>
      </c>
      <c r="C122" s="119"/>
      <c r="D122" s="119"/>
      <c r="E122" s="119"/>
      <c r="F122" s="119"/>
      <c r="G122" s="119"/>
      <c r="H122" s="119"/>
      <c r="I122" s="119"/>
      <c r="J122" s="119"/>
      <c r="K122" s="120"/>
      <c r="L122" s="121" t="str">
        <f>IF(Tabel_RIE[[#This Row],[E1]]&gt;0,VLOOKUP(Tabel_RIE[[#This Row],[E1]],Tabel_FK_E[],2,FALSE),"")</f>
        <v/>
      </c>
      <c r="M122" s="120"/>
      <c r="N122" s="122" t="str">
        <f>IF(Tabel_RIE[[#This Row],[B1]]&gt;0,VLOOKUP(Tabel_RIE[[#This Row],[B1]],Tabel_FK_B[],2,FALSE),"")</f>
        <v/>
      </c>
      <c r="O122" s="120"/>
      <c r="P122" s="122" t="str">
        <f>IF(Tabel_RIE[[#This Row],[W1]]&gt;0,VLOOKUP(Tabel_RIE[[#This Row],[W1]],Tabel_FK_W[],2,FALSE),"")</f>
        <v/>
      </c>
      <c r="Q12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2" s="122" t="str">
        <f>IF(OR(Tabel_RIE[[#This Row],[E12]]="",Tabel_RIE[[#This Row],[B12]]="",Tabel_RIE[[#This Row],[W12]]=""),"",Tabel_RIE[[#This Row],[E12]]*Tabel_RIE[[#This Row],[B12]]*Tabel_RIE[[#This Row],[W12]])</f>
        <v/>
      </c>
      <c r="S122" s="124" t="str">
        <f>IF(AND(Tabel_RIE[[#This Row],[E12]]="",Tabel_RIE[[#This Row],[R12]]=""),"",IF(AND(OR(Tabel_RIE[[#This Row],[E12]]="",Tabel_RIE[[#This Row],[E12]]&lt;15),OR(Tabel_RIE[[#This Row],[R12]]="",Tabel_RIE[[#This Row],[R12]]&lt;70)),"n.v.t.",IF(OR(Tabel_RIE[[#This Row],[E12]]&gt;=15,Tabel_RIE[[#This Row],[R12]]&gt;=70),"√","fout")))</f>
        <v/>
      </c>
      <c r="T122" s="125"/>
      <c r="U122" s="126"/>
      <c r="V122" s="126"/>
      <c r="W122" s="127"/>
      <c r="X122" s="128" t="str">
        <f t="shared" si="1"/>
        <v>Bronaanpak:
Collectieve maatregelen:
Individuele maatregelen:
PBM's:</v>
      </c>
      <c r="Y122" s="119"/>
      <c r="Z122" s="129"/>
      <c r="AA122" s="125"/>
      <c r="AB122" s="122" t="str">
        <f>IF(Tabel_RIE[[#This Row],[E2]]&gt;0,VLOOKUP(Tabel_RIE[[#This Row],[E2]],Tabel_FK_E[],2,FALSE),"")</f>
        <v/>
      </c>
      <c r="AC122" s="125"/>
      <c r="AD122" s="122" t="str">
        <f>IF(Tabel_RIE[[#This Row],[B2]]&gt;0,VLOOKUP(Tabel_RIE[[#This Row],[B2]],Tabel_FK_B[],2,FALSE),"")</f>
        <v/>
      </c>
      <c r="AE122" s="125"/>
      <c r="AF122" s="122" t="str">
        <f>IF(Tabel_RIE[[#This Row],[W2]]&gt;0,VLOOKUP(Tabel_RIE[[#This Row],[W2]],Tabel_FK_W[],2,FALSE),"")</f>
        <v/>
      </c>
      <c r="AG12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22" s="122"/>
      <c r="AI122" s="119"/>
      <c r="AJ122" s="127"/>
      <c r="AK12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22" s="130" t="str">
        <f>IF(AND(Tabel_RIE[[#This Row],[R12]]&gt;=70,Tabel_RIE[[#This Row],[R22]]&lt;70),"Ja","Nee")</f>
        <v>Ja</v>
      </c>
      <c r="AM122" s="130" t="str">
        <f>IF(Tabel_RIE[[#This Row],[R22]]&lt;&gt;"",Tabel_RIE[[#This Row],[R22]],Tabel_RIE[[#This Row],[R12]])</f>
        <v/>
      </c>
    </row>
    <row r="123" spans="2:39" ht="42" customHeight="1">
      <c r="B123" s="118">
        <v>139</v>
      </c>
      <c r="C123" s="119"/>
      <c r="D123" s="119"/>
      <c r="E123" s="119"/>
      <c r="F123" s="119"/>
      <c r="G123" s="119"/>
      <c r="H123" s="119"/>
      <c r="I123" s="119"/>
      <c r="J123" s="119"/>
      <c r="K123" s="120"/>
      <c r="L123" s="121" t="str">
        <f>IF(Tabel_RIE[[#This Row],[E1]]&gt;0,VLOOKUP(Tabel_RIE[[#This Row],[E1]],Tabel_FK_E[],2,FALSE),"")</f>
        <v/>
      </c>
      <c r="M123" s="120"/>
      <c r="N123" s="122" t="str">
        <f>IF(Tabel_RIE[[#This Row],[B1]]&gt;0,VLOOKUP(Tabel_RIE[[#This Row],[B1]],Tabel_FK_B[],2,FALSE),"")</f>
        <v/>
      </c>
      <c r="O123" s="120"/>
      <c r="P123" s="122" t="str">
        <f>IF(Tabel_RIE[[#This Row],[W1]]&gt;0,VLOOKUP(Tabel_RIE[[#This Row],[W1]],Tabel_FK_W[],2,FALSE),"")</f>
        <v/>
      </c>
      <c r="Q12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3" s="122" t="str">
        <f>IF(OR(Tabel_RIE[[#This Row],[E12]]="",Tabel_RIE[[#This Row],[B12]]="",Tabel_RIE[[#This Row],[W12]]=""),"",Tabel_RIE[[#This Row],[E12]]*Tabel_RIE[[#This Row],[B12]]*Tabel_RIE[[#This Row],[W12]])</f>
        <v/>
      </c>
      <c r="S123" s="124" t="str">
        <f>IF(AND(Tabel_RIE[[#This Row],[E12]]="",Tabel_RIE[[#This Row],[R12]]=""),"",IF(AND(OR(Tabel_RIE[[#This Row],[E12]]="",Tabel_RIE[[#This Row],[E12]]&lt;15),OR(Tabel_RIE[[#This Row],[R12]]="",Tabel_RIE[[#This Row],[R12]]&lt;70)),"n.v.t.",IF(OR(Tabel_RIE[[#This Row],[E12]]&gt;=15,Tabel_RIE[[#This Row],[R12]]&gt;=70),"√","fout")))</f>
        <v/>
      </c>
      <c r="T123" s="125"/>
      <c r="U123" s="126"/>
      <c r="V123" s="126"/>
      <c r="W123" s="127"/>
      <c r="X123" s="128" t="str">
        <f t="shared" si="1"/>
        <v>Bronaanpak:
Collectieve maatregelen:
Individuele maatregelen:
PBM's:</v>
      </c>
      <c r="Y123" s="119"/>
      <c r="Z123" s="129"/>
      <c r="AA123" s="125"/>
      <c r="AB123" s="122" t="str">
        <f>IF(Tabel_RIE[[#This Row],[E2]]&gt;0,VLOOKUP(Tabel_RIE[[#This Row],[E2]],Tabel_FK_E[],2,FALSE),"")</f>
        <v/>
      </c>
      <c r="AC123" s="125"/>
      <c r="AD123" s="122" t="str">
        <f>IF(Tabel_RIE[[#This Row],[B2]]&gt;0,VLOOKUP(Tabel_RIE[[#This Row],[B2]],Tabel_FK_B[],2,FALSE),"")</f>
        <v/>
      </c>
      <c r="AE123" s="125"/>
      <c r="AF123" s="122" t="str">
        <f>IF(Tabel_RIE[[#This Row],[W2]]&gt;0,VLOOKUP(Tabel_RIE[[#This Row],[W2]],Tabel_FK_W[],2,FALSE),"")</f>
        <v/>
      </c>
      <c r="AG12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23" s="122"/>
      <c r="AI123" s="119"/>
      <c r="AJ123" s="127"/>
      <c r="AK12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23" s="130" t="str">
        <f>IF(AND(Tabel_RIE[[#This Row],[R12]]&gt;=70,Tabel_RIE[[#This Row],[R22]]&lt;70),"Ja","Nee")</f>
        <v>Ja</v>
      </c>
      <c r="AM123" s="130" t="str">
        <f>IF(Tabel_RIE[[#This Row],[R22]]&lt;&gt;"",Tabel_RIE[[#This Row],[R22]],Tabel_RIE[[#This Row],[R12]])</f>
        <v/>
      </c>
    </row>
    <row r="124" spans="2:39" ht="42" customHeight="1">
      <c r="B124" s="118">
        <v>140</v>
      </c>
      <c r="C124" s="119"/>
      <c r="D124" s="119"/>
      <c r="E124" s="119"/>
      <c r="F124" s="119"/>
      <c r="G124" s="119"/>
      <c r="H124" s="119"/>
      <c r="I124" s="119"/>
      <c r="J124" s="119"/>
      <c r="K124" s="120"/>
      <c r="L124" s="121" t="str">
        <f>IF(Tabel_RIE[[#This Row],[E1]]&gt;0,VLOOKUP(Tabel_RIE[[#This Row],[E1]],Tabel_FK_E[],2,FALSE),"")</f>
        <v/>
      </c>
      <c r="M124" s="120"/>
      <c r="N124" s="122" t="str">
        <f>IF(Tabel_RIE[[#This Row],[B1]]&gt;0,VLOOKUP(Tabel_RIE[[#This Row],[B1]],Tabel_FK_B[],2,FALSE),"")</f>
        <v/>
      </c>
      <c r="O124" s="120"/>
      <c r="P124" s="122" t="str">
        <f>IF(Tabel_RIE[[#This Row],[W1]]&gt;0,VLOOKUP(Tabel_RIE[[#This Row],[W1]],Tabel_FK_W[],2,FALSE),"")</f>
        <v/>
      </c>
      <c r="Q12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4" s="122" t="str">
        <f>IF(OR(Tabel_RIE[[#This Row],[E12]]="",Tabel_RIE[[#This Row],[B12]]="",Tabel_RIE[[#This Row],[W12]]=""),"",Tabel_RIE[[#This Row],[E12]]*Tabel_RIE[[#This Row],[B12]]*Tabel_RIE[[#This Row],[W12]])</f>
        <v/>
      </c>
      <c r="S124" s="124" t="str">
        <f>IF(AND(Tabel_RIE[[#This Row],[E12]]="",Tabel_RIE[[#This Row],[R12]]=""),"",IF(AND(OR(Tabel_RIE[[#This Row],[E12]]="",Tabel_RIE[[#This Row],[E12]]&lt;15),OR(Tabel_RIE[[#This Row],[R12]]="",Tabel_RIE[[#This Row],[R12]]&lt;70)),"n.v.t.",IF(OR(Tabel_RIE[[#This Row],[E12]]&gt;=15,Tabel_RIE[[#This Row],[R12]]&gt;=70),"√","fout")))</f>
        <v/>
      </c>
      <c r="T124" s="125"/>
      <c r="U124" s="126"/>
      <c r="V124" s="126"/>
      <c r="W124" s="127"/>
      <c r="X124" s="128" t="str">
        <f t="shared" si="1"/>
        <v>Bronaanpak:
Collectieve maatregelen:
Individuele maatregelen:
PBM's:</v>
      </c>
      <c r="Y124" s="119"/>
      <c r="Z124" s="129"/>
      <c r="AA124" s="125"/>
      <c r="AB124" s="122" t="str">
        <f>IF(Tabel_RIE[[#This Row],[E2]]&gt;0,VLOOKUP(Tabel_RIE[[#This Row],[E2]],Tabel_FK_E[],2,FALSE),"")</f>
        <v/>
      </c>
      <c r="AC124" s="125"/>
      <c r="AD124" s="122" t="str">
        <f>IF(Tabel_RIE[[#This Row],[B2]]&gt;0,VLOOKUP(Tabel_RIE[[#This Row],[B2]],Tabel_FK_B[],2,FALSE),"")</f>
        <v/>
      </c>
      <c r="AE124" s="125"/>
      <c r="AF124" s="122" t="str">
        <f>IF(Tabel_RIE[[#This Row],[W2]]&gt;0,VLOOKUP(Tabel_RIE[[#This Row],[W2]],Tabel_FK_W[],2,FALSE),"")</f>
        <v/>
      </c>
      <c r="AG12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24" s="122"/>
      <c r="AI124" s="119"/>
      <c r="AJ124" s="127"/>
      <c r="AK12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24" s="130" t="str">
        <f>IF(AND(Tabel_RIE[[#This Row],[R12]]&gt;=70,Tabel_RIE[[#This Row],[R22]]&lt;70),"Ja","Nee")</f>
        <v>Ja</v>
      </c>
      <c r="AM124" s="130" t="str">
        <f>IF(Tabel_RIE[[#This Row],[R22]]&lt;&gt;"",Tabel_RIE[[#This Row],[R22]],Tabel_RIE[[#This Row],[R12]])</f>
        <v/>
      </c>
    </row>
    <row r="125" spans="2:39" ht="42" customHeight="1">
      <c r="B125" s="118">
        <v>141</v>
      </c>
      <c r="C125" s="119"/>
      <c r="D125" s="119"/>
      <c r="E125" s="119"/>
      <c r="F125" s="119"/>
      <c r="G125" s="119"/>
      <c r="H125" s="119"/>
      <c r="I125" s="119"/>
      <c r="J125" s="119"/>
      <c r="K125" s="120"/>
      <c r="L125" s="121" t="str">
        <f>IF(Tabel_RIE[[#This Row],[E1]]&gt;0,VLOOKUP(Tabel_RIE[[#This Row],[E1]],Tabel_FK_E[],2,FALSE),"")</f>
        <v/>
      </c>
      <c r="M125" s="120"/>
      <c r="N125" s="122" t="str">
        <f>IF(Tabel_RIE[[#This Row],[B1]]&gt;0,VLOOKUP(Tabel_RIE[[#This Row],[B1]],Tabel_FK_B[],2,FALSE),"")</f>
        <v/>
      </c>
      <c r="O125" s="120"/>
      <c r="P125" s="122" t="str">
        <f>IF(Tabel_RIE[[#This Row],[W1]]&gt;0,VLOOKUP(Tabel_RIE[[#This Row],[W1]],Tabel_FK_W[],2,FALSE),"")</f>
        <v/>
      </c>
      <c r="Q12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5" s="122" t="str">
        <f>IF(OR(Tabel_RIE[[#This Row],[E12]]="",Tabel_RIE[[#This Row],[B12]]="",Tabel_RIE[[#This Row],[W12]]=""),"",Tabel_RIE[[#This Row],[E12]]*Tabel_RIE[[#This Row],[B12]]*Tabel_RIE[[#This Row],[W12]])</f>
        <v/>
      </c>
      <c r="S125" s="124" t="str">
        <f>IF(AND(Tabel_RIE[[#This Row],[E12]]="",Tabel_RIE[[#This Row],[R12]]=""),"",IF(AND(OR(Tabel_RIE[[#This Row],[E12]]="",Tabel_RIE[[#This Row],[E12]]&lt;15),OR(Tabel_RIE[[#This Row],[R12]]="",Tabel_RIE[[#This Row],[R12]]&lt;70)),"n.v.t.",IF(OR(Tabel_RIE[[#This Row],[E12]]&gt;=15,Tabel_RIE[[#This Row],[R12]]&gt;=70),"√","fout")))</f>
        <v/>
      </c>
      <c r="T125" s="125"/>
      <c r="U125" s="126"/>
      <c r="V125" s="126"/>
      <c r="W125" s="127"/>
      <c r="X125" s="128" t="str">
        <f t="shared" si="1"/>
        <v>Bronaanpak:
Collectieve maatregelen:
Individuele maatregelen:
PBM's:</v>
      </c>
      <c r="Y125" s="119"/>
      <c r="Z125" s="129"/>
      <c r="AA125" s="125"/>
      <c r="AB125" s="122" t="str">
        <f>IF(Tabel_RIE[[#This Row],[E2]]&gt;0,VLOOKUP(Tabel_RIE[[#This Row],[E2]],Tabel_FK_E[],2,FALSE),"")</f>
        <v/>
      </c>
      <c r="AC125" s="125"/>
      <c r="AD125" s="122" t="str">
        <f>IF(Tabel_RIE[[#This Row],[B2]]&gt;0,VLOOKUP(Tabel_RIE[[#This Row],[B2]],Tabel_FK_B[],2,FALSE),"")</f>
        <v/>
      </c>
      <c r="AE125" s="125"/>
      <c r="AF125" s="122" t="str">
        <f>IF(Tabel_RIE[[#This Row],[W2]]&gt;0,VLOOKUP(Tabel_RIE[[#This Row],[W2]],Tabel_FK_W[],2,FALSE),"")</f>
        <v/>
      </c>
      <c r="AG12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25" s="122"/>
      <c r="AI125" s="119"/>
      <c r="AJ125" s="127"/>
      <c r="AK12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25" s="130" t="str">
        <f>IF(AND(Tabel_RIE[[#This Row],[R12]]&gt;=70,Tabel_RIE[[#This Row],[R22]]&lt;70),"Ja","Nee")</f>
        <v>Ja</v>
      </c>
      <c r="AM125" s="130" t="str">
        <f>IF(Tabel_RIE[[#This Row],[R22]]&lt;&gt;"",Tabel_RIE[[#This Row],[R22]],Tabel_RIE[[#This Row],[R12]])</f>
        <v/>
      </c>
    </row>
    <row r="126" spans="2:39" ht="42" customHeight="1">
      <c r="B126" s="118">
        <v>142</v>
      </c>
      <c r="C126" s="119"/>
      <c r="D126" s="119"/>
      <c r="E126" s="119"/>
      <c r="F126" s="119"/>
      <c r="G126" s="119"/>
      <c r="H126" s="119"/>
      <c r="I126" s="119"/>
      <c r="J126" s="119"/>
      <c r="K126" s="120"/>
      <c r="L126" s="121" t="str">
        <f>IF(Tabel_RIE[[#This Row],[E1]]&gt;0,VLOOKUP(Tabel_RIE[[#This Row],[E1]],Tabel_FK_E[],2,FALSE),"")</f>
        <v/>
      </c>
      <c r="M126" s="120"/>
      <c r="N126" s="122" t="str">
        <f>IF(Tabel_RIE[[#This Row],[B1]]&gt;0,VLOOKUP(Tabel_RIE[[#This Row],[B1]],Tabel_FK_B[],2,FALSE),"")</f>
        <v/>
      </c>
      <c r="O126" s="120"/>
      <c r="P126" s="122" t="str">
        <f>IF(Tabel_RIE[[#This Row],[W1]]&gt;0,VLOOKUP(Tabel_RIE[[#This Row],[W1]],Tabel_FK_W[],2,FALSE),"")</f>
        <v/>
      </c>
      <c r="Q12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6" s="122" t="str">
        <f>IF(OR(Tabel_RIE[[#This Row],[E12]]="",Tabel_RIE[[#This Row],[B12]]="",Tabel_RIE[[#This Row],[W12]]=""),"",Tabel_RIE[[#This Row],[E12]]*Tabel_RIE[[#This Row],[B12]]*Tabel_RIE[[#This Row],[W12]])</f>
        <v/>
      </c>
      <c r="S126" s="124" t="str">
        <f>IF(AND(Tabel_RIE[[#This Row],[E12]]="",Tabel_RIE[[#This Row],[R12]]=""),"",IF(AND(OR(Tabel_RIE[[#This Row],[E12]]="",Tabel_RIE[[#This Row],[E12]]&lt;15),OR(Tabel_RIE[[#This Row],[R12]]="",Tabel_RIE[[#This Row],[R12]]&lt;70)),"n.v.t.",IF(OR(Tabel_RIE[[#This Row],[E12]]&gt;=15,Tabel_RIE[[#This Row],[R12]]&gt;=70),"√","fout")))</f>
        <v/>
      </c>
      <c r="T126" s="125"/>
      <c r="U126" s="126"/>
      <c r="V126" s="126"/>
      <c r="W126" s="127"/>
      <c r="X126" s="128" t="str">
        <f t="shared" si="1"/>
        <v>Bronaanpak:
Collectieve maatregelen:
Individuele maatregelen:
PBM's:</v>
      </c>
      <c r="Y126" s="119"/>
      <c r="Z126" s="129"/>
      <c r="AA126" s="125"/>
      <c r="AB126" s="122" t="str">
        <f>IF(Tabel_RIE[[#This Row],[E2]]&gt;0,VLOOKUP(Tabel_RIE[[#This Row],[E2]],Tabel_FK_E[],2,FALSE),"")</f>
        <v/>
      </c>
      <c r="AC126" s="125"/>
      <c r="AD126" s="122" t="str">
        <f>IF(Tabel_RIE[[#This Row],[B2]]&gt;0,VLOOKUP(Tabel_RIE[[#This Row],[B2]],Tabel_FK_B[],2,FALSE),"")</f>
        <v/>
      </c>
      <c r="AE126" s="125"/>
      <c r="AF126" s="122" t="str">
        <f>IF(Tabel_RIE[[#This Row],[W2]]&gt;0,VLOOKUP(Tabel_RIE[[#This Row],[W2]],Tabel_FK_W[],2,FALSE),"")</f>
        <v/>
      </c>
      <c r="AG12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26" s="122"/>
      <c r="AI126" s="119"/>
      <c r="AJ126" s="127"/>
      <c r="AK12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26" s="130" t="str">
        <f>IF(AND(Tabel_RIE[[#This Row],[R12]]&gt;=70,Tabel_RIE[[#This Row],[R22]]&lt;70),"Ja","Nee")</f>
        <v>Ja</v>
      </c>
      <c r="AM126" s="130" t="str">
        <f>IF(Tabel_RIE[[#This Row],[R22]]&lt;&gt;"",Tabel_RIE[[#This Row],[R22]],Tabel_RIE[[#This Row],[R12]])</f>
        <v/>
      </c>
    </row>
    <row r="127" spans="2:39" ht="42" customHeight="1">
      <c r="B127" s="118">
        <v>143</v>
      </c>
      <c r="C127" s="119"/>
      <c r="D127" s="119"/>
      <c r="E127" s="119"/>
      <c r="F127" s="119"/>
      <c r="G127" s="119"/>
      <c r="H127" s="119"/>
      <c r="I127" s="119"/>
      <c r="J127" s="119"/>
      <c r="K127" s="120"/>
      <c r="L127" s="121" t="str">
        <f>IF(Tabel_RIE[[#This Row],[E1]]&gt;0,VLOOKUP(Tabel_RIE[[#This Row],[E1]],Tabel_FK_E[],2,FALSE),"")</f>
        <v/>
      </c>
      <c r="M127" s="120"/>
      <c r="N127" s="122" t="str">
        <f>IF(Tabel_RIE[[#This Row],[B1]]&gt;0,VLOOKUP(Tabel_RIE[[#This Row],[B1]],Tabel_FK_B[],2,FALSE),"")</f>
        <v/>
      </c>
      <c r="O127" s="120"/>
      <c r="P127" s="122" t="str">
        <f>IF(Tabel_RIE[[#This Row],[W1]]&gt;0,VLOOKUP(Tabel_RIE[[#This Row],[W1]],Tabel_FK_W[],2,FALSE),"")</f>
        <v/>
      </c>
      <c r="Q12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7" s="122" t="str">
        <f>IF(OR(Tabel_RIE[[#This Row],[E12]]="",Tabel_RIE[[#This Row],[B12]]="",Tabel_RIE[[#This Row],[W12]]=""),"",Tabel_RIE[[#This Row],[E12]]*Tabel_RIE[[#This Row],[B12]]*Tabel_RIE[[#This Row],[W12]])</f>
        <v/>
      </c>
      <c r="S127" s="124" t="str">
        <f>IF(AND(Tabel_RIE[[#This Row],[E12]]="",Tabel_RIE[[#This Row],[R12]]=""),"",IF(AND(OR(Tabel_RIE[[#This Row],[E12]]="",Tabel_RIE[[#This Row],[E12]]&lt;15),OR(Tabel_RIE[[#This Row],[R12]]="",Tabel_RIE[[#This Row],[R12]]&lt;70)),"n.v.t.",IF(OR(Tabel_RIE[[#This Row],[E12]]&gt;=15,Tabel_RIE[[#This Row],[R12]]&gt;=70),"√","fout")))</f>
        <v/>
      </c>
      <c r="T127" s="125"/>
      <c r="U127" s="126"/>
      <c r="V127" s="126"/>
      <c r="W127" s="127"/>
      <c r="X127" s="128" t="str">
        <f t="shared" si="1"/>
        <v>Bronaanpak:
Collectieve maatregelen:
Individuele maatregelen:
PBM's:</v>
      </c>
      <c r="Y127" s="119"/>
      <c r="Z127" s="129"/>
      <c r="AA127" s="125"/>
      <c r="AB127" s="122" t="str">
        <f>IF(Tabel_RIE[[#This Row],[E2]]&gt;0,VLOOKUP(Tabel_RIE[[#This Row],[E2]],Tabel_FK_E[],2,FALSE),"")</f>
        <v/>
      </c>
      <c r="AC127" s="125"/>
      <c r="AD127" s="122" t="str">
        <f>IF(Tabel_RIE[[#This Row],[B2]]&gt;0,VLOOKUP(Tabel_RIE[[#This Row],[B2]],Tabel_FK_B[],2,FALSE),"")</f>
        <v/>
      </c>
      <c r="AE127" s="125"/>
      <c r="AF127" s="122" t="str">
        <f>IF(Tabel_RIE[[#This Row],[W2]]&gt;0,VLOOKUP(Tabel_RIE[[#This Row],[W2]],Tabel_FK_W[],2,FALSE),"")</f>
        <v/>
      </c>
      <c r="AG12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27" s="122"/>
      <c r="AI127" s="119"/>
      <c r="AJ127" s="127"/>
      <c r="AK12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27" s="130" t="str">
        <f>IF(AND(Tabel_RIE[[#This Row],[R12]]&gt;=70,Tabel_RIE[[#This Row],[R22]]&lt;70),"Ja","Nee")</f>
        <v>Ja</v>
      </c>
      <c r="AM127" s="130" t="str">
        <f>IF(Tabel_RIE[[#This Row],[R22]]&lt;&gt;"",Tabel_RIE[[#This Row],[R22]],Tabel_RIE[[#This Row],[R12]])</f>
        <v/>
      </c>
    </row>
    <row r="128" spans="2:39" ht="42" customHeight="1">
      <c r="B128" s="118">
        <v>144</v>
      </c>
      <c r="C128" s="119"/>
      <c r="D128" s="119"/>
      <c r="E128" s="119"/>
      <c r="F128" s="119"/>
      <c r="G128" s="119"/>
      <c r="H128" s="119"/>
      <c r="I128" s="119"/>
      <c r="J128" s="119"/>
      <c r="K128" s="120"/>
      <c r="L128" s="121" t="str">
        <f>IF(Tabel_RIE[[#This Row],[E1]]&gt;0,VLOOKUP(Tabel_RIE[[#This Row],[E1]],Tabel_FK_E[],2,FALSE),"")</f>
        <v/>
      </c>
      <c r="M128" s="120"/>
      <c r="N128" s="122" t="str">
        <f>IF(Tabel_RIE[[#This Row],[B1]]&gt;0,VLOOKUP(Tabel_RIE[[#This Row],[B1]],Tabel_FK_B[],2,FALSE),"")</f>
        <v/>
      </c>
      <c r="O128" s="120"/>
      <c r="P128" s="122" t="str">
        <f>IF(Tabel_RIE[[#This Row],[W1]]&gt;0,VLOOKUP(Tabel_RIE[[#This Row],[W1]],Tabel_FK_W[],2,FALSE),"")</f>
        <v/>
      </c>
      <c r="Q12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8" s="122" t="str">
        <f>IF(OR(Tabel_RIE[[#This Row],[E12]]="",Tabel_RIE[[#This Row],[B12]]="",Tabel_RIE[[#This Row],[W12]]=""),"",Tabel_RIE[[#This Row],[E12]]*Tabel_RIE[[#This Row],[B12]]*Tabel_RIE[[#This Row],[W12]])</f>
        <v/>
      </c>
      <c r="S128" s="124" t="str">
        <f>IF(AND(Tabel_RIE[[#This Row],[E12]]="",Tabel_RIE[[#This Row],[R12]]=""),"",IF(AND(OR(Tabel_RIE[[#This Row],[E12]]="",Tabel_RIE[[#This Row],[E12]]&lt;15),OR(Tabel_RIE[[#This Row],[R12]]="",Tabel_RIE[[#This Row],[R12]]&lt;70)),"n.v.t.",IF(OR(Tabel_RIE[[#This Row],[E12]]&gt;=15,Tabel_RIE[[#This Row],[R12]]&gt;=70),"√","fout")))</f>
        <v/>
      </c>
      <c r="T128" s="125"/>
      <c r="U128" s="126"/>
      <c r="V128" s="126"/>
      <c r="W128" s="127"/>
      <c r="X128" s="128" t="str">
        <f t="shared" si="1"/>
        <v>Bronaanpak:
Collectieve maatregelen:
Individuele maatregelen:
PBM's:</v>
      </c>
      <c r="Y128" s="119"/>
      <c r="Z128" s="129"/>
      <c r="AA128" s="125"/>
      <c r="AB128" s="122" t="str">
        <f>IF(Tabel_RIE[[#This Row],[E2]]&gt;0,VLOOKUP(Tabel_RIE[[#This Row],[E2]],Tabel_FK_E[],2,FALSE),"")</f>
        <v/>
      </c>
      <c r="AC128" s="125"/>
      <c r="AD128" s="122" t="str">
        <f>IF(Tabel_RIE[[#This Row],[B2]]&gt;0,VLOOKUP(Tabel_RIE[[#This Row],[B2]],Tabel_FK_B[],2,FALSE),"")</f>
        <v/>
      </c>
      <c r="AE128" s="125"/>
      <c r="AF128" s="122" t="str">
        <f>IF(Tabel_RIE[[#This Row],[W2]]&gt;0,VLOOKUP(Tabel_RIE[[#This Row],[W2]],Tabel_FK_W[],2,FALSE),"")</f>
        <v/>
      </c>
      <c r="AG12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28" s="122"/>
      <c r="AI128" s="119"/>
      <c r="AJ128" s="127"/>
      <c r="AK12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28" s="130" t="str">
        <f>IF(AND(Tabel_RIE[[#This Row],[R12]]&gt;=70,Tabel_RIE[[#This Row],[R22]]&lt;70),"Ja","Nee")</f>
        <v>Ja</v>
      </c>
      <c r="AM128" s="130" t="str">
        <f>IF(Tabel_RIE[[#This Row],[R22]]&lt;&gt;"",Tabel_RIE[[#This Row],[R22]],Tabel_RIE[[#This Row],[R12]])</f>
        <v/>
      </c>
    </row>
    <row r="129" spans="2:39" ht="42" customHeight="1">
      <c r="B129" s="118">
        <v>145</v>
      </c>
      <c r="C129" s="119"/>
      <c r="D129" s="119"/>
      <c r="E129" s="119"/>
      <c r="F129" s="119"/>
      <c r="G129" s="119"/>
      <c r="H129" s="119"/>
      <c r="I129" s="119"/>
      <c r="J129" s="119"/>
      <c r="K129" s="120"/>
      <c r="L129" s="121" t="str">
        <f>IF(Tabel_RIE[[#This Row],[E1]]&gt;0,VLOOKUP(Tabel_RIE[[#This Row],[E1]],Tabel_FK_E[],2,FALSE),"")</f>
        <v/>
      </c>
      <c r="M129" s="120"/>
      <c r="N129" s="122" t="str">
        <f>IF(Tabel_RIE[[#This Row],[B1]]&gt;0,VLOOKUP(Tabel_RIE[[#This Row],[B1]],Tabel_FK_B[],2,FALSE),"")</f>
        <v/>
      </c>
      <c r="O129" s="120"/>
      <c r="P129" s="122" t="str">
        <f>IF(Tabel_RIE[[#This Row],[W1]]&gt;0,VLOOKUP(Tabel_RIE[[#This Row],[W1]],Tabel_FK_W[],2,FALSE),"")</f>
        <v/>
      </c>
      <c r="Q12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9" s="122" t="str">
        <f>IF(OR(Tabel_RIE[[#This Row],[E12]]="",Tabel_RIE[[#This Row],[B12]]="",Tabel_RIE[[#This Row],[W12]]=""),"",Tabel_RIE[[#This Row],[E12]]*Tabel_RIE[[#This Row],[B12]]*Tabel_RIE[[#This Row],[W12]])</f>
        <v/>
      </c>
      <c r="S129" s="124" t="str">
        <f>IF(AND(Tabel_RIE[[#This Row],[E12]]="",Tabel_RIE[[#This Row],[R12]]=""),"",IF(AND(OR(Tabel_RIE[[#This Row],[E12]]="",Tabel_RIE[[#This Row],[E12]]&lt;15),OR(Tabel_RIE[[#This Row],[R12]]="",Tabel_RIE[[#This Row],[R12]]&lt;70)),"n.v.t.",IF(OR(Tabel_RIE[[#This Row],[E12]]&gt;=15,Tabel_RIE[[#This Row],[R12]]&gt;=70),"√","fout")))</f>
        <v/>
      </c>
      <c r="T129" s="125"/>
      <c r="U129" s="126"/>
      <c r="V129" s="126"/>
      <c r="W129" s="127"/>
      <c r="X129" s="128" t="str">
        <f t="shared" si="1"/>
        <v>Bronaanpak:
Collectieve maatregelen:
Individuele maatregelen:
PBM's:</v>
      </c>
      <c r="Y129" s="119"/>
      <c r="Z129" s="129"/>
      <c r="AA129" s="125"/>
      <c r="AB129" s="122" t="str">
        <f>IF(Tabel_RIE[[#This Row],[E2]]&gt;0,VLOOKUP(Tabel_RIE[[#This Row],[E2]],Tabel_FK_E[],2,FALSE),"")</f>
        <v/>
      </c>
      <c r="AC129" s="125"/>
      <c r="AD129" s="122" t="str">
        <f>IF(Tabel_RIE[[#This Row],[B2]]&gt;0,VLOOKUP(Tabel_RIE[[#This Row],[B2]],Tabel_FK_B[],2,FALSE),"")</f>
        <v/>
      </c>
      <c r="AE129" s="125"/>
      <c r="AF129" s="122" t="str">
        <f>IF(Tabel_RIE[[#This Row],[W2]]&gt;0,VLOOKUP(Tabel_RIE[[#This Row],[W2]],Tabel_FK_W[],2,FALSE),"")</f>
        <v/>
      </c>
      <c r="AG12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29" s="122"/>
      <c r="AI129" s="119"/>
      <c r="AJ129" s="127"/>
      <c r="AK12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29" s="130" t="str">
        <f>IF(AND(Tabel_RIE[[#This Row],[R12]]&gt;=70,Tabel_RIE[[#This Row],[R22]]&lt;70),"Ja","Nee")</f>
        <v>Ja</v>
      </c>
      <c r="AM129" s="130" t="str">
        <f>IF(Tabel_RIE[[#This Row],[R22]]&lt;&gt;"",Tabel_RIE[[#This Row],[R22]],Tabel_RIE[[#This Row],[R12]])</f>
        <v/>
      </c>
    </row>
    <row r="130" spans="2:39" ht="42" customHeight="1">
      <c r="B130" s="118">
        <v>146</v>
      </c>
      <c r="C130" s="119"/>
      <c r="D130" s="119"/>
      <c r="E130" s="119"/>
      <c r="F130" s="119"/>
      <c r="G130" s="119"/>
      <c r="H130" s="119"/>
      <c r="I130" s="119"/>
      <c r="J130" s="119"/>
      <c r="K130" s="120"/>
      <c r="L130" s="121" t="str">
        <f>IF(Tabel_RIE[[#This Row],[E1]]&gt;0,VLOOKUP(Tabel_RIE[[#This Row],[E1]],Tabel_FK_E[],2,FALSE),"")</f>
        <v/>
      </c>
      <c r="M130" s="120"/>
      <c r="N130" s="122" t="str">
        <f>IF(Tabel_RIE[[#This Row],[B1]]&gt;0,VLOOKUP(Tabel_RIE[[#This Row],[B1]],Tabel_FK_B[],2,FALSE),"")</f>
        <v/>
      </c>
      <c r="O130" s="120"/>
      <c r="P130" s="122" t="str">
        <f>IF(Tabel_RIE[[#This Row],[W1]]&gt;0,VLOOKUP(Tabel_RIE[[#This Row],[W1]],Tabel_FK_W[],2,FALSE),"")</f>
        <v/>
      </c>
      <c r="Q13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0" s="122" t="str">
        <f>IF(OR(Tabel_RIE[[#This Row],[E12]]="",Tabel_RIE[[#This Row],[B12]]="",Tabel_RIE[[#This Row],[W12]]=""),"",Tabel_RIE[[#This Row],[E12]]*Tabel_RIE[[#This Row],[B12]]*Tabel_RIE[[#This Row],[W12]])</f>
        <v/>
      </c>
      <c r="S130" s="124" t="str">
        <f>IF(AND(Tabel_RIE[[#This Row],[E12]]="",Tabel_RIE[[#This Row],[R12]]=""),"",IF(AND(OR(Tabel_RIE[[#This Row],[E12]]="",Tabel_RIE[[#This Row],[E12]]&lt;15),OR(Tabel_RIE[[#This Row],[R12]]="",Tabel_RIE[[#This Row],[R12]]&lt;70)),"n.v.t.",IF(OR(Tabel_RIE[[#This Row],[E12]]&gt;=15,Tabel_RIE[[#This Row],[R12]]&gt;=70),"√","fout")))</f>
        <v/>
      </c>
      <c r="T130" s="125"/>
      <c r="U130" s="126"/>
      <c r="V130" s="126"/>
      <c r="W130" s="127"/>
      <c r="X130" s="128" t="str">
        <f t="shared" si="1"/>
        <v>Bronaanpak:
Collectieve maatregelen:
Individuele maatregelen:
PBM's:</v>
      </c>
      <c r="Y130" s="119"/>
      <c r="Z130" s="129"/>
      <c r="AA130" s="125"/>
      <c r="AB130" s="122" t="str">
        <f>IF(Tabel_RIE[[#This Row],[E2]]&gt;0,VLOOKUP(Tabel_RIE[[#This Row],[E2]],Tabel_FK_E[],2,FALSE),"")</f>
        <v/>
      </c>
      <c r="AC130" s="125"/>
      <c r="AD130" s="122" t="str">
        <f>IF(Tabel_RIE[[#This Row],[B2]]&gt;0,VLOOKUP(Tabel_RIE[[#This Row],[B2]],Tabel_FK_B[],2,FALSE),"")</f>
        <v/>
      </c>
      <c r="AE130" s="125"/>
      <c r="AF130" s="122" t="str">
        <f>IF(Tabel_RIE[[#This Row],[W2]]&gt;0,VLOOKUP(Tabel_RIE[[#This Row],[W2]],Tabel_FK_W[],2,FALSE),"")</f>
        <v/>
      </c>
      <c r="AG13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30" s="122"/>
      <c r="AI130" s="119"/>
      <c r="AJ130" s="127"/>
      <c r="AK13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30" s="130" t="str">
        <f>IF(AND(Tabel_RIE[[#This Row],[R12]]&gt;=70,Tabel_RIE[[#This Row],[R22]]&lt;70),"Ja","Nee")</f>
        <v>Ja</v>
      </c>
      <c r="AM130" s="130" t="str">
        <f>IF(Tabel_RIE[[#This Row],[R22]]&lt;&gt;"",Tabel_RIE[[#This Row],[R22]],Tabel_RIE[[#This Row],[R12]])</f>
        <v/>
      </c>
    </row>
    <row r="131" spans="2:39" ht="42" customHeight="1">
      <c r="B131" s="118">
        <v>147</v>
      </c>
      <c r="C131" s="119"/>
      <c r="D131" s="119"/>
      <c r="E131" s="119"/>
      <c r="F131" s="119"/>
      <c r="G131" s="119"/>
      <c r="H131" s="119"/>
      <c r="I131" s="119"/>
      <c r="J131" s="119"/>
      <c r="K131" s="120"/>
      <c r="L131" s="121" t="str">
        <f>IF(Tabel_RIE[[#This Row],[E1]]&gt;0,VLOOKUP(Tabel_RIE[[#This Row],[E1]],Tabel_FK_E[],2,FALSE),"")</f>
        <v/>
      </c>
      <c r="M131" s="120"/>
      <c r="N131" s="122" t="str">
        <f>IF(Tabel_RIE[[#This Row],[B1]]&gt;0,VLOOKUP(Tabel_RIE[[#This Row],[B1]],Tabel_FK_B[],2,FALSE),"")</f>
        <v/>
      </c>
      <c r="O131" s="120"/>
      <c r="P131" s="122" t="str">
        <f>IF(Tabel_RIE[[#This Row],[W1]]&gt;0,VLOOKUP(Tabel_RIE[[#This Row],[W1]],Tabel_FK_W[],2,FALSE),"")</f>
        <v/>
      </c>
      <c r="Q13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1" s="122" t="str">
        <f>IF(OR(Tabel_RIE[[#This Row],[E12]]="",Tabel_RIE[[#This Row],[B12]]="",Tabel_RIE[[#This Row],[W12]]=""),"",Tabel_RIE[[#This Row],[E12]]*Tabel_RIE[[#This Row],[B12]]*Tabel_RIE[[#This Row],[W12]])</f>
        <v/>
      </c>
      <c r="S131" s="124" t="str">
        <f>IF(AND(Tabel_RIE[[#This Row],[E12]]="",Tabel_RIE[[#This Row],[R12]]=""),"",IF(AND(OR(Tabel_RIE[[#This Row],[E12]]="",Tabel_RIE[[#This Row],[E12]]&lt;15),OR(Tabel_RIE[[#This Row],[R12]]="",Tabel_RIE[[#This Row],[R12]]&lt;70)),"n.v.t.",IF(OR(Tabel_RIE[[#This Row],[E12]]&gt;=15,Tabel_RIE[[#This Row],[R12]]&gt;=70),"√","fout")))</f>
        <v/>
      </c>
      <c r="T131" s="125"/>
      <c r="U131" s="126"/>
      <c r="V131" s="126"/>
      <c r="W131" s="127"/>
      <c r="X131" s="128" t="str">
        <f t="shared" si="1"/>
        <v>Bronaanpak:
Collectieve maatregelen:
Individuele maatregelen:
PBM's:</v>
      </c>
      <c r="Y131" s="119"/>
      <c r="Z131" s="129"/>
      <c r="AA131" s="125"/>
      <c r="AB131" s="122" t="str">
        <f>IF(Tabel_RIE[[#This Row],[E2]]&gt;0,VLOOKUP(Tabel_RIE[[#This Row],[E2]],Tabel_FK_E[],2,FALSE),"")</f>
        <v/>
      </c>
      <c r="AC131" s="125"/>
      <c r="AD131" s="122" t="str">
        <f>IF(Tabel_RIE[[#This Row],[B2]]&gt;0,VLOOKUP(Tabel_RIE[[#This Row],[B2]],Tabel_FK_B[],2,FALSE),"")</f>
        <v/>
      </c>
      <c r="AE131" s="125"/>
      <c r="AF131" s="122" t="str">
        <f>IF(Tabel_RIE[[#This Row],[W2]]&gt;0,VLOOKUP(Tabel_RIE[[#This Row],[W2]],Tabel_FK_W[],2,FALSE),"")</f>
        <v/>
      </c>
      <c r="AG13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31" s="122"/>
      <c r="AI131" s="119"/>
      <c r="AJ131" s="127"/>
      <c r="AK13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31" s="130" t="str">
        <f>IF(AND(Tabel_RIE[[#This Row],[R12]]&gt;=70,Tabel_RIE[[#This Row],[R22]]&lt;70),"Ja","Nee")</f>
        <v>Ja</v>
      </c>
      <c r="AM131" s="130" t="str">
        <f>IF(Tabel_RIE[[#This Row],[R22]]&lt;&gt;"",Tabel_RIE[[#This Row],[R22]],Tabel_RIE[[#This Row],[R12]])</f>
        <v/>
      </c>
    </row>
    <row r="132" spans="2:39" ht="42" customHeight="1">
      <c r="B132" s="118">
        <v>148</v>
      </c>
      <c r="C132" s="119"/>
      <c r="D132" s="119"/>
      <c r="E132" s="119"/>
      <c r="F132" s="119"/>
      <c r="G132" s="119"/>
      <c r="H132" s="119"/>
      <c r="I132" s="119"/>
      <c r="J132" s="119"/>
      <c r="K132" s="120"/>
      <c r="L132" s="121" t="str">
        <f>IF(Tabel_RIE[[#This Row],[E1]]&gt;0,VLOOKUP(Tabel_RIE[[#This Row],[E1]],Tabel_FK_E[],2,FALSE),"")</f>
        <v/>
      </c>
      <c r="M132" s="120"/>
      <c r="N132" s="122" t="str">
        <f>IF(Tabel_RIE[[#This Row],[B1]]&gt;0,VLOOKUP(Tabel_RIE[[#This Row],[B1]],Tabel_FK_B[],2,FALSE),"")</f>
        <v/>
      </c>
      <c r="O132" s="120"/>
      <c r="P132" s="122" t="str">
        <f>IF(Tabel_RIE[[#This Row],[W1]]&gt;0,VLOOKUP(Tabel_RIE[[#This Row],[W1]],Tabel_FK_W[],2,FALSE),"")</f>
        <v/>
      </c>
      <c r="Q13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2" s="122" t="str">
        <f>IF(OR(Tabel_RIE[[#This Row],[E12]]="",Tabel_RIE[[#This Row],[B12]]="",Tabel_RIE[[#This Row],[W12]]=""),"",Tabel_RIE[[#This Row],[E12]]*Tabel_RIE[[#This Row],[B12]]*Tabel_RIE[[#This Row],[W12]])</f>
        <v/>
      </c>
      <c r="S132" s="124" t="str">
        <f>IF(AND(Tabel_RIE[[#This Row],[E12]]="",Tabel_RIE[[#This Row],[R12]]=""),"",IF(AND(OR(Tabel_RIE[[#This Row],[E12]]="",Tabel_RIE[[#This Row],[E12]]&lt;15),OR(Tabel_RIE[[#This Row],[R12]]="",Tabel_RIE[[#This Row],[R12]]&lt;70)),"n.v.t.",IF(OR(Tabel_RIE[[#This Row],[E12]]&gt;=15,Tabel_RIE[[#This Row],[R12]]&gt;=70),"√","fout")))</f>
        <v/>
      </c>
      <c r="T132" s="125"/>
      <c r="U132" s="126"/>
      <c r="V132" s="126"/>
      <c r="W132" s="127"/>
      <c r="X132" s="128" t="str">
        <f t="shared" si="1"/>
        <v>Bronaanpak:
Collectieve maatregelen:
Individuele maatregelen:
PBM's:</v>
      </c>
      <c r="Y132" s="119"/>
      <c r="Z132" s="129"/>
      <c r="AA132" s="125"/>
      <c r="AB132" s="122" t="str">
        <f>IF(Tabel_RIE[[#This Row],[E2]]&gt;0,VLOOKUP(Tabel_RIE[[#This Row],[E2]],Tabel_FK_E[],2,FALSE),"")</f>
        <v/>
      </c>
      <c r="AC132" s="125"/>
      <c r="AD132" s="122" t="str">
        <f>IF(Tabel_RIE[[#This Row],[B2]]&gt;0,VLOOKUP(Tabel_RIE[[#This Row],[B2]],Tabel_FK_B[],2,FALSE),"")</f>
        <v/>
      </c>
      <c r="AE132" s="125"/>
      <c r="AF132" s="122" t="str">
        <f>IF(Tabel_RIE[[#This Row],[W2]]&gt;0,VLOOKUP(Tabel_RIE[[#This Row],[W2]],Tabel_FK_W[],2,FALSE),"")</f>
        <v/>
      </c>
      <c r="AG13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32" s="122"/>
      <c r="AI132" s="119"/>
      <c r="AJ132" s="127"/>
      <c r="AK13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32" s="130" t="str">
        <f>IF(AND(Tabel_RIE[[#This Row],[R12]]&gt;=70,Tabel_RIE[[#This Row],[R22]]&lt;70),"Ja","Nee")</f>
        <v>Ja</v>
      </c>
      <c r="AM132" s="130" t="str">
        <f>IF(Tabel_RIE[[#This Row],[R22]]&lt;&gt;"",Tabel_RIE[[#This Row],[R22]],Tabel_RIE[[#This Row],[R12]])</f>
        <v/>
      </c>
    </row>
    <row r="133" spans="2:39" ht="42" customHeight="1">
      <c r="B133" s="118">
        <v>149</v>
      </c>
      <c r="C133" s="119"/>
      <c r="D133" s="119"/>
      <c r="E133" s="119"/>
      <c r="F133" s="119"/>
      <c r="G133" s="119"/>
      <c r="H133" s="119"/>
      <c r="I133" s="119"/>
      <c r="J133" s="119"/>
      <c r="K133" s="120"/>
      <c r="L133" s="121" t="str">
        <f>IF(Tabel_RIE[[#This Row],[E1]]&gt;0,VLOOKUP(Tabel_RIE[[#This Row],[E1]],Tabel_FK_E[],2,FALSE),"")</f>
        <v/>
      </c>
      <c r="M133" s="120"/>
      <c r="N133" s="122" t="str">
        <f>IF(Tabel_RIE[[#This Row],[B1]]&gt;0,VLOOKUP(Tabel_RIE[[#This Row],[B1]],Tabel_FK_B[],2,FALSE),"")</f>
        <v/>
      </c>
      <c r="O133" s="120"/>
      <c r="P133" s="122" t="str">
        <f>IF(Tabel_RIE[[#This Row],[W1]]&gt;0,VLOOKUP(Tabel_RIE[[#This Row],[W1]],Tabel_FK_W[],2,FALSE),"")</f>
        <v/>
      </c>
      <c r="Q13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3" s="122" t="str">
        <f>IF(OR(Tabel_RIE[[#This Row],[E12]]="",Tabel_RIE[[#This Row],[B12]]="",Tabel_RIE[[#This Row],[W12]]=""),"",Tabel_RIE[[#This Row],[E12]]*Tabel_RIE[[#This Row],[B12]]*Tabel_RIE[[#This Row],[W12]])</f>
        <v/>
      </c>
      <c r="S133" s="124" t="str">
        <f>IF(AND(Tabel_RIE[[#This Row],[E12]]="",Tabel_RIE[[#This Row],[R12]]=""),"",IF(AND(OR(Tabel_RIE[[#This Row],[E12]]="",Tabel_RIE[[#This Row],[E12]]&lt;15),OR(Tabel_RIE[[#This Row],[R12]]="",Tabel_RIE[[#This Row],[R12]]&lt;70)),"n.v.t.",IF(OR(Tabel_RIE[[#This Row],[E12]]&gt;=15,Tabel_RIE[[#This Row],[R12]]&gt;=70),"√","fout")))</f>
        <v/>
      </c>
      <c r="T133" s="125"/>
      <c r="U133" s="126"/>
      <c r="V133" s="126"/>
      <c r="W133" s="127"/>
      <c r="X133" s="128" t="str">
        <f t="shared" si="1"/>
        <v>Bronaanpak:
Collectieve maatregelen:
Individuele maatregelen:
PBM's:</v>
      </c>
      <c r="Y133" s="119"/>
      <c r="Z133" s="129"/>
      <c r="AA133" s="125"/>
      <c r="AB133" s="122" t="str">
        <f>IF(Tabel_RIE[[#This Row],[E2]]&gt;0,VLOOKUP(Tabel_RIE[[#This Row],[E2]],Tabel_FK_E[],2,FALSE),"")</f>
        <v/>
      </c>
      <c r="AC133" s="125"/>
      <c r="AD133" s="122" t="str">
        <f>IF(Tabel_RIE[[#This Row],[B2]]&gt;0,VLOOKUP(Tabel_RIE[[#This Row],[B2]],Tabel_FK_B[],2,FALSE),"")</f>
        <v/>
      </c>
      <c r="AE133" s="125"/>
      <c r="AF133" s="122" t="str">
        <f>IF(Tabel_RIE[[#This Row],[W2]]&gt;0,VLOOKUP(Tabel_RIE[[#This Row],[W2]],Tabel_FK_W[],2,FALSE),"")</f>
        <v/>
      </c>
      <c r="AG13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33" s="122"/>
      <c r="AI133" s="119"/>
      <c r="AJ133" s="127"/>
      <c r="AK13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33" s="130" t="str">
        <f>IF(AND(Tabel_RIE[[#This Row],[R12]]&gt;=70,Tabel_RIE[[#This Row],[R22]]&lt;70),"Ja","Nee")</f>
        <v>Ja</v>
      </c>
      <c r="AM133" s="130" t="str">
        <f>IF(Tabel_RIE[[#This Row],[R22]]&lt;&gt;"",Tabel_RIE[[#This Row],[R22]],Tabel_RIE[[#This Row],[R12]])</f>
        <v/>
      </c>
    </row>
    <row r="134" spans="2:39" ht="42" customHeight="1">
      <c r="B134" s="118">
        <v>150</v>
      </c>
      <c r="C134" s="119"/>
      <c r="D134" s="119"/>
      <c r="E134" s="119"/>
      <c r="F134" s="119"/>
      <c r="G134" s="119"/>
      <c r="H134" s="119"/>
      <c r="I134" s="119"/>
      <c r="J134" s="119"/>
      <c r="K134" s="120"/>
      <c r="L134" s="121" t="str">
        <f>IF(Tabel_RIE[[#This Row],[E1]]&gt;0,VLOOKUP(Tabel_RIE[[#This Row],[E1]],Tabel_FK_E[],2,FALSE),"")</f>
        <v/>
      </c>
      <c r="M134" s="120"/>
      <c r="N134" s="122" t="str">
        <f>IF(Tabel_RIE[[#This Row],[B1]]&gt;0,VLOOKUP(Tabel_RIE[[#This Row],[B1]],Tabel_FK_B[],2,FALSE),"")</f>
        <v/>
      </c>
      <c r="O134" s="120"/>
      <c r="P134" s="122" t="str">
        <f>IF(Tabel_RIE[[#This Row],[W1]]&gt;0,VLOOKUP(Tabel_RIE[[#This Row],[W1]],Tabel_FK_W[],2,FALSE),"")</f>
        <v/>
      </c>
      <c r="Q13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4" s="122" t="str">
        <f>IF(OR(Tabel_RIE[[#This Row],[E12]]="",Tabel_RIE[[#This Row],[B12]]="",Tabel_RIE[[#This Row],[W12]]=""),"",Tabel_RIE[[#This Row],[E12]]*Tabel_RIE[[#This Row],[B12]]*Tabel_RIE[[#This Row],[W12]])</f>
        <v/>
      </c>
      <c r="S134" s="124" t="str">
        <f>IF(AND(Tabel_RIE[[#This Row],[E12]]="",Tabel_RIE[[#This Row],[R12]]=""),"",IF(AND(OR(Tabel_RIE[[#This Row],[E12]]="",Tabel_RIE[[#This Row],[E12]]&lt;15),OR(Tabel_RIE[[#This Row],[R12]]="",Tabel_RIE[[#This Row],[R12]]&lt;70)),"n.v.t.",IF(OR(Tabel_RIE[[#This Row],[E12]]&gt;=15,Tabel_RIE[[#This Row],[R12]]&gt;=70),"√","fout")))</f>
        <v/>
      </c>
      <c r="T134" s="125"/>
      <c r="U134" s="126"/>
      <c r="V134" s="126"/>
      <c r="W134" s="127"/>
      <c r="X134" s="128" t="str">
        <f t="shared" si="1"/>
        <v>Bronaanpak:
Collectieve maatregelen:
Individuele maatregelen:
PBM's:</v>
      </c>
      <c r="Y134" s="119"/>
      <c r="Z134" s="129"/>
      <c r="AA134" s="125"/>
      <c r="AB134" s="122" t="str">
        <f>IF(Tabel_RIE[[#This Row],[E2]]&gt;0,VLOOKUP(Tabel_RIE[[#This Row],[E2]],Tabel_FK_E[],2,FALSE),"")</f>
        <v/>
      </c>
      <c r="AC134" s="125"/>
      <c r="AD134" s="122" t="str">
        <f>IF(Tabel_RIE[[#This Row],[B2]]&gt;0,VLOOKUP(Tabel_RIE[[#This Row],[B2]],Tabel_FK_B[],2,FALSE),"")</f>
        <v/>
      </c>
      <c r="AE134" s="125"/>
      <c r="AF134" s="122" t="str">
        <f>IF(Tabel_RIE[[#This Row],[W2]]&gt;0,VLOOKUP(Tabel_RIE[[#This Row],[W2]],Tabel_FK_W[],2,FALSE),"")</f>
        <v/>
      </c>
      <c r="AG13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34" s="122"/>
      <c r="AI134" s="119"/>
      <c r="AJ134" s="127"/>
      <c r="AK13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34" s="130" t="str">
        <f>IF(AND(Tabel_RIE[[#This Row],[R12]]&gt;=70,Tabel_RIE[[#This Row],[R22]]&lt;70),"Ja","Nee")</f>
        <v>Ja</v>
      </c>
      <c r="AM134" s="130" t="str">
        <f>IF(Tabel_RIE[[#This Row],[R22]]&lt;&gt;"",Tabel_RIE[[#This Row],[R22]],Tabel_RIE[[#This Row],[R12]])</f>
        <v/>
      </c>
    </row>
    <row r="135" spans="2:39" ht="42" customHeight="1">
      <c r="B135" s="118">
        <v>151</v>
      </c>
      <c r="C135" s="119"/>
      <c r="D135" s="119"/>
      <c r="E135" s="119"/>
      <c r="F135" s="119"/>
      <c r="G135" s="119"/>
      <c r="H135" s="119"/>
      <c r="I135" s="119"/>
      <c r="J135" s="119"/>
      <c r="K135" s="120"/>
      <c r="L135" s="121" t="str">
        <f>IF(Tabel_RIE[[#This Row],[E1]]&gt;0,VLOOKUP(Tabel_RIE[[#This Row],[E1]],Tabel_FK_E[],2,FALSE),"")</f>
        <v/>
      </c>
      <c r="M135" s="120"/>
      <c r="N135" s="122" t="str">
        <f>IF(Tabel_RIE[[#This Row],[B1]]&gt;0,VLOOKUP(Tabel_RIE[[#This Row],[B1]],Tabel_FK_B[],2,FALSE),"")</f>
        <v/>
      </c>
      <c r="O135" s="120"/>
      <c r="P135" s="122" t="str">
        <f>IF(Tabel_RIE[[#This Row],[W1]]&gt;0,VLOOKUP(Tabel_RIE[[#This Row],[W1]],Tabel_FK_W[],2,FALSE),"")</f>
        <v/>
      </c>
      <c r="Q13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5" s="122" t="str">
        <f>IF(OR(Tabel_RIE[[#This Row],[E12]]="",Tabel_RIE[[#This Row],[B12]]="",Tabel_RIE[[#This Row],[W12]]=""),"",Tabel_RIE[[#This Row],[E12]]*Tabel_RIE[[#This Row],[B12]]*Tabel_RIE[[#This Row],[W12]])</f>
        <v/>
      </c>
      <c r="S135" s="124" t="str">
        <f>IF(AND(Tabel_RIE[[#This Row],[E12]]="",Tabel_RIE[[#This Row],[R12]]=""),"",IF(AND(OR(Tabel_RIE[[#This Row],[E12]]="",Tabel_RIE[[#This Row],[E12]]&lt;15),OR(Tabel_RIE[[#This Row],[R12]]="",Tabel_RIE[[#This Row],[R12]]&lt;70)),"n.v.t.",IF(OR(Tabel_RIE[[#This Row],[E12]]&gt;=15,Tabel_RIE[[#This Row],[R12]]&gt;=70),"√","fout")))</f>
        <v/>
      </c>
      <c r="T135" s="125"/>
      <c r="U135" s="126"/>
      <c r="V135" s="126"/>
      <c r="W135" s="127"/>
      <c r="X135" s="128" t="str">
        <f t="shared" ref="X135:X198" si="2">$X$1</f>
        <v>Bronaanpak:
Collectieve maatregelen:
Individuele maatregelen:
PBM's:</v>
      </c>
      <c r="Y135" s="119"/>
      <c r="Z135" s="129"/>
      <c r="AA135" s="125"/>
      <c r="AB135" s="122" t="str">
        <f>IF(Tabel_RIE[[#This Row],[E2]]&gt;0,VLOOKUP(Tabel_RIE[[#This Row],[E2]],Tabel_FK_E[],2,FALSE),"")</f>
        <v/>
      </c>
      <c r="AC135" s="125"/>
      <c r="AD135" s="122" t="str">
        <f>IF(Tabel_RIE[[#This Row],[B2]]&gt;0,VLOOKUP(Tabel_RIE[[#This Row],[B2]],Tabel_FK_B[],2,FALSE),"")</f>
        <v/>
      </c>
      <c r="AE135" s="125"/>
      <c r="AF135" s="122" t="str">
        <f>IF(Tabel_RIE[[#This Row],[W2]]&gt;0,VLOOKUP(Tabel_RIE[[#This Row],[W2]],Tabel_FK_W[],2,FALSE),"")</f>
        <v/>
      </c>
      <c r="AG13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35" s="122"/>
      <c r="AI135" s="119"/>
      <c r="AJ135" s="127"/>
      <c r="AK13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35" s="130" t="str">
        <f>IF(AND(Tabel_RIE[[#This Row],[R12]]&gt;=70,Tabel_RIE[[#This Row],[R22]]&lt;70),"Ja","Nee")</f>
        <v>Ja</v>
      </c>
      <c r="AM135" s="130" t="str">
        <f>IF(Tabel_RIE[[#This Row],[R22]]&lt;&gt;"",Tabel_RIE[[#This Row],[R22]],Tabel_RIE[[#This Row],[R12]])</f>
        <v/>
      </c>
    </row>
    <row r="136" spans="2:39" ht="42" customHeight="1">
      <c r="B136" s="118">
        <v>152</v>
      </c>
      <c r="C136" s="119"/>
      <c r="D136" s="119"/>
      <c r="E136" s="119"/>
      <c r="F136" s="119"/>
      <c r="G136" s="119"/>
      <c r="H136" s="119"/>
      <c r="I136" s="119"/>
      <c r="J136" s="119"/>
      <c r="K136" s="120"/>
      <c r="L136" s="121" t="str">
        <f>IF(Tabel_RIE[[#This Row],[E1]]&gt;0,VLOOKUP(Tabel_RIE[[#This Row],[E1]],Tabel_FK_E[],2,FALSE),"")</f>
        <v/>
      </c>
      <c r="M136" s="120"/>
      <c r="N136" s="122" t="str">
        <f>IF(Tabel_RIE[[#This Row],[B1]]&gt;0,VLOOKUP(Tabel_RIE[[#This Row],[B1]],Tabel_FK_B[],2,FALSE),"")</f>
        <v/>
      </c>
      <c r="O136" s="120"/>
      <c r="P136" s="122" t="str">
        <f>IF(Tabel_RIE[[#This Row],[W1]]&gt;0,VLOOKUP(Tabel_RIE[[#This Row],[W1]],Tabel_FK_W[],2,FALSE),"")</f>
        <v/>
      </c>
      <c r="Q13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6" s="122" t="str">
        <f>IF(OR(Tabel_RIE[[#This Row],[E12]]="",Tabel_RIE[[#This Row],[B12]]="",Tabel_RIE[[#This Row],[W12]]=""),"",Tabel_RIE[[#This Row],[E12]]*Tabel_RIE[[#This Row],[B12]]*Tabel_RIE[[#This Row],[W12]])</f>
        <v/>
      </c>
      <c r="S136" s="124" t="str">
        <f>IF(AND(Tabel_RIE[[#This Row],[E12]]="",Tabel_RIE[[#This Row],[R12]]=""),"",IF(AND(OR(Tabel_RIE[[#This Row],[E12]]="",Tabel_RIE[[#This Row],[E12]]&lt;15),OR(Tabel_RIE[[#This Row],[R12]]="",Tabel_RIE[[#This Row],[R12]]&lt;70)),"n.v.t.",IF(OR(Tabel_RIE[[#This Row],[E12]]&gt;=15,Tabel_RIE[[#This Row],[R12]]&gt;=70),"√","fout")))</f>
        <v/>
      </c>
      <c r="T136" s="125"/>
      <c r="U136" s="126"/>
      <c r="V136" s="126"/>
      <c r="W136" s="127"/>
      <c r="X136" s="128" t="str">
        <f t="shared" si="2"/>
        <v>Bronaanpak:
Collectieve maatregelen:
Individuele maatregelen:
PBM's:</v>
      </c>
      <c r="Y136" s="119"/>
      <c r="Z136" s="129"/>
      <c r="AA136" s="125"/>
      <c r="AB136" s="122" t="str">
        <f>IF(Tabel_RIE[[#This Row],[E2]]&gt;0,VLOOKUP(Tabel_RIE[[#This Row],[E2]],Tabel_FK_E[],2,FALSE),"")</f>
        <v/>
      </c>
      <c r="AC136" s="125"/>
      <c r="AD136" s="122" t="str">
        <f>IF(Tabel_RIE[[#This Row],[B2]]&gt;0,VLOOKUP(Tabel_RIE[[#This Row],[B2]],Tabel_FK_B[],2,FALSE),"")</f>
        <v/>
      </c>
      <c r="AE136" s="125"/>
      <c r="AF136" s="122" t="str">
        <f>IF(Tabel_RIE[[#This Row],[W2]]&gt;0,VLOOKUP(Tabel_RIE[[#This Row],[W2]],Tabel_FK_W[],2,FALSE),"")</f>
        <v/>
      </c>
      <c r="AG13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36" s="122"/>
      <c r="AI136" s="119"/>
      <c r="AJ136" s="127"/>
      <c r="AK13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36" s="130" t="str">
        <f>IF(AND(Tabel_RIE[[#This Row],[R12]]&gt;=70,Tabel_RIE[[#This Row],[R22]]&lt;70),"Ja","Nee")</f>
        <v>Ja</v>
      </c>
      <c r="AM136" s="130" t="str">
        <f>IF(Tabel_RIE[[#This Row],[R22]]&lt;&gt;"",Tabel_RIE[[#This Row],[R22]],Tabel_RIE[[#This Row],[R12]])</f>
        <v/>
      </c>
    </row>
    <row r="137" spans="2:39" ht="42" customHeight="1">
      <c r="B137" s="118">
        <v>153</v>
      </c>
      <c r="C137" s="119"/>
      <c r="D137" s="119"/>
      <c r="E137" s="119"/>
      <c r="F137" s="119"/>
      <c r="G137" s="119"/>
      <c r="H137" s="119"/>
      <c r="I137" s="119"/>
      <c r="J137" s="119"/>
      <c r="K137" s="120"/>
      <c r="L137" s="121" t="str">
        <f>IF(Tabel_RIE[[#This Row],[E1]]&gt;0,VLOOKUP(Tabel_RIE[[#This Row],[E1]],Tabel_FK_E[],2,FALSE),"")</f>
        <v/>
      </c>
      <c r="M137" s="120"/>
      <c r="N137" s="122" t="str">
        <f>IF(Tabel_RIE[[#This Row],[B1]]&gt;0,VLOOKUP(Tabel_RIE[[#This Row],[B1]],Tabel_FK_B[],2,FALSE),"")</f>
        <v/>
      </c>
      <c r="O137" s="120"/>
      <c r="P137" s="122" t="str">
        <f>IF(Tabel_RIE[[#This Row],[W1]]&gt;0,VLOOKUP(Tabel_RIE[[#This Row],[W1]],Tabel_FK_W[],2,FALSE),"")</f>
        <v/>
      </c>
      <c r="Q13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7" s="122" t="str">
        <f>IF(OR(Tabel_RIE[[#This Row],[E12]]="",Tabel_RIE[[#This Row],[B12]]="",Tabel_RIE[[#This Row],[W12]]=""),"",Tabel_RIE[[#This Row],[E12]]*Tabel_RIE[[#This Row],[B12]]*Tabel_RIE[[#This Row],[W12]])</f>
        <v/>
      </c>
      <c r="S137" s="124" t="str">
        <f>IF(AND(Tabel_RIE[[#This Row],[E12]]="",Tabel_RIE[[#This Row],[R12]]=""),"",IF(AND(OR(Tabel_RIE[[#This Row],[E12]]="",Tabel_RIE[[#This Row],[E12]]&lt;15),OR(Tabel_RIE[[#This Row],[R12]]="",Tabel_RIE[[#This Row],[R12]]&lt;70)),"n.v.t.",IF(OR(Tabel_RIE[[#This Row],[E12]]&gt;=15,Tabel_RIE[[#This Row],[R12]]&gt;=70),"√","fout")))</f>
        <v/>
      </c>
      <c r="T137" s="125"/>
      <c r="U137" s="126"/>
      <c r="V137" s="126"/>
      <c r="W137" s="127"/>
      <c r="X137" s="128" t="str">
        <f t="shared" si="2"/>
        <v>Bronaanpak:
Collectieve maatregelen:
Individuele maatregelen:
PBM's:</v>
      </c>
      <c r="Y137" s="119"/>
      <c r="Z137" s="129"/>
      <c r="AA137" s="125"/>
      <c r="AB137" s="122" t="str">
        <f>IF(Tabel_RIE[[#This Row],[E2]]&gt;0,VLOOKUP(Tabel_RIE[[#This Row],[E2]],Tabel_FK_E[],2,FALSE),"")</f>
        <v/>
      </c>
      <c r="AC137" s="125"/>
      <c r="AD137" s="122" t="str">
        <f>IF(Tabel_RIE[[#This Row],[B2]]&gt;0,VLOOKUP(Tabel_RIE[[#This Row],[B2]],Tabel_FK_B[],2,FALSE),"")</f>
        <v/>
      </c>
      <c r="AE137" s="125"/>
      <c r="AF137" s="122" t="str">
        <f>IF(Tabel_RIE[[#This Row],[W2]]&gt;0,VLOOKUP(Tabel_RIE[[#This Row],[W2]],Tabel_FK_W[],2,FALSE),"")</f>
        <v/>
      </c>
      <c r="AG13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37" s="122"/>
      <c r="AI137" s="119"/>
      <c r="AJ137" s="127"/>
      <c r="AK13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37" s="130" t="str">
        <f>IF(AND(Tabel_RIE[[#This Row],[R12]]&gt;=70,Tabel_RIE[[#This Row],[R22]]&lt;70),"Ja","Nee")</f>
        <v>Ja</v>
      </c>
      <c r="AM137" s="130" t="str">
        <f>IF(Tabel_RIE[[#This Row],[R22]]&lt;&gt;"",Tabel_RIE[[#This Row],[R22]],Tabel_RIE[[#This Row],[R12]])</f>
        <v/>
      </c>
    </row>
    <row r="138" spans="2:39" ht="42" customHeight="1">
      <c r="B138" s="118">
        <v>154</v>
      </c>
      <c r="C138" s="119"/>
      <c r="D138" s="119"/>
      <c r="E138" s="119"/>
      <c r="F138" s="119"/>
      <c r="G138" s="119"/>
      <c r="H138" s="119"/>
      <c r="I138" s="119"/>
      <c r="J138" s="119"/>
      <c r="K138" s="120"/>
      <c r="L138" s="121" t="str">
        <f>IF(Tabel_RIE[[#This Row],[E1]]&gt;0,VLOOKUP(Tabel_RIE[[#This Row],[E1]],Tabel_FK_E[],2,FALSE),"")</f>
        <v/>
      </c>
      <c r="M138" s="120"/>
      <c r="N138" s="122" t="str">
        <f>IF(Tabel_RIE[[#This Row],[B1]]&gt;0,VLOOKUP(Tabel_RIE[[#This Row],[B1]],Tabel_FK_B[],2,FALSE),"")</f>
        <v/>
      </c>
      <c r="O138" s="120"/>
      <c r="P138" s="122" t="str">
        <f>IF(Tabel_RIE[[#This Row],[W1]]&gt;0,VLOOKUP(Tabel_RIE[[#This Row],[W1]],Tabel_FK_W[],2,FALSE),"")</f>
        <v/>
      </c>
      <c r="Q13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8" s="122" t="str">
        <f>IF(OR(Tabel_RIE[[#This Row],[E12]]="",Tabel_RIE[[#This Row],[B12]]="",Tabel_RIE[[#This Row],[W12]]=""),"",Tabel_RIE[[#This Row],[E12]]*Tabel_RIE[[#This Row],[B12]]*Tabel_RIE[[#This Row],[W12]])</f>
        <v/>
      </c>
      <c r="S138" s="124" t="str">
        <f>IF(AND(Tabel_RIE[[#This Row],[E12]]="",Tabel_RIE[[#This Row],[R12]]=""),"",IF(AND(OR(Tabel_RIE[[#This Row],[E12]]="",Tabel_RIE[[#This Row],[E12]]&lt;15),OR(Tabel_RIE[[#This Row],[R12]]="",Tabel_RIE[[#This Row],[R12]]&lt;70)),"n.v.t.",IF(OR(Tabel_RIE[[#This Row],[E12]]&gt;=15,Tabel_RIE[[#This Row],[R12]]&gt;=70),"√","fout")))</f>
        <v/>
      </c>
      <c r="T138" s="125"/>
      <c r="U138" s="126"/>
      <c r="V138" s="126"/>
      <c r="W138" s="127"/>
      <c r="X138" s="128" t="str">
        <f t="shared" si="2"/>
        <v>Bronaanpak:
Collectieve maatregelen:
Individuele maatregelen:
PBM's:</v>
      </c>
      <c r="Y138" s="119"/>
      <c r="Z138" s="129"/>
      <c r="AA138" s="125"/>
      <c r="AB138" s="122" t="str">
        <f>IF(Tabel_RIE[[#This Row],[E2]]&gt;0,VLOOKUP(Tabel_RIE[[#This Row],[E2]],Tabel_FK_E[],2,FALSE),"")</f>
        <v/>
      </c>
      <c r="AC138" s="125"/>
      <c r="AD138" s="122" t="str">
        <f>IF(Tabel_RIE[[#This Row],[B2]]&gt;0,VLOOKUP(Tabel_RIE[[#This Row],[B2]],Tabel_FK_B[],2,FALSE),"")</f>
        <v/>
      </c>
      <c r="AE138" s="125"/>
      <c r="AF138" s="122" t="str">
        <f>IF(Tabel_RIE[[#This Row],[W2]]&gt;0,VLOOKUP(Tabel_RIE[[#This Row],[W2]],Tabel_FK_W[],2,FALSE),"")</f>
        <v/>
      </c>
      <c r="AG13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38" s="122"/>
      <c r="AI138" s="119"/>
      <c r="AJ138" s="127"/>
      <c r="AK13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38" s="130" t="str">
        <f>IF(AND(Tabel_RIE[[#This Row],[R12]]&gt;=70,Tabel_RIE[[#This Row],[R22]]&lt;70),"Ja","Nee")</f>
        <v>Ja</v>
      </c>
      <c r="AM138" s="130" t="str">
        <f>IF(Tabel_RIE[[#This Row],[R22]]&lt;&gt;"",Tabel_RIE[[#This Row],[R22]],Tabel_RIE[[#This Row],[R12]])</f>
        <v/>
      </c>
    </row>
    <row r="139" spans="2:39" ht="42" customHeight="1">
      <c r="B139" s="118">
        <v>155</v>
      </c>
      <c r="C139" s="119"/>
      <c r="D139" s="119"/>
      <c r="E139" s="119"/>
      <c r="F139" s="119"/>
      <c r="G139" s="119"/>
      <c r="H139" s="119"/>
      <c r="I139" s="119"/>
      <c r="J139" s="119"/>
      <c r="K139" s="120"/>
      <c r="L139" s="121" t="str">
        <f>IF(Tabel_RIE[[#This Row],[E1]]&gt;0,VLOOKUP(Tabel_RIE[[#This Row],[E1]],Tabel_FK_E[],2,FALSE),"")</f>
        <v/>
      </c>
      <c r="M139" s="120"/>
      <c r="N139" s="122" t="str">
        <f>IF(Tabel_RIE[[#This Row],[B1]]&gt;0,VLOOKUP(Tabel_RIE[[#This Row],[B1]],Tabel_FK_B[],2,FALSE),"")</f>
        <v/>
      </c>
      <c r="O139" s="120"/>
      <c r="P139" s="122" t="str">
        <f>IF(Tabel_RIE[[#This Row],[W1]]&gt;0,VLOOKUP(Tabel_RIE[[#This Row],[W1]],Tabel_FK_W[],2,FALSE),"")</f>
        <v/>
      </c>
      <c r="Q13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9" s="122" t="str">
        <f>IF(OR(Tabel_RIE[[#This Row],[E12]]="",Tabel_RIE[[#This Row],[B12]]="",Tabel_RIE[[#This Row],[W12]]=""),"",Tabel_RIE[[#This Row],[E12]]*Tabel_RIE[[#This Row],[B12]]*Tabel_RIE[[#This Row],[W12]])</f>
        <v/>
      </c>
      <c r="S139" s="124" t="str">
        <f>IF(AND(Tabel_RIE[[#This Row],[E12]]="",Tabel_RIE[[#This Row],[R12]]=""),"",IF(AND(OR(Tabel_RIE[[#This Row],[E12]]="",Tabel_RIE[[#This Row],[E12]]&lt;15),OR(Tabel_RIE[[#This Row],[R12]]="",Tabel_RIE[[#This Row],[R12]]&lt;70)),"n.v.t.",IF(OR(Tabel_RIE[[#This Row],[E12]]&gt;=15,Tabel_RIE[[#This Row],[R12]]&gt;=70),"√","fout")))</f>
        <v/>
      </c>
      <c r="T139" s="125"/>
      <c r="U139" s="126"/>
      <c r="V139" s="126"/>
      <c r="W139" s="127"/>
      <c r="X139" s="128" t="str">
        <f t="shared" si="2"/>
        <v>Bronaanpak:
Collectieve maatregelen:
Individuele maatregelen:
PBM's:</v>
      </c>
      <c r="Y139" s="119"/>
      <c r="Z139" s="129"/>
      <c r="AA139" s="125"/>
      <c r="AB139" s="122" t="str">
        <f>IF(Tabel_RIE[[#This Row],[E2]]&gt;0,VLOOKUP(Tabel_RIE[[#This Row],[E2]],Tabel_FK_E[],2,FALSE),"")</f>
        <v/>
      </c>
      <c r="AC139" s="125"/>
      <c r="AD139" s="122" t="str">
        <f>IF(Tabel_RIE[[#This Row],[B2]]&gt;0,VLOOKUP(Tabel_RIE[[#This Row],[B2]],Tabel_FK_B[],2,FALSE),"")</f>
        <v/>
      </c>
      <c r="AE139" s="125"/>
      <c r="AF139" s="122" t="str">
        <f>IF(Tabel_RIE[[#This Row],[W2]]&gt;0,VLOOKUP(Tabel_RIE[[#This Row],[W2]],Tabel_FK_W[],2,FALSE),"")</f>
        <v/>
      </c>
      <c r="AG13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39" s="122"/>
      <c r="AI139" s="119"/>
      <c r="AJ139" s="127"/>
      <c r="AK13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39" s="130" t="str">
        <f>IF(AND(Tabel_RIE[[#This Row],[R12]]&gt;=70,Tabel_RIE[[#This Row],[R22]]&lt;70),"Ja","Nee")</f>
        <v>Ja</v>
      </c>
      <c r="AM139" s="130" t="str">
        <f>IF(Tabel_RIE[[#This Row],[R22]]&lt;&gt;"",Tabel_RIE[[#This Row],[R22]],Tabel_RIE[[#This Row],[R12]])</f>
        <v/>
      </c>
    </row>
    <row r="140" spans="2:39" ht="42" customHeight="1">
      <c r="B140" s="118">
        <v>156</v>
      </c>
      <c r="C140" s="119"/>
      <c r="D140" s="119"/>
      <c r="E140" s="119"/>
      <c r="F140" s="119"/>
      <c r="G140" s="119"/>
      <c r="H140" s="119"/>
      <c r="I140" s="119"/>
      <c r="J140" s="119"/>
      <c r="K140" s="120"/>
      <c r="L140" s="121" t="str">
        <f>IF(Tabel_RIE[[#This Row],[E1]]&gt;0,VLOOKUP(Tabel_RIE[[#This Row],[E1]],Tabel_FK_E[],2,FALSE),"")</f>
        <v/>
      </c>
      <c r="M140" s="120"/>
      <c r="N140" s="122" t="str">
        <f>IF(Tabel_RIE[[#This Row],[B1]]&gt;0,VLOOKUP(Tabel_RIE[[#This Row],[B1]],Tabel_FK_B[],2,FALSE),"")</f>
        <v/>
      </c>
      <c r="O140" s="120"/>
      <c r="P140" s="122" t="str">
        <f>IF(Tabel_RIE[[#This Row],[W1]]&gt;0,VLOOKUP(Tabel_RIE[[#This Row],[W1]],Tabel_FK_W[],2,FALSE),"")</f>
        <v/>
      </c>
      <c r="Q14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0" s="122" t="str">
        <f>IF(OR(Tabel_RIE[[#This Row],[E12]]="",Tabel_RIE[[#This Row],[B12]]="",Tabel_RIE[[#This Row],[W12]]=""),"",Tabel_RIE[[#This Row],[E12]]*Tabel_RIE[[#This Row],[B12]]*Tabel_RIE[[#This Row],[W12]])</f>
        <v/>
      </c>
      <c r="S140" s="124" t="str">
        <f>IF(AND(Tabel_RIE[[#This Row],[E12]]="",Tabel_RIE[[#This Row],[R12]]=""),"",IF(AND(OR(Tabel_RIE[[#This Row],[E12]]="",Tabel_RIE[[#This Row],[E12]]&lt;15),OR(Tabel_RIE[[#This Row],[R12]]="",Tabel_RIE[[#This Row],[R12]]&lt;70)),"n.v.t.",IF(OR(Tabel_RIE[[#This Row],[E12]]&gt;=15,Tabel_RIE[[#This Row],[R12]]&gt;=70),"√","fout")))</f>
        <v/>
      </c>
      <c r="T140" s="125"/>
      <c r="U140" s="126"/>
      <c r="V140" s="126"/>
      <c r="W140" s="127"/>
      <c r="X140" s="128" t="str">
        <f t="shared" si="2"/>
        <v>Bronaanpak:
Collectieve maatregelen:
Individuele maatregelen:
PBM's:</v>
      </c>
      <c r="Y140" s="119"/>
      <c r="Z140" s="129"/>
      <c r="AA140" s="125"/>
      <c r="AB140" s="122" t="str">
        <f>IF(Tabel_RIE[[#This Row],[E2]]&gt;0,VLOOKUP(Tabel_RIE[[#This Row],[E2]],Tabel_FK_E[],2,FALSE),"")</f>
        <v/>
      </c>
      <c r="AC140" s="125"/>
      <c r="AD140" s="122" t="str">
        <f>IF(Tabel_RIE[[#This Row],[B2]]&gt;0,VLOOKUP(Tabel_RIE[[#This Row],[B2]],Tabel_FK_B[],2,FALSE),"")</f>
        <v/>
      </c>
      <c r="AE140" s="125"/>
      <c r="AF140" s="122" t="str">
        <f>IF(Tabel_RIE[[#This Row],[W2]]&gt;0,VLOOKUP(Tabel_RIE[[#This Row],[W2]],Tabel_FK_W[],2,FALSE),"")</f>
        <v/>
      </c>
      <c r="AG14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40" s="122"/>
      <c r="AI140" s="119"/>
      <c r="AJ140" s="127"/>
      <c r="AK14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40" s="130" t="str">
        <f>IF(AND(Tabel_RIE[[#This Row],[R12]]&gt;=70,Tabel_RIE[[#This Row],[R22]]&lt;70),"Ja","Nee")</f>
        <v>Ja</v>
      </c>
      <c r="AM140" s="130" t="str">
        <f>IF(Tabel_RIE[[#This Row],[R22]]&lt;&gt;"",Tabel_RIE[[#This Row],[R22]],Tabel_RIE[[#This Row],[R12]])</f>
        <v/>
      </c>
    </row>
    <row r="141" spans="2:39" ht="42" customHeight="1">
      <c r="B141" s="118">
        <v>157</v>
      </c>
      <c r="C141" s="119"/>
      <c r="D141" s="119"/>
      <c r="E141" s="119"/>
      <c r="F141" s="119"/>
      <c r="G141" s="119"/>
      <c r="H141" s="119"/>
      <c r="I141" s="119"/>
      <c r="J141" s="119"/>
      <c r="K141" s="120"/>
      <c r="L141" s="121" t="str">
        <f>IF(Tabel_RIE[[#This Row],[E1]]&gt;0,VLOOKUP(Tabel_RIE[[#This Row],[E1]],Tabel_FK_E[],2,FALSE),"")</f>
        <v/>
      </c>
      <c r="M141" s="120"/>
      <c r="N141" s="122" t="str">
        <f>IF(Tabel_RIE[[#This Row],[B1]]&gt;0,VLOOKUP(Tabel_RIE[[#This Row],[B1]],Tabel_FK_B[],2,FALSE),"")</f>
        <v/>
      </c>
      <c r="O141" s="120"/>
      <c r="P141" s="122" t="str">
        <f>IF(Tabel_RIE[[#This Row],[W1]]&gt;0,VLOOKUP(Tabel_RIE[[#This Row],[W1]],Tabel_FK_W[],2,FALSE),"")</f>
        <v/>
      </c>
      <c r="Q14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1" s="122" t="str">
        <f>IF(OR(Tabel_RIE[[#This Row],[E12]]="",Tabel_RIE[[#This Row],[B12]]="",Tabel_RIE[[#This Row],[W12]]=""),"",Tabel_RIE[[#This Row],[E12]]*Tabel_RIE[[#This Row],[B12]]*Tabel_RIE[[#This Row],[W12]])</f>
        <v/>
      </c>
      <c r="S141" s="124" t="str">
        <f>IF(AND(Tabel_RIE[[#This Row],[E12]]="",Tabel_RIE[[#This Row],[R12]]=""),"",IF(AND(OR(Tabel_RIE[[#This Row],[E12]]="",Tabel_RIE[[#This Row],[E12]]&lt;15),OR(Tabel_RIE[[#This Row],[R12]]="",Tabel_RIE[[#This Row],[R12]]&lt;70)),"n.v.t.",IF(OR(Tabel_RIE[[#This Row],[E12]]&gt;=15,Tabel_RIE[[#This Row],[R12]]&gt;=70),"√","fout")))</f>
        <v/>
      </c>
      <c r="T141" s="125"/>
      <c r="U141" s="126"/>
      <c r="V141" s="126"/>
      <c r="W141" s="127"/>
      <c r="X141" s="128" t="str">
        <f t="shared" si="2"/>
        <v>Bronaanpak:
Collectieve maatregelen:
Individuele maatregelen:
PBM's:</v>
      </c>
      <c r="Y141" s="119"/>
      <c r="Z141" s="129"/>
      <c r="AA141" s="125"/>
      <c r="AB141" s="122" t="str">
        <f>IF(Tabel_RIE[[#This Row],[E2]]&gt;0,VLOOKUP(Tabel_RIE[[#This Row],[E2]],Tabel_FK_E[],2,FALSE),"")</f>
        <v/>
      </c>
      <c r="AC141" s="125"/>
      <c r="AD141" s="122" t="str">
        <f>IF(Tabel_RIE[[#This Row],[B2]]&gt;0,VLOOKUP(Tabel_RIE[[#This Row],[B2]],Tabel_FK_B[],2,FALSE),"")</f>
        <v/>
      </c>
      <c r="AE141" s="125"/>
      <c r="AF141" s="122" t="str">
        <f>IF(Tabel_RIE[[#This Row],[W2]]&gt;0,VLOOKUP(Tabel_RIE[[#This Row],[W2]],Tabel_FK_W[],2,FALSE),"")</f>
        <v/>
      </c>
      <c r="AG14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41" s="122"/>
      <c r="AI141" s="119"/>
      <c r="AJ141" s="127"/>
      <c r="AK14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41" s="130" t="str">
        <f>IF(AND(Tabel_RIE[[#This Row],[R12]]&gt;=70,Tabel_RIE[[#This Row],[R22]]&lt;70),"Ja","Nee")</f>
        <v>Ja</v>
      </c>
      <c r="AM141" s="130" t="str">
        <f>IF(Tabel_RIE[[#This Row],[R22]]&lt;&gt;"",Tabel_RIE[[#This Row],[R22]],Tabel_RIE[[#This Row],[R12]])</f>
        <v/>
      </c>
    </row>
    <row r="142" spans="2:39" ht="42" customHeight="1">
      <c r="B142" s="118">
        <v>158</v>
      </c>
      <c r="C142" s="119"/>
      <c r="D142" s="119"/>
      <c r="E142" s="119"/>
      <c r="F142" s="119"/>
      <c r="G142" s="119"/>
      <c r="H142" s="119"/>
      <c r="I142" s="119"/>
      <c r="J142" s="119"/>
      <c r="K142" s="120"/>
      <c r="L142" s="121" t="str">
        <f>IF(Tabel_RIE[[#This Row],[E1]]&gt;0,VLOOKUP(Tabel_RIE[[#This Row],[E1]],Tabel_FK_E[],2,FALSE),"")</f>
        <v/>
      </c>
      <c r="M142" s="120"/>
      <c r="N142" s="122" t="str">
        <f>IF(Tabel_RIE[[#This Row],[B1]]&gt;0,VLOOKUP(Tabel_RIE[[#This Row],[B1]],Tabel_FK_B[],2,FALSE),"")</f>
        <v/>
      </c>
      <c r="O142" s="120"/>
      <c r="P142" s="122" t="str">
        <f>IF(Tabel_RIE[[#This Row],[W1]]&gt;0,VLOOKUP(Tabel_RIE[[#This Row],[W1]],Tabel_FK_W[],2,FALSE),"")</f>
        <v/>
      </c>
      <c r="Q14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2" s="122" t="str">
        <f>IF(OR(Tabel_RIE[[#This Row],[E12]]="",Tabel_RIE[[#This Row],[B12]]="",Tabel_RIE[[#This Row],[W12]]=""),"",Tabel_RIE[[#This Row],[E12]]*Tabel_RIE[[#This Row],[B12]]*Tabel_RIE[[#This Row],[W12]])</f>
        <v/>
      </c>
      <c r="S142" s="124" t="str">
        <f>IF(AND(Tabel_RIE[[#This Row],[E12]]="",Tabel_RIE[[#This Row],[R12]]=""),"",IF(AND(OR(Tabel_RIE[[#This Row],[E12]]="",Tabel_RIE[[#This Row],[E12]]&lt;15),OR(Tabel_RIE[[#This Row],[R12]]="",Tabel_RIE[[#This Row],[R12]]&lt;70)),"n.v.t.",IF(OR(Tabel_RIE[[#This Row],[E12]]&gt;=15,Tabel_RIE[[#This Row],[R12]]&gt;=70),"√","fout")))</f>
        <v/>
      </c>
      <c r="T142" s="125"/>
      <c r="U142" s="126"/>
      <c r="V142" s="126"/>
      <c r="W142" s="127"/>
      <c r="X142" s="128" t="str">
        <f t="shared" si="2"/>
        <v>Bronaanpak:
Collectieve maatregelen:
Individuele maatregelen:
PBM's:</v>
      </c>
      <c r="Y142" s="119"/>
      <c r="Z142" s="129"/>
      <c r="AA142" s="125"/>
      <c r="AB142" s="122" t="str">
        <f>IF(Tabel_RIE[[#This Row],[E2]]&gt;0,VLOOKUP(Tabel_RIE[[#This Row],[E2]],Tabel_FK_E[],2,FALSE),"")</f>
        <v/>
      </c>
      <c r="AC142" s="125"/>
      <c r="AD142" s="122" t="str">
        <f>IF(Tabel_RIE[[#This Row],[B2]]&gt;0,VLOOKUP(Tabel_RIE[[#This Row],[B2]],Tabel_FK_B[],2,FALSE),"")</f>
        <v/>
      </c>
      <c r="AE142" s="125"/>
      <c r="AF142" s="122" t="str">
        <f>IF(Tabel_RIE[[#This Row],[W2]]&gt;0,VLOOKUP(Tabel_RIE[[#This Row],[W2]],Tabel_FK_W[],2,FALSE),"")</f>
        <v/>
      </c>
      <c r="AG14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42" s="122"/>
      <c r="AI142" s="119"/>
      <c r="AJ142" s="127"/>
      <c r="AK14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42" s="130" t="str">
        <f>IF(AND(Tabel_RIE[[#This Row],[R12]]&gt;=70,Tabel_RIE[[#This Row],[R22]]&lt;70),"Ja","Nee")</f>
        <v>Ja</v>
      </c>
      <c r="AM142" s="130" t="str">
        <f>IF(Tabel_RIE[[#This Row],[R22]]&lt;&gt;"",Tabel_RIE[[#This Row],[R22]],Tabel_RIE[[#This Row],[R12]])</f>
        <v/>
      </c>
    </row>
    <row r="143" spans="2:39" ht="42" customHeight="1">
      <c r="B143" s="118">
        <v>159</v>
      </c>
      <c r="C143" s="119"/>
      <c r="D143" s="119"/>
      <c r="E143" s="119"/>
      <c r="F143" s="119"/>
      <c r="G143" s="119"/>
      <c r="H143" s="119"/>
      <c r="I143" s="119"/>
      <c r="J143" s="119"/>
      <c r="K143" s="120"/>
      <c r="L143" s="121" t="str">
        <f>IF(Tabel_RIE[[#This Row],[E1]]&gt;0,VLOOKUP(Tabel_RIE[[#This Row],[E1]],Tabel_FK_E[],2,FALSE),"")</f>
        <v/>
      </c>
      <c r="M143" s="120"/>
      <c r="N143" s="122" t="str">
        <f>IF(Tabel_RIE[[#This Row],[B1]]&gt;0,VLOOKUP(Tabel_RIE[[#This Row],[B1]],Tabel_FK_B[],2,FALSE),"")</f>
        <v/>
      </c>
      <c r="O143" s="120"/>
      <c r="P143" s="122" t="str">
        <f>IF(Tabel_RIE[[#This Row],[W1]]&gt;0,VLOOKUP(Tabel_RIE[[#This Row],[W1]],Tabel_FK_W[],2,FALSE),"")</f>
        <v/>
      </c>
      <c r="Q14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3" s="122" t="str">
        <f>IF(OR(Tabel_RIE[[#This Row],[E12]]="",Tabel_RIE[[#This Row],[B12]]="",Tabel_RIE[[#This Row],[W12]]=""),"",Tabel_RIE[[#This Row],[E12]]*Tabel_RIE[[#This Row],[B12]]*Tabel_RIE[[#This Row],[W12]])</f>
        <v/>
      </c>
      <c r="S143" s="124" t="str">
        <f>IF(AND(Tabel_RIE[[#This Row],[E12]]="",Tabel_RIE[[#This Row],[R12]]=""),"",IF(AND(OR(Tabel_RIE[[#This Row],[E12]]="",Tabel_RIE[[#This Row],[E12]]&lt;15),OR(Tabel_RIE[[#This Row],[R12]]="",Tabel_RIE[[#This Row],[R12]]&lt;70)),"n.v.t.",IF(OR(Tabel_RIE[[#This Row],[E12]]&gt;=15,Tabel_RIE[[#This Row],[R12]]&gt;=70),"√","fout")))</f>
        <v/>
      </c>
      <c r="T143" s="125"/>
      <c r="U143" s="126"/>
      <c r="V143" s="126"/>
      <c r="W143" s="127"/>
      <c r="X143" s="128" t="str">
        <f t="shared" si="2"/>
        <v>Bronaanpak:
Collectieve maatregelen:
Individuele maatregelen:
PBM's:</v>
      </c>
      <c r="Y143" s="119"/>
      <c r="Z143" s="129"/>
      <c r="AA143" s="125"/>
      <c r="AB143" s="122" t="str">
        <f>IF(Tabel_RIE[[#This Row],[E2]]&gt;0,VLOOKUP(Tabel_RIE[[#This Row],[E2]],Tabel_FK_E[],2,FALSE),"")</f>
        <v/>
      </c>
      <c r="AC143" s="125"/>
      <c r="AD143" s="122" t="str">
        <f>IF(Tabel_RIE[[#This Row],[B2]]&gt;0,VLOOKUP(Tabel_RIE[[#This Row],[B2]],Tabel_FK_B[],2,FALSE),"")</f>
        <v/>
      </c>
      <c r="AE143" s="125"/>
      <c r="AF143" s="122" t="str">
        <f>IF(Tabel_RIE[[#This Row],[W2]]&gt;0,VLOOKUP(Tabel_RIE[[#This Row],[W2]],Tabel_FK_W[],2,FALSE),"")</f>
        <v/>
      </c>
      <c r="AG14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43" s="122"/>
      <c r="AI143" s="119"/>
      <c r="AJ143" s="127"/>
      <c r="AK14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43" s="130" t="str">
        <f>IF(AND(Tabel_RIE[[#This Row],[R12]]&gt;=70,Tabel_RIE[[#This Row],[R22]]&lt;70),"Ja","Nee")</f>
        <v>Ja</v>
      </c>
      <c r="AM143" s="130" t="str">
        <f>IF(Tabel_RIE[[#This Row],[R22]]&lt;&gt;"",Tabel_RIE[[#This Row],[R22]],Tabel_RIE[[#This Row],[R12]])</f>
        <v/>
      </c>
    </row>
    <row r="144" spans="2:39" ht="42" customHeight="1">
      <c r="B144" s="118">
        <v>160</v>
      </c>
      <c r="C144" s="119"/>
      <c r="D144" s="119"/>
      <c r="E144" s="119"/>
      <c r="F144" s="119"/>
      <c r="G144" s="119"/>
      <c r="H144" s="119"/>
      <c r="I144" s="119"/>
      <c r="J144" s="119"/>
      <c r="K144" s="120"/>
      <c r="L144" s="121" t="str">
        <f>IF(Tabel_RIE[[#This Row],[E1]]&gt;0,VLOOKUP(Tabel_RIE[[#This Row],[E1]],Tabel_FK_E[],2,FALSE),"")</f>
        <v/>
      </c>
      <c r="M144" s="120"/>
      <c r="N144" s="122" t="str">
        <f>IF(Tabel_RIE[[#This Row],[B1]]&gt;0,VLOOKUP(Tabel_RIE[[#This Row],[B1]],Tabel_FK_B[],2,FALSE),"")</f>
        <v/>
      </c>
      <c r="O144" s="120"/>
      <c r="P144" s="122" t="str">
        <f>IF(Tabel_RIE[[#This Row],[W1]]&gt;0,VLOOKUP(Tabel_RIE[[#This Row],[W1]],Tabel_FK_W[],2,FALSE),"")</f>
        <v/>
      </c>
      <c r="Q14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4" s="122" t="str">
        <f>IF(OR(Tabel_RIE[[#This Row],[E12]]="",Tabel_RIE[[#This Row],[B12]]="",Tabel_RIE[[#This Row],[W12]]=""),"",Tabel_RIE[[#This Row],[E12]]*Tabel_RIE[[#This Row],[B12]]*Tabel_RIE[[#This Row],[W12]])</f>
        <v/>
      </c>
      <c r="S144" s="124" t="str">
        <f>IF(AND(Tabel_RIE[[#This Row],[E12]]="",Tabel_RIE[[#This Row],[R12]]=""),"",IF(AND(OR(Tabel_RIE[[#This Row],[E12]]="",Tabel_RIE[[#This Row],[E12]]&lt;15),OR(Tabel_RIE[[#This Row],[R12]]="",Tabel_RIE[[#This Row],[R12]]&lt;70)),"n.v.t.",IF(OR(Tabel_RIE[[#This Row],[E12]]&gt;=15,Tabel_RIE[[#This Row],[R12]]&gt;=70),"√","fout")))</f>
        <v/>
      </c>
      <c r="T144" s="125"/>
      <c r="U144" s="126"/>
      <c r="V144" s="126"/>
      <c r="W144" s="127"/>
      <c r="X144" s="128" t="str">
        <f t="shared" si="2"/>
        <v>Bronaanpak:
Collectieve maatregelen:
Individuele maatregelen:
PBM's:</v>
      </c>
      <c r="Y144" s="119"/>
      <c r="Z144" s="129"/>
      <c r="AA144" s="125"/>
      <c r="AB144" s="122" t="str">
        <f>IF(Tabel_RIE[[#This Row],[E2]]&gt;0,VLOOKUP(Tabel_RIE[[#This Row],[E2]],Tabel_FK_E[],2,FALSE),"")</f>
        <v/>
      </c>
      <c r="AC144" s="125"/>
      <c r="AD144" s="122" t="str">
        <f>IF(Tabel_RIE[[#This Row],[B2]]&gt;0,VLOOKUP(Tabel_RIE[[#This Row],[B2]],Tabel_FK_B[],2,FALSE),"")</f>
        <v/>
      </c>
      <c r="AE144" s="125"/>
      <c r="AF144" s="122" t="str">
        <f>IF(Tabel_RIE[[#This Row],[W2]]&gt;0,VLOOKUP(Tabel_RIE[[#This Row],[W2]],Tabel_FK_W[],2,FALSE),"")</f>
        <v/>
      </c>
      <c r="AG14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44" s="122"/>
      <c r="AI144" s="119"/>
      <c r="AJ144" s="127"/>
      <c r="AK14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44" s="130" t="str">
        <f>IF(AND(Tabel_RIE[[#This Row],[R12]]&gt;=70,Tabel_RIE[[#This Row],[R22]]&lt;70),"Ja","Nee")</f>
        <v>Ja</v>
      </c>
      <c r="AM144" s="130" t="str">
        <f>IF(Tabel_RIE[[#This Row],[R22]]&lt;&gt;"",Tabel_RIE[[#This Row],[R22]],Tabel_RIE[[#This Row],[R12]])</f>
        <v/>
      </c>
    </row>
    <row r="145" spans="2:39" ht="42" customHeight="1">
      <c r="B145" s="118">
        <v>161</v>
      </c>
      <c r="C145" s="119"/>
      <c r="D145" s="119"/>
      <c r="E145" s="119"/>
      <c r="F145" s="119"/>
      <c r="G145" s="119"/>
      <c r="H145" s="119"/>
      <c r="I145" s="119"/>
      <c r="J145" s="119"/>
      <c r="K145" s="120"/>
      <c r="L145" s="121" t="str">
        <f>IF(Tabel_RIE[[#This Row],[E1]]&gt;0,VLOOKUP(Tabel_RIE[[#This Row],[E1]],Tabel_FK_E[],2,FALSE),"")</f>
        <v/>
      </c>
      <c r="M145" s="120"/>
      <c r="N145" s="122" t="str">
        <f>IF(Tabel_RIE[[#This Row],[B1]]&gt;0,VLOOKUP(Tabel_RIE[[#This Row],[B1]],Tabel_FK_B[],2,FALSE),"")</f>
        <v/>
      </c>
      <c r="O145" s="120"/>
      <c r="P145" s="122" t="str">
        <f>IF(Tabel_RIE[[#This Row],[W1]]&gt;0,VLOOKUP(Tabel_RIE[[#This Row],[W1]],Tabel_FK_W[],2,FALSE),"")</f>
        <v/>
      </c>
      <c r="Q14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5" s="122" t="str">
        <f>IF(OR(Tabel_RIE[[#This Row],[E12]]="",Tabel_RIE[[#This Row],[B12]]="",Tabel_RIE[[#This Row],[W12]]=""),"",Tabel_RIE[[#This Row],[E12]]*Tabel_RIE[[#This Row],[B12]]*Tabel_RIE[[#This Row],[W12]])</f>
        <v/>
      </c>
      <c r="S145" s="124" t="str">
        <f>IF(AND(Tabel_RIE[[#This Row],[E12]]="",Tabel_RIE[[#This Row],[R12]]=""),"",IF(AND(OR(Tabel_RIE[[#This Row],[E12]]="",Tabel_RIE[[#This Row],[E12]]&lt;15),OR(Tabel_RIE[[#This Row],[R12]]="",Tabel_RIE[[#This Row],[R12]]&lt;70)),"n.v.t.",IF(OR(Tabel_RIE[[#This Row],[E12]]&gt;=15,Tabel_RIE[[#This Row],[R12]]&gt;=70),"√","fout")))</f>
        <v/>
      </c>
      <c r="T145" s="125"/>
      <c r="U145" s="126"/>
      <c r="V145" s="126"/>
      <c r="W145" s="127"/>
      <c r="X145" s="128" t="str">
        <f t="shared" si="2"/>
        <v>Bronaanpak:
Collectieve maatregelen:
Individuele maatregelen:
PBM's:</v>
      </c>
      <c r="Y145" s="119"/>
      <c r="Z145" s="129"/>
      <c r="AA145" s="125"/>
      <c r="AB145" s="122" t="str">
        <f>IF(Tabel_RIE[[#This Row],[E2]]&gt;0,VLOOKUP(Tabel_RIE[[#This Row],[E2]],Tabel_FK_E[],2,FALSE),"")</f>
        <v/>
      </c>
      <c r="AC145" s="125"/>
      <c r="AD145" s="122" t="str">
        <f>IF(Tabel_RIE[[#This Row],[B2]]&gt;0,VLOOKUP(Tabel_RIE[[#This Row],[B2]],Tabel_FK_B[],2,FALSE),"")</f>
        <v/>
      </c>
      <c r="AE145" s="125"/>
      <c r="AF145" s="122" t="str">
        <f>IF(Tabel_RIE[[#This Row],[W2]]&gt;0,VLOOKUP(Tabel_RIE[[#This Row],[W2]],Tabel_FK_W[],2,FALSE),"")</f>
        <v/>
      </c>
      <c r="AG14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45" s="122"/>
      <c r="AI145" s="119"/>
      <c r="AJ145" s="127"/>
      <c r="AK14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45" s="130" t="str">
        <f>IF(AND(Tabel_RIE[[#This Row],[R12]]&gt;=70,Tabel_RIE[[#This Row],[R22]]&lt;70),"Ja","Nee")</f>
        <v>Ja</v>
      </c>
      <c r="AM145" s="130" t="str">
        <f>IF(Tabel_RIE[[#This Row],[R22]]&lt;&gt;"",Tabel_RIE[[#This Row],[R22]],Tabel_RIE[[#This Row],[R12]])</f>
        <v/>
      </c>
    </row>
    <row r="146" spans="2:39" ht="42" customHeight="1">
      <c r="B146" s="118">
        <v>162</v>
      </c>
      <c r="C146" s="119"/>
      <c r="D146" s="119"/>
      <c r="E146" s="119"/>
      <c r="F146" s="119"/>
      <c r="G146" s="119"/>
      <c r="H146" s="119"/>
      <c r="I146" s="119"/>
      <c r="J146" s="119"/>
      <c r="K146" s="120"/>
      <c r="L146" s="121" t="str">
        <f>IF(Tabel_RIE[[#This Row],[E1]]&gt;0,VLOOKUP(Tabel_RIE[[#This Row],[E1]],Tabel_FK_E[],2,FALSE),"")</f>
        <v/>
      </c>
      <c r="M146" s="120"/>
      <c r="N146" s="122" t="str">
        <f>IF(Tabel_RIE[[#This Row],[B1]]&gt;0,VLOOKUP(Tabel_RIE[[#This Row],[B1]],Tabel_FK_B[],2,FALSE),"")</f>
        <v/>
      </c>
      <c r="O146" s="120"/>
      <c r="P146" s="122" t="str">
        <f>IF(Tabel_RIE[[#This Row],[W1]]&gt;0,VLOOKUP(Tabel_RIE[[#This Row],[W1]],Tabel_FK_W[],2,FALSE),"")</f>
        <v/>
      </c>
      <c r="Q14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6" s="122" t="str">
        <f>IF(OR(Tabel_RIE[[#This Row],[E12]]="",Tabel_RIE[[#This Row],[B12]]="",Tabel_RIE[[#This Row],[W12]]=""),"",Tabel_RIE[[#This Row],[E12]]*Tabel_RIE[[#This Row],[B12]]*Tabel_RIE[[#This Row],[W12]])</f>
        <v/>
      </c>
      <c r="S146" s="124" t="str">
        <f>IF(AND(Tabel_RIE[[#This Row],[E12]]="",Tabel_RIE[[#This Row],[R12]]=""),"",IF(AND(OR(Tabel_RIE[[#This Row],[E12]]="",Tabel_RIE[[#This Row],[E12]]&lt;15),OR(Tabel_RIE[[#This Row],[R12]]="",Tabel_RIE[[#This Row],[R12]]&lt;70)),"n.v.t.",IF(OR(Tabel_RIE[[#This Row],[E12]]&gt;=15,Tabel_RIE[[#This Row],[R12]]&gt;=70),"√","fout")))</f>
        <v/>
      </c>
      <c r="T146" s="125"/>
      <c r="U146" s="126"/>
      <c r="V146" s="126"/>
      <c r="W146" s="127"/>
      <c r="X146" s="128" t="str">
        <f t="shared" si="2"/>
        <v>Bronaanpak:
Collectieve maatregelen:
Individuele maatregelen:
PBM's:</v>
      </c>
      <c r="Y146" s="119"/>
      <c r="Z146" s="129"/>
      <c r="AA146" s="125"/>
      <c r="AB146" s="122" t="str">
        <f>IF(Tabel_RIE[[#This Row],[E2]]&gt;0,VLOOKUP(Tabel_RIE[[#This Row],[E2]],Tabel_FK_E[],2,FALSE),"")</f>
        <v/>
      </c>
      <c r="AC146" s="125"/>
      <c r="AD146" s="122" t="str">
        <f>IF(Tabel_RIE[[#This Row],[B2]]&gt;0,VLOOKUP(Tabel_RIE[[#This Row],[B2]],Tabel_FK_B[],2,FALSE),"")</f>
        <v/>
      </c>
      <c r="AE146" s="125"/>
      <c r="AF146" s="122" t="str">
        <f>IF(Tabel_RIE[[#This Row],[W2]]&gt;0,VLOOKUP(Tabel_RIE[[#This Row],[W2]],Tabel_FK_W[],2,FALSE),"")</f>
        <v/>
      </c>
      <c r="AG14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46" s="122"/>
      <c r="AI146" s="119"/>
      <c r="AJ146" s="127"/>
      <c r="AK14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46" s="130" t="str">
        <f>IF(AND(Tabel_RIE[[#This Row],[R12]]&gt;=70,Tabel_RIE[[#This Row],[R22]]&lt;70),"Ja","Nee")</f>
        <v>Ja</v>
      </c>
      <c r="AM146" s="130" t="str">
        <f>IF(Tabel_RIE[[#This Row],[R22]]&lt;&gt;"",Tabel_RIE[[#This Row],[R22]],Tabel_RIE[[#This Row],[R12]])</f>
        <v/>
      </c>
    </row>
    <row r="147" spans="2:39" ht="42" customHeight="1">
      <c r="B147" s="118">
        <v>163</v>
      </c>
      <c r="C147" s="119"/>
      <c r="D147" s="119"/>
      <c r="E147" s="119"/>
      <c r="F147" s="119"/>
      <c r="G147" s="119"/>
      <c r="H147" s="119"/>
      <c r="I147" s="119"/>
      <c r="J147" s="119"/>
      <c r="K147" s="120"/>
      <c r="L147" s="121" t="str">
        <f>IF(Tabel_RIE[[#This Row],[E1]]&gt;0,VLOOKUP(Tabel_RIE[[#This Row],[E1]],Tabel_FK_E[],2,FALSE),"")</f>
        <v/>
      </c>
      <c r="M147" s="120"/>
      <c r="N147" s="122" t="str">
        <f>IF(Tabel_RIE[[#This Row],[B1]]&gt;0,VLOOKUP(Tabel_RIE[[#This Row],[B1]],Tabel_FK_B[],2,FALSE),"")</f>
        <v/>
      </c>
      <c r="O147" s="120"/>
      <c r="P147" s="122" t="str">
        <f>IF(Tabel_RIE[[#This Row],[W1]]&gt;0,VLOOKUP(Tabel_RIE[[#This Row],[W1]],Tabel_FK_W[],2,FALSE),"")</f>
        <v/>
      </c>
      <c r="Q14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7" s="122" t="str">
        <f>IF(OR(Tabel_RIE[[#This Row],[E12]]="",Tabel_RIE[[#This Row],[B12]]="",Tabel_RIE[[#This Row],[W12]]=""),"",Tabel_RIE[[#This Row],[E12]]*Tabel_RIE[[#This Row],[B12]]*Tabel_RIE[[#This Row],[W12]])</f>
        <v/>
      </c>
      <c r="S147" s="124" t="str">
        <f>IF(AND(Tabel_RIE[[#This Row],[E12]]="",Tabel_RIE[[#This Row],[R12]]=""),"",IF(AND(OR(Tabel_RIE[[#This Row],[E12]]="",Tabel_RIE[[#This Row],[E12]]&lt;15),OR(Tabel_RIE[[#This Row],[R12]]="",Tabel_RIE[[#This Row],[R12]]&lt;70)),"n.v.t.",IF(OR(Tabel_RIE[[#This Row],[E12]]&gt;=15,Tabel_RIE[[#This Row],[R12]]&gt;=70),"√","fout")))</f>
        <v/>
      </c>
      <c r="T147" s="125"/>
      <c r="U147" s="126"/>
      <c r="V147" s="126"/>
      <c r="W147" s="127"/>
      <c r="X147" s="128" t="str">
        <f t="shared" si="2"/>
        <v>Bronaanpak:
Collectieve maatregelen:
Individuele maatregelen:
PBM's:</v>
      </c>
      <c r="Y147" s="119"/>
      <c r="Z147" s="129"/>
      <c r="AA147" s="125"/>
      <c r="AB147" s="122" t="str">
        <f>IF(Tabel_RIE[[#This Row],[E2]]&gt;0,VLOOKUP(Tabel_RIE[[#This Row],[E2]],Tabel_FK_E[],2,FALSE),"")</f>
        <v/>
      </c>
      <c r="AC147" s="125"/>
      <c r="AD147" s="122" t="str">
        <f>IF(Tabel_RIE[[#This Row],[B2]]&gt;0,VLOOKUP(Tabel_RIE[[#This Row],[B2]],Tabel_FK_B[],2,FALSE),"")</f>
        <v/>
      </c>
      <c r="AE147" s="125"/>
      <c r="AF147" s="122" t="str">
        <f>IF(Tabel_RIE[[#This Row],[W2]]&gt;0,VLOOKUP(Tabel_RIE[[#This Row],[W2]],Tabel_FK_W[],2,FALSE),"")</f>
        <v/>
      </c>
      <c r="AG14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47" s="122"/>
      <c r="AI147" s="119"/>
      <c r="AJ147" s="127"/>
      <c r="AK14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47" s="130" t="str">
        <f>IF(AND(Tabel_RIE[[#This Row],[R12]]&gt;=70,Tabel_RIE[[#This Row],[R22]]&lt;70),"Ja","Nee")</f>
        <v>Ja</v>
      </c>
      <c r="AM147" s="130" t="str">
        <f>IF(Tabel_RIE[[#This Row],[R22]]&lt;&gt;"",Tabel_RIE[[#This Row],[R22]],Tabel_RIE[[#This Row],[R12]])</f>
        <v/>
      </c>
    </row>
    <row r="148" spans="2:39" ht="42" customHeight="1">
      <c r="B148" s="118">
        <v>164</v>
      </c>
      <c r="C148" s="119"/>
      <c r="D148" s="119"/>
      <c r="E148" s="119"/>
      <c r="F148" s="119"/>
      <c r="G148" s="119"/>
      <c r="H148" s="119"/>
      <c r="I148" s="119"/>
      <c r="J148" s="119"/>
      <c r="K148" s="120"/>
      <c r="L148" s="121" t="str">
        <f>IF(Tabel_RIE[[#This Row],[E1]]&gt;0,VLOOKUP(Tabel_RIE[[#This Row],[E1]],Tabel_FK_E[],2,FALSE),"")</f>
        <v/>
      </c>
      <c r="M148" s="120"/>
      <c r="N148" s="122" t="str">
        <f>IF(Tabel_RIE[[#This Row],[B1]]&gt;0,VLOOKUP(Tabel_RIE[[#This Row],[B1]],Tabel_FK_B[],2,FALSE),"")</f>
        <v/>
      </c>
      <c r="O148" s="120"/>
      <c r="P148" s="122" t="str">
        <f>IF(Tabel_RIE[[#This Row],[W1]]&gt;0,VLOOKUP(Tabel_RIE[[#This Row],[W1]],Tabel_FK_W[],2,FALSE),"")</f>
        <v/>
      </c>
      <c r="Q14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8" s="122" t="str">
        <f>IF(OR(Tabel_RIE[[#This Row],[E12]]="",Tabel_RIE[[#This Row],[B12]]="",Tabel_RIE[[#This Row],[W12]]=""),"",Tabel_RIE[[#This Row],[E12]]*Tabel_RIE[[#This Row],[B12]]*Tabel_RIE[[#This Row],[W12]])</f>
        <v/>
      </c>
      <c r="S148" s="124" t="str">
        <f>IF(AND(Tabel_RIE[[#This Row],[E12]]="",Tabel_RIE[[#This Row],[R12]]=""),"",IF(AND(OR(Tabel_RIE[[#This Row],[E12]]="",Tabel_RIE[[#This Row],[E12]]&lt;15),OR(Tabel_RIE[[#This Row],[R12]]="",Tabel_RIE[[#This Row],[R12]]&lt;70)),"n.v.t.",IF(OR(Tabel_RIE[[#This Row],[E12]]&gt;=15,Tabel_RIE[[#This Row],[R12]]&gt;=70),"√","fout")))</f>
        <v/>
      </c>
      <c r="T148" s="125"/>
      <c r="U148" s="126"/>
      <c r="V148" s="126"/>
      <c r="W148" s="127"/>
      <c r="X148" s="128" t="str">
        <f t="shared" si="2"/>
        <v>Bronaanpak:
Collectieve maatregelen:
Individuele maatregelen:
PBM's:</v>
      </c>
      <c r="Y148" s="119"/>
      <c r="Z148" s="129"/>
      <c r="AA148" s="125"/>
      <c r="AB148" s="122" t="str">
        <f>IF(Tabel_RIE[[#This Row],[E2]]&gt;0,VLOOKUP(Tabel_RIE[[#This Row],[E2]],Tabel_FK_E[],2,FALSE),"")</f>
        <v/>
      </c>
      <c r="AC148" s="125"/>
      <c r="AD148" s="122" t="str">
        <f>IF(Tabel_RIE[[#This Row],[B2]]&gt;0,VLOOKUP(Tabel_RIE[[#This Row],[B2]],Tabel_FK_B[],2,FALSE),"")</f>
        <v/>
      </c>
      <c r="AE148" s="125"/>
      <c r="AF148" s="122" t="str">
        <f>IF(Tabel_RIE[[#This Row],[W2]]&gt;0,VLOOKUP(Tabel_RIE[[#This Row],[W2]],Tabel_FK_W[],2,FALSE),"")</f>
        <v/>
      </c>
      <c r="AG14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48" s="122"/>
      <c r="AI148" s="119"/>
      <c r="AJ148" s="127"/>
      <c r="AK14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48" s="130" t="str">
        <f>IF(AND(Tabel_RIE[[#This Row],[R12]]&gt;=70,Tabel_RIE[[#This Row],[R22]]&lt;70),"Ja","Nee")</f>
        <v>Ja</v>
      </c>
      <c r="AM148" s="130" t="str">
        <f>IF(Tabel_RIE[[#This Row],[R22]]&lt;&gt;"",Tabel_RIE[[#This Row],[R22]],Tabel_RIE[[#This Row],[R12]])</f>
        <v/>
      </c>
    </row>
    <row r="149" spans="2:39" ht="42" customHeight="1">
      <c r="B149" s="118">
        <v>165</v>
      </c>
      <c r="C149" s="119"/>
      <c r="D149" s="119"/>
      <c r="E149" s="119"/>
      <c r="F149" s="119"/>
      <c r="G149" s="119"/>
      <c r="H149" s="119"/>
      <c r="I149" s="119"/>
      <c r="J149" s="119"/>
      <c r="K149" s="120"/>
      <c r="L149" s="121" t="str">
        <f>IF(Tabel_RIE[[#This Row],[E1]]&gt;0,VLOOKUP(Tabel_RIE[[#This Row],[E1]],Tabel_FK_E[],2,FALSE),"")</f>
        <v/>
      </c>
      <c r="M149" s="120"/>
      <c r="N149" s="122" t="str">
        <f>IF(Tabel_RIE[[#This Row],[B1]]&gt;0,VLOOKUP(Tabel_RIE[[#This Row],[B1]],Tabel_FK_B[],2,FALSE),"")</f>
        <v/>
      </c>
      <c r="O149" s="120"/>
      <c r="P149" s="122" t="str">
        <f>IF(Tabel_RIE[[#This Row],[W1]]&gt;0,VLOOKUP(Tabel_RIE[[#This Row],[W1]],Tabel_FK_W[],2,FALSE),"")</f>
        <v/>
      </c>
      <c r="Q14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9" s="122" t="str">
        <f>IF(OR(Tabel_RIE[[#This Row],[E12]]="",Tabel_RIE[[#This Row],[B12]]="",Tabel_RIE[[#This Row],[W12]]=""),"",Tabel_RIE[[#This Row],[E12]]*Tabel_RIE[[#This Row],[B12]]*Tabel_RIE[[#This Row],[W12]])</f>
        <v/>
      </c>
      <c r="S149" s="124" t="str">
        <f>IF(AND(Tabel_RIE[[#This Row],[E12]]="",Tabel_RIE[[#This Row],[R12]]=""),"",IF(AND(OR(Tabel_RIE[[#This Row],[E12]]="",Tabel_RIE[[#This Row],[E12]]&lt;15),OR(Tabel_RIE[[#This Row],[R12]]="",Tabel_RIE[[#This Row],[R12]]&lt;70)),"n.v.t.",IF(OR(Tabel_RIE[[#This Row],[E12]]&gt;=15,Tabel_RIE[[#This Row],[R12]]&gt;=70),"√","fout")))</f>
        <v/>
      </c>
      <c r="T149" s="125"/>
      <c r="U149" s="126"/>
      <c r="V149" s="126"/>
      <c r="W149" s="127"/>
      <c r="X149" s="128" t="str">
        <f t="shared" si="2"/>
        <v>Bronaanpak:
Collectieve maatregelen:
Individuele maatregelen:
PBM's:</v>
      </c>
      <c r="Y149" s="119"/>
      <c r="Z149" s="129"/>
      <c r="AA149" s="125"/>
      <c r="AB149" s="122" t="str">
        <f>IF(Tabel_RIE[[#This Row],[E2]]&gt;0,VLOOKUP(Tabel_RIE[[#This Row],[E2]],Tabel_FK_E[],2,FALSE),"")</f>
        <v/>
      </c>
      <c r="AC149" s="125"/>
      <c r="AD149" s="122" t="str">
        <f>IF(Tabel_RIE[[#This Row],[B2]]&gt;0,VLOOKUP(Tabel_RIE[[#This Row],[B2]],Tabel_FK_B[],2,FALSE),"")</f>
        <v/>
      </c>
      <c r="AE149" s="125"/>
      <c r="AF149" s="122" t="str">
        <f>IF(Tabel_RIE[[#This Row],[W2]]&gt;0,VLOOKUP(Tabel_RIE[[#This Row],[W2]],Tabel_FK_W[],2,FALSE),"")</f>
        <v/>
      </c>
      <c r="AG14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49" s="122"/>
      <c r="AI149" s="119"/>
      <c r="AJ149" s="127"/>
      <c r="AK14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49" s="130" t="str">
        <f>IF(AND(Tabel_RIE[[#This Row],[R12]]&gt;=70,Tabel_RIE[[#This Row],[R22]]&lt;70),"Ja","Nee")</f>
        <v>Ja</v>
      </c>
      <c r="AM149" s="130" t="str">
        <f>IF(Tabel_RIE[[#This Row],[R22]]&lt;&gt;"",Tabel_RIE[[#This Row],[R22]],Tabel_RIE[[#This Row],[R12]])</f>
        <v/>
      </c>
    </row>
    <row r="150" spans="2:39" ht="42" customHeight="1">
      <c r="B150" s="118">
        <v>166</v>
      </c>
      <c r="C150" s="119"/>
      <c r="D150" s="119"/>
      <c r="E150" s="119"/>
      <c r="F150" s="119"/>
      <c r="G150" s="119"/>
      <c r="H150" s="119"/>
      <c r="I150" s="119"/>
      <c r="J150" s="119"/>
      <c r="K150" s="120"/>
      <c r="L150" s="121" t="str">
        <f>IF(Tabel_RIE[[#This Row],[E1]]&gt;0,VLOOKUP(Tabel_RIE[[#This Row],[E1]],Tabel_FK_E[],2,FALSE),"")</f>
        <v/>
      </c>
      <c r="M150" s="120"/>
      <c r="N150" s="122" t="str">
        <f>IF(Tabel_RIE[[#This Row],[B1]]&gt;0,VLOOKUP(Tabel_RIE[[#This Row],[B1]],Tabel_FK_B[],2,FALSE),"")</f>
        <v/>
      </c>
      <c r="O150" s="120"/>
      <c r="P150" s="122" t="str">
        <f>IF(Tabel_RIE[[#This Row],[W1]]&gt;0,VLOOKUP(Tabel_RIE[[#This Row],[W1]],Tabel_FK_W[],2,FALSE),"")</f>
        <v/>
      </c>
      <c r="Q15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0" s="122" t="str">
        <f>IF(OR(Tabel_RIE[[#This Row],[E12]]="",Tabel_RIE[[#This Row],[B12]]="",Tabel_RIE[[#This Row],[W12]]=""),"",Tabel_RIE[[#This Row],[E12]]*Tabel_RIE[[#This Row],[B12]]*Tabel_RIE[[#This Row],[W12]])</f>
        <v/>
      </c>
      <c r="S150" s="124" t="str">
        <f>IF(AND(Tabel_RIE[[#This Row],[E12]]="",Tabel_RIE[[#This Row],[R12]]=""),"",IF(AND(OR(Tabel_RIE[[#This Row],[E12]]="",Tabel_RIE[[#This Row],[E12]]&lt;15),OR(Tabel_RIE[[#This Row],[R12]]="",Tabel_RIE[[#This Row],[R12]]&lt;70)),"n.v.t.",IF(OR(Tabel_RIE[[#This Row],[E12]]&gt;=15,Tabel_RIE[[#This Row],[R12]]&gt;=70),"√","fout")))</f>
        <v/>
      </c>
      <c r="T150" s="125"/>
      <c r="U150" s="126"/>
      <c r="V150" s="126"/>
      <c r="W150" s="127"/>
      <c r="X150" s="128" t="str">
        <f t="shared" si="2"/>
        <v>Bronaanpak:
Collectieve maatregelen:
Individuele maatregelen:
PBM's:</v>
      </c>
      <c r="Y150" s="119"/>
      <c r="Z150" s="129"/>
      <c r="AA150" s="125"/>
      <c r="AB150" s="122" t="str">
        <f>IF(Tabel_RIE[[#This Row],[E2]]&gt;0,VLOOKUP(Tabel_RIE[[#This Row],[E2]],Tabel_FK_E[],2,FALSE),"")</f>
        <v/>
      </c>
      <c r="AC150" s="125"/>
      <c r="AD150" s="122" t="str">
        <f>IF(Tabel_RIE[[#This Row],[B2]]&gt;0,VLOOKUP(Tabel_RIE[[#This Row],[B2]],Tabel_FK_B[],2,FALSE),"")</f>
        <v/>
      </c>
      <c r="AE150" s="125"/>
      <c r="AF150" s="122" t="str">
        <f>IF(Tabel_RIE[[#This Row],[W2]]&gt;0,VLOOKUP(Tabel_RIE[[#This Row],[W2]],Tabel_FK_W[],2,FALSE),"")</f>
        <v/>
      </c>
      <c r="AG15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50" s="122"/>
      <c r="AI150" s="119"/>
      <c r="AJ150" s="127"/>
      <c r="AK15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50" s="130" t="str">
        <f>IF(AND(Tabel_RIE[[#This Row],[R12]]&gt;=70,Tabel_RIE[[#This Row],[R22]]&lt;70),"Ja","Nee")</f>
        <v>Ja</v>
      </c>
      <c r="AM150" s="130" t="str">
        <f>IF(Tabel_RIE[[#This Row],[R22]]&lt;&gt;"",Tabel_RIE[[#This Row],[R22]],Tabel_RIE[[#This Row],[R12]])</f>
        <v/>
      </c>
    </row>
    <row r="151" spans="2:39" ht="42" customHeight="1">
      <c r="B151" s="118">
        <v>167</v>
      </c>
      <c r="C151" s="119"/>
      <c r="D151" s="119"/>
      <c r="E151" s="119"/>
      <c r="F151" s="119"/>
      <c r="G151" s="119"/>
      <c r="H151" s="119"/>
      <c r="I151" s="119"/>
      <c r="J151" s="119"/>
      <c r="K151" s="120"/>
      <c r="L151" s="121" t="str">
        <f>IF(Tabel_RIE[[#This Row],[E1]]&gt;0,VLOOKUP(Tabel_RIE[[#This Row],[E1]],Tabel_FK_E[],2,FALSE),"")</f>
        <v/>
      </c>
      <c r="M151" s="120"/>
      <c r="N151" s="122" t="str">
        <f>IF(Tabel_RIE[[#This Row],[B1]]&gt;0,VLOOKUP(Tabel_RIE[[#This Row],[B1]],Tabel_FK_B[],2,FALSE),"")</f>
        <v/>
      </c>
      <c r="O151" s="120"/>
      <c r="P151" s="122" t="str">
        <f>IF(Tabel_RIE[[#This Row],[W1]]&gt;0,VLOOKUP(Tabel_RIE[[#This Row],[W1]],Tabel_FK_W[],2,FALSE),"")</f>
        <v/>
      </c>
      <c r="Q15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1" s="122" t="str">
        <f>IF(OR(Tabel_RIE[[#This Row],[E12]]="",Tabel_RIE[[#This Row],[B12]]="",Tabel_RIE[[#This Row],[W12]]=""),"",Tabel_RIE[[#This Row],[E12]]*Tabel_RIE[[#This Row],[B12]]*Tabel_RIE[[#This Row],[W12]])</f>
        <v/>
      </c>
      <c r="S151" s="124" t="str">
        <f>IF(AND(Tabel_RIE[[#This Row],[E12]]="",Tabel_RIE[[#This Row],[R12]]=""),"",IF(AND(OR(Tabel_RIE[[#This Row],[E12]]="",Tabel_RIE[[#This Row],[E12]]&lt;15),OR(Tabel_RIE[[#This Row],[R12]]="",Tabel_RIE[[#This Row],[R12]]&lt;70)),"n.v.t.",IF(OR(Tabel_RIE[[#This Row],[E12]]&gt;=15,Tabel_RIE[[#This Row],[R12]]&gt;=70),"√","fout")))</f>
        <v/>
      </c>
      <c r="T151" s="125"/>
      <c r="U151" s="126"/>
      <c r="V151" s="126"/>
      <c r="W151" s="127"/>
      <c r="X151" s="128" t="str">
        <f t="shared" si="2"/>
        <v>Bronaanpak:
Collectieve maatregelen:
Individuele maatregelen:
PBM's:</v>
      </c>
      <c r="Y151" s="119"/>
      <c r="Z151" s="129"/>
      <c r="AA151" s="125"/>
      <c r="AB151" s="122" t="str">
        <f>IF(Tabel_RIE[[#This Row],[E2]]&gt;0,VLOOKUP(Tabel_RIE[[#This Row],[E2]],Tabel_FK_E[],2,FALSE),"")</f>
        <v/>
      </c>
      <c r="AC151" s="125"/>
      <c r="AD151" s="122" t="str">
        <f>IF(Tabel_RIE[[#This Row],[B2]]&gt;0,VLOOKUP(Tabel_RIE[[#This Row],[B2]],Tabel_FK_B[],2,FALSE),"")</f>
        <v/>
      </c>
      <c r="AE151" s="125"/>
      <c r="AF151" s="122" t="str">
        <f>IF(Tabel_RIE[[#This Row],[W2]]&gt;0,VLOOKUP(Tabel_RIE[[#This Row],[W2]],Tabel_FK_W[],2,FALSE),"")</f>
        <v/>
      </c>
      <c r="AG15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51" s="122"/>
      <c r="AI151" s="119"/>
      <c r="AJ151" s="127"/>
      <c r="AK15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51" s="130" t="str">
        <f>IF(AND(Tabel_RIE[[#This Row],[R12]]&gt;=70,Tabel_RIE[[#This Row],[R22]]&lt;70),"Ja","Nee")</f>
        <v>Ja</v>
      </c>
      <c r="AM151" s="130" t="str">
        <f>IF(Tabel_RIE[[#This Row],[R22]]&lt;&gt;"",Tabel_RIE[[#This Row],[R22]],Tabel_RIE[[#This Row],[R12]])</f>
        <v/>
      </c>
    </row>
    <row r="152" spans="2:39" ht="42" customHeight="1">
      <c r="B152" s="118">
        <v>168</v>
      </c>
      <c r="C152" s="119"/>
      <c r="D152" s="119"/>
      <c r="E152" s="119"/>
      <c r="F152" s="119"/>
      <c r="G152" s="119"/>
      <c r="H152" s="119"/>
      <c r="I152" s="119"/>
      <c r="J152" s="119"/>
      <c r="K152" s="120"/>
      <c r="L152" s="121" t="str">
        <f>IF(Tabel_RIE[[#This Row],[E1]]&gt;0,VLOOKUP(Tabel_RIE[[#This Row],[E1]],Tabel_FK_E[],2,FALSE),"")</f>
        <v/>
      </c>
      <c r="M152" s="120"/>
      <c r="N152" s="122" t="str">
        <f>IF(Tabel_RIE[[#This Row],[B1]]&gt;0,VLOOKUP(Tabel_RIE[[#This Row],[B1]],Tabel_FK_B[],2,FALSE),"")</f>
        <v/>
      </c>
      <c r="O152" s="120"/>
      <c r="P152" s="122" t="str">
        <f>IF(Tabel_RIE[[#This Row],[W1]]&gt;0,VLOOKUP(Tabel_RIE[[#This Row],[W1]],Tabel_FK_W[],2,FALSE),"")</f>
        <v/>
      </c>
      <c r="Q15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2" s="122" t="str">
        <f>IF(OR(Tabel_RIE[[#This Row],[E12]]="",Tabel_RIE[[#This Row],[B12]]="",Tabel_RIE[[#This Row],[W12]]=""),"",Tabel_RIE[[#This Row],[E12]]*Tabel_RIE[[#This Row],[B12]]*Tabel_RIE[[#This Row],[W12]])</f>
        <v/>
      </c>
      <c r="S152" s="124" t="str">
        <f>IF(AND(Tabel_RIE[[#This Row],[E12]]="",Tabel_RIE[[#This Row],[R12]]=""),"",IF(AND(OR(Tabel_RIE[[#This Row],[E12]]="",Tabel_RIE[[#This Row],[E12]]&lt;15),OR(Tabel_RIE[[#This Row],[R12]]="",Tabel_RIE[[#This Row],[R12]]&lt;70)),"n.v.t.",IF(OR(Tabel_RIE[[#This Row],[E12]]&gt;=15,Tabel_RIE[[#This Row],[R12]]&gt;=70),"√","fout")))</f>
        <v/>
      </c>
      <c r="T152" s="125"/>
      <c r="U152" s="126"/>
      <c r="V152" s="126"/>
      <c r="W152" s="127"/>
      <c r="X152" s="128" t="str">
        <f t="shared" si="2"/>
        <v>Bronaanpak:
Collectieve maatregelen:
Individuele maatregelen:
PBM's:</v>
      </c>
      <c r="Y152" s="119"/>
      <c r="Z152" s="129"/>
      <c r="AA152" s="125"/>
      <c r="AB152" s="122" t="str">
        <f>IF(Tabel_RIE[[#This Row],[E2]]&gt;0,VLOOKUP(Tabel_RIE[[#This Row],[E2]],Tabel_FK_E[],2,FALSE),"")</f>
        <v/>
      </c>
      <c r="AC152" s="125"/>
      <c r="AD152" s="122" t="str">
        <f>IF(Tabel_RIE[[#This Row],[B2]]&gt;0,VLOOKUP(Tabel_RIE[[#This Row],[B2]],Tabel_FK_B[],2,FALSE),"")</f>
        <v/>
      </c>
      <c r="AE152" s="125"/>
      <c r="AF152" s="122" t="str">
        <f>IF(Tabel_RIE[[#This Row],[W2]]&gt;0,VLOOKUP(Tabel_RIE[[#This Row],[W2]],Tabel_FK_W[],2,FALSE),"")</f>
        <v/>
      </c>
      <c r="AG15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52" s="122"/>
      <c r="AI152" s="119"/>
      <c r="AJ152" s="127"/>
      <c r="AK15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52" s="130" t="str">
        <f>IF(AND(Tabel_RIE[[#This Row],[R12]]&gt;=70,Tabel_RIE[[#This Row],[R22]]&lt;70),"Ja","Nee")</f>
        <v>Ja</v>
      </c>
      <c r="AM152" s="130" t="str">
        <f>IF(Tabel_RIE[[#This Row],[R22]]&lt;&gt;"",Tabel_RIE[[#This Row],[R22]],Tabel_RIE[[#This Row],[R12]])</f>
        <v/>
      </c>
    </row>
    <row r="153" spans="2:39" ht="42" customHeight="1">
      <c r="B153" s="118">
        <v>169</v>
      </c>
      <c r="C153" s="119"/>
      <c r="D153" s="119"/>
      <c r="E153" s="119"/>
      <c r="F153" s="119"/>
      <c r="G153" s="119"/>
      <c r="H153" s="119"/>
      <c r="I153" s="119"/>
      <c r="J153" s="119"/>
      <c r="K153" s="120"/>
      <c r="L153" s="121" t="str">
        <f>IF(Tabel_RIE[[#This Row],[E1]]&gt;0,VLOOKUP(Tabel_RIE[[#This Row],[E1]],Tabel_FK_E[],2,FALSE),"")</f>
        <v/>
      </c>
      <c r="M153" s="120"/>
      <c r="N153" s="122" t="str">
        <f>IF(Tabel_RIE[[#This Row],[B1]]&gt;0,VLOOKUP(Tabel_RIE[[#This Row],[B1]],Tabel_FK_B[],2,FALSE),"")</f>
        <v/>
      </c>
      <c r="O153" s="120"/>
      <c r="P153" s="122" t="str">
        <f>IF(Tabel_RIE[[#This Row],[W1]]&gt;0,VLOOKUP(Tabel_RIE[[#This Row],[W1]],Tabel_FK_W[],2,FALSE),"")</f>
        <v/>
      </c>
      <c r="Q15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3" s="122" t="str">
        <f>IF(OR(Tabel_RIE[[#This Row],[E12]]="",Tabel_RIE[[#This Row],[B12]]="",Tabel_RIE[[#This Row],[W12]]=""),"",Tabel_RIE[[#This Row],[E12]]*Tabel_RIE[[#This Row],[B12]]*Tabel_RIE[[#This Row],[W12]])</f>
        <v/>
      </c>
      <c r="S153" s="124" t="str">
        <f>IF(AND(Tabel_RIE[[#This Row],[E12]]="",Tabel_RIE[[#This Row],[R12]]=""),"",IF(AND(OR(Tabel_RIE[[#This Row],[E12]]="",Tabel_RIE[[#This Row],[E12]]&lt;15),OR(Tabel_RIE[[#This Row],[R12]]="",Tabel_RIE[[#This Row],[R12]]&lt;70)),"n.v.t.",IF(OR(Tabel_RIE[[#This Row],[E12]]&gt;=15,Tabel_RIE[[#This Row],[R12]]&gt;=70),"√","fout")))</f>
        <v/>
      </c>
      <c r="T153" s="125"/>
      <c r="U153" s="126"/>
      <c r="V153" s="126"/>
      <c r="W153" s="127"/>
      <c r="X153" s="128" t="str">
        <f t="shared" si="2"/>
        <v>Bronaanpak:
Collectieve maatregelen:
Individuele maatregelen:
PBM's:</v>
      </c>
      <c r="Y153" s="119"/>
      <c r="Z153" s="129"/>
      <c r="AA153" s="125"/>
      <c r="AB153" s="122" t="str">
        <f>IF(Tabel_RIE[[#This Row],[E2]]&gt;0,VLOOKUP(Tabel_RIE[[#This Row],[E2]],Tabel_FK_E[],2,FALSE),"")</f>
        <v/>
      </c>
      <c r="AC153" s="125"/>
      <c r="AD153" s="122" t="str">
        <f>IF(Tabel_RIE[[#This Row],[B2]]&gt;0,VLOOKUP(Tabel_RIE[[#This Row],[B2]],Tabel_FK_B[],2,FALSE),"")</f>
        <v/>
      </c>
      <c r="AE153" s="125"/>
      <c r="AF153" s="122" t="str">
        <f>IF(Tabel_RIE[[#This Row],[W2]]&gt;0,VLOOKUP(Tabel_RIE[[#This Row],[W2]],Tabel_FK_W[],2,FALSE),"")</f>
        <v/>
      </c>
      <c r="AG15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53" s="122"/>
      <c r="AI153" s="119"/>
      <c r="AJ153" s="127"/>
      <c r="AK15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53" s="130" t="str">
        <f>IF(AND(Tabel_RIE[[#This Row],[R12]]&gt;=70,Tabel_RIE[[#This Row],[R22]]&lt;70),"Ja","Nee")</f>
        <v>Ja</v>
      </c>
      <c r="AM153" s="130" t="str">
        <f>IF(Tabel_RIE[[#This Row],[R22]]&lt;&gt;"",Tabel_RIE[[#This Row],[R22]],Tabel_RIE[[#This Row],[R12]])</f>
        <v/>
      </c>
    </row>
    <row r="154" spans="2:39" ht="42" customHeight="1">
      <c r="B154" s="118">
        <v>170</v>
      </c>
      <c r="C154" s="119"/>
      <c r="D154" s="119"/>
      <c r="E154" s="119"/>
      <c r="F154" s="119"/>
      <c r="G154" s="119"/>
      <c r="H154" s="119"/>
      <c r="I154" s="119"/>
      <c r="J154" s="119"/>
      <c r="K154" s="120"/>
      <c r="L154" s="121" t="str">
        <f>IF(Tabel_RIE[[#This Row],[E1]]&gt;0,VLOOKUP(Tabel_RIE[[#This Row],[E1]],Tabel_FK_E[],2,FALSE),"")</f>
        <v/>
      </c>
      <c r="M154" s="120"/>
      <c r="N154" s="122" t="str">
        <f>IF(Tabel_RIE[[#This Row],[B1]]&gt;0,VLOOKUP(Tabel_RIE[[#This Row],[B1]],Tabel_FK_B[],2,FALSE),"")</f>
        <v/>
      </c>
      <c r="O154" s="120"/>
      <c r="P154" s="122" t="str">
        <f>IF(Tabel_RIE[[#This Row],[W1]]&gt;0,VLOOKUP(Tabel_RIE[[#This Row],[W1]],Tabel_FK_W[],2,FALSE),"")</f>
        <v/>
      </c>
      <c r="Q15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4" s="122" t="str">
        <f>IF(OR(Tabel_RIE[[#This Row],[E12]]="",Tabel_RIE[[#This Row],[B12]]="",Tabel_RIE[[#This Row],[W12]]=""),"",Tabel_RIE[[#This Row],[E12]]*Tabel_RIE[[#This Row],[B12]]*Tabel_RIE[[#This Row],[W12]])</f>
        <v/>
      </c>
      <c r="S154" s="124" t="str">
        <f>IF(AND(Tabel_RIE[[#This Row],[E12]]="",Tabel_RIE[[#This Row],[R12]]=""),"",IF(AND(OR(Tabel_RIE[[#This Row],[E12]]="",Tabel_RIE[[#This Row],[E12]]&lt;15),OR(Tabel_RIE[[#This Row],[R12]]="",Tabel_RIE[[#This Row],[R12]]&lt;70)),"n.v.t.",IF(OR(Tabel_RIE[[#This Row],[E12]]&gt;=15,Tabel_RIE[[#This Row],[R12]]&gt;=70),"√","fout")))</f>
        <v/>
      </c>
      <c r="T154" s="125"/>
      <c r="U154" s="126"/>
      <c r="V154" s="126"/>
      <c r="W154" s="127"/>
      <c r="X154" s="128" t="str">
        <f t="shared" si="2"/>
        <v>Bronaanpak:
Collectieve maatregelen:
Individuele maatregelen:
PBM's:</v>
      </c>
      <c r="Y154" s="119"/>
      <c r="Z154" s="129"/>
      <c r="AA154" s="125"/>
      <c r="AB154" s="122" t="str">
        <f>IF(Tabel_RIE[[#This Row],[E2]]&gt;0,VLOOKUP(Tabel_RIE[[#This Row],[E2]],Tabel_FK_E[],2,FALSE),"")</f>
        <v/>
      </c>
      <c r="AC154" s="125"/>
      <c r="AD154" s="122" t="str">
        <f>IF(Tabel_RIE[[#This Row],[B2]]&gt;0,VLOOKUP(Tabel_RIE[[#This Row],[B2]],Tabel_FK_B[],2,FALSE),"")</f>
        <v/>
      </c>
      <c r="AE154" s="125"/>
      <c r="AF154" s="122" t="str">
        <f>IF(Tabel_RIE[[#This Row],[W2]]&gt;0,VLOOKUP(Tabel_RIE[[#This Row],[W2]],Tabel_FK_W[],2,FALSE),"")</f>
        <v/>
      </c>
      <c r="AG15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54" s="122"/>
      <c r="AI154" s="119"/>
      <c r="AJ154" s="127"/>
      <c r="AK15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54" s="130" t="str">
        <f>IF(AND(Tabel_RIE[[#This Row],[R12]]&gt;=70,Tabel_RIE[[#This Row],[R22]]&lt;70),"Ja","Nee")</f>
        <v>Ja</v>
      </c>
      <c r="AM154" s="130" t="str">
        <f>IF(Tabel_RIE[[#This Row],[R22]]&lt;&gt;"",Tabel_RIE[[#This Row],[R22]],Tabel_RIE[[#This Row],[R12]])</f>
        <v/>
      </c>
    </row>
    <row r="155" spans="2:39" ht="42" customHeight="1">
      <c r="B155" s="118">
        <v>171</v>
      </c>
      <c r="C155" s="119"/>
      <c r="D155" s="119"/>
      <c r="E155" s="119"/>
      <c r="F155" s="119"/>
      <c r="G155" s="119"/>
      <c r="H155" s="119"/>
      <c r="I155" s="119"/>
      <c r="J155" s="119"/>
      <c r="K155" s="120"/>
      <c r="L155" s="121" t="str">
        <f>IF(Tabel_RIE[[#This Row],[E1]]&gt;0,VLOOKUP(Tabel_RIE[[#This Row],[E1]],Tabel_FK_E[],2,FALSE),"")</f>
        <v/>
      </c>
      <c r="M155" s="120"/>
      <c r="N155" s="122" t="str">
        <f>IF(Tabel_RIE[[#This Row],[B1]]&gt;0,VLOOKUP(Tabel_RIE[[#This Row],[B1]],Tabel_FK_B[],2,FALSE),"")</f>
        <v/>
      </c>
      <c r="O155" s="120"/>
      <c r="P155" s="122" t="str">
        <f>IF(Tabel_RIE[[#This Row],[W1]]&gt;0,VLOOKUP(Tabel_RIE[[#This Row],[W1]],Tabel_FK_W[],2,FALSE),"")</f>
        <v/>
      </c>
      <c r="Q15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5" s="122" t="str">
        <f>IF(OR(Tabel_RIE[[#This Row],[E12]]="",Tabel_RIE[[#This Row],[B12]]="",Tabel_RIE[[#This Row],[W12]]=""),"",Tabel_RIE[[#This Row],[E12]]*Tabel_RIE[[#This Row],[B12]]*Tabel_RIE[[#This Row],[W12]])</f>
        <v/>
      </c>
      <c r="S155" s="124" t="str">
        <f>IF(AND(Tabel_RIE[[#This Row],[E12]]="",Tabel_RIE[[#This Row],[R12]]=""),"",IF(AND(OR(Tabel_RIE[[#This Row],[E12]]="",Tabel_RIE[[#This Row],[E12]]&lt;15),OR(Tabel_RIE[[#This Row],[R12]]="",Tabel_RIE[[#This Row],[R12]]&lt;70)),"n.v.t.",IF(OR(Tabel_RIE[[#This Row],[E12]]&gt;=15,Tabel_RIE[[#This Row],[R12]]&gt;=70),"√","fout")))</f>
        <v/>
      </c>
      <c r="T155" s="125"/>
      <c r="U155" s="126"/>
      <c r="V155" s="126"/>
      <c r="W155" s="127"/>
      <c r="X155" s="128" t="str">
        <f t="shared" si="2"/>
        <v>Bronaanpak:
Collectieve maatregelen:
Individuele maatregelen:
PBM's:</v>
      </c>
      <c r="Y155" s="119"/>
      <c r="Z155" s="129"/>
      <c r="AA155" s="125"/>
      <c r="AB155" s="122" t="str">
        <f>IF(Tabel_RIE[[#This Row],[E2]]&gt;0,VLOOKUP(Tabel_RIE[[#This Row],[E2]],Tabel_FK_E[],2,FALSE),"")</f>
        <v/>
      </c>
      <c r="AC155" s="125"/>
      <c r="AD155" s="122" t="str">
        <f>IF(Tabel_RIE[[#This Row],[B2]]&gt;0,VLOOKUP(Tabel_RIE[[#This Row],[B2]],Tabel_FK_B[],2,FALSE),"")</f>
        <v/>
      </c>
      <c r="AE155" s="125"/>
      <c r="AF155" s="122" t="str">
        <f>IF(Tabel_RIE[[#This Row],[W2]]&gt;0,VLOOKUP(Tabel_RIE[[#This Row],[W2]],Tabel_FK_W[],2,FALSE),"")</f>
        <v/>
      </c>
      <c r="AG15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55" s="122"/>
      <c r="AI155" s="119"/>
      <c r="AJ155" s="127"/>
      <c r="AK15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55" s="130" t="str">
        <f>IF(AND(Tabel_RIE[[#This Row],[R12]]&gt;=70,Tabel_RIE[[#This Row],[R22]]&lt;70),"Ja","Nee")</f>
        <v>Ja</v>
      </c>
      <c r="AM155" s="130" t="str">
        <f>IF(Tabel_RIE[[#This Row],[R22]]&lt;&gt;"",Tabel_RIE[[#This Row],[R22]],Tabel_RIE[[#This Row],[R12]])</f>
        <v/>
      </c>
    </row>
    <row r="156" spans="2:39" ht="42" customHeight="1">
      <c r="B156" s="118">
        <v>172</v>
      </c>
      <c r="C156" s="119"/>
      <c r="D156" s="119"/>
      <c r="E156" s="119"/>
      <c r="F156" s="119"/>
      <c r="G156" s="119"/>
      <c r="H156" s="119"/>
      <c r="I156" s="119"/>
      <c r="J156" s="119"/>
      <c r="K156" s="120"/>
      <c r="L156" s="121" t="str">
        <f>IF(Tabel_RIE[[#This Row],[E1]]&gt;0,VLOOKUP(Tabel_RIE[[#This Row],[E1]],Tabel_FK_E[],2,FALSE),"")</f>
        <v/>
      </c>
      <c r="M156" s="120"/>
      <c r="N156" s="122" t="str">
        <f>IF(Tabel_RIE[[#This Row],[B1]]&gt;0,VLOOKUP(Tabel_RIE[[#This Row],[B1]],Tabel_FK_B[],2,FALSE),"")</f>
        <v/>
      </c>
      <c r="O156" s="120"/>
      <c r="P156" s="122" t="str">
        <f>IF(Tabel_RIE[[#This Row],[W1]]&gt;0,VLOOKUP(Tabel_RIE[[#This Row],[W1]],Tabel_FK_W[],2,FALSE),"")</f>
        <v/>
      </c>
      <c r="Q15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6" s="122" t="str">
        <f>IF(OR(Tabel_RIE[[#This Row],[E12]]="",Tabel_RIE[[#This Row],[B12]]="",Tabel_RIE[[#This Row],[W12]]=""),"",Tabel_RIE[[#This Row],[E12]]*Tabel_RIE[[#This Row],[B12]]*Tabel_RIE[[#This Row],[W12]])</f>
        <v/>
      </c>
      <c r="S156" s="124" t="str">
        <f>IF(AND(Tabel_RIE[[#This Row],[E12]]="",Tabel_RIE[[#This Row],[R12]]=""),"",IF(AND(OR(Tabel_RIE[[#This Row],[E12]]="",Tabel_RIE[[#This Row],[E12]]&lt;15),OR(Tabel_RIE[[#This Row],[R12]]="",Tabel_RIE[[#This Row],[R12]]&lt;70)),"n.v.t.",IF(OR(Tabel_RIE[[#This Row],[E12]]&gt;=15,Tabel_RIE[[#This Row],[R12]]&gt;=70),"√","fout")))</f>
        <v/>
      </c>
      <c r="T156" s="125"/>
      <c r="U156" s="126"/>
      <c r="V156" s="126"/>
      <c r="W156" s="127"/>
      <c r="X156" s="128" t="str">
        <f t="shared" si="2"/>
        <v>Bronaanpak:
Collectieve maatregelen:
Individuele maatregelen:
PBM's:</v>
      </c>
      <c r="Y156" s="119"/>
      <c r="Z156" s="129"/>
      <c r="AA156" s="125"/>
      <c r="AB156" s="122" t="str">
        <f>IF(Tabel_RIE[[#This Row],[E2]]&gt;0,VLOOKUP(Tabel_RIE[[#This Row],[E2]],Tabel_FK_E[],2,FALSE),"")</f>
        <v/>
      </c>
      <c r="AC156" s="125"/>
      <c r="AD156" s="122" t="str">
        <f>IF(Tabel_RIE[[#This Row],[B2]]&gt;0,VLOOKUP(Tabel_RIE[[#This Row],[B2]],Tabel_FK_B[],2,FALSE),"")</f>
        <v/>
      </c>
      <c r="AE156" s="125"/>
      <c r="AF156" s="122" t="str">
        <f>IF(Tabel_RIE[[#This Row],[W2]]&gt;0,VLOOKUP(Tabel_RIE[[#This Row],[W2]],Tabel_FK_W[],2,FALSE),"")</f>
        <v/>
      </c>
      <c r="AG15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56" s="122"/>
      <c r="AI156" s="119"/>
      <c r="AJ156" s="127"/>
      <c r="AK15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56" s="130" t="str">
        <f>IF(AND(Tabel_RIE[[#This Row],[R12]]&gt;=70,Tabel_RIE[[#This Row],[R22]]&lt;70),"Ja","Nee")</f>
        <v>Ja</v>
      </c>
      <c r="AM156" s="130" t="str">
        <f>IF(Tabel_RIE[[#This Row],[R22]]&lt;&gt;"",Tabel_RIE[[#This Row],[R22]],Tabel_RIE[[#This Row],[R12]])</f>
        <v/>
      </c>
    </row>
    <row r="157" spans="2:39" ht="42" customHeight="1">
      <c r="B157" s="118">
        <v>173</v>
      </c>
      <c r="C157" s="119"/>
      <c r="D157" s="119"/>
      <c r="E157" s="119"/>
      <c r="F157" s="119"/>
      <c r="G157" s="119"/>
      <c r="H157" s="119"/>
      <c r="I157" s="119"/>
      <c r="J157" s="119"/>
      <c r="K157" s="120"/>
      <c r="L157" s="121" t="str">
        <f>IF(Tabel_RIE[[#This Row],[E1]]&gt;0,VLOOKUP(Tabel_RIE[[#This Row],[E1]],Tabel_FK_E[],2,FALSE),"")</f>
        <v/>
      </c>
      <c r="M157" s="120"/>
      <c r="N157" s="122" t="str">
        <f>IF(Tabel_RIE[[#This Row],[B1]]&gt;0,VLOOKUP(Tabel_RIE[[#This Row],[B1]],Tabel_FK_B[],2,FALSE),"")</f>
        <v/>
      </c>
      <c r="O157" s="120"/>
      <c r="P157" s="122" t="str">
        <f>IF(Tabel_RIE[[#This Row],[W1]]&gt;0,VLOOKUP(Tabel_RIE[[#This Row],[W1]],Tabel_FK_W[],2,FALSE),"")</f>
        <v/>
      </c>
      <c r="Q15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7" s="122" t="str">
        <f>IF(OR(Tabel_RIE[[#This Row],[E12]]="",Tabel_RIE[[#This Row],[B12]]="",Tabel_RIE[[#This Row],[W12]]=""),"",Tabel_RIE[[#This Row],[E12]]*Tabel_RIE[[#This Row],[B12]]*Tabel_RIE[[#This Row],[W12]])</f>
        <v/>
      </c>
      <c r="S157" s="124" t="str">
        <f>IF(AND(Tabel_RIE[[#This Row],[E12]]="",Tabel_RIE[[#This Row],[R12]]=""),"",IF(AND(OR(Tabel_RIE[[#This Row],[E12]]="",Tabel_RIE[[#This Row],[E12]]&lt;15),OR(Tabel_RIE[[#This Row],[R12]]="",Tabel_RIE[[#This Row],[R12]]&lt;70)),"n.v.t.",IF(OR(Tabel_RIE[[#This Row],[E12]]&gt;=15,Tabel_RIE[[#This Row],[R12]]&gt;=70),"√","fout")))</f>
        <v/>
      </c>
      <c r="T157" s="125"/>
      <c r="U157" s="126"/>
      <c r="V157" s="126"/>
      <c r="W157" s="127"/>
      <c r="X157" s="128" t="str">
        <f t="shared" si="2"/>
        <v>Bronaanpak:
Collectieve maatregelen:
Individuele maatregelen:
PBM's:</v>
      </c>
      <c r="Y157" s="119"/>
      <c r="Z157" s="129"/>
      <c r="AA157" s="125"/>
      <c r="AB157" s="122" t="str">
        <f>IF(Tabel_RIE[[#This Row],[E2]]&gt;0,VLOOKUP(Tabel_RIE[[#This Row],[E2]],Tabel_FK_E[],2,FALSE),"")</f>
        <v/>
      </c>
      <c r="AC157" s="125"/>
      <c r="AD157" s="122" t="str">
        <f>IF(Tabel_RIE[[#This Row],[B2]]&gt;0,VLOOKUP(Tabel_RIE[[#This Row],[B2]],Tabel_FK_B[],2,FALSE),"")</f>
        <v/>
      </c>
      <c r="AE157" s="125"/>
      <c r="AF157" s="122" t="str">
        <f>IF(Tabel_RIE[[#This Row],[W2]]&gt;0,VLOOKUP(Tabel_RIE[[#This Row],[W2]],Tabel_FK_W[],2,FALSE),"")</f>
        <v/>
      </c>
      <c r="AG15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57" s="122"/>
      <c r="AI157" s="119"/>
      <c r="AJ157" s="127"/>
      <c r="AK15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57" s="130" t="str">
        <f>IF(AND(Tabel_RIE[[#This Row],[R12]]&gt;=70,Tabel_RIE[[#This Row],[R22]]&lt;70),"Ja","Nee")</f>
        <v>Ja</v>
      </c>
      <c r="AM157" s="130" t="str">
        <f>IF(Tabel_RIE[[#This Row],[R22]]&lt;&gt;"",Tabel_RIE[[#This Row],[R22]],Tabel_RIE[[#This Row],[R12]])</f>
        <v/>
      </c>
    </row>
    <row r="158" spans="2:39" ht="42" customHeight="1">
      <c r="B158" s="118">
        <v>174</v>
      </c>
      <c r="C158" s="119"/>
      <c r="D158" s="119"/>
      <c r="E158" s="119"/>
      <c r="F158" s="119"/>
      <c r="G158" s="119"/>
      <c r="H158" s="119"/>
      <c r="I158" s="119"/>
      <c r="J158" s="119"/>
      <c r="K158" s="120"/>
      <c r="L158" s="121" t="str">
        <f>IF(Tabel_RIE[[#This Row],[E1]]&gt;0,VLOOKUP(Tabel_RIE[[#This Row],[E1]],Tabel_FK_E[],2,FALSE),"")</f>
        <v/>
      </c>
      <c r="M158" s="120"/>
      <c r="N158" s="122" t="str">
        <f>IF(Tabel_RIE[[#This Row],[B1]]&gt;0,VLOOKUP(Tabel_RIE[[#This Row],[B1]],Tabel_FK_B[],2,FALSE),"")</f>
        <v/>
      </c>
      <c r="O158" s="120"/>
      <c r="P158" s="122" t="str">
        <f>IF(Tabel_RIE[[#This Row],[W1]]&gt;0,VLOOKUP(Tabel_RIE[[#This Row],[W1]],Tabel_FK_W[],2,FALSE),"")</f>
        <v/>
      </c>
      <c r="Q15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8" s="122" t="str">
        <f>IF(OR(Tabel_RIE[[#This Row],[E12]]="",Tabel_RIE[[#This Row],[B12]]="",Tabel_RIE[[#This Row],[W12]]=""),"",Tabel_RIE[[#This Row],[E12]]*Tabel_RIE[[#This Row],[B12]]*Tabel_RIE[[#This Row],[W12]])</f>
        <v/>
      </c>
      <c r="S158" s="124" t="str">
        <f>IF(AND(Tabel_RIE[[#This Row],[E12]]="",Tabel_RIE[[#This Row],[R12]]=""),"",IF(AND(OR(Tabel_RIE[[#This Row],[E12]]="",Tabel_RIE[[#This Row],[E12]]&lt;15),OR(Tabel_RIE[[#This Row],[R12]]="",Tabel_RIE[[#This Row],[R12]]&lt;70)),"n.v.t.",IF(OR(Tabel_RIE[[#This Row],[E12]]&gt;=15,Tabel_RIE[[#This Row],[R12]]&gt;=70),"√","fout")))</f>
        <v/>
      </c>
      <c r="T158" s="125"/>
      <c r="U158" s="126"/>
      <c r="V158" s="126"/>
      <c r="W158" s="127"/>
      <c r="X158" s="128" t="str">
        <f t="shared" si="2"/>
        <v>Bronaanpak:
Collectieve maatregelen:
Individuele maatregelen:
PBM's:</v>
      </c>
      <c r="Y158" s="119"/>
      <c r="Z158" s="129"/>
      <c r="AA158" s="125"/>
      <c r="AB158" s="122" t="str">
        <f>IF(Tabel_RIE[[#This Row],[E2]]&gt;0,VLOOKUP(Tabel_RIE[[#This Row],[E2]],Tabel_FK_E[],2,FALSE),"")</f>
        <v/>
      </c>
      <c r="AC158" s="125"/>
      <c r="AD158" s="122" t="str">
        <f>IF(Tabel_RIE[[#This Row],[B2]]&gt;0,VLOOKUP(Tabel_RIE[[#This Row],[B2]],Tabel_FK_B[],2,FALSE),"")</f>
        <v/>
      </c>
      <c r="AE158" s="125"/>
      <c r="AF158" s="122" t="str">
        <f>IF(Tabel_RIE[[#This Row],[W2]]&gt;0,VLOOKUP(Tabel_RIE[[#This Row],[W2]],Tabel_FK_W[],2,FALSE),"")</f>
        <v/>
      </c>
      <c r="AG15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58" s="122"/>
      <c r="AI158" s="119"/>
      <c r="AJ158" s="127"/>
      <c r="AK15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58" s="130" t="str">
        <f>IF(AND(Tabel_RIE[[#This Row],[R12]]&gt;=70,Tabel_RIE[[#This Row],[R22]]&lt;70),"Ja","Nee")</f>
        <v>Ja</v>
      </c>
      <c r="AM158" s="130" t="str">
        <f>IF(Tabel_RIE[[#This Row],[R22]]&lt;&gt;"",Tabel_RIE[[#This Row],[R22]],Tabel_RIE[[#This Row],[R12]])</f>
        <v/>
      </c>
    </row>
    <row r="159" spans="2:39" ht="42" customHeight="1">
      <c r="B159" s="118">
        <v>175</v>
      </c>
      <c r="C159" s="119"/>
      <c r="D159" s="119"/>
      <c r="E159" s="119"/>
      <c r="F159" s="119"/>
      <c r="G159" s="119"/>
      <c r="H159" s="119"/>
      <c r="I159" s="119"/>
      <c r="J159" s="119"/>
      <c r="K159" s="120"/>
      <c r="L159" s="121" t="str">
        <f>IF(Tabel_RIE[[#This Row],[E1]]&gt;0,VLOOKUP(Tabel_RIE[[#This Row],[E1]],Tabel_FK_E[],2,FALSE),"")</f>
        <v/>
      </c>
      <c r="M159" s="120"/>
      <c r="N159" s="122" t="str">
        <f>IF(Tabel_RIE[[#This Row],[B1]]&gt;0,VLOOKUP(Tabel_RIE[[#This Row],[B1]],Tabel_FK_B[],2,FALSE),"")</f>
        <v/>
      </c>
      <c r="O159" s="120"/>
      <c r="P159" s="122" t="str">
        <f>IF(Tabel_RIE[[#This Row],[W1]]&gt;0,VLOOKUP(Tabel_RIE[[#This Row],[W1]],Tabel_FK_W[],2,FALSE),"")</f>
        <v/>
      </c>
      <c r="Q15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9" s="122" t="str">
        <f>IF(OR(Tabel_RIE[[#This Row],[E12]]="",Tabel_RIE[[#This Row],[B12]]="",Tabel_RIE[[#This Row],[W12]]=""),"",Tabel_RIE[[#This Row],[E12]]*Tabel_RIE[[#This Row],[B12]]*Tabel_RIE[[#This Row],[W12]])</f>
        <v/>
      </c>
      <c r="S159" s="124" t="str">
        <f>IF(AND(Tabel_RIE[[#This Row],[E12]]="",Tabel_RIE[[#This Row],[R12]]=""),"",IF(AND(OR(Tabel_RIE[[#This Row],[E12]]="",Tabel_RIE[[#This Row],[E12]]&lt;15),OR(Tabel_RIE[[#This Row],[R12]]="",Tabel_RIE[[#This Row],[R12]]&lt;70)),"n.v.t.",IF(OR(Tabel_RIE[[#This Row],[E12]]&gt;=15,Tabel_RIE[[#This Row],[R12]]&gt;=70),"√","fout")))</f>
        <v/>
      </c>
      <c r="T159" s="125"/>
      <c r="U159" s="126"/>
      <c r="V159" s="126"/>
      <c r="W159" s="127"/>
      <c r="X159" s="128" t="str">
        <f t="shared" si="2"/>
        <v>Bronaanpak:
Collectieve maatregelen:
Individuele maatregelen:
PBM's:</v>
      </c>
      <c r="Y159" s="119"/>
      <c r="Z159" s="129"/>
      <c r="AA159" s="125"/>
      <c r="AB159" s="122" t="str">
        <f>IF(Tabel_RIE[[#This Row],[E2]]&gt;0,VLOOKUP(Tabel_RIE[[#This Row],[E2]],Tabel_FK_E[],2,FALSE),"")</f>
        <v/>
      </c>
      <c r="AC159" s="125"/>
      <c r="AD159" s="122" t="str">
        <f>IF(Tabel_RIE[[#This Row],[B2]]&gt;0,VLOOKUP(Tabel_RIE[[#This Row],[B2]],Tabel_FK_B[],2,FALSE),"")</f>
        <v/>
      </c>
      <c r="AE159" s="125"/>
      <c r="AF159" s="122" t="str">
        <f>IF(Tabel_RIE[[#This Row],[W2]]&gt;0,VLOOKUP(Tabel_RIE[[#This Row],[W2]],Tabel_FK_W[],2,FALSE),"")</f>
        <v/>
      </c>
      <c r="AG15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59" s="122"/>
      <c r="AI159" s="119"/>
      <c r="AJ159" s="127"/>
      <c r="AK15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59" s="130" t="str">
        <f>IF(AND(Tabel_RIE[[#This Row],[R12]]&gt;=70,Tabel_RIE[[#This Row],[R22]]&lt;70),"Ja","Nee")</f>
        <v>Ja</v>
      </c>
      <c r="AM159" s="130" t="str">
        <f>IF(Tabel_RIE[[#This Row],[R22]]&lt;&gt;"",Tabel_RIE[[#This Row],[R22]],Tabel_RIE[[#This Row],[R12]])</f>
        <v/>
      </c>
    </row>
    <row r="160" spans="2:39" ht="42" customHeight="1">
      <c r="B160" s="118">
        <v>176</v>
      </c>
      <c r="C160" s="119"/>
      <c r="D160" s="119"/>
      <c r="E160" s="119"/>
      <c r="F160" s="119"/>
      <c r="G160" s="119"/>
      <c r="H160" s="119"/>
      <c r="I160" s="119"/>
      <c r="J160" s="119"/>
      <c r="K160" s="120"/>
      <c r="L160" s="121" t="str">
        <f>IF(Tabel_RIE[[#This Row],[E1]]&gt;0,VLOOKUP(Tabel_RIE[[#This Row],[E1]],Tabel_FK_E[],2,FALSE),"")</f>
        <v/>
      </c>
      <c r="M160" s="120"/>
      <c r="N160" s="122" t="str">
        <f>IF(Tabel_RIE[[#This Row],[B1]]&gt;0,VLOOKUP(Tabel_RIE[[#This Row],[B1]],Tabel_FK_B[],2,FALSE),"")</f>
        <v/>
      </c>
      <c r="O160" s="120"/>
      <c r="P160" s="122" t="str">
        <f>IF(Tabel_RIE[[#This Row],[W1]]&gt;0,VLOOKUP(Tabel_RIE[[#This Row],[W1]],Tabel_FK_W[],2,FALSE),"")</f>
        <v/>
      </c>
      <c r="Q16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0" s="122" t="str">
        <f>IF(OR(Tabel_RIE[[#This Row],[E12]]="",Tabel_RIE[[#This Row],[B12]]="",Tabel_RIE[[#This Row],[W12]]=""),"",Tabel_RIE[[#This Row],[E12]]*Tabel_RIE[[#This Row],[B12]]*Tabel_RIE[[#This Row],[W12]])</f>
        <v/>
      </c>
      <c r="S160" s="124" t="str">
        <f>IF(AND(Tabel_RIE[[#This Row],[E12]]="",Tabel_RIE[[#This Row],[R12]]=""),"",IF(AND(OR(Tabel_RIE[[#This Row],[E12]]="",Tabel_RIE[[#This Row],[E12]]&lt;15),OR(Tabel_RIE[[#This Row],[R12]]="",Tabel_RIE[[#This Row],[R12]]&lt;70)),"n.v.t.",IF(OR(Tabel_RIE[[#This Row],[E12]]&gt;=15,Tabel_RIE[[#This Row],[R12]]&gt;=70),"√","fout")))</f>
        <v/>
      </c>
      <c r="T160" s="125"/>
      <c r="U160" s="126"/>
      <c r="V160" s="126"/>
      <c r="W160" s="127"/>
      <c r="X160" s="128" t="str">
        <f t="shared" si="2"/>
        <v>Bronaanpak:
Collectieve maatregelen:
Individuele maatregelen:
PBM's:</v>
      </c>
      <c r="Y160" s="119"/>
      <c r="Z160" s="129"/>
      <c r="AA160" s="125"/>
      <c r="AB160" s="122" t="str">
        <f>IF(Tabel_RIE[[#This Row],[E2]]&gt;0,VLOOKUP(Tabel_RIE[[#This Row],[E2]],Tabel_FK_E[],2,FALSE),"")</f>
        <v/>
      </c>
      <c r="AC160" s="125"/>
      <c r="AD160" s="122" t="str">
        <f>IF(Tabel_RIE[[#This Row],[B2]]&gt;0,VLOOKUP(Tabel_RIE[[#This Row],[B2]],Tabel_FK_B[],2,FALSE),"")</f>
        <v/>
      </c>
      <c r="AE160" s="125"/>
      <c r="AF160" s="122" t="str">
        <f>IF(Tabel_RIE[[#This Row],[W2]]&gt;0,VLOOKUP(Tabel_RIE[[#This Row],[W2]],Tabel_FK_W[],2,FALSE),"")</f>
        <v/>
      </c>
      <c r="AG16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60" s="122"/>
      <c r="AI160" s="119"/>
      <c r="AJ160" s="127"/>
      <c r="AK16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60" s="130" t="str">
        <f>IF(AND(Tabel_RIE[[#This Row],[R12]]&gt;=70,Tabel_RIE[[#This Row],[R22]]&lt;70),"Ja","Nee")</f>
        <v>Ja</v>
      </c>
      <c r="AM160" s="130" t="str">
        <f>IF(Tabel_RIE[[#This Row],[R22]]&lt;&gt;"",Tabel_RIE[[#This Row],[R22]],Tabel_RIE[[#This Row],[R12]])</f>
        <v/>
      </c>
    </row>
    <row r="161" spans="2:39" ht="42" customHeight="1">
      <c r="B161" s="118">
        <v>177</v>
      </c>
      <c r="C161" s="119"/>
      <c r="D161" s="119"/>
      <c r="E161" s="119"/>
      <c r="F161" s="119"/>
      <c r="G161" s="119"/>
      <c r="H161" s="119"/>
      <c r="I161" s="119"/>
      <c r="J161" s="119"/>
      <c r="K161" s="120"/>
      <c r="L161" s="121" t="str">
        <f>IF(Tabel_RIE[[#This Row],[E1]]&gt;0,VLOOKUP(Tabel_RIE[[#This Row],[E1]],Tabel_FK_E[],2,FALSE),"")</f>
        <v/>
      </c>
      <c r="M161" s="120"/>
      <c r="N161" s="122" t="str">
        <f>IF(Tabel_RIE[[#This Row],[B1]]&gt;0,VLOOKUP(Tabel_RIE[[#This Row],[B1]],Tabel_FK_B[],2,FALSE),"")</f>
        <v/>
      </c>
      <c r="O161" s="120"/>
      <c r="P161" s="122" t="str">
        <f>IF(Tabel_RIE[[#This Row],[W1]]&gt;0,VLOOKUP(Tabel_RIE[[#This Row],[W1]],Tabel_FK_W[],2,FALSE),"")</f>
        <v/>
      </c>
      <c r="Q16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1" s="122" t="str">
        <f>IF(OR(Tabel_RIE[[#This Row],[E12]]="",Tabel_RIE[[#This Row],[B12]]="",Tabel_RIE[[#This Row],[W12]]=""),"",Tabel_RIE[[#This Row],[E12]]*Tabel_RIE[[#This Row],[B12]]*Tabel_RIE[[#This Row],[W12]])</f>
        <v/>
      </c>
      <c r="S161" s="124" t="str">
        <f>IF(AND(Tabel_RIE[[#This Row],[E12]]="",Tabel_RIE[[#This Row],[R12]]=""),"",IF(AND(OR(Tabel_RIE[[#This Row],[E12]]="",Tabel_RIE[[#This Row],[E12]]&lt;15),OR(Tabel_RIE[[#This Row],[R12]]="",Tabel_RIE[[#This Row],[R12]]&lt;70)),"n.v.t.",IF(OR(Tabel_RIE[[#This Row],[E12]]&gt;=15,Tabel_RIE[[#This Row],[R12]]&gt;=70),"√","fout")))</f>
        <v/>
      </c>
      <c r="T161" s="125"/>
      <c r="U161" s="126"/>
      <c r="V161" s="126"/>
      <c r="W161" s="127"/>
      <c r="X161" s="128" t="str">
        <f t="shared" si="2"/>
        <v>Bronaanpak:
Collectieve maatregelen:
Individuele maatregelen:
PBM's:</v>
      </c>
      <c r="Y161" s="119"/>
      <c r="Z161" s="129"/>
      <c r="AA161" s="125"/>
      <c r="AB161" s="122" t="str">
        <f>IF(Tabel_RIE[[#This Row],[E2]]&gt;0,VLOOKUP(Tabel_RIE[[#This Row],[E2]],Tabel_FK_E[],2,FALSE),"")</f>
        <v/>
      </c>
      <c r="AC161" s="125"/>
      <c r="AD161" s="122" t="str">
        <f>IF(Tabel_RIE[[#This Row],[B2]]&gt;0,VLOOKUP(Tabel_RIE[[#This Row],[B2]],Tabel_FK_B[],2,FALSE),"")</f>
        <v/>
      </c>
      <c r="AE161" s="125"/>
      <c r="AF161" s="122" t="str">
        <f>IF(Tabel_RIE[[#This Row],[W2]]&gt;0,VLOOKUP(Tabel_RIE[[#This Row],[W2]],Tabel_FK_W[],2,FALSE),"")</f>
        <v/>
      </c>
      <c r="AG16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61" s="122"/>
      <c r="AI161" s="119"/>
      <c r="AJ161" s="127"/>
      <c r="AK16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61" s="130" t="str">
        <f>IF(AND(Tabel_RIE[[#This Row],[R12]]&gt;=70,Tabel_RIE[[#This Row],[R22]]&lt;70),"Ja","Nee")</f>
        <v>Ja</v>
      </c>
      <c r="AM161" s="130" t="str">
        <f>IF(Tabel_RIE[[#This Row],[R22]]&lt;&gt;"",Tabel_RIE[[#This Row],[R22]],Tabel_RIE[[#This Row],[R12]])</f>
        <v/>
      </c>
    </row>
    <row r="162" spans="2:39" ht="42" customHeight="1">
      <c r="B162" s="118">
        <v>178</v>
      </c>
      <c r="C162" s="119"/>
      <c r="D162" s="119"/>
      <c r="E162" s="119"/>
      <c r="F162" s="119"/>
      <c r="G162" s="119"/>
      <c r="H162" s="119"/>
      <c r="I162" s="119"/>
      <c r="J162" s="119"/>
      <c r="K162" s="120"/>
      <c r="L162" s="121" t="str">
        <f>IF(Tabel_RIE[[#This Row],[E1]]&gt;0,VLOOKUP(Tabel_RIE[[#This Row],[E1]],Tabel_FK_E[],2,FALSE),"")</f>
        <v/>
      </c>
      <c r="M162" s="120"/>
      <c r="N162" s="122" t="str">
        <f>IF(Tabel_RIE[[#This Row],[B1]]&gt;0,VLOOKUP(Tabel_RIE[[#This Row],[B1]],Tabel_FK_B[],2,FALSE),"")</f>
        <v/>
      </c>
      <c r="O162" s="120"/>
      <c r="P162" s="122" t="str">
        <f>IF(Tabel_RIE[[#This Row],[W1]]&gt;0,VLOOKUP(Tabel_RIE[[#This Row],[W1]],Tabel_FK_W[],2,FALSE),"")</f>
        <v/>
      </c>
      <c r="Q16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2" s="122" t="str">
        <f>IF(OR(Tabel_RIE[[#This Row],[E12]]="",Tabel_RIE[[#This Row],[B12]]="",Tabel_RIE[[#This Row],[W12]]=""),"",Tabel_RIE[[#This Row],[E12]]*Tabel_RIE[[#This Row],[B12]]*Tabel_RIE[[#This Row],[W12]])</f>
        <v/>
      </c>
      <c r="S162" s="124" t="str">
        <f>IF(AND(Tabel_RIE[[#This Row],[E12]]="",Tabel_RIE[[#This Row],[R12]]=""),"",IF(AND(OR(Tabel_RIE[[#This Row],[E12]]="",Tabel_RIE[[#This Row],[E12]]&lt;15),OR(Tabel_RIE[[#This Row],[R12]]="",Tabel_RIE[[#This Row],[R12]]&lt;70)),"n.v.t.",IF(OR(Tabel_RIE[[#This Row],[E12]]&gt;=15,Tabel_RIE[[#This Row],[R12]]&gt;=70),"√","fout")))</f>
        <v/>
      </c>
      <c r="T162" s="125"/>
      <c r="U162" s="126"/>
      <c r="V162" s="126"/>
      <c r="W162" s="127"/>
      <c r="X162" s="128" t="str">
        <f t="shared" si="2"/>
        <v>Bronaanpak:
Collectieve maatregelen:
Individuele maatregelen:
PBM's:</v>
      </c>
      <c r="Y162" s="119"/>
      <c r="Z162" s="129"/>
      <c r="AA162" s="125"/>
      <c r="AB162" s="122" t="str">
        <f>IF(Tabel_RIE[[#This Row],[E2]]&gt;0,VLOOKUP(Tabel_RIE[[#This Row],[E2]],Tabel_FK_E[],2,FALSE),"")</f>
        <v/>
      </c>
      <c r="AC162" s="125"/>
      <c r="AD162" s="122" t="str">
        <f>IF(Tabel_RIE[[#This Row],[B2]]&gt;0,VLOOKUP(Tabel_RIE[[#This Row],[B2]],Tabel_FK_B[],2,FALSE),"")</f>
        <v/>
      </c>
      <c r="AE162" s="125"/>
      <c r="AF162" s="122" t="str">
        <f>IF(Tabel_RIE[[#This Row],[W2]]&gt;0,VLOOKUP(Tabel_RIE[[#This Row],[W2]],Tabel_FK_W[],2,FALSE),"")</f>
        <v/>
      </c>
      <c r="AG16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62" s="122"/>
      <c r="AI162" s="119"/>
      <c r="AJ162" s="127"/>
      <c r="AK16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62" s="130" t="str">
        <f>IF(AND(Tabel_RIE[[#This Row],[R12]]&gt;=70,Tabel_RIE[[#This Row],[R22]]&lt;70),"Ja","Nee")</f>
        <v>Ja</v>
      </c>
      <c r="AM162" s="130" t="str">
        <f>IF(Tabel_RIE[[#This Row],[R22]]&lt;&gt;"",Tabel_RIE[[#This Row],[R22]],Tabel_RIE[[#This Row],[R12]])</f>
        <v/>
      </c>
    </row>
    <row r="163" spans="2:39" ht="42" customHeight="1">
      <c r="B163" s="118">
        <v>179</v>
      </c>
      <c r="C163" s="119"/>
      <c r="D163" s="119"/>
      <c r="E163" s="119"/>
      <c r="F163" s="119"/>
      <c r="G163" s="119"/>
      <c r="H163" s="119"/>
      <c r="I163" s="119"/>
      <c r="J163" s="119"/>
      <c r="K163" s="120"/>
      <c r="L163" s="121" t="str">
        <f>IF(Tabel_RIE[[#This Row],[E1]]&gt;0,VLOOKUP(Tabel_RIE[[#This Row],[E1]],Tabel_FK_E[],2,FALSE),"")</f>
        <v/>
      </c>
      <c r="M163" s="120"/>
      <c r="N163" s="122" t="str">
        <f>IF(Tabel_RIE[[#This Row],[B1]]&gt;0,VLOOKUP(Tabel_RIE[[#This Row],[B1]],Tabel_FK_B[],2,FALSE),"")</f>
        <v/>
      </c>
      <c r="O163" s="120"/>
      <c r="P163" s="122" t="str">
        <f>IF(Tabel_RIE[[#This Row],[W1]]&gt;0,VLOOKUP(Tabel_RIE[[#This Row],[W1]],Tabel_FK_W[],2,FALSE),"")</f>
        <v/>
      </c>
      <c r="Q16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3" s="122" t="str">
        <f>IF(OR(Tabel_RIE[[#This Row],[E12]]="",Tabel_RIE[[#This Row],[B12]]="",Tabel_RIE[[#This Row],[W12]]=""),"",Tabel_RIE[[#This Row],[E12]]*Tabel_RIE[[#This Row],[B12]]*Tabel_RIE[[#This Row],[W12]])</f>
        <v/>
      </c>
      <c r="S163" s="124" t="str">
        <f>IF(AND(Tabel_RIE[[#This Row],[E12]]="",Tabel_RIE[[#This Row],[R12]]=""),"",IF(AND(OR(Tabel_RIE[[#This Row],[E12]]="",Tabel_RIE[[#This Row],[E12]]&lt;15),OR(Tabel_RIE[[#This Row],[R12]]="",Tabel_RIE[[#This Row],[R12]]&lt;70)),"n.v.t.",IF(OR(Tabel_RIE[[#This Row],[E12]]&gt;=15,Tabel_RIE[[#This Row],[R12]]&gt;=70),"√","fout")))</f>
        <v/>
      </c>
      <c r="T163" s="125"/>
      <c r="U163" s="126"/>
      <c r="V163" s="126"/>
      <c r="W163" s="127"/>
      <c r="X163" s="128" t="str">
        <f t="shared" si="2"/>
        <v>Bronaanpak:
Collectieve maatregelen:
Individuele maatregelen:
PBM's:</v>
      </c>
      <c r="Y163" s="119"/>
      <c r="Z163" s="129"/>
      <c r="AA163" s="125"/>
      <c r="AB163" s="122" t="str">
        <f>IF(Tabel_RIE[[#This Row],[E2]]&gt;0,VLOOKUP(Tabel_RIE[[#This Row],[E2]],Tabel_FK_E[],2,FALSE),"")</f>
        <v/>
      </c>
      <c r="AC163" s="125"/>
      <c r="AD163" s="122" t="str">
        <f>IF(Tabel_RIE[[#This Row],[B2]]&gt;0,VLOOKUP(Tabel_RIE[[#This Row],[B2]],Tabel_FK_B[],2,FALSE),"")</f>
        <v/>
      </c>
      <c r="AE163" s="125"/>
      <c r="AF163" s="122" t="str">
        <f>IF(Tabel_RIE[[#This Row],[W2]]&gt;0,VLOOKUP(Tabel_RIE[[#This Row],[W2]],Tabel_FK_W[],2,FALSE),"")</f>
        <v/>
      </c>
      <c r="AG16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63" s="122"/>
      <c r="AI163" s="119"/>
      <c r="AJ163" s="127"/>
      <c r="AK16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63" s="130" t="str">
        <f>IF(AND(Tabel_RIE[[#This Row],[R12]]&gt;=70,Tabel_RIE[[#This Row],[R22]]&lt;70),"Ja","Nee")</f>
        <v>Ja</v>
      </c>
      <c r="AM163" s="130" t="str">
        <f>IF(Tabel_RIE[[#This Row],[R22]]&lt;&gt;"",Tabel_RIE[[#This Row],[R22]],Tabel_RIE[[#This Row],[R12]])</f>
        <v/>
      </c>
    </row>
    <row r="164" spans="2:39" ht="42" customHeight="1">
      <c r="B164" s="118">
        <v>180</v>
      </c>
      <c r="C164" s="119"/>
      <c r="D164" s="119"/>
      <c r="E164" s="119"/>
      <c r="F164" s="119"/>
      <c r="G164" s="119"/>
      <c r="H164" s="119"/>
      <c r="I164" s="119"/>
      <c r="J164" s="119"/>
      <c r="K164" s="120"/>
      <c r="L164" s="121" t="str">
        <f>IF(Tabel_RIE[[#This Row],[E1]]&gt;0,VLOOKUP(Tabel_RIE[[#This Row],[E1]],Tabel_FK_E[],2,FALSE),"")</f>
        <v/>
      </c>
      <c r="M164" s="120"/>
      <c r="N164" s="122" t="str">
        <f>IF(Tabel_RIE[[#This Row],[B1]]&gt;0,VLOOKUP(Tabel_RIE[[#This Row],[B1]],Tabel_FK_B[],2,FALSE),"")</f>
        <v/>
      </c>
      <c r="O164" s="120"/>
      <c r="P164" s="122" t="str">
        <f>IF(Tabel_RIE[[#This Row],[W1]]&gt;0,VLOOKUP(Tabel_RIE[[#This Row],[W1]],Tabel_FK_W[],2,FALSE),"")</f>
        <v/>
      </c>
      <c r="Q16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4" s="122" t="str">
        <f>IF(OR(Tabel_RIE[[#This Row],[E12]]="",Tabel_RIE[[#This Row],[B12]]="",Tabel_RIE[[#This Row],[W12]]=""),"",Tabel_RIE[[#This Row],[E12]]*Tabel_RIE[[#This Row],[B12]]*Tabel_RIE[[#This Row],[W12]])</f>
        <v/>
      </c>
      <c r="S164" s="124" t="str">
        <f>IF(AND(Tabel_RIE[[#This Row],[E12]]="",Tabel_RIE[[#This Row],[R12]]=""),"",IF(AND(OR(Tabel_RIE[[#This Row],[E12]]="",Tabel_RIE[[#This Row],[E12]]&lt;15),OR(Tabel_RIE[[#This Row],[R12]]="",Tabel_RIE[[#This Row],[R12]]&lt;70)),"n.v.t.",IF(OR(Tabel_RIE[[#This Row],[E12]]&gt;=15,Tabel_RIE[[#This Row],[R12]]&gt;=70),"√","fout")))</f>
        <v/>
      </c>
      <c r="T164" s="125"/>
      <c r="U164" s="126"/>
      <c r="V164" s="126"/>
      <c r="W164" s="127"/>
      <c r="X164" s="128" t="str">
        <f t="shared" si="2"/>
        <v>Bronaanpak:
Collectieve maatregelen:
Individuele maatregelen:
PBM's:</v>
      </c>
      <c r="Y164" s="119"/>
      <c r="Z164" s="129"/>
      <c r="AA164" s="125"/>
      <c r="AB164" s="122" t="str">
        <f>IF(Tabel_RIE[[#This Row],[E2]]&gt;0,VLOOKUP(Tabel_RIE[[#This Row],[E2]],Tabel_FK_E[],2,FALSE),"")</f>
        <v/>
      </c>
      <c r="AC164" s="125"/>
      <c r="AD164" s="122" t="str">
        <f>IF(Tabel_RIE[[#This Row],[B2]]&gt;0,VLOOKUP(Tabel_RIE[[#This Row],[B2]],Tabel_FK_B[],2,FALSE),"")</f>
        <v/>
      </c>
      <c r="AE164" s="125"/>
      <c r="AF164" s="122" t="str">
        <f>IF(Tabel_RIE[[#This Row],[W2]]&gt;0,VLOOKUP(Tabel_RIE[[#This Row],[W2]],Tabel_FK_W[],2,FALSE),"")</f>
        <v/>
      </c>
      <c r="AG16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64" s="122"/>
      <c r="AI164" s="119"/>
      <c r="AJ164" s="127"/>
      <c r="AK16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64" s="130" t="str">
        <f>IF(AND(Tabel_RIE[[#This Row],[R12]]&gt;=70,Tabel_RIE[[#This Row],[R22]]&lt;70),"Ja","Nee")</f>
        <v>Ja</v>
      </c>
      <c r="AM164" s="130" t="str">
        <f>IF(Tabel_RIE[[#This Row],[R22]]&lt;&gt;"",Tabel_RIE[[#This Row],[R22]],Tabel_RIE[[#This Row],[R12]])</f>
        <v/>
      </c>
    </row>
    <row r="165" spans="2:39" ht="42" customHeight="1">
      <c r="B165" s="118">
        <v>181</v>
      </c>
      <c r="C165" s="119"/>
      <c r="D165" s="119"/>
      <c r="E165" s="119"/>
      <c r="F165" s="119"/>
      <c r="G165" s="119"/>
      <c r="H165" s="119"/>
      <c r="I165" s="119"/>
      <c r="J165" s="119"/>
      <c r="K165" s="120"/>
      <c r="L165" s="121" t="str">
        <f>IF(Tabel_RIE[[#This Row],[E1]]&gt;0,VLOOKUP(Tabel_RIE[[#This Row],[E1]],Tabel_FK_E[],2,FALSE),"")</f>
        <v/>
      </c>
      <c r="M165" s="120"/>
      <c r="N165" s="122" t="str">
        <f>IF(Tabel_RIE[[#This Row],[B1]]&gt;0,VLOOKUP(Tabel_RIE[[#This Row],[B1]],Tabel_FK_B[],2,FALSE),"")</f>
        <v/>
      </c>
      <c r="O165" s="120"/>
      <c r="P165" s="122" t="str">
        <f>IF(Tabel_RIE[[#This Row],[W1]]&gt;0,VLOOKUP(Tabel_RIE[[#This Row],[W1]],Tabel_FK_W[],2,FALSE),"")</f>
        <v/>
      </c>
      <c r="Q16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5" s="122" t="str">
        <f>IF(OR(Tabel_RIE[[#This Row],[E12]]="",Tabel_RIE[[#This Row],[B12]]="",Tabel_RIE[[#This Row],[W12]]=""),"",Tabel_RIE[[#This Row],[E12]]*Tabel_RIE[[#This Row],[B12]]*Tabel_RIE[[#This Row],[W12]])</f>
        <v/>
      </c>
      <c r="S165" s="124" t="str">
        <f>IF(AND(Tabel_RIE[[#This Row],[E12]]="",Tabel_RIE[[#This Row],[R12]]=""),"",IF(AND(OR(Tabel_RIE[[#This Row],[E12]]="",Tabel_RIE[[#This Row],[E12]]&lt;15),OR(Tabel_RIE[[#This Row],[R12]]="",Tabel_RIE[[#This Row],[R12]]&lt;70)),"n.v.t.",IF(OR(Tabel_RIE[[#This Row],[E12]]&gt;=15,Tabel_RIE[[#This Row],[R12]]&gt;=70),"√","fout")))</f>
        <v/>
      </c>
      <c r="T165" s="125"/>
      <c r="U165" s="126"/>
      <c r="V165" s="126"/>
      <c r="W165" s="127"/>
      <c r="X165" s="128" t="str">
        <f t="shared" si="2"/>
        <v>Bronaanpak:
Collectieve maatregelen:
Individuele maatregelen:
PBM's:</v>
      </c>
      <c r="Y165" s="119"/>
      <c r="Z165" s="129"/>
      <c r="AA165" s="125"/>
      <c r="AB165" s="122" t="str">
        <f>IF(Tabel_RIE[[#This Row],[E2]]&gt;0,VLOOKUP(Tabel_RIE[[#This Row],[E2]],Tabel_FK_E[],2,FALSE),"")</f>
        <v/>
      </c>
      <c r="AC165" s="125"/>
      <c r="AD165" s="122" t="str">
        <f>IF(Tabel_RIE[[#This Row],[B2]]&gt;0,VLOOKUP(Tabel_RIE[[#This Row],[B2]],Tabel_FK_B[],2,FALSE),"")</f>
        <v/>
      </c>
      <c r="AE165" s="125"/>
      <c r="AF165" s="122" t="str">
        <f>IF(Tabel_RIE[[#This Row],[W2]]&gt;0,VLOOKUP(Tabel_RIE[[#This Row],[W2]],Tabel_FK_W[],2,FALSE),"")</f>
        <v/>
      </c>
      <c r="AG16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65" s="122"/>
      <c r="AI165" s="119"/>
      <c r="AJ165" s="127"/>
      <c r="AK16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65" s="130" t="str">
        <f>IF(AND(Tabel_RIE[[#This Row],[R12]]&gt;=70,Tabel_RIE[[#This Row],[R22]]&lt;70),"Ja","Nee")</f>
        <v>Ja</v>
      </c>
      <c r="AM165" s="130" t="str">
        <f>IF(Tabel_RIE[[#This Row],[R22]]&lt;&gt;"",Tabel_RIE[[#This Row],[R22]],Tabel_RIE[[#This Row],[R12]])</f>
        <v/>
      </c>
    </row>
    <row r="166" spans="2:39" ht="42" customHeight="1">
      <c r="B166" s="118">
        <v>182</v>
      </c>
      <c r="C166" s="119"/>
      <c r="D166" s="119"/>
      <c r="E166" s="119"/>
      <c r="F166" s="119"/>
      <c r="G166" s="119"/>
      <c r="H166" s="119"/>
      <c r="I166" s="119"/>
      <c r="J166" s="119"/>
      <c r="K166" s="120"/>
      <c r="L166" s="121" t="str">
        <f>IF(Tabel_RIE[[#This Row],[E1]]&gt;0,VLOOKUP(Tabel_RIE[[#This Row],[E1]],Tabel_FK_E[],2,FALSE),"")</f>
        <v/>
      </c>
      <c r="M166" s="120"/>
      <c r="N166" s="122" t="str">
        <f>IF(Tabel_RIE[[#This Row],[B1]]&gt;0,VLOOKUP(Tabel_RIE[[#This Row],[B1]],Tabel_FK_B[],2,FALSE),"")</f>
        <v/>
      </c>
      <c r="O166" s="120"/>
      <c r="P166" s="122" t="str">
        <f>IF(Tabel_RIE[[#This Row],[W1]]&gt;0,VLOOKUP(Tabel_RIE[[#This Row],[W1]],Tabel_FK_W[],2,FALSE),"")</f>
        <v/>
      </c>
      <c r="Q16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6" s="122" t="str">
        <f>IF(OR(Tabel_RIE[[#This Row],[E12]]="",Tabel_RIE[[#This Row],[B12]]="",Tabel_RIE[[#This Row],[W12]]=""),"",Tabel_RIE[[#This Row],[E12]]*Tabel_RIE[[#This Row],[B12]]*Tabel_RIE[[#This Row],[W12]])</f>
        <v/>
      </c>
      <c r="S166" s="124" t="str">
        <f>IF(AND(Tabel_RIE[[#This Row],[E12]]="",Tabel_RIE[[#This Row],[R12]]=""),"",IF(AND(OR(Tabel_RIE[[#This Row],[E12]]="",Tabel_RIE[[#This Row],[E12]]&lt;15),OR(Tabel_RIE[[#This Row],[R12]]="",Tabel_RIE[[#This Row],[R12]]&lt;70)),"n.v.t.",IF(OR(Tabel_RIE[[#This Row],[E12]]&gt;=15,Tabel_RIE[[#This Row],[R12]]&gt;=70),"√","fout")))</f>
        <v/>
      </c>
      <c r="T166" s="125"/>
      <c r="U166" s="126"/>
      <c r="V166" s="126"/>
      <c r="W166" s="127"/>
      <c r="X166" s="128" t="str">
        <f t="shared" si="2"/>
        <v>Bronaanpak:
Collectieve maatregelen:
Individuele maatregelen:
PBM's:</v>
      </c>
      <c r="Y166" s="119"/>
      <c r="Z166" s="129"/>
      <c r="AA166" s="125"/>
      <c r="AB166" s="122" t="str">
        <f>IF(Tabel_RIE[[#This Row],[E2]]&gt;0,VLOOKUP(Tabel_RIE[[#This Row],[E2]],Tabel_FK_E[],2,FALSE),"")</f>
        <v/>
      </c>
      <c r="AC166" s="125"/>
      <c r="AD166" s="122" t="str">
        <f>IF(Tabel_RIE[[#This Row],[B2]]&gt;0,VLOOKUP(Tabel_RIE[[#This Row],[B2]],Tabel_FK_B[],2,FALSE),"")</f>
        <v/>
      </c>
      <c r="AE166" s="125"/>
      <c r="AF166" s="122" t="str">
        <f>IF(Tabel_RIE[[#This Row],[W2]]&gt;0,VLOOKUP(Tabel_RIE[[#This Row],[W2]],Tabel_FK_W[],2,FALSE),"")</f>
        <v/>
      </c>
      <c r="AG16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66" s="122"/>
      <c r="AI166" s="119"/>
      <c r="AJ166" s="127"/>
      <c r="AK16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66" s="130" t="str">
        <f>IF(AND(Tabel_RIE[[#This Row],[R12]]&gt;=70,Tabel_RIE[[#This Row],[R22]]&lt;70),"Ja","Nee")</f>
        <v>Ja</v>
      </c>
      <c r="AM166" s="130" t="str">
        <f>IF(Tabel_RIE[[#This Row],[R22]]&lt;&gt;"",Tabel_RIE[[#This Row],[R22]],Tabel_RIE[[#This Row],[R12]])</f>
        <v/>
      </c>
    </row>
    <row r="167" spans="2:39" ht="42" customHeight="1">
      <c r="B167" s="118">
        <v>183</v>
      </c>
      <c r="C167" s="119"/>
      <c r="D167" s="119"/>
      <c r="E167" s="119"/>
      <c r="F167" s="119"/>
      <c r="G167" s="119"/>
      <c r="H167" s="119"/>
      <c r="I167" s="119"/>
      <c r="J167" s="119"/>
      <c r="K167" s="120"/>
      <c r="L167" s="121" t="str">
        <f>IF(Tabel_RIE[[#This Row],[E1]]&gt;0,VLOOKUP(Tabel_RIE[[#This Row],[E1]],Tabel_FK_E[],2,FALSE),"")</f>
        <v/>
      </c>
      <c r="M167" s="120"/>
      <c r="N167" s="122" t="str">
        <f>IF(Tabel_RIE[[#This Row],[B1]]&gt;0,VLOOKUP(Tabel_RIE[[#This Row],[B1]],Tabel_FK_B[],2,FALSE),"")</f>
        <v/>
      </c>
      <c r="O167" s="120"/>
      <c r="P167" s="122" t="str">
        <f>IF(Tabel_RIE[[#This Row],[W1]]&gt;0,VLOOKUP(Tabel_RIE[[#This Row],[W1]],Tabel_FK_W[],2,FALSE),"")</f>
        <v/>
      </c>
      <c r="Q16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7" s="122" t="str">
        <f>IF(OR(Tabel_RIE[[#This Row],[E12]]="",Tabel_RIE[[#This Row],[B12]]="",Tabel_RIE[[#This Row],[W12]]=""),"",Tabel_RIE[[#This Row],[E12]]*Tabel_RIE[[#This Row],[B12]]*Tabel_RIE[[#This Row],[W12]])</f>
        <v/>
      </c>
      <c r="S167" s="124" t="str">
        <f>IF(AND(Tabel_RIE[[#This Row],[E12]]="",Tabel_RIE[[#This Row],[R12]]=""),"",IF(AND(OR(Tabel_RIE[[#This Row],[E12]]="",Tabel_RIE[[#This Row],[E12]]&lt;15),OR(Tabel_RIE[[#This Row],[R12]]="",Tabel_RIE[[#This Row],[R12]]&lt;70)),"n.v.t.",IF(OR(Tabel_RIE[[#This Row],[E12]]&gt;=15,Tabel_RIE[[#This Row],[R12]]&gt;=70),"√","fout")))</f>
        <v/>
      </c>
      <c r="T167" s="125"/>
      <c r="U167" s="126"/>
      <c r="V167" s="126"/>
      <c r="W167" s="127"/>
      <c r="X167" s="128" t="str">
        <f t="shared" si="2"/>
        <v>Bronaanpak:
Collectieve maatregelen:
Individuele maatregelen:
PBM's:</v>
      </c>
      <c r="Y167" s="119"/>
      <c r="Z167" s="129"/>
      <c r="AA167" s="125"/>
      <c r="AB167" s="122" t="str">
        <f>IF(Tabel_RIE[[#This Row],[E2]]&gt;0,VLOOKUP(Tabel_RIE[[#This Row],[E2]],Tabel_FK_E[],2,FALSE),"")</f>
        <v/>
      </c>
      <c r="AC167" s="125"/>
      <c r="AD167" s="122" t="str">
        <f>IF(Tabel_RIE[[#This Row],[B2]]&gt;0,VLOOKUP(Tabel_RIE[[#This Row],[B2]],Tabel_FK_B[],2,FALSE),"")</f>
        <v/>
      </c>
      <c r="AE167" s="125"/>
      <c r="AF167" s="122" t="str">
        <f>IF(Tabel_RIE[[#This Row],[W2]]&gt;0,VLOOKUP(Tabel_RIE[[#This Row],[W2]],Tabel_FK_W[],2,FALSE),"")</f>
        <v/>
      </c>
      <c r="AG16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67" s="122"/>
      <c r="AI167" s="119"/>
      <c r="AJ167" s="127"/>
      <c r="AK16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67" s="130" t="str">
        <f>IF(AND(Tabel_RIE[[#This Row],[R12]]&gt;=70,Tabel_RIE[[#This Row],[R22]]&lt;70),"Ja","Nee")</f>
        <v>Ja</v>
      </c>
      <c r="AM167" s="130" t="str">
        <f>IF(Tabel_RIE[[#This Row],[R22]]&lt;&gt;"",Tabel_RIE[[#This Row],[R22]],Tabel_RIE[[#This Row],[R12]])</f>
        <v/>
      </c>
    </row>
    <row r="168" spans="2:39" ht="42" customHeight="1">
      <c r="B168" s="118">
        <v>184</v>
      </c>
      <c r="C168" s="119"/>
      <c r="D168" s="119"/>
      <c r="E168" s="119"/>
      <c r="F168" s="119"/>
      <c r="G168" s="119"/>
      <c r="H168" s="119"/>
      <c r="I168" s="119"/>
      <c r="J168" s="119"/>
      <c r="K168" s="120"/>
      <c r="L168" s="121" t="str">
        <f>IF(Tabel_RIE[[#This Row],[E1]]&gt;0,VLOOKUP(Tabel_RIE[[#This Row],[E1]],Tabel_FK_E[],2,FALSE),"")</f>
        <v/>
      </c>
      <c r="M168" s="120"/>
      <c r="N168" s="122" t="str">
        <f>IF(Tabel_RIE[[#This Row],[B1]]&gt;0,VLOOKUP(Tabel_RIE[[#This Row],[B1]],Tabel_FK_B[],2,FALSE),"")</f>
        <v/>
      </c>
      <c r="O168" s="120"/>
      <c r="P168" s="122" t="str">
        <f>IF(Tabel_RIE[[#This Row],[W1]]&gt;0,VLOOKUP(Tabel_RIE[[#This Row],[W1]],Tabel_FK_W[],2,FALSE),"")</f>
        <v/>
      </c>
      <c r="Q16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8" s="122" t="str">
        <f>IF(OR(Tabel_RIE[[#This Row],[E12]]="",Tabel_RIE[[#This Row],[B12]]="",Tabel_RIE[[#This Row],[W12]]=""),"",Tabel_RIE[[#This Row],[E12]]*Tabel_RIE[[#This Row],[B12]]*Tabel_RIE[[#This Row],[W12]])</f>
        <v/>
      </c>
      <c r="S168" s="124" t="str">
        <f>IF(AND(Tabel_RIE[[#This Row],[E12]]="",Tabel_RIE[[#This Row],[R12]]=""),"",IF(AND(OR(Tabel_RIE[[#This Row],[E12]]="",Tabel_RIE[[#This Row],[E12]]&lt;15),OR(Tabel_RIE[[#This Row],[R12]]="",Tabel_RIE[[#This Row],[R12]]&lt;70)),"n.v.t.",IF(OR(Tabel_RIE[[#This Row],[E12]]&gt;=15,Tabel_RIE[[#This Row],[R12]]&gt;=70),"√","fout")))</f>
        <v/>
      </c>
      <c r="T168" s="125"/>
      <c r="U168" s="126"/>
      <c r="V168" s="126"/>
      <c r="W168" s="127"/>
      <c r="X168" s="128" t="str">
        <f t="shared" si="2"/>
        <v>Bronaanpak:
Collectieve maatregelen:
Individuele maatregelen:
PBM's:</v>
      </c>
      <c r="Y168" s="119"/>
      <c r="Z168" s="129"/>
      <c r="AA168" s="125"/>
      <c r="AB168" s="122" t="str">
        <f>IF(Tabel_RIE[[#This Row],[E2]]&gt;0,VLOOKUP(Tabel_RIE[[#This Row],[E2]],Tabel_FK_E[],2,FALSE),"")</f>
        <v/>
      </c>
      <c r="AC168" s="125"/>
      <c r="AD168" s="122" t="str">
        <f>IF(Tabel_RIE[[#This Row],[B2]]&gt;0,VLOOKUP(Tabel_RIE[[#This Row],[B2]],Tabel_FK_B[],2,FALSE),"")</f>
        <v/>
      </c>
      <c r="AE168" s="125"/>
      <c r="AF168" s="122" t="str">
        <f>IF(Tabel_RIE[[#This Row],[W2]]&gt;0,VLOOKUP(Tabel_RIE[[#This Row],[W2]],Tabel_FK_W[],2,FALSE),"")</f>
        <v/>
      </c>
      <c r="AG16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68" s="122"/>
      <c r="AI168" s="119"/>
      <c r="AJ168" s="127"/>
      <c r="AK16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68" s="130" t="str">
        <f>IF(AND(Tabel_RIE[[#This Row],[R12]]&gt;=70,Tabel_RIE[[#This Row],[R22]]&lt;70),"Ja","Nee")</f>
        <v>Ja</v>
      </c>
      <c r="AM168" s="130" t="str">
        <f>IF(Tabel_RIE[[#This Row],[R22]]&lt;&gt;"",Tabel_RIE[[#This Row],[R22]],Tabel_RIE[[#This Row],[R12]])</f>
        <v/>
      </c>
    </row>
    <row r="169" spans="2:39" ht="42" customHeight="1">
      <c r="B169" s="118">
        <v>185</v>
      </c>
      <c r="C169" s="119"/>
      <c r="D169" s="119"/>
      <c r="E169" s="119"/>
      <c r="F169" s="119"/>
      <c r="G169" s="119"/>
      <c r="H169" s="119"/>
      <c r="I169" s="119"/>
      <c r="J169" s="119"/>
      <c r="K169" s="120"/>
      <c r="L169" s="121" t="str">
        <f>IF(Tabel_RIE[[#This Row],[E1]]&gt;0,VLOOKUP(Tabel_RIE[[#This Row],[E1]],Tabel_FK_E[],2,FALSE),"")</f>
        <v/>
      </c>
      <c r="M169" s="120"/>
      <c r="N169" s="122" t="str">
        <f>IF(Tabel_RIE[[#This Row],[B1]]&gt;0,VLOOKUP(Tabel_RIE[[#This Row],[B1]],Tabel_FK_B[],2,FALSE),"")</f>
        <v/>
      </c>
      <c r="O169" s="120"/>
      <c r="P169" s="122" t="str">
        <f>IF(Tabel_RIE[[#This Row],[W1]]&gt;0,VLOOKUP(Tabel_RIE[[#This Row],[W1]],Tabel_FK_W[],2,FALSE),"")</f>
        <v/>
      </c>
      <c r="Q16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9" s="122" t="str">
        <f>IF(OR(Tabel_RIE[[#This Row],[E12]]="",Tabel_RIE[[#This Row],[B12]]="",Tabel_RIE[[#This Row],[W12]]=""),"",Tabel_RIE[[#This Row],[E12]]*Tabel_RIE[[#This Row],[B12]]*Tabel_RIE[[#This Row],[W12]])</f>
        <v/>
      </c>
      <c r="S169" s="124" t="str">
        <f>IF(AND(Tabel_RIE[[#This Row],[E12]]="",Tabel_RIE[[#This Row],[R12]]=""),"",IF(AND(OR(Tabel_RIE[[#This Row],[E12]]="",Tabel_RIE[[#This Row],[E12]]&lt;15),OR(Tabel_RIE[[#This Row],[R12]]="",Tabel_RIE[[#This Row],[R12]]&lt;70)),"n.v.t.",IF(OR(Tabel_RIE[[#This Row],[E12]]&gt;=15,Tabel_RIE[[#This Row],[R12]]&gt;=70),"√","fout")))</f>
        <v/>
      </c>
      <c r="T169" s="125"/>
      <c r="U169" s="126"/>
      <c r="V169" s="126"/>
      <c r="W169" s="127"/>
      <c r="X169" s="128" t="str">
        <f t="shared" si="2"/>
        <v>Bronaanpak:
Collectieve maatregelen:
Individuele maatregelen:
PBM's:</v>
      </c>
      <c r="Y169" s="119"/>
      <c r="Z169" s="129"/>
      <c r="AA169" s="125"/>
      <c r="AB169" s="122" t="str">
        <f>IF(Tabel_RIE[[#This Row],[E2]]&gt;0,VLOOKUP(Tabel_RIE[[#This Row],[E2]],Tabel_FK_E[],2,FALSE),"")</f>
        <v/>
      </c>
      <c r="AC169" s="125"/>
      <c r="AD169" s="122" t="str">
        <f>IF(Tabel_RIE[[#This Row],[B2]]&gt;0,VLOOKUP(Tabel_RIE[[#This Row],[B2]],Tabel_FK_B[],2,FALSE),"")</f>
        <v/>
      </c>
      <c r="AE169" s="125"/>
      <c r="AF169" s="122" t="str">
        <f>IF(Tabel_RIE[[#This Row],[W2]]&gt;0,VLOOKUP(Tabel_RIE[[#This Row],[W2]],Tabel_FK_W[],2,FALSE),"")</f>
        <v/>
      </c>
      <c r="AG16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69" s="122"/>
      <c r="AI169" s="119"/>
      <c r="AJ169" s="127"/>
      <c r="AK16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69" s="130" t="str">
        <f>IF(AND(Tabel_RIE[[#This Row],[R12]]&gt;=70,Tabel_RIE[[#This Row],[R22]]&lt;70),"Ja","Nee")</f>
        <v>Ja</v>
      </c>
      <c r="AM169" s="130" t="str">
        <f>IF(Tabel_RIE[[#This Row],[R22]]&lt;&gt;"",Tabel_RIE[[#This Row],[R22]],Tabel_RIE[[#This Row],[R12]])</f>
        <v/>
      </c>
    </row>
    <row r="170" spans="2:39" ht="42" customHeight="1">
      <c r="B170" s="118">
        <v>186</v>
      </c>
      <c r="C170" s="119"/>
      <c r="D170" s="119"/>
      <c r="E170" s="119"/>
      <c r="F170" s="119"/>
      <c r="G170" s="119"/>
      <c r="H170" s="119"/>
      <c r="I170" s="119"/>
      <c r="J170" s="119"/>
      <c r="K170" s="120"/>
      <c r="L170" s="121" t="str">
        <f>IF(Tabel_RIE[[#This Row],[E1]]&gt;0,VLOOKUP(Tabel_RIE[[#This Row],[E1]],Tabel_FK_E[],2,FALSE),"")</f>
        <v/>
      </c>
      <c r="M170" s="120"/>
      <c r="N170" s="122" t="str">
        <f>IF(Tabel_RIE[[#This Row],[B1]]&gt;0,VLOOKUP(Tabel_RIE[[#This Row],[B1]],Tabel_FK_B[],2,FALSE),"")</f>
        <v/>
      </c>
      <c r="O170" s="120"/>
      <c r="P170" s="122" t="str">
        <f>IF(Tabel_RIE[[#This Row],[W1]]&gt;0,VLOOKUP(Tabel_RIE[[#This Row],[W1]],Tabel_FK_W[],2,FALSE),"")</f>
        <v/>
      </c>
      <c r="Q17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0" s="122" t="str">
        <f>IF(OR(Tabel_RIE[[#This Row],[E12]]="",Tabel_RIE[[#This Row],[B12]]="",Tabel_RIE[[#This Row],[W12]]=""),"",Tabel_RIE[[#This Row],[E12]]*Tabel_RIE[[#This Row],[B12]]*Tabel_RIE[[#This Row],[W12]])</f>
        <v/>
      </c>
      <c r="S170" s="124" t="str">
        <f>IF(AND(Tabel_RIE[[#This Row],[E12]]="",Tabel_RIE[[#This Row],[R12]]=""),"",IF(AND(OR(Tabel_RIE[[#This Row],[E12]]="",Tabel_RIE[[#This Row],[E12]]&lt;15),OR(Tabel_RIE[[#This Row],[R12]]="",Tabel_RIE[[#This Row],[R12]]&lt;70)),"n.v.t.",IF(OR(Tabel_RIE[[#This Row],[E12]]&gt;=15,Tabel_RIE[[#This Row],[R12]]&gt;=70),"√","fout")))</f>
        <v/>
      </c>
      <c r="T170" s="125"/>
      <c r="U170" s="126"/>
      <c r="V170" s="126"/>
      <c r="W170" s="127"/>
      <c r="X170" s="128" t="str">
        <f t="shared" si="2"/>
        <v>Bronaanpak:
Collectieve maatregelen:
Individuele maatregelen:
PBM's:</v>
      </c>
      <c r="Y170" s="119"/>
      <c r="Z170" s="129"/>
      <c r="AA170" s="125"/>
      <c r="AB170" s="122" t="str">
        <f>IF(Tabel_RIE[[#This Row],[E2]]&gt;0,VLOOKUP(Tabel_RIE[[#This Row],[E2]],Tabel_FK_E[],2,FALSE),"")</f>
        <v/>
      </c>
      <c r="AC170" s="125"/>
      <c r="AD170" s="122" t="str">
        <f>IF(Tabel_RIE[[#This Row],[B2]]&gt;0,VLOOKUP(Tabel_RIE[[#This Row],[B2]],Tabel_FK_B[],2,FALSE),"")</f>
        <v/>
      </c>
      <c r="AE170" s="125"/>
      <c r="AF170" s="122" t="str">
        <f>IF(Tabel_RIE[[#This Row],[W2]]&gt;0,VLOOKUP(Tabel_RIE[[#This Row],[W2]],Tabel_FK_W[],2,FALSE),"")</f>
        <v/>
      </c>
      <c r="AG17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70" s="122"/>
      <c r="AI170" s="119"/>
      <c r="AJ170" s="127"/>
      <c r="AK17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70" s="130" t="str">
        <f>IF(AND(Tabel_RIE[[#This Row],[R12]]&gt;=70,Tabel_RIE[[#This Row],[R22]]&lt;70),"Ja","Nee")</f>
        <v>Ja</v>
      </c>
      <c r="AM170" s="130" t="str">
        <f>IF(Tabel_RIE[[#This Row],[R22]]&lt;&gt;"",Tabel_RIE[[#This Row],[R22]],Tabel_RIE[[#This Row],[R12]])</f>
        <v/>
      </c>
    </row>
    <row r="171" spans="2:39" ht="42" customHeight="1">
      <c r="B171" s="118">
        <v>187</v>
      </c>
      <c r="C171" s="119"/>
      <c r="D171" s="119"/>
      <c r="E171" s="119"/>
      <c r="F171" s="119"/>
      <c r="G171" s="119"/>
      <c r="H171" s="119"/>
      <c r="I171" s="119"/>
      <c r="J171" s="119"/>
      <c r="K171" s="120"/>
      <c r="L171" s="121" t="str">
        <f>IF(Tabel_RIE[[#This Row],[E1]]&gt;0,VLOOKUP(Tabel_RIE[[#This Row],[E1]],Tabel_FK_E[],2,FALSE),"")</f>
        <v/>
      </c>
      <c r="M171" s="120"/>
      <c r="N171" s="122" t="str">
        <f>IF(Tabel_RIE[[#This Row],[B1]]&gt;0,VLOOKUP(Tabel_RIE[[#This Row],[B1]],Tabel_FK_B[],2,FALSE),"")</f>
        <v/>
      </c>
      <c r="O171" s="120"/>
      <c r="P171" s="122" t="str">
        <f>IF(Tabel_RIE[[#This Row],[W1]]&gt;0,VLOOKUP(Tabel_RIE[[#This Row],[W1]],Tabel_FK_W[],2,FALSE),"")</f>
        <v/>
      </c>
      <c r="Q17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1" s="122" t="str">
        <f>IF(OR(Tabel_RIE[[#This Row],[E12]]="",Tabel_RIE[[#This Row],[B12]]="",Tabel_RIE[[#This Row],[W12]]=""),"",Tabel_RIE[[#This Row],[E12]]*Tabel_RIE[[#This Row],[B12]]*Tabel_RIE[[#This Row],[W12]])</f>
        <v/>
      </c>
      <c r="S171" s="124" t="str">
        <f>IF(AND(Tabel_RIE[[#This Row],[E12]]="",Tabel_RIE[[#This Row],[R12]]=""),"",IF(AND(OR(Tabel_RIE[[#This Row],[E12]]="",Tabel_RIE[[#This Row],[E12]]&lt;15),OR(Tabel_RIE[[#This Row],[R12]]="",Tabel_RIE[[#This Row],[R12]]&lt;70)),"n.v.t.",IF(OR(Tabel_RIE[[#This Row],[E12]]&gt;=15,Tabel_RIE[[#This Row],[R12]]&gt;=70),"√","fout")))</f>
        <v/>
      </c>
      <c r="T171" s="125"/>
      <c r="U171" s="126"/>
      <c r="V171" s="126"/>
      <c r="W171" s="127"/>
      <c r="X171" s="128" t="str">
        <f t="shared" si="2"/>
        <v>Bronaanpak:
Collectieve maatregelen:
Individuele maatregelen:
PBM's:</v>
      </c>
      <c r="Y171" s="119"/>
      <c r="Z171" s="129"/>
      <c r="AA171" s="125"/>
      <c r="AB171" s="122" t="str">
        <f>IF(Tabel_RIE[[#This Row],[E2]]&gt;0,VLOOKUP(Tabel_RIE[[#This Row],[E2]],Tabel_FK_E[],2,FALSE),"")</f>
        <v/>
      </c>
      <c r="AC171" s="125"/>
      <c r="AD171" s="122" t="str">
        <f>IF(Tabel_RIE[[#This Row],[B2]]&gt;0,VLOOKUP(Tabel_RIE[[#This Row],[B2]],Tabel_FK_B[],2,FALSE),"")</f>
        <v/>
      </c>
      <c r="AE171" s="125"/>
      <c r="AF171" s="122" t="str">
        <f>IF(Tabel_RIE[[#This Row],[W2]]&gt;0,VLOOKUP(Tabel_RIE[[#This Row],[W2]],Tabel_FK_W[],2,FALSE),"")</f>
        <v/>
      </c>
      <c r="AG17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71" s="122"/>
      <c r="AI171" s="119"/>
      <c r="AJ171" s="127"/>
      <c r="AK17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71" s="130" t="str">
        <f>IF(AND(Tabel_RIE[[#This Row],[R12]]&gt;=70,Tabel_RIE[[#This Row],[R22]]&lt;70),"Ja","Nee")</f>
        <v>Ja</v>
      </c>
      <c r="AM171" s="130" t="str">
        <f>IF(Tabel_RIE[[#This Row],[R22]]&lt;&gt;"",Tabel_RIE[[#This Row],[R22]],Tabel_RIE[[#This Row],[R12]])</f>
        <v/>
      </c>
    </row>
    <row r="172" spans="2:39" ht="42" customHeight="1">
      <c r="B172" s="118">
        <v>188</v>
      </c>
      <c r="C172" s="119"/>
      <c r="D172" s="119"/>
      <c r="E172" s="119"/>
      <c r="F172" s="119"/>
      <c r="G172" s="119"/>
      <c r="H172" s="119"/>
      <c r="I172" s="119"/>
      <c r="J172" s="119"/>
      <c r="K172" s="120"/>
      <c r="L172" s="121" t="str">
        <f>IF(Tabel_RIE[[#This Row],[E1]]&gt;0,VLOOKUP(Tabel_RIE[[#This Row],[E1]],Tabel_FK_E[],2,FALSE),"")</f>
        <v/>
      </c>
      <c r="M172" s="120"/>
      <c r="N172" s="122" t="str">
        <f>IF(Tabel_RIE[[#This Row],[B1]]&gt;0,VLOOKUP(Tabel_RIE[[#This Row],[B1]],Tabel_FK_B[],2,FALSE),"")</f>
        <v/>
      </c>
      <c r="O172" s="120"/>
      <c r="P172" s="122" t="str">
        <f>IF(Tabel_RIE[[#This Row],[W1]]&gt;0,VLOOKUP(Tabel_RIE[[#This Row],[W1]],Tabel_FK_W[],2,FALSE),"")</f>
        <v/>
      </c>
      <c r="Q17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2" s="122" t="str">
        <f>IF(OR(Tabel_RIE[[#This Row],[E12]]="",Tabel_RIE[[#This Row],[B12]]="",Tabel_RIE[[#This Row],[W12]]=""),"",Tabel_RIE[[#This Row],[E12]]*Tabel_RIE[[#This Row],[B12]]*Tabel_RIE[[#This Row],[W12]])</f>
        <v/>
      </c>
      <c r="S172" s="124" t="str">
        <f>IF(AND(Tabel_RIE[[#This Row],[E12]]="",Tabel_RIE[[#This Row],[R12]]=""),"",IF(AND(OR(Tabel_RIE[[#This Row],[E12]]="",Tabel_RIE[[#This Row],[E12]]&lt;15),OR(Tabel_RIE[[#This Row],[R12]]="",Tabel_RIE[[#This Row],[R12]]&lt;70)),"n.v.t.",IF(OR(Tabel_RIE[[#This Row],[E12]]&gt;=15,Tabel_RIE[[#This Row],[R12]]&gt;=70),"√","fout")))</f>
        <v/>
      </c>
      <c r="T172" s="125"/>
      <c r="U172" s="126"/>
      <c r="V172" s="126"/>
      <c r="W172" s="127"/>
      <c r="X172" s="128" t="str">
        <f t="shared" si="2"/>
        <v>Bronaanpak:
Collectieve maatregelen:
Individuele maatregelen:
PBM's:</v>
      </c>
      <c r="Y172" s="119"/>
      <c r="Z172" s="129"/>
      <c r="AA172" s="125"/>
      <c r="AB172" s="122" t="str">
        <f>IF(Tabel_RIE[[#This Row],[E2]]&gt;0,VLOOKUP(Tabel_RIE[[#This Row],[E2]],Tabel_FK_E[],2,FALSE),"")</f>
        <v/>
      </c>
      <c r="AC172" s="125"/>
      <c r="AD172" s="122" t="str">
        <f>IF(Tabel_RIE[[#This Row],[B2]]&gt;0,VLOOKUP(Tabel_RIE[[#This Row],[B2]],Tabel_FK_B[],2,FALSE),"")</f>
        <v/>
      </c>
      <c r="AE172" s="125"/>
      <c r="AF172" s="122" t="str">
        <f>IF(Tabel_RIE[[#This Row],[W2]]&gt;0,VLOOKUP(Tabel_RIE[[#This Row],[W2]],Tabel_FK_W[],2,FALSE),"")</f>
        <v/>
      </c>
      <c r="AG17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72" s="122"/>
      <c r="AI172" s="119"/>
      <c r="AJ172" s="127"/>
      <c r="AK17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72" s="130" t="str">
        <f>IF(AND(Tabel_RIE[[#This Row],[R12]]&gt;=70,Tabel_RIE[[#This Row],[R22]]&lt;70),"Ja","Nee")</f>
        <v>Ja</v>
      </c>
      <c r="AM172" s="130" t="str">
        <f>IF(Tabel_RIE[[#This Row],[R22]]&lt;&gt;"",Tabel_RIE[[#This Row],[R22]],Tabel_RIE[[#This Row],[R12]])</f>
        <v/>
      </c>
    </row>
    <row r="173" spans="2:39" ht="42" customHeight="1">
      <c r="B173" s="118">
        <v>189</v>
      </c>
      <c r="C173" s="119"/>
      <c r="D173" s="119"/>
      <c r="E173" s="119"/>
      <c r="F173" s="119"/>
      <c r="G173" s="119"/>
      <c r="H173" s="119"/>
      <c r="I173" s="119"/>
      <c r="J173" s="119"/>
      <c r="K173" s="120"/>
      <c r="L173" s="121" t="str">
        <f>IF(Tabel_RIE[[#This Row],[E1]]&gt;0,VLOOKUP(Tabel_RIE[[#This Row],[E1]],Tabel_FK_E[],2,FALSE),"")</f>
        <v/>
      </c>
      <c r="M173" s="120"/>
      <c r="N173" s="122" t="str">
        <f>IF(Tabel_RIE[[#This Row],[B1]]&gt;0,VLOOKUP(Tabel_RIE[[#This Row],[B1]],Tabel_FK_B[],2,FALSE),"")</f>
        <v/>
      </c>
      <c r="O173" s="120"/>
      <c r="P173" s="122" t="str">
        <f>IF(Tabel_RIE[[#This Row],[W1]]&gt;0,VLOOKUP(Tabel_RIE[[#This Row],[W1]],Tabel_FK_W[],2,FALSE),"")</f>
        <v/>
      </c>
      <c r="Q17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3" s="122" t="str">
        <f>IF(OR(Tabel_RIE[[#This Row],[E12]]="",Tabel_RIE[[#This Row],[B12]]="",Tabel_RIE[[#This Row],[W12]]=""),"",Tabel_RIE[[#This Row],[E12]]*Tabel_RIE[[#This Row],[B12]]*Tabel_RIE[[#This Row],[W12]])</f>
        <v/>
      </c>
      <c r="S173" s="124" t="str">
        <f>IF(AND(Tabel_RIE[[#This Row],[E12]]="",Tabel_RIE[[#This Row],[R12]]=""),"",IF(AND(OR(Tabel_RIE[[#This Row],[E12]]="",Tabel_RIE[[#This Row],[E12]]&lt;15),OR(Tabel_RIE[[#This Row],[R12]]="",Tabel_RIE[[#This Row],[R12]]&lt;70)),"n.v.t.",IF(OR(Tabel_RIE[[#This Row],[E12]]&gt;=15,Tabel_RIE[[#This Row],[R12]]&gt;=70),"√","fout")))</f>
        <v/>
      </c>
      <c r="T173" s="125"/>
      <c r="U173" s="126"/>
      <c r="V173" s="126"/>
      <c r="W173" s="127"/>
      <c r="X173" s="128" t="str">
        <f t="shared" si="2"/>
        <v>Bronaanpak:
Collectieve maatregelen:
Individuele maatregelen:
PBM's:</v>
      </c>
      <c r="Y173" s="119"/>
      <c r="Z173" s="129"/>
      <c r="AA173" s="125"/>
      <c r="AB173" s="122" t="str">
        <f>IF(Tabel_RIE[[#This Row],[E2]]&gt;0,VLOOKUP(Tabel_RIE[[#This Row],[E2]],Tabel_FK_E[],2,FALSE),"")</f>
        <v/>
      </c>
      <c r="AC173" s="125"/>
      <c r="AD173" s="122" t="str">
        <f>IF(Tabel_RIE[[#This Row],[B2]]&gt;0,VLOOKUP(Tabel_RIE[[#This Row],[B2]],Tabel_FK_B[],2,FALSE),"")</f>
        <v/>
      </c>
      <c r="AE173" s="125"/>
      <c r="AF173" s="122" t="str">
        <f>IF(Tabel_RIE[[#This Row],[W2]]&gt;0,VLOOKUP(Tabel_RIE[[#This Row],[W2]],Tabel_FK_W[],2,FALSE),"")</f>
        <v/>
      </c>
      <c r="AG17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73" s="122"/>
      <c r="AI173" s="119"/>
      <c r="AJ173" s="127"/>
      <c r="AK17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73" s="130" t="str">
        <f>IF(AND(Tabel_RIE[[#This Row],[R12]]&gt;=70,Tabel_RIE[[#This Row],[R22]]&lt;70),"Ja","Nee")</f>
        <v>Ja</v>
      </c>
      <c r="AM173" s="130" t="str">
        <f>IF(Tabel_RIE[[#This Row],[R22]]&lt;&gt;"",Tabel_RIE[[#This Row],[R22]],Tabel_RIE[[#This Row],[R12]])</f>
        <v/>
      </c>
    </row>
    <row r="174" spans="2:39" ht="42" customHeight="1">
      <c r="B174" s="118">
        <v>190</v>
      </c>
      <c r="C174" s="119"/>
      <c r="D174" s="119"/>
      <c r="E174" s="119"/>
      <c r="F174" s="119"/>
      <c r="G174" s="119"/>
      <c r="H174" s="119"/>
      <c r="I174" s="119"/>
      <c r="J174" s="119"/>
      <c r="K174" s="120"/>
      <c r="L174" s="121" t="str">
        <f>IF(Tabel_RIE[[#This Row],[E1]]&gt;0,VLOOKUP(Tabel_RIE[[#This Row],[E1]],Tabel_FK_E[],2,FALSE),"")</f>
        <v/>
      </c>
      <c r="M174" s="120"/>
      <c r="N174" s="122" t="str">
        <f>IF(Tabel_RIE[[#This Row],[B1]]&gt;0,VLOOKUP(Tabel_RIE[[#This Row],[B1]],Tabel_FK_B[],2,FALSE),"")</f>
        <v/>
      </c>
      <c r="O174" s="120"/>
      <c r="P174" s="122" t="str">
        <f>IF(Tabel_RIE[[#This Row],[W1]]&gt;0,VLOOKUP(Tabel_RIE[[#This Row],[W1]],Tabel_FK_W[],2,FALSE),"")</f>
        <v/>
      </c>
      <c r="Q17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4" s="122" t="str">
        <f>IF(OR(Tabel_RIE[[#This Row],[E12]]="",Tabel_RIE[[#This Row],[B12]]="",Tabel_RIE[[#This Row],[W12]]=""),"",Tabel_RIE[[#This Row],[E12]]*Tabel_RIE[[#This Row],[B12]]*Tabel_RIE[[#This Row],[W12]])</f>
        <v/>
      </c>
      <c r="S174" s="124" t="str">
        <f>IF(AND(Tabel_RIE[[#This Row],[E12]]="",Tabel_RIE[[#This Row],[R12]]=""),"",IF(AND(OR(Tabel_RIE[[#This Row],[E12]]="",Tabel_RIE[[#This Row],[E12]]&lt;15),OR(Tabel_RIE[[#This Row],[R12]]="",Tabel_RIE[[#This Row],[R12]]&lt;70)),"n.v.t.",IF(OR(Tabel_RIE[[#This Row],[E12]]&gt;=15,Tabel_RIE[[#This Row],[R12]]&gt;=70),"√","fout")))</f>
        <v/>
      </c>
      <c r="T174" s="125"/>
      <c r="U174" s="126"/>
      <c r="V174" s="126"/>
      <c r="W174" s="127"/>
      <c r="X174" s="128" t="str">
        <f t="shared" si="2"/>
        <v>Bronaanpak:
Collectieve maatregelen:
Individuele maatregelen:
PBM's:</v>
      </c>
      <c r="Y174" s="119"/>
      <c r="Z174" s="129"/>
      <c r="AA174" s="125"/>
      <c r="AB174" s="122" t="str">
        <f>IF(Tabel_RIE[[#This Row],[E2]]&gt;0,VLOOKUP(Tabel_RIE[[#This Row],[E2]],Tabel_FK_E[],2,FALSE),"")</f>
        <v/>
      </c>
      <c r="AC174" s="125"/>
      <c r="AD174" s="122" t="str">
        <f>IF(Tabel_RIE[[#This Row],[B2]]&gt;0,VLOOKUP(Tabel_RIE[[#This Row],[B2]],Tabel_FK_B[],2,FALSE),"")</f>
        <v/>
      </c>
      <c r="AE174" s="125"/>
      <c r="AF174" s="122" t="str">
        <f>IF(Tabel_RIE[[#This Row],[W2]]&gt;0,VLOOKUP(Tabel_RIE[[#This Row],[W2]],Tabel_FK_W[],2,FALSE),"")</f>
        <v/>
      </c>
      <c r="AG17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74" s="122"/>
      <c r="AI174" s="119"/>
      <c r="AJ174" s="127"/>
      <c r="AK17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74" s="130" t="str">
        <f>IF(AND(Tabel_RIE[[#This Row],[R12]]&gt;=70,Tabel_RIE[[#This Row],[R22]]&lt;70),"Ja","Nee")</f>
        <v>Ja</v>
      </c>
      <c r="AM174" s="130" t="str">
        <f>IF(Tabel_RIE[[#This Row],[R22]]&lt;&gt;"",Tabel_RIE[[#This Row],[R22]],Tabel_RIE[[#This Row],[R12]])</f>
        <v/>
      </c>
    </row>
    <row r="175" spans="2:39" ht="42" customHeight="1">
      <c r="B175" s="118">
        <v>191</v>
      </c>
      <c r="C175" s="119"/>
      <c r="D175" s="119"/>
      <c r="E175" s="119"/>
      <c r="F175" s="119"/>
      <c r="G175" s="119"/>
      <c r="H175" s="119"/>
      <c r="I175" s="119"/>
      <c r="J175" s="119"/>
      <c r="K175" s="120"/>
      <c r="L175" s="121" t="str">
        <f>IF(Tabel_RIE[[#This Row],[E1]]&gt;0,VLOOKUP(Tabel_RIE[[#This Row],[E1]],Tabel_FK_E[],2,FALSE),"")</f>
        <v/>
      </c>
      <c r="M175" s="120"/>
      <c r="N175" s="122" t="str">
        <f>IF(Tabel_RIE[[#This Row],[B1]]&gt;0,VLOOKUP(Tabel_RIE[[#This Row],[B1]],Tabel_FK_B[],2,FALSE),"")</f>
        <v/>
      </c>
      <c r="O175" s="120"/>
      <c r="P175" s="122" t="str">
        <f>IF(Tabel_RIE[[#This Row],[W1]]&gt;0,VLOOKUP(Tabel_RIE[[#This Row],[W1]],Tabel_FK_W[],2,FALSE),"")</f>
        <v/>
      </c>
      <c r="Q17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5" s="122" t="str">
        <f>IF(OR(Tabel_RIE[[#This Row],[E12]]="",Tabel_RIE[[#This Row],[B12]]="",Tabel_RIE[[#This Row],[W12]]=""),"",Tabel_RIE[[#This Row],[E12]]*Tabel_RIE[[#This Row],[B12]]*Tabel_RIE[[#This Row],[W12]])</f>
        <v/>
      </c>
      <c r="S175" s="124" t="str">
        <f>IF(AND(Tabel_RIE[[#This Row],[E12]]="",Tabel_RIE[[#This Row],[R12]]=""),"",IF(AND(OR(Tabel_RIE[[#This Row],[E12]]="",Tabel_RIE[[#This Row],[E12]]&lt;15),OR(Tabel_RIE[[#This Row],[R12]]="",Tabel_RIE[[#This Row],[R12]]&lt;70)),"n.v.t.",IF(OR(Tabel_RIE[[#This Row],[E12]]&gt;=15,Tabel_RIE[[#This Row],[R12]]&gt;=70),"√","fout")))</f>
        <v/>
      </c>
      <c r="T175" s="125"/>
      <c r="U175" s="126"/>
      <c r="V175" s="126"/>
      <c r="W175" s="127"/>
      <c r="X175" s="128" t="str">
        <f t="shared" si="2"/>
        <v>Bronaanpak:
Collectieve maatregelen:
Individuele maatregelen:
PBM's:</v>
      </c>
      <c r="Y175" s="119"/>
      <c r="Z175" s="129"/>
      <c r="AA175" s="125"/>
      <c r="AB175" s="122" t="str">
        <f>IF(Tabel_RIE[[#This Row],[E2]]&gt;0,VLOOKUP(Tabel_RIE[[#This Row],[E2]],Tabel_FK_E[],2,FALSE),"")</f>
        <v/>
      </c>
      <c r="AC175" s="125"/>
      <c r="AD175" s="122" t="str">
        <f>IF(Tabel_RIE[[#This Row],[B2]]&gt;0,VLOOKUP(Tabel_RIE[[#This Row],[B2]],Tabel_FK_B[],2,FALSE),"")</f>
        <v/>
      </c>
      <c r="AE175" s="125"/>
      <c r="AF175" s="122" t="str">
        <f>IF(Tabel_RIE[[#This Row],[W2]]&gt;0,VLOOKUP(Tabel_RIE[[#This Row],[W2]],Tabel_FK_W[],2,FALSE),"")</f>
        <v/>
      </c>
      <c r="AG17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75" s="122"/>
      <c r="AI175" s="119"/>
      <c r="AJ175" s="127"/>
      <c r="AK17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75" s="130" t="str">
        <f>IF(AND(Tabel_RIE[[#This Row],[R12]]&gt;=70,Tabel_RIE[[#This Row],[R22]]&lt;70),"Ja","Nee")</f>
        <v>Ja</v>
      </c>
      <c r="AM175" s="130" t="str">
        <f>IF(Tabel_RIE[[#This Row],[R22]]&lt;&gt;"",Tabel_RIE[[#This Row],[R22]],Tabel_RIE[[#This Row],[R12]])</f>
        <v/>
      </c>
    </row>
    <row r="176" spans="2:39" ht="42" customHeight="1">
      <c r="B176" s="118">
        <v>192</v>
      </c>
      <c r="C176" s="119"/>
      <c r="D176" s="119"/>
      <c r="E176" s="119"/>
      <c r="F176" s="119"/>
      <c r="G176" s="119"/>
      <c r="H176" s="119"/>
      <c r="I176" s="119"/>
      <c r="J176" s="119"/>
      <c r="K176" s="120"/>
      <c r="L176" s="121" t="str">
        <f>IF(Tabel_RIE[[#This Row],[E1]]&gt;0,VLOOKUP(Tabel_RIE[[#This Row],[E1]],Tabel_FK_E[],2,FALSE),"")</f>
        <v/>
      </c>
      <c r="M176" s="120"/>
      <c r="N176" s="122" t="str">
        <f>IF(Tabel_RIE[[#This Row],[B1]]&gt;0,VLOOKUP(Tabel_RIE[[#This Row],[B1]],Tabel_FK_B[],2,FALSE),"")</f>
        <v/>
      </c>
      <c r="O176" s="120"/>
      <c r="P176" s="122" t="str">
        <f>IF(Tabel_RIE[[#This Row],[W1]]&gt;0,VLOOKUP(Tabel_RIE[[#This Row],[W1]],Tabel_FK_W[],2,FALSE),"")</f>
        <v/>
      </c>
      <c r="Q17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6" s="122" t="str">
        <f>IF(OR(Tabel_RIE[[#This Row],[E12]]="",Tabel_RIE[[#This Row],[B12]]="",Tabel_RIE[[#This Row],[W12]]=""),"",Tabel_RIE[[#This Row],[E12]]*Tabel_RIE[[#This Row],[B12]]*Tabel_RIE[[#This Row],[W12]])</f>
        <v/>
      </c>
      <c r="S176" s="124" t="str">
        <f>IF(AND(Tabel_RIE[[#This Row],[E12]]="",Tabel_RIE[[#This Row],[R12]]=""),"",IF(AND(OR(Tabel_RIE[[#This Row],[E12]]="",Tabel_RIE[[#This Row],[E12]]&lt;15),OR(Tabel_RIE[[#This Row],[R12]]="",Tabel_RIE[[#This Row],[R12]]&lt;70)),"n.v.t.",IF(OR(Tabel_RIE[[#This Row],[E12]]&gt;=15,Tabel_RIE[[#This Row],[R12]]&gt;=70),"√","fout")))</f>
        <v/>
      </c>
      <c r="T176" s="125"/>
      <c r="U176" s="126"/>
      <c r="V176" s="126"/>
      <c r="W176" s="127"/>
      <c r="X176" s="128" t="str">
        <f t="shared" si="2"/>
        <v>Bronaanpak:
Collectieve maatregelen:
Individuele maatregelen:
PBM's:</v>
      </c>
      <c r="Y176" s="119"/>
      <c r="Z176" s="129"/>
      <c r="AA176" s="125"/>
      <c r="AB176" s="122" t="str">
        <f>IF(Tabel_RIE[[#This Row],[E2]]&gt;0,VLOOKUP(Tabel_RIE[[#This Row],[E2]],Tabel_FK_E[],2,FALSE),"")</f>
        <v/>
      </c>
      <c r="AC176" s="125"/>
      <c r="AD176" s="122" t="str">
        <f>IF(Tabel_RIE[[#This Row],[B2]]&gt;0,VLOOKUP(Tabel_RIE[[#This Row],[B2]],Tabel_FK_B[],2,FALSE),"")</f>
        <v/>
      </c>
      <c r="AE176" s="125"/>
      <c r="AF176" s="122" t="str">
        <f>IF(Tabel_RIE[[#This Row],[W2]]&gt;0,VLOOKUP(Tabel_RIE[[#This Row],[W2]],Tabel_FK_W[],2,FALSE),"")</f>
        <v/>
      </c>
      <c r="AG17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76" s="122"/>
      <c r="AI176" s="119"/>
      <c r="AJ176" s="127"/>
      <c r="AK17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76" s="130" t="str">
        <f>IF(AND(Tabel_RIE[[#This Row],[R12]]&gt;=70,Tabel_RIE[[#This Row],[R22]]&lt;70),"Ja","Nee")</f>
        <v>Ja</v>
      </c>
      <c r="AM176" s="130" t="str">
        <f>IF(Tabel_RIE[[#This Row],[R22]]&lt;&gt;"",Tabel_RIE[[#This Row],[R22]],Tabel_RIE[[#This Row],[R12]])</f>
        <v/>
      </c>
    </row>
    <row r="177" spans="2:39" ht="42" customHeight="1">
      <c r="B177" s="118">
        <v>193</v>
      </c>
      <c r="C177" s="119"/>
      <c r="D177" s="119"/>
      <c r="E177" s="119"/>
      <c r="F177" s="119"/>
      <c r="G177" s="119"/>
      <c r="H177" s="119"/>
      <c r="I177" s="119"/>
      <c r="J177" s="119"/>
      <c r="K177" s="120"/>
      <c r="L177" s="121" t="str">
        <f>IF(Tabel_RIE[[#This Row],[E1]]&gt;0,VLOOKUP(Tabel_RIE[[#This Row],[E1]],Tabel_FK_E[],2,FALSE),"")</f>
        <v/>
      </c>
      <c r="M177" s="120"/>
      <c r="N177" s="122" t="str">
        <f>IF(Tabel_RIE[[#This Row],[B1]]&gt;0,VLOOKUP(Tabel_RIE[[#This Row],[B1]],Tabel_FK_B[],2,FALSE),"")</f>
        <v/>
      </c>
      <c r="O177" s="120"/>
      <c r="P177" s="122" t="str">
        <f>IF(Tabel_RIE[[#This Row],[W1]]&gt;0,VLOOKUP(Tabel_RIE[[#This Row],[W1]],Tabel_FK_W[],2,FALSE),"")</f>
        <v/>
      </c>
      <c r="Q17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7" s="122" t="str">
        <f>IF(OR(Tabel_RIE[[#This Row],[E12]]="",Tabel_RIE[[#This Row],[B12]]="",Tabel_RIE[[#This Row],[W12]]=""),"",Tabel_RIE[[#This Row],[E12]]*Tabel_RIE[[#This Row],[B12]]*Tabel_RIE[[#This Row],[W12]])</f>
        <v/>
      </c>
      <c r="S177" s="124" t="str">
        <f>IF(AND(Tabel_RIE[[#This Row],[E12]]="",Tabel_RIE[[#This Row],[R12]]=""),"",IF(AND(OR(Tabel_RIE[[#This Row],[E12]]="",Tabel_RIE[[#This Row],[E12]]&lt;15),OR(Tabel_RIE[[#This Row],[R12]]="",Tabel_RIE[[#This Row],[R12]]&lt;70)),"n.v.t.",IF(OR(Tabel_RIE[[#This Row],[E12]]&gt;=15,Tabel_RIE[[#This Row],[R12]]&gt;=70),"√","fout")))</f>
        <v/>
      </c>
      <c r="T177" s="125"/>
      <c r="U177" s="126"/>
      <c r="V177" s="126"/>
      <c r="W177" s="127"/>
      <c r="X177" s="128" t="str">
        <f t="shared" si="2"/>
        <v>Bronaanpak:
Collectieve maatregelen:
Individuele maatregelen:
PBM's:</v>
      </c>
      <c r="Y177" s="119"/>
      <c r="Z177" s="129"/>
      <c r="AA177" s="125"/>
      <c r="AB177" s="122" t="str">
        <f>IF(Tabel_RIE[[#This Row],[E2]]&gt;0,VLOOKUP(Tabel_RIE[[#This Row],[E2]],Tabel_FK_E[],2,FALSE),"")</f>
        <v/>
      </c>
      <c r="AC177" s="125"/>
      <c r="AD177" s="122" t="str">
        <f>IF(Tabel_RIE[[#This Row],[B2]]&gt;0,VLOOKUP(Tabel_RIE[[#This Row],[B2]],Tabel_FK_B[],2,FALSE),"")</f>
        <v/>
      </c>
      <c r="AE177" s="125"/>
      <c r="AF177" s="122" t="str">
        <f>IF(Tabel_RIE[[#This Row],[W2]]&gt;0,VLOOKUP(Tabel_RIE[[#This Row],[W2]],Tabel_FK_W[],2,FALSE),"")</f>
        <v/>
      </c>
      <c r="AG17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77" s="122"/>
      <c r="AI177" s="119"/>
      <c r="AJ177" s="127"/>
      <c r="AK17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77" s="130" t="str">
        <f>IF(AND(Tabel_RIE[[#This Row],[R12]]&gt;=70,Tabel_RIE[[#This Row],[R22]]&lt;70),"Ja","Nee")</f>
        <v>Ja</v>
      </c>
      <c r="AM177" s="130" t="str">
        <f>IF(Tabel_RIE[[#This Row],[R22]]&lt;&gt;"",Tabel_RIE[[#This Row],[R22]],Tabel_RIE[[#This Row],[R12]])</f>
        <v/>
      </c>
    </row>
    <row r="178" spans="2:39" ht="42" customHeight="1">
      <c r="B178" s="118">
        <v>194</v>
      </c>
      <c r="C178" s="119"/>
      <c r="D178" s="119"/>
      <c r="E178" s="119"/>
      <c r="F178" s="119"/>
      <c r="G178" s="119"/>
      <c r="H178" s="119"/>
      <c r="I178" s="119"/>
      <c r="J178" s="119"/>
      <c r="K178" s="120"/>
      <c r="L178" s="121" t="str">
        <f>IF(Tabel_RIE[[#This Row],[E1]]&gt;0,VLOOKUP(Tabel_RIE[[#This Row],[E1]],Tabel_FK_E[],2,FALSE),"")</f>
        <v/>
      </c>
      <c r="M178" s="120"/>
      <c r="N178" s="122" t="str">
        <f>IF(Tabel_RIE[[#This Row],[B1]]&gt;0,VLOOKUP(Tabel_RIE[[#This Row],[B1]],Tabel_FK_B[],2,FALSE),"")</f>
        <v/>
      </c>
      <c r="O178" s="120"/>
      <c r="P178" s="122" t="str">
        <f>IF(Tabel_RIE[[#This Row],[W1]]&gt;0,VLOOKUP(Tabel_RIE[[#This Row],[W1]],Tabel_FK_W[],2,FALSE),"")</f>
        <v/>
      </c>
      <c r="Q17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8" s="122" t="str">
        <f>IF(OR(Tabel_RIE[[#This Row],[E12]]="",Tabel_RIE[[#This Row],[B12]]="",Tabel_RIE[[#This Row],[W12]]=""),"",Tabel_RIE[[#This Row],[E12]]*Tabel_RIE[[#This Row],[B12]]*Tabel_RIE[[#This Row],[W12]])</f>
        <v/>
      </c>
      <c r="S178" s="124" t="str">
        <f>IF(AND(Tabel_RIE[[#This Row],[E12]]="",Tabel_RIE[[#This Row],[R12]]=""),"",IF(AND(OR(Tabel_RIE[[#This Row],[E12]]="",Tabel_RIE[[#This Row],[E12]]&lt;15),OR(Tabel_RIE[[#This Row],[R12]]="",Tabel_RIE[[#This Row],[R12]]&lt;70)),"n.v.t.",IF(OR(Tabel_RIE[[#This Row],[E12]]&gt;=15,Tabel_RIE[[#This Row],[R12]]&gt;=70),"√","fout")))</f>
        <v/>
      </c>
      <c r="T178" s="125"/>
      <c r="U178" s="126"/>
      <c r="V178" s="126"/>
      <c r="W178" s="127"/>
      <c r="X178" s="128" t="str">
        <f t="shared" si="2"/>
        <v>Bronaanpak:
Collectieve maatregelen:
Individuele maatregelen:
PBM's:</v>
      </c>
      <c r="Y178" s="119"/>
      <c r="Z178" s="129"/>
      <c r="AA178" s="125"/>
      <c r="AB178" s="122" t="str">
        <f>IF(Tabel_RIE[[#This Row],[E2]]&gt;0,VLOOKUP(Tabel_RIE[[#This Row],[E2]],Tabel_FK_E[],2,FALSE),"")</f>
        <v/>
      </c>
      <c r="AC178" s="125"/>
      <c r="AD178" s="122" t="str">
        <f>IF(Tabel_RIE[[#This Row],[B2]]&gt;0,VLOOKUP(Tabel_RIE[[#This Row],[B2]],Tabel_FK_B[],2,FALSE),"")</f>
        <v/>
      </c>
      <c r="AE178" s="125"/>
      <c r="AF178" s="122" t="str">
        <f>IF(Tabel_RIE[[#This Row],[W2]]&gt;0,VLOOKUP(Tabel_RIE[[#This Row],[W2]],Tabel_FK_W[],2,FALSE),"")</f>
        <v/>
      </c>
      <c r="AG17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78" s="122"/>
      <c r="AI178" s="119"/>
      <c r="AJ178" s="127"/>
      <c r="AK17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78" s="130" t="str">
        <f>IF(AND(Tabel_RIE[[#This Row],[R12]]&gt;=70,Tabel_RIE[[#This Row],[R22]]&lt;70),"Ja","Nee")</f>
        <v>Ja</v>
      </c>
      <c r="AM178" s="130" t="str">
        <f>IF(Tabel_RIE[[#This Row],[R22]]&lt;&gt;"",Tabel_RIE[[#This Row],[R22]],Tabel_RIE[[#This Row],[R12]])</f>
        <v/>
      </c>
    </row>
    <row r="179" spans="2:39" ht="42" customHeight="1">
      <c r="B179" s="118">
        <v>195</v>
      </c>
      <c r="C179" s="119"/>
      <c r="D179" s="119"/>
      <c r="E179" s="119"/>
      <c r="F179" s="119"/>
      <c r="G179" s="119"/>
      <c r="H179" s="119"/>
      <c r="I179" s="119"/>
      <c r="J179" s="119"/>
      <c r="K179" s="120"/>
      <c r="L179" s="121" t="str">
        <f>IF(Tabel_RIE[[#This Row],[E1]]&gt;0,VLOOKUP(Tabel_RIE[[#This Row],[E1]],Tabel_FK_E[],2,FALSE),"")</f>
        <v/>
      </c>
      <c r="M179" s="120"/>
      <c r="N179" s="122" t="str">
        <f>IF(Tabel_RIE[[#This Row],[B1]]&gt;0,VLOOKUP(Tabel_RIE[[#This Row],[B1]],Tabel_FK_B[],2,FALSE),"")</f>
        <v/>
      </c>
      <c r="O179" s="120"/>
      <c r="P179" s="122" t="str">
        <f>IF(Tabel_RIE[[#This Row],[W1]]&gt;0,VLOOKUP(Tabel_RIE[[#This Row],[W1]],Tabel_FK_W[],2,FALSE),"")</f>
        <v/>
      </c>
      <c r="Q17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9" s="122" t="str">
        <f>IF(OR(Tabel_RIE[[#This Row],[E12]]="",Tabel_RIE[[#This Row],[B12]]="",Tabel_RIE[[#This Row],[W12]]=""),"",Tabel_RIE[[#This Row],[E12]]*Tabel_RIE[[#This Row],[B12]]*Tabel_RIE[[#This Row],[W12]])</f>
        <v/>
      </c>
      <c r="S179" s="124" t="str">
        <f>IF(AND(Tabel_RIE[[#This Row],[E12]]="",Tabel_RIE[[#This Row],[R12]]=""),"",IF(AND(OR(Tabel_RIE[[#This Row],[E12]]="",Tabel_RIE[[#This Row],[E12]]&lt;15),OR(Tabel_RIE[[#This Row],[R12]]="",Tabel_RIE[[#This Row],[R12]]&lt;70)),"n.v.t.",IF(OR(Tabel_RIE[[#This Row],[E12]]&gt;=15,Tabel_RIE[[#This Row],[R12]]&gt;=70),"√","fout")))</f>
        <v/>
      </c>
      <c r="T179" s="125"/>
      <c r="U179" s="126"/>
      <c r="V179" s="126"/>
      <c r="W179" s="127"/>
      <c r="X179" s="128" t="str">
        <f t="shared" si="2"/>
        <v>Bronaanpak:
Collectieve maatregelen:
Individuele maatregelen:
PBM's:</v>
      </c>
      <c r="Y179" s="119"/>
      <c r="Z179" s="129"/>
      <c r="AA179" s="125"/>
      <c r="AB179" s="122" t="str">
        <f>IF(Tabel_RIE[[#This Row],[E2]]&gt;0,VLOOKUP(Tabel_RIE[[#This Row],[E2]],Tabel_FK_E[],2,FALSE),"")</f>
        <v/>
      </c>
      <c r="AC179" s="125"/>
      <c r="AD179" s="122" t="str">
        <f>IF(Tabel_RIE[[#This Row],[B2]]&gt;0,VLOOKUP(Tabel_RIE[[#This Row],[B2]],Tabel_FK_B[],2,FALSE),"")</f>
        <v/>
      </c>
      <c r="AE179" s="125"/>
      <c r="AF179" s="122" t="str">
        <f>IF(Tabel_RIE[[#This Row],[W2]]&gt;0,VLOOKUP(Tabel_RIE[[#This Row],[W2]],Tabel_FK_W[],2,FALSE),"")</f>
        <v/>
      </c>
      <c r="AG17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79" s="122"/>
      <c r="AI179" s="119"/>
      <c r="AJ179" s="127"/>
      <c r="AK17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79" s="130" t="str">
        <f>IF(AND(Tabel_RIE[[#This Row],[R12]]&gt;=70,Tabel_RIE[[#This Row],[R22]]&lt;70),"Ja","Nee")</f>
        <v>Ja</v>
      </c>
      <c r="AM179" s="130" t="str">
        <f>IF(Tabel_RIE[[#This Row],[R22]]&lt;&gt;"",Tabel_RIE[[#This Row],[R22]],Tabel_RIE[[#This Row],[R12]])</f>
        <v/>
      </c>
    </row>
    <row r="180" spans="2:39" ht="42" customHeight="1">
      <c r="B180" s="118">
        <v>196</v>
      </c>
      <c r="C180" s="119"/>
      <c r="D180" s="119"/>
      <c r="E180" s="119"/>
      <c r="F180" s="119"/>
      <c r="G180" s="119"/>
      <c r="H180" s="119"/>
      <c r="I180" s="119"/>
      <c r="J180" s="119"/>
      <c r="K180" s="120"/>
      <c r="L180" s="121" t="str">
        <f>IF(Tabel_RIE[[#This Row],[E1]]&gt;0,VLOOKUP(Tabel_RIE[[#This Row],[E1]],Tabel_FK_E[],2,FALSE),"")</f>
        <v/>
      </c>
      <c r="M180" s="120"/>
      <c r="N180" s="122" t="str">
        <f>IF(Tabel_RIE[[#This Row],[B1]]&gt;0,VLOOKUP(Tabel_RIE[[#This Row],[B1]],Tabel_FK_B[],2,FALSE),"")</f>
        <v/>
      </c>
      <c r="O180" s="120"/>
      <c r="P180" s="122" t="str">
        <f>IF(Tabel_RIE[[#This Row],[W1]]&gt;0,VLOOKUP(Tabel_RIE[[#This Row],[W1]],Tabel_FK_W[],2,FALSE),"")</f>
        <v/>
      </c>
      <c r="Q18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0" s="122" t="str">
        <f>IF(OR(Tabel_RIE[[#This Row],[E12]]="",Tabel_RIE[[#This Row],[B12]]="",Tabel_RIE[[#This Row],[W12]]=""),"",Tabel_RIE[[#This Row],[E12]]*Tabel_RIE[[#This Row],[B12]]*Tabel_RIE[[#This Row],[W12]])</f>
        <v/>
      </c>
      <c r="S180" s="124" t="str">
        <f>IF(AND(Tabel_RIE[[#This Row],[E12]]="",Tabel_RIE[[#This Row],[R12]]=""),"",IF(AND(OR(Tabel_RIE[[#This Row],[E12]]="",Tabel_RIE[[#This Row],[E12]]&lt;15),OR(Tabel_RIE[[#This Row],[R12]]="",Tabel_RIE[[#This Row],[R12]]&lt;70)),"n.v.t.",IF(OR(Tabel_RIE[[#This Row],[E12]]&gt;=15,Tabel_RIE[[#This Row],[R12]]&gt;=70),"√","fout")))</f>
        <v/>
      </c>
      <c r="T180" s="125"/>
      <c r="U180" s="126"/>
      <c r="V180" s="126"/>
      <c r="W180" s="127"/>
      <c r="X180" s="128" t="str">
        <f t="shared" si="2"/>
        <v>Bronaanpak:
Collectieve maatregelen:
Individuele maatregelen:
PBM's:</v>
      </c>
      <c r="Y180" s="119"/>
      <c r="Z180" s="129"/>
      <c r="AA180" s="125"/>
      <c r="AB180" s="122" t="str">
        <f>IF(Tabel_RIE[[#This Row],[E2]]&gt;0,VLOOKUP(Tabel_RIE[[#This Row],[E2]],Tabel_FK_E[],2,FALSE),"")</f>
        <v/>
      </c>
      <c r="AC180" s="125"/>
      <c r="AD180" s="122" t="str">
        <f>IF(Tabel_RIE[[#This Row],[B2]]&gt;0,VLOOKUP(Tabel_RIE[[#This Row],[B2]],Tabel_FK_B[],2,FALSE),"")</f>
        <v/>
      </c>
      <c r="AE180" s="125"/>
      <c r="AF180" s="122" t="str">
        <f>IF(Tabel_RIE[[#This Row],[W2]]&gt;0,VLOOKUP(Tabel_RIE[[#This Row],[W2]],Tabel_FK_W[],2,FALSE),"")</f>
        <v/>
      </c>
      <c r="AG18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80" s="122"/>
      <c r="AI180" s="119"/>
      <c r="AJ180" s="127"/>
      <c r="AK18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80" s="130" t="str">
        <f>IF(AND(Tabel_RIE[[#This Row],[R12]]&gt;=70,Tabel_RIE[[#This Row],[R22]]&lt;70),"Ja","Nee")</f>
        <v>Ja</v>
      </c>
      <c r="AM180" s="130" t="str">
        <f>IF(Tabel_RIE[[#This Row],[R22]]&lt;&gt;"",Tabel_RIE[[#This Row],[R22]],Tabel_RIE[[#This Row],[R12]])</f>
        <v/>
      </c>
    </row>
    <row r="181" spans="2:39" ht="42" customHeight="1">
      <c r="B181" s="118">
        <v>197</v>
      </c>
      <c r="C181" s="119"/>
      <c r="D181" s="119"/>
      <c r="E181" s="119"/>
      <c r="F181" s="119"/>
      <c r="G181" s="119"/>
      <c r="H181" s="119"/>
      <c r="I181" s="119"/>
      <c r="J181" s="119"/>
      <c r="K181" s="120"/>
      <c r="L181" s="121" t="str">
        <f>IF(Tabel_RIE[[#This Row],[E1]]&gt;0,VLOOKUP(Tabel_RIE[[#This Row],[E1]],Tabel_FK_E[],2,FALSE),"")</f>
        <v/>
      </c>
      <c r="M181" s="120"/>
      <c r="N181" s="122" t="str">
        <f>IF(Tabel_RIE[[#This Row],[B1]]&gt;0,VLOOKUP(Tabel_RIE[[#This Row],[B1]],Tabel_FK_B[],2,FALSE),"")</f>
        <v/>
      </c>
      <c r="O181" s="120"/>
      <c r="P181" s="122" t="str">
        <f>IF(Tabel_RIE[[#This Row],[W1]]&gt;0,VLOOKUP(Tabel_RIE[[#This Row],[W1]],Tabel_FK_W[],2,FALSE),"")</f>
        <v/>
      </c>
      <c r="Q18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1" s="122" t="str">
        <f>IF(OR(Tabel_RIE[[#This Row],[E12]]="",Tabel_RIE[[#This Row],[B12]]="",Tabel_RIE[[#This Row],[W12]]=""),"",Tabel_RIE[[#This Row],[E12]]*Tabel_RIE[[#This Row],[B12]]*Tabel_RIE[[#This Row],[W12]])</f>
        <v/>
      </c>
      <c r="S181" s="124" t="str">
        <f>IF(AND(Tabel_RIE[[#This Row],[E12]]="",Tabel_RIE[[#This Row],[R12]]=""),"",IF(AND(OR(Tabel_RIE[[#This Row],[E12]]="",Tabel_RIE[[#This Row],[E12]]&lt;15),OR(Tabel_RIE[[#This Row],[R12]]="",Tabel_RIE[[#This Row],[R12]]&lt;70)),"n.v.t.",IF(OR(Tabel_RIE[[#This Row],[E12]]&gt;=15,Tabel_RIE[[#This Row],[R12]]&gt;=70),"√","fout")))</f>
        <v/>
      </c>
      <c r="T181" s="125"/>
      <c r="U181" s="126"/>
      <c r="V181" s="126"/>
      <c r="W181" s="127"/>
      <c r="X181" s="128" t="str">
        <f t="shared" si="2"/>
        <v>Bronaanpak:
Collectieve maatregelen:
Individuele maatregelen:
PBM's:</v>
      </c>
      <c r="Y181" s="119"/>
      <c r="Z181" s="129"/>
      <c r="AA181" s="125"/>
      <c r="AB181" s="122" t="str">
        <f>IF(Tabel_RIE[[#This Row],[E2]]&gt;0,VLOOKUP(Tabel_RIE[[#This Row],[E2]],Tabel_FK_E[],2,FALSE),"")</f>
        <v/>
      </c>
      <c r="AC181" s="125"/>
      <c r="AD181" s="122" t="str">
        <f>IF(Tabel_RIE[[#This Row],[B2]]&gt;0,VLOOKUP(Tabel_RIE[[#This Row],[B2]],Tabel_FK_B[],2,FALSE),"")</f>
        <v/>
      </c>
      <c r="AE181" s="125"/>
      <c r="AF181" s="122" t="str">
        <f>IF(Tabel_RIE[[#This Row],[W2]]&gt;0,VLOOKUP(Tabel_RIE[[#This Row],[W2]],Tabel_FK_W[],2,FALSE),"")</f>
        <v/>
      </c>
      <c r="AG18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81" s="122"/>
      <c r="AI181" s="119"/>
      <c r="AJ181" s="127"/>
      <c r="AK18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81" s="130" t="str">
        <f>IF(AND(Tabel_RIE[[#This Row],[R12]]&gt;=70,Tabel_RIE[[#This Row],[R22]]&lt;70),"Ja","Nee")</f>
        <v>Ja</v>
      </c>
      <c r="AM181" s="130" t="str">
        <f>IF(Tabel_RIE[[#This Row],[R22]]&lt;&gt;"",Tabel_RIE[[#This Row],[R22]],Tabel_RIE[[#This Row],[R12]])</f>
        <v/>
      </c>
    </row>
    <row r="182" spans="2:39" ht="42" customHeight="1">
      <c r="B182" s="118">
        <v>198</v>
      </c>
      <c r="C182" s="119"/>
      <c r="D182" s="119"/>
      <c r="E182" s="119"/>
      <c r="F182" s="119"/>
      <c r="G182" s="119"/>
      <c r="H182" s="119"/>
      <c r="I182" s="119"/>
      <c r="J182" s="119"/>
      <c r="K182" s="120"/>
      <c r="L182" s="121" t="str">
        <f>IF(Tabel_RIE[[#This Row],[E1]]&gt;0,VLOOKUP(Tabel_RIE[[#This Row],[E1]],Tabel_FK_E[],2,FALSE),"")</f>
        <v/>
      </c>
      <c r="M182" s="120"/>
      <c r="N182" s="122" t="str">
        <f>IF(Tabel_RIE[[#This Row],[B1]]&gt;0,VLOOKUP(Tabel_RIE[[#This Row],[B1]],Tabel_FK_B[],2,FALSE),"")</f>
        <v/>
      </c>
      <c r="O182" s="120"/>
      <c r="P182" s="122" t="str">
        <f>IF(Tabel_RIE[[#This Row],[W1]]&gt;0,VLOOKUP(Tabel_RIE[[#This Row],[W1]],Tabel_FK_W[],2,FALSE),"")</f>
        <v/>
      </c>
      <c r="Q18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2" s="122" t="str">
        <f>IF(OR(Tabel_RIE[[#This Row],[E12]]="",Tabel_RIE[[#This Row],[B12]]="",Tabel_RIE[[#This Row],[W12]]=""),"",Tabel_RIE[[#This Row],[E12]]*Tabel_RIE[[#This Row],[B12]]*Tabel_RIE[[#This Row],[W12]])</f>
        <v/>
      </c>
      <c r="S182" s="124" t="str">
        <f>IF(AND(Tabel_RIE[[#This Row],[E12]]="",Tabel_RIE[[#This Row],[R12]]=""),"",IF(AND(OR(Tabel_RIE[[#This Row],[E12]]="",Tabel_RIE[[#This Row],[E12]]&lt;15),OR(Tabel_RIE[[#This Row],[R12]]="",Tabel_RIE[[#This Row],[R12]]&lt;70)),"n.v.t.",IF(OR(Tabel_RIE[[#This Row],[E12]]&gt;=15,Tabel_RIE[[#This Row],[R12]]&gt;=70),"√","fout")))</f>
        <v/>
      </c>
      <c r="T182" s="125"/>
      <c r="U182" s="126"/>
      <c r="V182" s="126"/>
      <c r="W182" s="127"/>
      <c r="X182" s="128" t="str">
        <f t="shared" si="2"/>
        <v>Bronaanpak:
Collectieve maatregelen:
Individuele maatregelen:
PBM's:</v>
      </c>
      <c r="Y182" s="119"/>
      <c r="Z182" s="129"/>
      <c r="AA182" s="125"/>
      <c r="AB182" s="122" t="str">
        <f>IF(Tabel_RIE[[#This Row],[E2]]&gt;0,VLOOKUP(Tabel_RIE[[#This Row],[E2]],Tabel_FK_E[],2,FALSE),"")</f>
        <v/>
      </c>
      <c r="AC182" s="125"/>
      <c r="AD182" s="122" t="str">
        <f>IF(Tabel_RIE[[#This Row],[B2]]&gt;0,VLOOKUP(Tabel_RIE[[#This Row],[B2]],Tabel_FK_B[],2,FALSE),"")</f>
        <v/>
      </c>
      <c r="AE182" s="125"/>
      <c r="AF182" s="122" t="str">
        <f>IF(Tabel_RIE[[#This Row],[W2]]&gt;0,VLOOKUP(Tabel_RIE[[#This Row],[W2]],Tabel_FK_W[],2,FALSE),"")</f>
        <v/>
      </c>
      <c r="AG18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82" s="122"/>
      <c r="AI182" s="119"/>
      <c r="AJ182" s="127"/>
      <c r="AK18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82" s="130" t="str">
        <f>IF(AND(Tabel_RIE[[#This Row],[R12]]&gt;=70,Tabel_RIE[[#This Row],[R22]]&lt;70),"Ja","Nee")</f>
        <v>Ja</v>
      </c>
      <c r="AM182" s="130" t="str">
        <f>IF(Tabel_RIE[[#This Row],[R22]]&lt;&gt;"",Tabel_RIE[[#This Row],[R22]],Tabel_RIE[[#This Row],[R12]])</f>
        <v/>
      </c>
    </row>
    <row r="183" spans="2:39" ht="42" customHeight="1">
      <c r="B183" s="118">
        <v>199</v>
      </c>
      <c r="C183" s="119"/>
      <c r="D183" s="119"/>
      <c r="E183" s="119"/>
      <c r="F183" s="119"/>
      <c r="G183" s="119"/>
      <c r="H183" s="119"/>
      <c r="I183" s="119"/>
      <c r="J183" s="119"/>
      <c r="K183" s="120"/>
      <c r="L183" s="121" t="str">
        <f>IF(Tabel_RIE[[#This Row],[E1]]&gt;0,VLOOKUP(Tabel_RIE[[#This Row],[E1]],Tabel_FK_E[],2,FALSE),"")</f>
        <v/>
      </c>
      <c r="M183" s="120"/>
      <c r="N183" s="122" t="str">
        <f>IF(Tabel_RIE[[#This Row],[B1]]&gt;0,VLOOKUP(Tabel_RIE[[#This Row],[B1]],Tabel_FK_B[],2,FALSE),"")</f>
        <v/>
      </c>
      <c r="O183" s="120"/>
      <c r="P183" s="122" t="str">
        <f>IF(Tabel_RIE[[#This Row],[W1]]&gt;0,VLOOKUP(Tabel_RIE[[#This Row],[W1]],Tabel_FK_W[],2,FALSE),"")</f>
        <v/>
      </c>
      <c r="Q18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3" s="122" t="str">
        <f>IF(OR(Tabel_RIE[[#This Row],[E12]]="",Tabel_RIE[[#This Row],[B12]]="",Tabel_RIE[[#This Row],[W12]]=""),"",Tabel_RIE[[#This Row],[E12]]*Tabel_RIE[[#This Row],[B12]]*Tabel_RIE[[#This Row],[W12]])</f>
        <v/>
      </c>
      <c r="S183" s="124" t="str">
        <f>IF(AND(Tabel_RIE[[#This Row],[E12]]="",Tabel_RIE[[#This Row],[R12]]=""),"",IF(AND(OR(Tabel_RIE[[#This Row],[E12]]="",Tabel_RIE[[#This Row],[E12]]&lt;15),OR(Tabel_RIE[[#This Row],[R12]]="",Tabel_RIE[[#This Row],[R12]]&lt;70)),"n.v.t.",IF(OR(Tabel_RIE[[#This Row],[E12]]&gt;=15,Tabel_RIE[[#This Row],[R12]]&gt;=70),"√","fout")))</f>
        <v/>
      </c>
      <c r="T183" s="125"/>
      <c r="U183" s="126"/>
      <c r="V183" s="126"/>
      <c r="W183" s="127"/>
      <c r="X183" s="128" t="str">
        <f t="shared" si="2"/>
        <v>Bronaanpak:
Collectieve maatregelen:
Individuele maatregelen:
PBM's:</v>
      </c>
      <c r="Y183" s="119"/>
      <c r="Z183" s="129"/>
      <c r="AA183" s="125"/>
      <c r="AB183" s="122" t="str">
        <f>IF(Tabel_RIE[[#This Row],[E2]]&gt;0,VLOOKUP(Tabel_RIE[[#This Row],[E2]],Tabel_FK_E[],2,FALSE),"")</f>
        <v/>
      </c>
      <c r="AC183" s="125"/>
      <c r="AD183" s="122" t="str">
        <f>IF(Tabel_RIE[[#This Row],[B2]]&gt;0,VLOOKUP(Tabel_RIE[[#This Row],[B2]],Tabel_FK_B[],2,FALSE),"")</f>
        <v/>
      </c>
      <c r="AE183" s="125"/>
      <c r="AF183" s="122" t="str">
        <f>IF(Tabel_RIE[[#This Row],[W2]]&gt;0,VLOOKUP(Tabel_RIE[[#This Row],[W2]],Tabel_FK_W[],2,FALSE),"")</f>
        <v/>
      </c>
      <c r="AG18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83" s="122"/>
      <c r="AI183" s="119"/>
      <c r="AJ183" s="127"/>
      <c r="AK18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83" s="130" t="str">
        <f>IF(AND(Tabel_RIE[[#This Row],[R12]]&gt;=70,Tabel_RIE[[#This Row],[R22]]&lt;70),"Ja","Nee")</f>
        <v>Ja</v>
      </c>
      <c r="AM183" s="130" t="str">
        <f>IF(Tabel_RIE[[#This Row],[R22]]&lt;&gt;"",Tabel_RIE[[#This Row],[R22]],Tabel_RIE[[#This Row],[R12]])</f>
        <v/>
      </c>
    </row>
    <row r="184" spans="2:39" ht="42" customHeight="1">
      <c r="B184" s="118">
        <v>200</v>
      </c>
      <c r="C184" s="119"/>
      <c r="D184" s="119"/>
      <c r="E184" s="119"/>
      <c r="F184" s="119"/>
      <c r="G184" s="119"/>
      <c r="H184" s="119"/>
      <c r="I184" s="119"/>
      <c r="J184" s="119"/>
      <c r="K184" s="120"/>
      <c r="L184" s="121" t="str">
        <f>IF(Tabel_RIE[[#This Row],[E1]]&gt;0,VLOOKUP(Tabel_RIE[[#This Row],[E1]],Tabel_FK_E[],2,FALSE),"")</f>
        <v/>
      </c>
      <c r="M184" s="120"/>
      <c r="N184" s="122" t="str">
        <f>IF(Tabel_RIE[[#This Row],[B1]]&gt;0,VLOOKUP(Tabel_RIE[[#This Row],[B1]],Tabel_FK_B[],2,FALSE),"")</f>
        <v/>
      </c>
      <c r="O184" s="120"/>
      <c r="P184" s="122" t="str">
        <f>IF(Tabel_RIE[[#This Row],[W1]]&gt;0,VLOOKUP(Tabel_RIE[[#This Row],[W1]],Tabel_FK_W[],2,FALSE),"")</f>
        <v/>
      </c>
      <c r="Q18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4" s="122" t="str">
        <f>IF(OR(Tabel_RIE[[#This Row],[E12]]="",Tabel_RIE[[#This Row],[B12]]="",Tabel_RIE[[#This Row],[W12]]=""),"",Tabel_RIE[[#This Row],[E12]]*Tabel_RIE[[#This Row],[B12]]*Tabel_RIE[[#This Row],[W12]])</f>
        <v/>
      </c>
      <c r="S184" s="124" t="str">
        <f>IF(AND(Tabel_RIE[[#This Row],[E12]]="",Tabel_RIE[[#This Row],[R12]]=""),"",IF(AND(OR(Tabel_RIE[[#This Row],[E12]]="",Tabel_RIE[[#This Row],[E12]]&lt;15),OR(Tabel_RIE[[#This Row],[R12]]="",Tabel_RIE[[#This Row],[R12]]&lt;70)),"n.v.t.",IF(OR(Tabel_RIE[[#This Row],[E12]]&gt;=15,Tabel_RIE[[#This Row],[R12]]&gt;=70),"√","fout")))</f>
        <v/>
      </c>
      <c r="T184" s="125"/>
      <c r="U184" s="126"/>
      <c r="V184" s="126"/>
      <c r="W184" s="127"/>
      <c r="X184" s="128" t="str">
        <f t="shared" si="2"/>
        <v>Bronaanpak:
Collectieve maatregelen:
Individuele maatregelen:
PBM's:</v>
      </c>
      <c r="Y184" s="119"/>
      <c r="Z184" s="129"/>
      <c r="AA184" s="125"/>
      <c r="AB184" s="122" t="str">
        <f>IF(Tabel_RIE[[#This Row],[E2]]&gt;0,VLOOKUP(Tabel_RIE[[#This Row],[E2]],Tabel_FK_E[],2,FALSE),"")</f>
        <v/>
      </c>
      <c r="AC184" s="125"/>
      <c r="AD184" s="122" t="str">
        <f>IF(Tabel_RIE[[#This Row],[B2]]&gt;0,VLOOKUP(Tabel_RIE[[#This Row],[B2]],Tabel_FK_B[],2,FALSE),"")</f>
        <v/>
      </c>
      <c r="AE184" s="125"/>
      <c r="AF184" s="122" t="str">
        <f>IF(Tabel_RIE[[#This Row],[W2]]&gt;0,VLOOKUP(Tabel_RIE[[#This Row],[W2]],Tabel_FK_W[],2,FALSE),"")</f>
        <v/>
      </c>
      <c r="AG18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84" s="122"/>
      <c r="AI184" s="119"/>
      <c r="AJ184" s="127"/>
      <c r="AK18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84" s="130" t="str">
        <f>IF(AND(Tabel_RIE[[#This Row],[R12]]&gt;=70,Tabel_RIE[[#This Row],[R22]]&lt;70),"Ja","Nee")</f>
        <v>Ja</v>
      </c>
      <c r="AM184" s="130" t="str">
        <f>IF(Tabel_RIE[[#This Row],[R22]]&lt;&gt;"",Tabel_RIE[[#This Row],[R22]],Tabel_RIE[[#This Row],[R12]])</f>
        <v/>
      </c>
    </row>
    <row r="185" spans="2:39" ht="42" customHeight="1">
      <c r="B185" s="118">
        <v>201</v>
      </c>
      <c r="C185" s="119"/>
      <c r="D185" s="119"/>
      <c r="E185" s="119"/>
      <c r="F185" s="119"/>
      <c r="G185" s="119"/>
      <c r="H185" s="119"/>
      <c r="I185" s="119"/>
      <c r="J185" s="119"/>
      <c r="K185" s="120"/>
      <c r="L185" s="121" t="str">
        <f>IF(Tabel_RIE[[#This Row],[E1]]&gt;0,VLOOKUP(Tabel_RIE[[#This Row],[E1]],Tabel_FK_E[],2,FALSE),"")</f>
        <v/>
      </c>
      <c r="M185" s="120"/>
      <c r="N185" s="122" t="str">
        <f>IF(Tabel_RIE[[#This Row],[B1]]&gt;0,VLOOKUP(Tabel_RIE[[#This Row],[B1]],Tabel_FK_B[],2,FALSE),"")</f>
        <v/>
      </c>
      <c r="O185" s="120"/>
      <c r="P185" s="122" t="str">
        <f>IF(Tabel_RIE[[#This Row],[W1]]&gt;0,VLOOKUP(Tabel_RIE[[#This Row],[W1]],Tabel_FK_W[],2,FALSE),"")</f>
        <v/>
      </c>
      <c r="Q18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5" s="122" t="str">
        <f>IF(OR(Tabel_RIE[[#This Row],[E12]]="",Tabel_RIE[[#This Row],[B12]]="",Tabel_RIE[[#This Row],[W12]]=""),"",Tabel_RIE[[#This Row],[E12]]*Tabel_RIE[[#This Row],[B12]]*Tabel_RIE[[#This Row],[W12]])</f>
        <v/>
      </c>
      <c r="S185" s="124" t="str">
        <f>IF(AND(Tabel_RIE[[#This Row],[E12]]="",Tabel_RIE[[#This Row],[R12]]=""),"",IF(AND(OR(Tabel_RIE[[#This Row],[E12]]="",Tabel_RIE[[#This Row],[E12]]&lt;15),OR(Tabel_RIE[[#This Row],[R12]]="",Tabel_RIE[[#This Row],[R12]]&lt;70)),"n.v.t.",IF(OR(Tabel_RIE[[#This Row],[E12]]&gt;=15,Tabel_RIE[[#This Row],[R12]]&gt;=70),"√","fout")))</f>
        <v/>
      </c>
      <c r="T185" s="125"/>
      <c r="U185" s="126"/>
      <c r="V185" s="126"/>
      <c r="W185" s="127"/>
      <c r="X185" s="128" t="str">
        <f t="shared" si="2"/>
        <v>Bronaanpak:
Collectieve maatregelen:
Individuele maatregelen:
PBM's:</v>
      </c>
      <c r="Y185" s="119"/>
      <c r="Z185" s="129"/>
      <c r="AA185" s="125"/>
      <c r="AB185" s="122" t="str">
        <f>IF(Tabel_RIE[[#This Row],[E2]]&gt;0,VLOOKUP(Tabel_RIE[[#This Row],[E2]],Tabel_FK_E[],2,FALSE),"")</f>
        <v/>
      </c>
      <c r="AC185" s="125"/>
      <c r="AD185" s="122" t="str">
        <f>IF(Tabel_RIE[[#This Row],[B2]]&gt;0,VLOOKUP(Tabel_RIE[[#This Row],[B2]],Tabel_FK_B[],2,FALSE),"")</f>
        <v/>
      </c>
      <c r="AE185" s="125"/>
      <c r="AF185" s="122" t="str">
        <f>IF(Tabel_RIE[[#This Row],[W2]]&gt;0,VLOOKUP(Tabel_RIE[[#This Row],[W2]],Tabel_FK_W[],2,FALSE),"")</f>
        <v/>
      </c>
      <c r="AG18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85" s="122"/>
      <c r="AI185" s="119"/>
      <c r="AJ185" s="127"/>
      <c r="AK18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85" s="130" t="str">
        <f>IF(AND(Tabel_RIE[[#This Row],[R12]]&gt;=70,Tabel_RIE[[#This Row],[R22]]&lt;70),"Ja","Nee")</f>
        <v>Ja</v>
      </c>
      <c r="AM185" s="130" t="str">
        <f>IF(Tabel_RIE[[#This Row],[R22]]&lt;&gt;"",Tabel_RIE[[#This Row],[R22]],Tabel_RIE[[#This Row],[R12]])</f>
        <v/>
      </c>
    </row>
    <row r="186" spans="2:39" ht="42" customHeight="1">
      <c r="B186" s="118">
        <v>202</v>
      </c>
      <c r="C186" s="119"/>
      <c r="D186" s="119"/>
      <c r="E186" s="119"/>
      <c r="F186" s="119"/>
      <c r="G186" s="119"/>
      <c r="H186" s="119"/>
      <c r="I186" s="119"/>
      <c r="J186" s="119"/>
      <c r="K186" s="120"/>
      <c r="L186" s="121" t="str">
        <f>IF(Tabel_RIE[[#This Row],[E1]]&gt;0,VLOOKUP(Tabel_RIE[[#This Row],[E1]],Tabel_FK_E[],2,FALSE),"")</f>
        <v/>
      </c>
      <c r="M186" s="120"/>
      <c r="N186" s="122" t="str">
        <f>IF(Tabel_RIE[[#This Row],[B1]]&gt;0,VLOOKUP(Tabel_RIE[[#This Row],[B1]],Tabel_FK_B[],2,FALSE),"")</f>
        <v/>
      </c>
      <c r="O186" s="120"/>
      <c r="P186" s="122" t="str">
        <f>IF(Tabel_RIE[[#This Row],[W1]]&gt;0,VLOOKUP(Tabel_RIE[[#This Row],[W1]],Tabel_FK_W[],2,FALSE),"")</f>
        <v/>
      </c>
      <c r="Q18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6" s="122" t="str">
        <f>IF(OR(Tabel_RIE[[#This Row],[E12]]="",Tabel_RIE[[#This Row],[B12]]="",Tabel_RIE[[#This Row],[W12]]=""),"",Tabel_RIE[[#This Row],[E12]]*Tabel_RIE[[#This Row],[B12]]*Tabel_RIE[[#This Row],[W12]])</f>
        <v/>
      </c>
      <c r="S186" s="124" t="str">
        <f>IF(AND(Tabel_RIE[[#This Row],[E12]]="",Tabel_RIE[[#This Row],[R12]]=""),"",IF(AND(OR(Tabel_RIE[[#This Row],[E12]]="",Tabel_RIE[[#This Row],[E12]]&lt;15),OR(Tabel_RIE[[#This Row],[R12]]="",Tabel_RIE[[#This Row],[R12]]&lt;70)),"n.v.t.",IF(OR(Tabel_RIE[[#This Row],[E12]]&gt;=15,Tabel_RIE[[#This Row],[R12]]&gt;=70),"√","fout")))</f>
        <v/>
      </c>
      <c r="T186" s="125"/>
      <c r="U186" s="126"/>
      <c r="V186" s="126"/>
      <c r="W186" s="127"/>
      <c r="X186" s="128" t="str">
        <f t="shared" si="2"/>
        <v>Bronaanpak:
Collectieve maatregelen:
Individuele maatregelen:
PBM's:</v>
      </c>
      <c r="Y186" s="119"/>
      <c r="Z186" s="129"/>
      <c r="AA186" s="125"/>
      <c r="AB186" s="122" t="str">
        <f>IF(Tabel_RIE[[#This Row],[E2]]&gt;0,VLOOKUP(Tabel_RIE[[#This Row],[E2]],Tabel_FK_E[],2,FALSE),"")</f>
        <v/>
      </c>
      <c r="AC186" s="125"/>
      <c r="AD186" s="122" t="str">
        <f>IF(Tabel_RIE[[#This Row],[B2]]&gt;0,VLOOKUP(Tabel_RIE[[#This Row],[B2]],Tabel_FK_B[],2,FALSE),"")</f>
        <v/>
      </c>
      <c r="AE186" s="125"/>
      <c r="AF186" s="122" t="str">
        <f>IF(Tabel_RIE[[#This Row],[W2]]&gt;0,VLOOKUP(Tabel_RIE[[#This Row],[W2]],Tabel_FK_W[],2,FALSE),"")</f>
        <v/>
      </c>
      <c r="AG18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86" s="122"/>
      <c r="AI186" s="119"/>
      <c r="AJ186" s="127"/>
      <c r="AK18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86" s="130" t="str">
        <f>IF(AND(Tabel_RIE[[#This Row],[R12]]&gt;=70,Tabel_RIE[[#This Row],[R22]]&lt;70),"Ja","Nee")</f>
        <v>Ja</v>
      </c>
      <c r="AM186" s="130" t="str">
        <f>IF(Tabel_RIE[[#This Row],[R22]]&lt;&gt;"",Tabel_RIE[[#This Row],[R22]],Tabel_RIE[[#This Row],[R12]])</f>
        <v/>
      </c>
    </row>
    <row r="187" spans="2:39" ht="42" customHeight="1">
      <c r="B187" s="118">
        <v>203</v>
      </c>
      <c r="C187" s="119"/>
      <c r="D187" s="119"/>
      <c r="E187" s="119"/>
      <c r="F187" s="119"/>
      <c r="G187" s="119"/>
      <c r="H187" s="119"/>
      <c r="I187" s="119"/>
      <c r="J187" s="119"/>
      <c r="K187" s="120"/>
      <c r="L187" s="121" t="str">
        <f>IF(Tabel_RIE[[#This Row],[E1]]&gt;0,VLOOKUP(Tabel_RIE[[#This Row],[E1]],Tabel_FK_E[],2,FALSE),"")</f>
        <v/>
      </c>
      <c r="M187" s="120"/>
      <c r="N187" s="122" t="str">
        <f>IF(Tabel_RIE[[#This Row],[B1]]&gt;0,VLOOKUP(Tabel_RIE[[#This Row],[B1]],Tabel_FK_B[],2,FALSE),"")</f>
        <v/>
      </c>
      <c r="O187" s="120"/>
      <c r="P187" s="122" t="str">
        <f>IF(Tabel_RIE[[#This Row],[W1]]&gt;0,VLOOKUP(Tabel_RIE[[#This Row],[W1]],Tabel_FK_W[],2,FALSE),"")</f>
        <v/>
      </c>
      <c r="Q18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7" s="122" t="str">
        <f>IF(OR(Tabel_RIE[[#This Row],[E12]]="",Tabel_RIE[[#This Row],[B12]]="",Tabel_RIE[[#This Row],[W12]]=""),"",Tabel_RIE[[#This Row],[E12]]*Tabel_RIE[[#This Row],[B12]]*Tabel_RIE[[#This Row],[W12]])</f>
        <v/>
      </c>
      <c r="S187" s="124" t="str">
        <f>IF(AND(Tabel_RIE[[#This Row],[E12]]="",Tabel_RIE[[#This Row],[R12]]=""),"",IF(AND(OR(Tabel_RIE[[#This Row],[E12]]="",Tabel_RIE[[#This Row],[E12]]&lt;15),OR(Tabel_RIE[[#This Row],[R12]]="",Tabel_RIE[[#This Row],[R12]]&lt;70)),"n.v.t.",IF(OR(Tabel_RIE[[#This Row],[E12]]&gt;=15,Tabel_RIE[[#This Row],[R12]]&gt;=70),"√","fout")))</f>
        <v/>
      </c>
      <c r="T187" s="125"/>
      <c r="U187" s="126"/>
      <c r="V187" s="126"/>
      <c r="W187" s="127"/>
      <c r="X187" s="128" t="str">
        <f t="shared" si="2"/>
        <v>Bronaanpak:
Collectieve maatregelen:
Individuele maatregelen:
PBM's:</v>
      </c>
      <c r="Y187" s="119"/>
      <c r="Z187" s="129"/>
      <c r="AA187" s="125"/>
      <c r="AB187" s="122" t="str">
        <f>IF(Tabel_RIE[[#This Row],[E2]]&gt;0,VLOOKUP(Tabel_RIE[[#This Row],[E2]],Tabel_FK_E[],2,FALSE),"")</f>
        <v/>
      </c>
      <c r="AC187" s="125"/>
      <c r="AD187" s="122" t="str">
        <f>IF(Tabel_RIE[[#This Row],[B2]]&gt;0,VLOOKUP(Tabel_RIE[[#This Row],[B2]],Tabel_FK_B[],2,FALSE),"")</f>
        <v/>
      </c>
      <c r="AE187" s="125"/>
      <c r="AF187" s="122" t="str">
        <f>IF(Tabel_RIE[[#This Row],[W2]]&gt;0,VLOOKUP(Tabel_RIE[[#This Row],[W2]],Tabel_FK_W[],2,FALSE),"")</f>
        <v/>
      </c>
      <c r="AG18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87" s="122"/>
      <c r="AI187" s="119"/>
      <c r="AJ187" s="127"/>
      <c r="AK18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87" s="130" t="str">
        <f>IF(AND(Tabel_RIE[[#This Row],[R12]]&gt;=70,Tabel_RIE[[#This Row],[R22]]&lt;70),"Ja","Nee")</f>
        <v>Ja</v>
      </c>
      <c r="AM187" s="130" t="str">
        <f>IF(Tabel_RIE[[#This Row],[R22]]&lt;&gt;"",Tabel_RIE[[#This Row],[R22]],Tabel_RIE[[#This Row],[R12]])</f>
        <v/>
      </c>
    </row>
    <row r="188" spans="2:39" ht="42" customHeight="1">
      <c r="B188" s="118">
        <v>204</v>
      </c>
      <c r="C188" s="119"/>
      <c r="D188" s="119"/>
      <c r="E188" s="119"/>
      <c r="F188" s="119"/>
      <c r="G188" s="119"/>
      <c r="H188" s="119"/>
      <c r="I188" s="119"/>
      <c r="J188" s="119"/>
      <c r="K188" s="120"/>
      <c r="L188" s="121" t="str">
        <f>IF(Tabel_RIE[[#This Row],[E1]]&gt;0,VLOOKUP(Tabel_RIE[[#This Row],[E1]],Tabel_FK_E[],2,FALSE),"")</f>
        <v/>
      </c>
      <c r="M188" s="120"/>
      <c r="N188" s="122" t="str">
        <f>IF(Tabel_RIE[[#This Row],[B1]]&gt;0,VLOOKUP(Tabel_RIE[[#This Row],[B1]],Tabel_FK_B[],2,FALSE),"")</f>
        <v/>
      </c>
      <c r="O188" s="120"/>
      <c r="P188" s="122" t="str">
        <f>IF(Tabel_RIE[[#This Row],[W1]]&gt;0,VLOOKUP(Tabel_RIE[[#This Row],[W1]],Tabel_FK_W[],2,FALSE),"")</f>
        <v/>
      </c>
      <c r="Q18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8" s="122" t="str">
        <f>IF(OR(Tabel_RIE[[#This Row],[E12]]="",Tabel_RIE[[#This Row],[B12]]="",Tabel_RIE[[#This Row],[W12]]=""),"",Tabel_RIE[[#This Row],[E12]]*Tabel_RIE[[#This Row],[B12]]*Tabel_RIE[[#This Row],[W12]])</f>
        <v/>
      </c>
      <c r="S188" s="124" t="str">
        <f>IF(AND(Tabel_RIE[[#This Row],[E12]]="",Tabel_RIE[[#This Row],[R12]]=""),"",IF(AND(OR(Tabel_RIE[[#This Row],[E12]]="",Tabel_RIE[[#This Row],[E12]]&lt;15),OR(Tabel_RIE[[#This Row],[R12]]="",Tabel_RIE[[#This Row],[R12]]&lt;70)),"n.v.t.",IF(OR(Tabel_RIE[[#This Row],[E12]]&gt;=15,Tabel_RIE[[#This Row],[R12]]&gt;=70),"√","fout")))</f>
        <v/>
      </c>
      <c r="T188" s="125"/>
      <c r="U188" s="126"/>
      <c r="V188" s="126"/>
      <c r="W188" s="127"/>
      <c r="X188" s="128" t="str">
        <f t="shared" si="2"/>
        <v>Bronaanpak:
Collectieve maatregelen:
Individuele maatregelen:
PBM's:</v>
      </c>
      <c r="Y188" s="119"/>
      <c r="Z188" s="129"/>
      <c r="AA188" s="125"/>
      <c r="AB188" s="122" t="str">
        <f>IF(Tabel_RIE[[#This Row],[E2]]&gt;0,VLOOKUP(Tabel_RIE[[#This Row],[E2]],Tabel_FK_E[],2,FALSE),"")</f>
        <v/>
      </c>
      <c r="AC188" s="125"/>
      <c r="AD188" s="122" t="str">
        <f>IF(Tabel_RIE[[#This Row],[B2]]&gt;0,VLOOKUP(Tabel_RIE[[#This Row],[B2]],Tabel_FK_B[],2,FALSE),"")</f>
        <v/>
      </c>
      <c r="AE188" s="125"/>
      <c r="AF188" s="122" t="str">
        <f>IF(Tabel_RIE[[#This Row],[W2]]&gt;0,VLOOKUP(Tabel_RIE[[#This Row],[W2]],Tabel_FK_W[],2,FALSE),"")</f>
        <v/>
      </c>
      <c r="AG18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88" s="122"/>
      <c r="AI188" s="119"/>
      <c r="AJ188" s="127"/>
      <c r="AK18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88" s="130" t="str">
        <f>IF(AND(Tabel_RIE[[#This Row],[R12]]&gt;=70,Tabel_RIE[[#This Row],[R22]]&lt;70),"Ja","Nee")</f>
        <v>Ja</v>
      </c>
      <c r="AM188" s="130" t="str">
        <f>IF(Tabel_RIE[[#This Row],[R22]]&lt;&gt;"",Tabel_RIE[[#This Row],[R22]],Tabel_RIE[[#This Row],[R12]])</f>
        <v/>
      </c>
    </row>
    <row r="189" spans="2:39" ht="42" customHeight="1">
      <c r="B189" s="118">
        <v>205</v>
      </c>
      <c r="C189" s="119"/>
      <c r="D189" s="119"/>
      <c r="E189" s="119"/>
      <c r="F189" s="119"/>
      <c r="G189" s="119"/>
      <c r="H189" s="119"/>
      <c r="I189" s="119"/>
      <c r="J189" s="119"/>
      <c r="K189" s="120"/>
      <c r="L189" s="121" t="str">
        <f>IF(Tabel_RIE[[#This Row],[E1]]&gt;0,VLOOKUP(Tabel_RIE[[#This Row],[E1]],Tabel_FK_E[],2,FALSE),"")</f>
        <v/>
      </c>
      <c r="M189" s="120"/>
      <c r="N189" s="122" t="str">
        <f>IF(Tabel_RIE[[#This Row],[B1]]&gt;0,VLOOKUP(Tabel_RIE[[#This Row],[B1]],Tabel_FK_B[],2,FALSE),"")</f>
        <v/>
      </c>
      <c r="O189" s="120"/>
      <c r="P189" s="122" t="str">
        <f>IF(Tabel_RIE[[#This Row],[W1]]&gt;0,VLOOKUP(Tabel_RIE[[#This Row],[W1]],Tabel_FK_W[],2,FALSE),"")</f>
        <v/>
      </c>
      <c r="Q18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9" s="122" t="str">
        <f>IF(OR(Tabel_RIE[[#This Row],[E12]]="",Tabel_RIE[[#This Row],[B12]]="",Tabel_RIE[[#This Row],[W12]]=""),"",Tabel_RIE[[#This Row],[E12]]*Tabel_RIE[[#This Row],[B12]]*Tabel_RIE[[#This Row],[W12]])</f>
        <v/>
      </c>
      <c r="S189" s="124" t="str">
        <f>IF(AND(Tabel_RIE[[#This Row],[E12]]="",Tabel_RIE[[#This Row],[R12]]=""),"",IF(AND(OR(Tabel_RIE[[#This Row],[E12]]="",Tabel_RIE[[#This Row],[E12]]&lt;15),OR(Tabel_RIE[[#This Row],[R12]]="",Tabel_RIE[[#This Row],[R12]]&lt;70)),"n.v.t.",IF(OR(Tabel_RIE[[#This Row],[E12]]&gt;=15,Tabel_RIE[[#This Row],[R12]]&gt;=70),"√","fout")))</f>
        <v/>
      </c>
      <c r="T189" s="125"/>
      <c r="U189" s="126"/>
      <c r="V189" s="126"/>
      <c r="W189" s="127"/>
      <c r="X189" s="128" t="str">
        <f t="shared" si="2"/>
        <v>Bronaanpak:
Collectieve maatregelen:
Individuele maatregelen:
PBM's:</v>
      </c>
      <c r="Y189" s="119"/>
      <c r="Z189" s="129"/>
      <c r="AA189" s="125"/>
      <c r="AB189" s="122" t="str">
        <f>IF(Tabel_RIE[[#This Row],[E2]]&gt;0,VLOOKUP(Tabel_RIE[[#This Row],[E2]],Tabel_FK_E[],2,FALSE),"")</f>
        <v/>
      </c>
      <c r="AC189" s="125"/>
      <c r="AD189" s="122" t="str">
        <f>IF(Tabel_RIE[[#This Row],[B2]]&gt;0,VLOOKUP(Tabel_RIE[[#This Row],[B2]],Tabel_FK_B[],2,FALSE),"")</f>
        <v/>
      </c>
      <c r="AE189" s="125"/>
      <c r="AF189" s="122" t="str">
        <f>IF(Tabel_RIE[[#This Row],[W2]]&gt;0,VLOOKUP(Tabel_RIE[[#This Row],[W2]],Tabel_FK_W[],2,FALSE),"")</f>
        <v/>
      </c>
      <c r="AG18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89" s="122"/>
      <c r="AI189" s="119"/>
      <c r="AJ189" s="127"/>
      <c r="AK18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89" s="130" t="str">
        <f>IF(AND(Tabel_RIE[[#This Row],[R12]]&gt;=70,Tabel_RIE[[#This Row],[R22]]&lt;70),"Ja","Nee")</f>
        <v>Ja</v>
      </c>
      <c r="AM189" s="130" t="str">
        <f>IF(Tabel_RIE[[#This Row],[R22]]&lt;&gt;"",Tabel_RIE[[#This Row],[R22]],Tabel_RIE[[#This Row],[R12]])</f>
        <v/>
      </c>
    </row>
    <row r="190" spans="2:39" ht="42" customHeight="1">
      <c r="B190" s="118">
        <v>206</v>
      </c>
      <c r="C190" s="119"/>
      <c r="D190" s="119"/>
      <c r="E190" s="119"/>
      <c r="F190" s="119"/>
      <c r="G190" s="119"/>
      <c r="H190" s="119"/>
      <c r="I190" s="119"/>
      <c r="J190" s="119"/>
      <c r="K190" s="120"/>
      <c r="L190" s="121" t="str">
        <f>IF(Tabel_RIE[[#This Row],[E1]]&gt;0,VLOOKUP(Tabel_RIE[[#This Row],[E1]],Tabel_FK_E[],2,FALSE),"")</f>
        <v/>
      </c>
      <c r="M190" s="120"/>
      <c r="N190" s="122" t="str">
        <f>IF(Tabel_RIE[[#This Row],[B1]]&gt;0,VLOOKUP(Tabel_RIE[[#This Row],[B1]],Tabel_FK_B[],2,FALSE),"")</f>
        <v/>
      </c>
      <c r="O190" s="120"/>
      <c r="P190" s="122" t="str">
        <f>IF(Tabel_RIE[[#This Row],[W1]]&gt;0,VLOOKUP(Tabel_RIE[[#This Row],[W1]],Tabel_FK_W[],2,FALSE),"")</f>
        <v/>
      </c>
      <c r="Q19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0" s="122" t="str">
        <f>IF(OR(Tabel_RIE[[#This Row],[E12]]="",Tabel_RIE[[#This Row],[B12]]="",Tabel_RIE[[#This Row],[W12]]=""),"",Tabel_RIE[[#This Row],[E12]]*Tabel_RIE[[#This Row],[B12]]*Tabel_RIE[[#This Row],[W12]])</f>
        <v/>
      </c>
      <c r="S190" s="124" t="str">
        <f>IF(AND(Tabel_RIE[[#This Row],[E12]]="",Tabel_RIE[[#This Row],[R12]]=""),"",IF(AND(OR(Tabel_RIE[[#This Row],[E12]]="",Tabel_RIE[[#This Row],[E12]]&lt;15),OR(Tabel_RIE[[#This Row],[R12]]="",Tabel_RIE[[#This Row],[R12]]&lt;70)),"n.v.t.",IF(OR(Tabel_RIE[[#This Row],[E12]]&gt;=15,Tabel_RIE[[#This Row],[R12]]&gt;=70),"√","fout")))</f>
        <v/>
      </c>
      <c r="T190" s="125"/>
      <c r="U190" s="126"/>
      <c r="V190" s="126"/>
      <c r="W190" s="127"/>
      <c r="X190" s="128" t="str">
        <f t="shared" si="2"/>
        <v>Bronaanpak:
Collectieve maatregelen:
Individuele maatregelen:
PBM's:</v>
      </c>
      <c r="Y190" s="119"/>
      <c r="Z190" s="129"/>
      <c r="AA190" s="125"/>
      <c r="AB190" s="122" t="str">
        <f>IF(Tabel_RIE[[#This Row],[E2]]&gt;0,VLOOKUP(Tabel_RIE[[#This Row],[E2]],Tabel_FK_E[],2,FALSE),"")</f>
        <v/>
      </c>
      <c r="AC190" s="125"/>
      <c r="AD190" s="122" t="str">
        <f>IF(Tabel_RIE[[#This Row],[B2]]&gt;0,VLOOKUP(Tabel_RIE[[#This Row],[B2]],Tabel_FK_B[],2,FALSE),"")</f>
        <v/>
      </c>
      <c r="AE190" s="125"/>
      <c r="AF190" s="122" t="str">
        <f>IF(Tabel_RIE[[#This Row],[W2]]&gt;0,VLOOKUP(Tabel_RIE[[#This Row],[W2]],Tabel_FK_W[],2,FALSE),"")</f>
        <v/>
      </c>
      <c r="AG19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90" s="122"/>
      <c r="AI190" s="119"/>
      <c r="AJ190" s="127"/>
      <c r="AK19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90" s="130" t="str">
        <f>IF(AND(Tabel_RIE[[#This Row],[R12]]&gt;=70,Tabel_RIE[[#This Row],[R22]]&lt;70),"Ja","Nee")</f>
        <v>Ja</v>
      </c>
      <c r="AM190" s="130" t="str">
        <f>IF(Tabel_RIE[[#This Row],[R22]]&lt;&gt;"",Tabel_RIE[[#This Row],[R22]],Tabel_RIE[[#This Row],[R12]])</f>
        <v/>
      </c>
    </row>
    <row r="191" spans="2:39" ht="42" customHeight="1">
      <c r="B191" s="118">
        <v>207</v>
      </c>
      <c r="C191" s="119"/>
      <c r="D191" s="119"/>
      <c r="E191" s="119"/>
      <c r="F191" s="119"/>
      <c r="G191" s="119"/>
      <c r="H191" s="119"/>
      <c r="I191" s="119"/>
      <c r="J191" s="119"/>
      <c r="K191" s="120"/>
      <c r="L191" s="121" t="str">
        <f>IF(Tabel_RIE[[#This Row],[E1]]&gt;0,VLOOKUP(Tabel_RIE[[#This Row],[E1]],Tabel_FK_E[],2,FALSE),"")</f>
        <v/>
      </c>
      <c r="M191" s="120"/>
      <c r="N191" s="122" t="str">
        <f>IF(Tabel_RIE[[#This Row],[B1]]&gt;0,VLOOKUP(Tabel_RIE[[#This Row],[B1]],Tabel_FK_B[],2,FALSE),"")</f>
        <v/>
      </c>
      <c r="O191" s="120"/>
      <c r="P191" s="122" t="str">
        <f>IF(Tabel_RIE[[#This Row],[W1]]&gt;0,VLOOKUP(Tabel_RIE[[#This Row],[W1]],Tabel_FK_W[],2,FALSE),"")</f>
        <v/>
      </c>
      <c r="Q19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1" s="122" t="str">
        <f>IF(OR(Tabel_RIE[[#This Row],[E12]]="",Tabel_RIE[[#This Row],[B12]]="",Tabel_RIE[[#This Row],[W12]]=""),"",Tabel_RIE[[#This Row],[E12]]*Tabel_RIE[[#This Row],[B12]]*Tabel_RIE[[#This Row],[W12]])</f>
        <v/>
      </c>
      <c r="S191" s="124" t="str">
        <f>IF(AND(Tabel_RIE[[#This Row],[E12]]="",Tabel_RIE[[#This Row],[R12]]=""),"",IF(AND(OR(Tabel_RIE[[#This Row],[E12]]="",Tabel_RIE[[#This Row],[E12]]&lt;15),OR(Tabel_RIE[[#This Row],[R12]]="",Tabel_RIE[[#This Row],[R12]]&lt;70)),"n.v.t.",IF(OR(Tabel_RIE[[#This Row],[E12]]&gt;=15,Tabel_RIE[[#This Row],[R12]]&gt;=70),"√","fout")))</f>
        <v/>
      </c>
      <c r="T191" s="125"/>
      <c r="U191" s="126"/>
      <c r="V191" s="126"/>
      <c r="W191" s="127"/>
      <c r="X191" s="128" t="str">
        <f t="shared" si="2"/>
        <v>Bronaanpak:
Collectieve maatregelen:
Individuele maatregelen:
PBM's:</v>
      </c>
      <c r="Y191" s="119"/>
      <c r="Z191" s="129"/>
      <c r="AA191" s="125"/>
      <c r="AB191" s="122" t="str">
        <f>IF(Tabel_RIE[[#This Row],[E2]]&gt;0,VLOOKUP(Tabel_RIE[[#This Row],[E2]],Tabel_FK_E[],2,FALSE),"")</f>
        <v/>
      </c>
      <c r="AC191" s="125"/>
      <c r="AD191" s="122" t="str">
        <f>IF(Tabel_RIE[[#This Row],[B2]]&gt;0,VLOOKUP(Tabel_RIE[[#This Row],[B2]],Tabel_FK_B[],2,FALSE),"")</f>
        <v/>
      </c>
      <c r="AE191" s="125"/>
      <c r="AF191" s="122" t="str">
        <f>IF(Tabel_RIE[[#This Row],[W2]]&gt;0,VLOOKUP(Tabel_RIE[[#This Row],[W2]],Tabel_FK_W[],2,FALSE),"")</f>
        <v/>
      </c>
      <c r="AG19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91" s="122"/>
      <c r="AI191" s="119"/>
      <c r="AJ191" s="127"/>
      <c r="AK19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91" s="130" t="str">
        <f>IF(AND(Tabel_RIE[[#This Row],[R12]]&gt;=70,Tabel_RIE[[#This Row],[R22]]&lt;70),"Ja","Nee")</f>
        <v>Ja</v>
      </c>
      <c r="AM191" s="130" t="str">
        <f>IF(Tabel_RIE[[#This Row],[R22]]&lt;&gt;"",Tabel_RIE[[#This Row],[R22]],Tabel_RIE[[#This Row],[R12]])</f>
        <v/>
      </c>
    </row>
    <row r="192" spans="2:39" ht="42" customHeight="1">
      <c r="B192" s="118">
        <v>208</v>
      </c>
      <c r="C192" s="119"/>
      <c r="D192" s="119"/>
      <c r="E192" s="119"/>
      <c r="F192" s="119"/>
      <c r="G192" s="119"/>
      <c r="H192" s="119"/>
      <c r="I192" s="119"/>
      <c r="J192" s="119"/>
      <c r="K192" s="120"/>
      <c r="L192" s="121" t="str">
        <f>IF(Tabel_RIE[[#This Row],[E1]]&gt;0,VLOOKUP(Tabel_RIE[[#This Row],[E1]],Tabel_FK_E[],2,FALSE),"")</f>
        <v/>
      </c>
      <c r="M192" s="120"/>
      <c r="N192" s="122" t="str">
        <f>IF(Tabel_RIE[[#This Row],[B1]]&gt;0,VLOOKUP(Tabel_RIE[[#This Row],[B1]],Tabel_FK_B[],2,FALSE),"")</f>
        <v/>
      </c>
      <c r="O192" s="120"/>
      <c r="P192" s="122" t="str">
        <f>IF(Tabel_RIE[[#This Row],[W1]]&gt;0,VLOOKUP(Tabel_RIE[[#This Row],[W1]],Tabel_FK_W[],2,FALSE),"")</f>
        <v/>
      </c>
      <c r="Q19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2" s="122" t="str">
        <f>IF(OR(Tabel_RIE[[#This Row],[E12]]="",Tabel_RIE[[#This Row],[B12]]="",Tabel_RIE[[#This Row],[W12]]=""),"",Tabel_RIE[[#This Row],[E12]]*Tabel_RIE[[#This Row],[B12]]*Tabel_RIE[[#This Row],[W12]])</f>
        <v/>
      </c>
      <c r="S192" s="124" t="str">
        <f>IF(AND(Tabel_RIE[[#This Row],[E12]]="",Tabel_RIE[[#This Row],[R12]]=""),"",IF(AND(OR(Tabel_RIE[[#This Row],[E12]]="",Tabel_RIE[[#This Row],[E12]]&lt;15),OR(Tabel_RIE[[#This Row],[R12]]="",Tabel_RIE[[#This Row],[R12]]&lt;70)),"n.v.t.",IF(OR(Tabel_RIE[[#This Row],[E12]]&gt;=15,Tabel_RIE[[#This Row],[R12]]&gt;=70),"√","fout")))</f>
        <v/>
      </c>
      <c r="T192" s="125"/>
      <c r="U192" s="126"/>
      <c r="V192" s="126"/>
      <c r="W192" s="127"/>
      <c r="X192" s="128" t="str">
        <f t="shared" si="2"/>
        <v>Bronaanpak:
Collectieve maatregelen:
Individuele maatregelen:
PBM's:</v>
      </c>
      <c r="Y192" s="119"/>
      <c r="Z192" s="129"/>
      <c r="AA192" s="125"/>
      <c r="AB192" s="122" t="str">
        <f>IF(Tabel_RIE[[#This Row],[E2]]&gt;0,VLOOKUP(Tabel_RIE[[#This Row],[E2]],Tabel_FK_E[],2,FALSE),"")</f>
        <v/>
      </c>
      <c r="AC192" s="125"/>
      <c r="AD192" s="122" t="str">
        <f>IF(Tabel_RIE[[#This Row],[B2]]&gt;0,VLOOKUP(Tabel_RIE[[#This Row],[B2]],Tabel_FK_B[],2,FALSE),"")</f>
        <v/>
      </c>
      <c r="AE192" s="125"/>
      <c r="AF192" s="122" t="str">
        <f>IF(Tabel_RIE[[#This Row],[W2]]&gt;0,VLOOKUP(Tabel_RIE[[#This Row],[W2]],Tabel_FK_W[],2,FALSE),"")</f>
        <v/>
      </c>
      <c r="AG19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92" s="122"/>
      <c r="AI192" s="119"/>
      <c r="AJ192" s="127"/>
      <c r="AK19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92" s="130" t="str">
        <f>IF(AND(Tabel_RIE[[#This Row],[R12]]&gt;=70,Tabel_RIE[[#This Row],[R22]]&lt;70),"Ja","Nee")</f>
        <v>Ja</v>
      </c>
      <c r="AM192" s="130" t="str">
        <f>IF(Tabel_RIE[[#This Row],[R22]]&lt;&gt;"",Tabel_RIE[[#This Row],[R22]],Tabel_RIE[[#This Row],[R12]])</f>
        <v/>
      </c>
    </row>
    <row r="193" spans="2:39" ht="42" customHeight="1">
      <c r="B193" s="118">
        <v>209</v>
      </c>
      <c r="C193" s="119"/>
      <c r="D193" s="119"/>
      <c r="E193" s="119"/>
      <c r="F193" s="119"/>
      <c r="G193" s="119"/>
      <c r="H193" s="119"/>
      <c r="I193" s="119"/>
      <c r="J193" s="119"/>
      <c r="K193" s="120"/>
      <c r="L193" s="121" t="str">
        <f>IF(Tabel_RIE[[#This Row],[E1]]&gt;0,VLOOKUP(Tabel_RIE[[#This Row],[E1]],Tabel_FK_E[],2,FALSE),"")</f>
        <v/>
      </c>
      <c r="M193" s="120"/>
      <c r="N193" s="122" t="str">
        <f>IF(Tabel_RIE[[#This Row],[B1]]&gt;0,VLOOKUP(Tabel_RIE[[#This Row],[B1]],Tabel_FK_B[],2,FALSE),"")</f>
        <v/>
      </c>
      <c r="O193" s="120"/>
      <c r="P193" s="122" t="str">
        <f>IF(Tabel_RIE[[#This Row],[W1]]&gt;0,VLOOKUP(Tabel_RIE[[#This Row],[W1]],Tabel_FK_W[],2,FALSE),"")</f>
        <v/>
      </c>
      <c r="Q19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3" s="122" t="str">
        <f>IF(OR(Tabel_RIE[[#This Row],[E12]]="",Tabel_RIE[[#This Row],[B12]]="",Tabel_RIE[[#This Row],[W12]]=""),"",Tabel_RIE[[#This Row],[E12]]*Tabel_RIE[[#This Row],[B12]]*Tabel_RIE[[#This Row],[W12]])</f>
        <v/>
      </c>
      <c r="S193" s="124" t="str">
        <f>IF(AND(Tabel_RIE[[#This Row],[E12]]="",Tabel_RIE[[#This Row],[R12]]=""),"",IF(AND(OR(Tabel_RIE[[#This Row],[E12]]="",Tabel_RIE[[#This Row],[E12]]&lt;15),OR(Tabel_RIE[[#This Row],[R12]]="",Tabel_RIE[[#This Row],[R12]]&lt;70)),"n.v.t.",IF(OR(Tabel_RIE[[#This Row],[E12]]&gt;=15,Tabel_RIE[[#This Row],[R12]]&gt;=70),"√","fout")))</f>
        <v/>
      </c>
      <c r="T193" s="125"/>
      <c r="U193" s="126"/>
      <c r="V193" s="126"/>
      <c r="W193" s="127"/>
      <c r="X193" s="128" t="str">
        <f t="shared" si="2"/>
        <v>Bronaanpak:
Collectieve maatregelen:
Individuele maatregelen:
PBM's:</v>
      </c>
      <c r="Y193" s="119"/>
      <c r="Z193" s="129"/>
      <c r="AA193" s="125"/>
      <c r="AB193" s="122" t="str">
        <f>IF(Tabel_RIE[[#This Row],[E2]]&gt;0,VLOOKUP(Tabel_RIE[[#This Row],[E2]],Tabel_FK_E[],2,FALSE),"")</f>
        <v/>
      </c>
      <c r="AC193" s="125"/>
      <c r="AD193" s="122" t="str">
        <f>IF(Tabel_RIE[[#This Row],[B2]]&gt;0,VLOOKUP(Tabel_RIE[[#This Row],[B2]],Tabel_FK_B[],2,FALSE),"")</f>
        <v/>
      </c>
      <c r="AE193" s="125"/>
      <c r="AF193" s="122" t="str">
        <f>IF(Tabel_RIE[[#This Row],[W2]]&gt;0,VLOOKUP(Tabel_RIE[[#This Row],[W2]],Tabel_FK_W[],2,FALSE),"")</f>
        <v/>
      </c>
      <c r="AG19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93" s="122"/>
      <c r="AI193" s="119"/>
      <c r="AJ193" s="127"/>
      <c r="AK19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93" s="130" t="str">
        <f>IF(AND(Tabel_RIE[[#This Row],[R12]]&gt;=70,Tabel_RIE[[#This Row],[R22]]&lt;70),"Ja","Nee")</f>
        <v>Ja</v>
      </c>
      <c r="AM193" s="130" t="str">
        <f>IF(Tabel_RIE[[#This Row],[R22]]&lt;&gt;"",Tabel_RIE[[#This Row],[R22]],Tabel_RIE[[#This Row],[R12]])</f>
        <v/>
      </c>
    </row>
    <row r="194" spans="2:39" ht="42" customHeight="1">
      <c r="B194" s="118">
        <v>210</v>
      </c>
      <c r="C194" s="119"/>
      <c r="D194" s="119"/>
      <c r="E194" s="119"/>
      <c r="F194" s="119"/>
      <c r="G194" s="119"/>
      <c r="H194" s="119"/>
      <c r="I194" s="119"/>
      <c r="J194" s="119"/>
      <c r="K194" s="120"/>
      <c r="L194" s="121" t="str">
        <f>IF(Tabel_RIE[[#This Row],[E1]]&gt;0,VLOOKUP(Tabel_RIE[[#This Row],[E1]],Tabel_FK_E[],2,FALSE),"")</f>
        <v/>
      </c>
      <c r="M194" s="120"/>
      <c r="N194" s="122" t="str">
        <f>IF(Tabel_RIE[[#This Row],[B1]]&gt;0,VLOOKUP(Tabel_RIE[[#This Row],[B1]],Tabel_FK_B[],2,FALSE),"")</f>
        <v/>
      </c>
      <c r="O194" s="120"/>
      <c r="P194" s="122" t="str">
        <f>IF(Tabel_RIE[[#This Row],[W1]]&gt;0,VLOOKUP(Tabel_RIE[[#This Row],[W1]],Tabel_FK_W[],2,FALSE),"")</f>
        <v/>
      </c>
      <c r="Q19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4" s="122" t="str">
        <f>IF(OR(Tabel_RIE[[#This Row],[E12]]="",Tabel_RIE[[#This Row],[B12]]="",Tabel_RIE[[#This Row],[W12]]=""),"",Tabel_RIE[[#This Row],[E12]]*Tabel_RIE[[#This Row],[B12]]*Tabel_RIE[[#This Row],[W12]])</f>
        <v/>
      </c>
      <c r="S194" s="124" t="str">
        <f>IF(AND(Tabel_RIE[[#This Row],[E12]]="",Tabel_RIE[[#This Row],[R12]]=""),"",IF(AND(OR(Tabel_RIE[[#This Row],[E12]]="",Tabel_RIE[[#This Row],[E12]]&lt;15),OR(Tabel_RIE[[#This Row],[R12]]="",Tabel_RIE[[#This Row],[R12]]&lt;70)),"n.v.t.",IF(OR(Tabel_RIE[[#This Row],[E12]]&gt;=15,Tabel_RIE[[#This Row],[R12]]&gt;=70),"√","fout")))</f>
        <v/>
      </c>
      <c r="T194" s="125"/>
      <c r="U194" s="126"/>
      <c r="V194" s="126"/>
      <c r="W194" s="127"/>
      <c r="X194" s="128" t="str">
        <f t="shared" si="2"/>
        <v>Bronaanpak:
Collectieve maatregelen:
Individuele maatregelen:
PBM's:</v>
      </c>
      <c r="Y194" s="119"/>
      <c r="Z194" s="129"/>
      <c r="AA194" s="125"/>
      <c r="AB194" s="122" t="str">
        <f>IF(Tabel_RIE[[#This Row],[E2]]&gt;0,VLOOKUP(Tabel_RIE[[#This Row],[E2]],Tabel_FK_E[],2,FALSE),"")</f>
        <v/>
      </c>
      <c r="AC194" s="125"/>
      <c r="AD194" s="122" t="str">
        <f>IF(Tabel_RIE[[#This Row],[B2]]&gt;0,VLOOKUP(Tabel_RIE[[#This Row],[B2]],Tabel_FK_B[],2,FALSE),"")</f>
        <v/>
      </c>
      <c r="AE194" s="125"/>
      <c r="AF194" s="122" t="str">
        <f>IF(Tabel_RIE[[#This Row],[W2]]&gt;0,VLOOKUP(Tabel_RIE[[#This Row],[W2]],Tabel_FK_W[],2,FALSE),"")</f>
        <v/>
      </c>
      <c r="AG19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94" s="122"/>
      <c r="AI194" s="119"/>
      <c r="AJ194" s="127"/>
      <c r="AK19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94" s="130" t="str">
        <f>IF(AND(Tabel_RIE[[#This Row],[R12]]&gt;=70,Tabel_RIE[[#This Row],[R22]]&lt;70),"Ja","Nee")</f>
        <v>Ja</v>
      </c>
      <c r="AM194" s="130" t="str">
        <f>IF(Tabel_RIE[[#This Row],[R22]]&lt;&gt;"",Tabel_RIE[[#This Row],[R22]],Tabel_RIE[[#This Row],[R12]])</f>
        <v/>
      </c>
    </row>
    <row r="195" spans="2:39" ht="42" customHeight="1">
      <c r="B195" s="118">
        <v>211</v>
      </c>
      <c r="C195" s="119"/>
      <c r="D195" s="119"/>
      <c r="E195" s="119"/>
      <c r="F195" s="119"/>
      <c r="G195" s="119"/>
      <c r="H195" s="119"/>
      <c r="I195" s="119"/>
      <c r="J195" s="119"/>
      <c r="K195" s="120"/>
      <c r="L195" s="121" t="str">
        <f>IF(Tabel_RIE[[#This Row],[E1]]&gt;0,VLOOKUP(Tabel_RIE[[#This Row],[E1]],Tabel_FK_E[],2,FALSE),"")</f>
        <v/>
      </c>
      <c r="M195" s="120"/>
      <c r="N195" s="122" t="str">
        <f>IF(Tabel_RIE[[#This Row],[B1]]&gt;0,VLOOKUP(Tabel_RIE[[#This Row],[B1]],Tabel_FK_B[],2,FALSE),"")</f>
        <v/>
      </c>
      <c r="O195" s="120"/>
      <c r="P195" s="122" t="str">
        <f>IF(Tabel_RIE[[#This Row],[W1]]&gt;0,VLOOKUP(Tabel_RIE[[#This Row],[W1]],Tabel_FK_W[],2,FALSE),"")</f>
        <v/>
      </c>
      <c r="Q19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5" s="122" t="str">
        <f>IF(OR(Tabel_RIE[[#This Row],[E12]]="",Tabel_RIE[[#This Row],[B12]]="",Tabel_RIE[[#This Row],[W12]]=""),"",Tabel_RIE[[#This Row],[E12]]*Tabel_RIE[[#This Row],[B12]]*Tabel_RIE[[#This Row],[W12]])</f>
        <v/>
      </c>
      <c r="S195" s="124" t="str">
        <f>IF(AND(Tabel_RIE[[#This Row],[E12]]="",Tabel_RIE[[#This Row],[R12]]=""),"",IF(AND(OR(Tabel_RIE[[#This Row],[E12]]="",Tabel_RIE[[#This Row],[E12]]&lt;15),OR(Tabel_RIE[[#This Row],[R12]]="",Tabel_RIE[[#This Row],[R12]]&lt;70)),"n.v.t.",IF(OR(Tabel_RIE[[#This Row],[E12]]&gt;=15,Tabel_RIE[[#This Row],[R12]]&gt;=70),"√","fout")))</f>
        <v/>
      </c>
      <c r="T195" s="125"/>
      <c r="U195" s="126"/>
      <c r="V195" s="126"/>
      <c r="W195" s="127"/>
      <c r="X195" s="128" t="str">
        <f t="shared" si="2"/>
        <v>Bronaanpak:
Collectieve maatregelen:
Individuele maatregelen:
PBM's:</v>
      </c>
      <c r="Y195" s="119"/>
      <c r="Z195" s="129"/>
      <c r="AA195" s="125"/>
      <c r="AB195" s="122" t="str">
        <f>IF(Tabel_RIE[[#This Row],[E2]]&gt;0,VLOOKUP(Tabel_RIE[[#This Row],[E2]],Tabel_FK_E[],2,FALSE),"")</f>
        <v/>
      </c>
      <c r="AC195" s="125"/>
      <c r="AD195" s="122" t="str">
        <f>IF(Tabel_RIE[[#This Row],[B2]]&gt;0,VLOOKUP(Tabel_RIE[[#This Row],[B2]],Tabel_FK_B[],2,FALSE),"")</f>
        <v/>
      </c>
      <c r="AE195" s="125"/>
      <c r="AF195" s="122" t="str">
        <f>IF(Tabel_RIE[[#This Row],[W2]]&gt;0,VLOOKUP(Tabel_RIE[[#This Row],[W2]],Tabel_FK_W[],2,FALSE),"")</f>
        <v/>
      </c>
      <c r="AG19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95" s="122"/>
      <c r="AI195" s="119"/>
      <c r="AJ195" s="127"/>
      <c r="AK19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95" s="130" t="str">
        <f>IF(AND(Tabel_RIE[[#This Row],[R12]]&gt;=70,Tabel_RIE[[#This Row],[R22]]&lt;70),"Ja","Nee")</f>
        <v>Ja</v>
      </c>
      <c r="AM195" s="130" t="str">
        <f>IF(Tabel_RIE[[#This Row],[R22]]&lt;&gt;"",Tabel_RIE[[#This Row],[R22]],Tabel_RIE[[#This Row],[R12]])</f>
        <v/>
      </c>
    </row>
    <row r="196" spans="2:39" ht="42" customHeight="1">
      <c r="B196" s="118">
        <v>212</v>
      </c>
      <c r="C196" s="119"/>
      <c r="D196" s="119"/>
      <c r="E196" s="119"/>
      <c r="F196" s="119"/>
      <c r="G196" s="119"/>
      <c r="H196" s="119"/>
      <c r="I196" s="119"/>
      <c r="J196" s="119"/>
      <c r="K196" s="120"/>
      <c r="L196" s="121" t="str">
        <f>IF(Tabel_RIE[[#This Row],[E1]]&gt;0,VLOOKUP(Tabel_RIE[[#This Row],[E1]],Tabel_FK_E[],2,FALSE),"")</f>
        <v/>
      </c>
      <c r="M196" s="120"/>
      <c r="N196" s="122" t="str">
        <f>IF(Tabel_RIE[[#This Row],[B1]]&gt;0,VLOOKUP(Tabel_RIE[[#This Row],[B1]],Tabel_FK_B[],2,FALSE),"")</f>
        <v/>
      </c>
      <c r="O196" s="120"/>
      <c r="P196" s="122" t="str">
        <f>IF(Tabel_RIE[[#This Row],[W1]]&gt;0,VLOOKUP(Tabel_RIE[[#This Row],[W1]],Tabel_FK_W[],2,FALSE),"")</f>
        <v/>
      </c>
      <c r="Q19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6" s="122" t="str">
        <f>IF(OR(Tabel_RIE[[#This Row],[E12]]="",Tabel_RIE[[#This Row],[B12]]="",Tabel_RIE[[#This Row],[W12]]=""),"",Tabel_RIE[[#This Row],[E12]]*Tabel_RIE[[#This Row],[B12]]*Tabel_RIE[[#This Row],[W12]])</f>
        <v/>
      </c>
      <c r="S196" s="124" t="str">
        <f>IF(AND(Tabel_RIE[[#This Row],[E12]]="",Tabel_RIE[[#This Row],[R12]]=""),"",IF(AND(OR(Tabel_RIE[[#This Row],[E12]]="",Tabel_RIE[[#This Row],[E12]]&lt;15),OR(Tabel_RIE[[#This Row],[R12]]="",Tabel_RIE[[#This Row],[R12]]&lt;70)),"n.v.t.",IF(OR(Tabel_RIE[[#This Row],[E12]]&gt;=15,Tabel_RIE[[#This Row],[R12]]&gt;=70),"√","fout")))</f>
        <v/>
      </c>
      <c r="T196" s="125"/>
      <c r="U196" s="126"/>
      <c r="V196" s="126"/>
      <c r="W196" s="127"/>
      <c r="X196" s="128" t="str">
        <f t="shared" si="2"/>
        <v>Bronaanpak:
Collectieve maatregelen:
Individuele maatregelen:
PBM's:</v>
      </c>
      <c r="Y196" s="119"/>
      <c r="Z196" s="129"/>
      <c r="AA196" s="125"/>
      <c r="AB196" s="122" t="str">
        <f>IF(Tabel_RIE[[#This Row],[E2]]&gt;0,VLOOKUP(Tabel_RIE[[#This Row],[E2]],Tabel_FK_E[],2,FALSE),"")</f>
        <v/>
      </c>
      <c r="AC196" s="125"/>
      <c r="AD196" s="122" t="str">
        <f>IF(Tabel_RIE[[#This Row],[B2]]&gt;0,VLOOKUP(Tabel_RIE[[#This Row],[B2]],Tabel_FK_B[],2,FALSE),"")</f>
        <v/>
      </c>
      <c r="AE196" s="125"/>
      <c r="AF196" s="122" t="str">
        <f>IF(Tabel_RIE[[#This Row],[W2]]&gt;0,VLOOKUP(Tabel_RIE[[#This Row],[W2]],Tabel_FK_W[],2,FALSE),"")</f>
        <v/>
      </c>
      <c r="AG19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96" s="122"/>
      <c r="AI196" s="119"/>
      <c r="AJ196" s="127"/>
      <c r="AK19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96" s="130" t="str">
        <f>IF(AND(Tabel_RIE[[#This Row],[R12]]&gt;=70,Tabel_RIE[[#This Row],[R22]]&lt;70),"Ja","Nee")</f>
        <v>Ja</v>
      </c>
      <c r="AM196" s="130" t="str">
        <f>IF(Tabel_RIE[[#This Row],[R22]]&lt;&gt;"",Tabel_RIE[[#This Row],[R22]],Tabel_RIE[[#This Row],[R12]])</f>
        <v/>
      </c>
    </row>
    <row r="197" spans="2:39" ht="42" customHeight="1">
      <c r="B197" s="118">
        <v>213</v>
      </c>
      <c r="C197" s="119"/>
      <c r="D197" s="119"/>
      <c r="E197" s="119"/>
      <c r="F197" s="119"/>
      <c r="G197" s="119"/>
      <c r="H197" s="119"/>
      <c r="I197" s="119"/>
      <c r="J197" s="119"/>
      <c r="K197" s="120"/>
      <c r="L197" s="121" t="str">
        <f>IF(Tabel_RIE[[#This Row],[E1]]&gt;0,VLOOKUP(Tabel_RIE[[#This Row],[E1]],Tabel_FK_E[],2,FALSE),"")</f>
        <v/>
      </c>
      <c r="M197" s="120"/>
      <c r="N197" s="122" t="str">
        <f>IF(Tabel_RIE[[#This Row],[B1]]&gt;0,VLOOKUP(Tabel_RIE[[#This Row],[B1]],Tabel_FK_B[],2,FALSE),"")</f>
        <v/>
      </c>
      <c r="O197" s="120"/>
      <c r="P197" s="122" t="str">
        <f>IF(Tabel_RIE[[#This Row],[W1]]&gt;0,VLOOKUP(Tabel_RIE[[#This Row],[W1]],Tabel_FK_W[],2,FALSE),"")</f>
        <v/>
      </c>
      <c r="Q19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7" s="122" t="str">
        <f>IF(OR(Tabel_RIE[[#This Row],[E12]]="",Tabel_RIE[[#This Row],[B12]]="",Tabel_RIE[[#This Row],[W12]]=""),"",Tabel_RIE[[#This Row],[E12]]*Tabel_RIE[[#This Row],[B12]]*Tabel_RIE[[#This Row],[W12]])</f>
        <v/>
      </c>
      <c r="S197" s="124" t="str">
        <f>IF(AND(Tabel_RIE[[#This Row],[E12]]="",Tabel_RIE[[#This Row],[R12]]=""),"",IF(AND(OR(Tabel_RIE[[#This Row],[E12]]="",Tabel_RIE[[#This Row],[E12]]&lt;15),OR(Tabel_RIE[[#This Row],[R12]]="",Tabel_RIE[[#This Row],[R12]]&lt;70)),"n.v.t.",IF(OR(Tabel_RIE[[#This Row],[E12]]&gt;=15,Tabel_RIE[[#This Row],[R12]]&gt;=70),"√","fout")))</f>
        <v/>
      </c>
      <c r="T197" s="125"/>
      <c r="U197" s="126"/>
      <c r="V197" s="126"/>
      <c r="W197" s="127"/>
      <c r="X197" s="128" t="str">
        <f t="shared" si="2"/>
        <v>Bronaanpak:
Collectieve maatregelen:
Individuele maatregelen:
PBM's:</v>
      </c>
      <c r="Y197" s="119"/>
      <c r="Z197" s="129"/>
      <c r="AA197" s="125"/>
      <c r="AB197" s="122" t="str">
        <f>IF(Tabel_RIE[[#This Row],[E2]]&gt;0,VLOOKUP(Tabel_RIE[[#This Row],[E2]],Tabel_FK_E[],2,FALSE),"")</f>
        <v/>
      </c>
      <c r="AC197" s="125"/>
      <c r="AD197" s="122" t="str">
        <f>IF(Tabel_RIE[[#This Row],[B2]]&gt;0,VLOOKUP(Tabel_RIE[[#This Row],[B2]],Tabel_FK_B[],2,FALSE),"")</f>
        <v/>
      </c>
      <c r="AE197" s="125"/>
      <c r="AF197" s="122" t="str">
        <f>IF(Tabel_RIE[[#This Row],[W2]]&gt;0,VLOOKUP(Tabel_RIE[[#This Row],[W2]],Tabel_FK_W[],2,FALSE),"")</f>
        <v/>
      </c>
      <c r="AG19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97" s="122"/>
      <c r="AI197" s="119"/>
      <c r="AJ197" s="127"/>
      <c r="AK19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97" s="130" t="str">
        <f>IF(AND(Tabel_RIE[[#This Row],[R12]]&gt;=70,Tabel_RIE[[#This Row],[R22]]&lt;70),"Ja","Nee")</f>
        <v>Ja</v>
      </c>
      <c r="AM197" s="130" t="str">
        <f>IF(Tabel_RIE[[#This Row],[R22]]&lt;&gt;"",Tabel_RIE[[#This Row],[R22]],Tabel_RIE[[#This Row],[R12]])</f>
        <v/>
      </c>
    </row>
    <row r="198" spans="2:39" ht="42" customHeight="1">
      <c r="B198" s="118">
        <v>214</v>
      </c>
      <c r="C198" s="119"/>
      <c r="D198" s="119"/>
      <c r="E198" s="119"/>
      <c r="F198" s="119"/>
      <c r="G198" s="119"/>
      <c r="H198" s="119"/>
      <c r="I198" s="119"/>
      <c r="J198" s="119"/>
      <c r="K198" s="120"/>
      <c r="L198" s="121" t="str">
        <f>IF(Tabel_RIE[[#This Row],[E1]]&gt;0,VLOOKUP(Tabel_RIE[[#This Row],[E1]],Tabel_FK_E[],2,FALSE),"")</f>
        <v/>
      </c>
      <c r="M198" s="120"/>
      <c r="N198" s="122" t="str">
        <f>IF(Tabel_RIE[[#This Row],[B1]]&gt;0,VLOOKUP(Tabel_RIE[[#This Row],[B1]],Tabel_FK_B[],2,FALSE),"")</f>
        <v/>
      </c>
      <c r="O198" s="120"/>
      <c r="P198" s="122" t="str">
        <f>IF(Tabel_RIE[[#This Row],[W1]]&gt;0,VLOOKUP(Tabel_RIE[[#This Row],[W1]],Tabel_FK_W[],2,FALSE),"")</f>
        <v/>
      </c>
      <c r="Q19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8" s="122" t="str">
        <f>IF(OR(Tabel_RIE[[#This Row],[E12]]="",Tabel_RIE[[#This Row],[B12]]="",Tabel_RIE[[#This Row],[W12]]=""),"",Tabel_RIE[[#This Row],[E12]]*Tabel_RIE[[#This Row],[B12]]*Tabel_RIE[[#This Row],[W12]])</f>
        <v/>
      </c>
      <c r="S198" s="124" t="str">
        <f>IF(AND(Tabel_RIE[[#This Row],[E12]]="",Tabel_RIE[[#This Row],[R12]]=""),"",IF(AND(OR(Tabel_RIE[[#This Row],[E12]]="",Tabel_RIE[[#This Row],[E12]]&lt;15),OR(Tabel_RIE[[#This Row],[R12]]="",Tabel_RIE[[#This Row],[R12]]&lt;70)),"n.v.t.",IF(OR(Tabel_RIE[[#This Row],[E12]]&gt;=15,Tabel_RIE[[#This Row],[R12]]&gt;=70),"√","fout")))</f>
        <v/>
      </c>
      <c r="T198" s="125"/>
      <c r="U198" s="126"/>
      <c r="V198" s="126"/>
      <c r="W198" s="127"/>
      <c r="X198" s="128" t="str">
        <f t="shared" si="2"/>
        <v>Bronaanpak:
Collectieve maatregelen:
Individuele maatregelen:
PBM's:</v>
      </c>
      <c r="Y198" s="119"/>
      <c r="Z198" s="129"/>
      <c r="AA198" s="125"/>
      <c r="AB198" s="122" t="str">
        <f>IF(Tabel_RIE[[#This Row],[E2]]&gt;0,VLOOKUP(Tabel_RIE[[#This Row],[E2]],Tabel_FK_E[],2,FALSE),"")</f>
        <v/>
      </c>
      <c r="AC198" s="125"/>
      <c r="AD198" s="122" t="str">
        <f>IF(Tabel_RIE[[#This Row],[B2]]&gt;0,VLOOKUP(Tabel_RIE[[#This Row],[B2]],Tabel_FK_B[],2,FALSE),"")</f>
        <v/>
      </c>
      <c r="AE198" s="125"/>
      <c r="AF198" s="122" t="str">
        <f>IF(Tabel_RIE[[#This Row],[W2]]&gt;0,VLOOKUP(Tabel_RIE[[#This Row],[W2]],Tabel_FK_W[],2,FALSE),"")</f>
        <v/>
      </c>
      <c r="AG19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98" s="122"/>
      <c r="AI198" s="119"/>
      <c r="AJ198" s="127"/>
      <c r="AK19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98" s="130" t="str">
        <f>IF(AND(Tabel_RIE[[#This Row],[R12]]&gt;=70,Tabel_RIE[[#This Row],[R22]]&lt;70),"Ja","Nee")</f>
        <v>Ja</v>
      </c>
      <c r="AM198" s="130" t="str">
        <f>IF(Tabel_RIE[[#This Row],[R22]]&lt;&gt;"",Tabel_RIE[[#This Row],[R22]],Tabel_RIE[[#This Row],[R12]])</f>
        <v/>
      </c>
    </row>
    <row r="199" spans="2:39" ht="42" customHeight="1">
      <c r="B199" s="118">
        <v>215</v>
      </c>
      <c r="C199" s="119"/>
      <c r="D199" s="119"/>
      <c r="E199" s="119"/>
      <c r="F199" s="119"/>
      <c r="G199" s="119"/>
      <c r="H199" s="119"/>
      <c r="I199" s="119"/>
      <c r="J199" s="119"/>
      <c r="K199" s="120"/>
      <c r="L199" s="121" t="str">
        <f>IF(Tabel_RIE[[#This Row],[E1]]&gt;0,VLOOKUP(Tabel_RIE[[#This Row],[E1]],Tabel_FK_E[],2,FALSE),"")</f>
        <v/>
      </c>
      <c r="M199" s="120"/>
      <c r="N199" s="122" t="str">
        <f>IF(Tabel_RIE[[#This Row],[B1]]&gt;0,VLOOKUP(Tabel_RIE[[#This Row],[B1]],Tabel_FK_B[],2,FALSE),"")</f>
        <v/>
      </c>
      <c r="O199" s="120"/>
      <c r="P199" s="122" t="str">
        <f>IF(Tabel_RIE[[#This Row],[W1]]&gt;0,VLOOKUP(Tabel_RIE[[#This Row],[W1]],Tabel_FK_W[],2,FALSE),"")</f>
        <v/>
      </c>
      <c r="Q19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9" s="122" t="str">
        <f>IF(OR(Tabel_RIE[[#This Row],[E12]]="",Tabel_RIE[[#This Row],[B12]]="",Tabel_RIE[[#This Row],[W12]]=""),"",Tabel_RIE[[#This Row],[E12]]*Tabel_RIE[[#This Row],[B12]]*Tabel_RIE[[#This Row],[W12]])</f>
        <v/>
      </c>
      <c r="S199" s="124" t="str">
        <f>IF(AND(Tabel_RIE[[#This Row],[E12]]="",Tabel_RIE[[#This Row],[R12]]=""),"",IF(AND(OR(Tabel_RIE[[#This Row],[E12]]="",Tabel_RIE[[#This Row],[E12]]&lt;15),OR(Tabel_RIE[[#This Row],[R12]]="",Tabel_RIE[[#This Row],[R12]]&lt;70)),"n.v.t.",IF(OR(Tabel_RIE[[#This Row],[E12]]&gt;=15,Tabel_RIE[[#This Row],[R12]]&gt;=70),"√","fout")))</f>
        <v/>
      </c>
      <c r="T199" s="125"/>
      <c r="U199" s="126"/>
      <c r="V199" s="126"/>
      <c r="W199" s="127"/>
      <c r="X199" s="128" t="str">
        <f t="shared" ref="X199:X262" si="3">$X$1</f>
        <v>Bronaanpak:
Collectieve maatregelen:
Individuele maatregelen:
PBM's:</v>
      </c>
      <c r="Y199" s="119"/>
      <c r="Z199" s="129"/>
      <c r="AA199" s="125"/>
      <c r="AB199" s="122" t="str">
        <f>IF(Tabel_RIE[[#This Row],[E2]]&gt;0,VLOOKUP(Tabel_RIE[[#This Row],[E2]],Tabel_FK_E[],2,FALSE),"")</f>
        <v/>
      </c>
      <c r="AC199" s="125"/>
      <c r="AD199" s="122" t="str">
        <f>IF(Tabel_RIE[[#This Row],[B2]]&gt;0,VLOOKUP(Tabel_RIE[[#This Row],[B2]],Tabel_FK_B[],2,FALSE),"")</f>
        <v/>
      </c>
      <c r="AE199" s="125"/>
      <c r="AF199" s="122" t="str">
        <f>IF(Tabel_RIE[[#This Row],[W2]]&gt;0,VLOOKUP(Tabel_RIE[[#This Row],[W2]],Tabel_FK_W[],2,FALSE),"")</f>
        <v/>
      </c>
      <c r="AG19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99" s="122"/>
      <c r="AI199" s="119"/>
      <c r="AJ199" s="127"/>
      <c r="AK19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199" s="130" t="str">
        <f>IF(AND(Tabel_RIE[[#This Row],[R12]]&gt;=70,Tabel_RIE[[#This Row],[R22]]&lt;70),"Ja","Nee")</f>
        <v>Ja</v>
      </c>
      <c r="AM199" s="130" t="str">
        <f>IF(Tabel_RIE[[#This Row],[R22]]&lt;&gt;"",Tabel_RIE[[#This Row],[R22]],Tabel_RIE[[#This Row],[R12]])</f>
        <v/>
      </c>
    </row>
    <row r="200" spans="2:39" ht="42" customHeight="1">
      <c r="B200" s="118">
        <v>216</v>
      </c>
      <c r="C200" s="119"/>
      <c r="D200" s="119"/>
      <c r="E200" s="119"/>
      <c r="F200" s="119"/>
      <c r="G200" s="119"/>
      <c r="H200" s="119"/>
      <c r="I200" s="119"/>
      <c r="J200" s="119"/>
      <c r="K200" s="120"/>
      <c r="L200" s="121" t="str">
        <f>IF(Tabel_RIE[[#This Row],[E1]]&gt;0,VLOOKUP(Tabel_RIE[[#This Row],[E1]],Tabel_FK_E[],2,FALSE),"")</f>
        <v/>
      </c>
      <c r="M200" s="120"/>
      <c r="N200" s="122" t="str">
        <f>IF(Tabel_RIE[[#This Row],[B1]]&gt;0,VLOOKUP(Tabel_RIE[[#This Row],[B1]],Tabel_FK_B[],2,FALSE),"")</f>
        <v/>
      </c>
      <c r="O200" s="120"/>
      <c r="P200" s="122" t="str">
        <f>IF(Tabel_RIE[[#This Row],[W1]]&gt;0,VLOOKUP(Tabel_RIE[[#This Row],[W1]],Tabel_FK_W[],2,FALSE),"")</f>
        <v/>
      </c>
      <c r="Q20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0" s="122" t="str">
        <f>IF(OR(Tabel_RIE[[#This Row],[E12]]="",Tabel_RIE[[#This Row],[B12]]="",Tabel_RIE[[#This Row],[W12]]=""),"",Tabel_RIE[[#This Row],[E12]]*Tabel_RIE[[#This Row],[B12]]*Tabel_RIE[[#This Row],[W12]])</f>
        <v/>
      </c>
      <c r="S200" s="124" t="str">
        <f>IF(AND(Tabel_RIE[[#This Row],[E12]]="",Tabel_RIE[[#This Row],[R12]]=""),"",IF(AND(OR(Tabel_RIE[[#This Row],[E12]]="",Tabel_RIE[[#This Row],[E12]]&lt;15),OR(Tabel_RIE[[#This Row],[R12]]="",Tabel_RIE[[#This Row],[R12]]&lt;70)),"n.v.t.",IF(OR(Tabel_RIE[[#This Row],[E12]]&gt;=15,Tabel_RIE[[#This Row],[R12]]&gt;=70),"√","fout")))</f>
        <v/>
      </c>
      <c r="T200" s="125"/>
      <c r="U200" s="126"/>
      <c r="V200" s="126"/>
      <c r="W200" s="127"/>
      <c r="X200" s="128" t="str">
        <f t="shared" si="3"/>
        <v>Bronaanpak:
Collectieve maatregelen:
Individuele maatregelen:
PBM's:</v>
      </c>
      <c r="Y200" s="119"/>
      <c r="Z200" s="129"/>
      <c r="AA200" s="125"/>
      <c r="AB200" s="122" t="str">
        <f>IF(Tabel_RIE[[#This Row],[E2]]&gt;0,VLOOKUP(Tabel_RIE[[#This Row],[E2]],Tabel_FK_E[],2,FALSE),"")</f>
        <v/>
      </c>
      <c r="AC200" s="125"/>
      <c r="AD200" s="122" t="str">
        <f>IF(Tabel_RIE[[#This Row],[B2]]&gt;0,VLOOKUP(Tabel_RIE[[#This Row],[B2]],Tabel_FK_B[],2,FALSE),"")</f>
        <v/>
      </c>
      <c r="AE200" s="125"/>
      <c r="AF200" s="122" t="str">
        <f>IF(Tabel_RIE[[#This Row],[W2]]&gt;0,VLOOKUP(Tabel_RIE[[#This Row],[W2]],Tabel_FK_W[],2,FALSE),"")</f>
        <v/>
      </c>
      <c r="AG20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00" s="122"/>
      <c r="AI200" s="119"/>
      <c r="AJ200" s="127"/>
      <c r="AK20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00" s="130" t="str">
        <f>IF(AND(Tabel_RIE[[#This Row],[R12]]&gt;=70,Tabel_RIE[[#This Row],[R22]]&lt;70),"Ja","Nee")</f>
        <v>Ja</v>
      </c>
      <c r="AM200" s="130" t="str">
        <f>IF(Tabel_RIE[[#This Row],[R22]]&lt;&gt;"",Tabel_RIE[[#This Row],[R22]],Tabel_RIE[[#This Row],[R12]])</f>
        <v/>
      </c>
    </row>
    <row r="201" spans="2:39" ht="42" customHeight="1">
      <c r="B201" s="118">
        <v>217</v>
      </c>
      <c r="C201" s="119"/>
      <c r="D201" s="119"/>
      <c r="E201" s="119"/>
      <c r="F201" s="119"/>
      <c r="G201" s="119"/>
      <c r="H201" s="119"/>
      <c r="I201" s="119"/>
      <c r="J201" s="119"/>
      <c r="K201" s="120"/>
      <c r="L201" s="121" t="str">
        <f>IF(Tabel_RIE[[#This Row],[E1]]&gt;0,VLOOKUP(Tabel_RIE[[#This Row],[E1]],Tabel_FK_E[],2,FALSE),"")</f>
        <v/>
      </c>
      <c r="M201" s="120"/>
      <c r="N201" s="122" t="str">
        <f>IF(Tabel_RIE[[#This Row],[B1]]&gt;0,VLOOKUP(Tabel_RIE[[#This Row],[B1]],Tabel_FK_B[],2,FALSE),"")</f>
        <v/>
      </c>
      <c r="O201" s="120"/>
      <c r="P201" s="122" t="str">
        <f>IF(Tabel_RIE[[#This Row],[W1]]&gt;0,VLOOKUP(Tabel_RIE[[#This Row],[W1]],Tabel_FK_W[],2,FALSE),"")</f>
        <v/>
      </c>
      <c r="Q20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1" s="122" t="str">
        <f>IF(OR(Tabel_RIE[[#This Row],[E12]]="",Tabel_RIE[[#This Row],[B12]]="",Tabel_RIE[[#This Row],[W12]]=""),"",Tabel_RIE[[#This Row],[E12]]*Tabel_RIE[[#This Row],[B12]]*Tabel_RIE[[#This Row],[W12]])</f>
        <v/>
      </c>
      <c r="S201" s="124" t="str">
        <f>IF(AND(Tabel_RIE[[#This Row],[E12]]="",Tabel_RIE[[#This Row],[R12]]=""),"",IF(AND(OR(Tabel_RIE[[#This Row],[E12]]="",Tabel_RIE[[#This Row],[E12]]&lt;15),OR(Tabel_RIE[[#This Row],[R12]]="",Tabel_RIE[[#This Row],[R12]]&lt;70)),"n.v.t.",IF(OR(Tabel_RIE[[#This Row],[E12]]&gt;=15,Tabel_RIE[[#This Row],[R12]]&gt;=70),"√","fout")))</f>
        <v/>
      </c>
      <c r="T201" s="125"/>
      <c r="U201" s="126"/>
      <c r="V201" s="126"/>
      <c r="W201" s="127"/>
      <c r="X201" s="128" t="str">
        <f t="shared" si="3"/>
        <v>Bronaanpak:
Collectieve maatregelen:
Individuele maatregelen:
PBM's:</v>
      </c>
      <c r="Y201" s="119"/>
      <c r="Z201" s="129"/>
      <c r="AA201" s="125"/>
      <c r="AB201" s="122" t="str">
        <f>IF(Tabel_RIE[[#This Row],[E2]]&gt;0,VLOOKUP(Tabel_RIE[[#This Row],[E2]],Tabel_FK_E[],2,FALSE),"")</f>
        <v/>
      </c>
      <c r="AC201" s="125"/>
      <c r="AD201" s="122" t="str">
        <f>IF(Tabel_RIE[[#This Row],[B2]]&gt;0,VLOOKUP(Tabel_RIE[[#This Row],[B2]],Tabel_FK_B[],2,FALSE),"")</f>
        <v/>
      </c>
      <c r="AE201" s="125"/>
      <c r="AF201" s="122" t="str">
        <f>IF(Tabel_RIE[[#This Row],[W2]]&gt;0,VLOOKUP(Tabel_RIE[[#This Row],[W2]],Tabel_FK_W[],2,FALSE),"")</f>
        <v/>
      </c>
      <c r="AG20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01" s="122"/>
      <c r="AI201" s="119"/>
      <c r="AJ201" s="127"/>
      <c r="AK20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01" s="130" t="str">
        <f>IF(AND(Tabel_RIE[[#This Row],[R12]]&gt;=70,Tabel_RIE[[#This Row],[R22]]&lt;70),"Ja","Nee")</f>
        <v>Ja</v>
      </c>
      <c r="AM201" s="130" t="str">
        <f>IF(Tabel_RIE[[#This Row],[R22]]&lt;&gt;"",Tabel_RIE[[#This Row],[R22]],Tabel_RIE[[#This Row],[R12]])</f>
        <v/>
      </c>
    </row>
    <row r="202" spans="2:39" ht="42" customHeight="1">
      <c r="B202" s="118">
        <v>218</v>
      </c>
      <c r="C202" s="119"/>
      <c r="D202" s="119"/>
      <c r="E202" s="119"/>
      <c r="F202" s="119"/>
      <c r="G202" s="119"/>
      <c r="H202" s="119"/>
      <c r="I202" s="119"/>
      <c r="J202" s="119"/>
      <c r="K202" s="120"/>
      <c r="L202" s="121" t="str">
        <f>IF(Tabel_RIE[[#This Row],[E1]]&gt;0,VLOOKUP(Tabel_RIE[[#This Row],[E1]],Tabel_FK_E[],2,FALSE),"")</f>
        <v/>
      </c>
      <c r="M202" s="120"/>
      <c r="N202" s="122" t="str">
        <f>IF(Tabel_RIE[[#This Row],[B1]]&gt;0,VLOOKUP(Tabel_RIE[[#This Row],[B1]],Tabel_FK_B[],2,FALSE),"")</f>
        <v/>
      </c>
      <c r="O202" s="120"/>
      <c r="P202" s="122" t="str">
        <f>IF(Tabel_RIE[[#This Row],[W1]]&gt;0,VLOOKUP(Tabel_RIE[[#This Row],[W1]],Tabel_FK_W[],2,FALSE),"")</f>
        <v/>
      </c>
      <c r="Q20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2" s="122" t="str">
        <f>IF(OR(Tabel_RIE[[#This Row],[E12]]="",Tabel_RIE[[#This Row],[B12]]="",Tabel_RIE[[#This Row],[W12]]=""),"",Tabel_RIE[[#This Row],[E12]]*Tabel_RIE[[#This Row],[B12]]*Tabel_RIE[[#This Row],[W12]])</f>
        <v/>
      </c>
      <c r="S202" s="124" t="str">
        <f>IF(AND(Tabel_RIE[[#This Row],[E12]]="",Tabel_RIE[[#This Row],[R12]]=""),"",IF(AND(OR(Tabel_RIE[[#This Row],[E12]]="",Tabel_RIE[[#This Row],[E12]]&lt;15),OR(Tabel_RIE[[#This Row],[R12]]="",Tabel_RIE[[#This Row],[R12]]&lt;70)),"n.v.t.",IF(OR(Tabel_RIE[[#This Row],[E12]]&gt;=15,Tabel_RIE[[#This Row],[R12]]&gt;=70),"√","fout")))</f>
        <v/>
      </c>
      <c r="T202" s="125"/>
      <c r="U202" s="126"/>
      <c r="V202" s="126"/>
      <c r="W202" s="127"/>
      <c r="X202" s="128" t="str">
        <f t="shared" si="3"/>
        <v>Bronaanpak:
Collectieve maatregelen:
Individuele maatregelen:
PBM's:</v>
      </c>
      <c r="Y202" s="119"/>
      <c r="Z202" s="129"/>
      <c r="AA202" s="125"/>
      <c r="AB202" s="122" t="str">
        <f>IF(Tabel_RIE[[#This Row],[E2]]&gt;0,VLOOKUP(Tabel_RIE[[#This Row],[E2]],Tabel_FK_E[],2,FALSE),"")</f>
        <v/>
      </c>
      <c r="AC202" s="125"/>
      <c r="AD202" s="122" t="str">
        <f>IF(Tabel_RIE[[#This Row],[B2]]&gt;0,VLOOKUP(Tabel_RIE[[#This Row],[B2]],Tabel_FK_B[],2,FALSE),"")</f>
        <v/>
      </c>
      <c r="AE202" s="125"/>
      <c r="AF202" s="122" t="str">
        <f>IF(Tabel_RIE[[#This Row],[W2]]&gt;0,VLOOKUP(Tabel_RIE[[#This Row],[W2]],Tabel_FK_W[],2,FALSE),"")</f>
        <v/>
      </c>
      <c r="AG20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02" s="122"/>
      <c r="AI202" s="119"/>
      <c r="AJ202" s="127"/>
      <c r="AK20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02" s="130" t="str">
        <f>IF(AND(Tabel_RIE[[#This Row],[R12]]&gt;=70,Tabel_RIE[[#This Row],[R22]]&lt;70),"Ja","Nee")</f>
        <v>Ja</v>
      </c>
      <c r="AM202" s="130" t="str">
        <f>IF(Tabel_RIE[[#This Row],[R22]]&lt;&gt;"",Tabel_RIE[[#This Row],[R22]],Tabel_RIE[[#This Row],[R12]])</f>
        <v/>
      </c>
    </row>
    <row r="203" spans="2:39" ht="42" customHeight="1">
      <c r="B203" s="118">
        <v>219</v>
      </c>
      <c r="C203" s="119"/>
      <c r="D203" s="119"/>
      <c r="E203" s="119"/>
      <c r="F203" s="119"/>
      <c r="G203" s="119"/>
      <c r="H203" s="119"/>
      <c r="I203" s="119"/>
      <c r="J203" s="119"/>
      <c r="K203" s="120"/>
      <c r="L203" s="121" t="str">
        <f>IF(Tabel_RIE[[#This Row],[E1]]&gt;0,VLOOKUP(Tabel_RIE[[#This Row],[E1]],Tabel_FK_E[],2,FALSE),"")</f>
        <v/>
      </c>
      <c r="M203" s="120"/>
      <c r="N203" s="122" t="str">
        <f>IF(Tabel_RIE[[#This Row],[B1]]&gt;0,VLOOKUP(Tabel_RIE[[#This Row],[B1]],Tabel_FK_B[],2,FALSE),"")</f>
        <v/>
      </c>
      <c r="O203" s="120"/>
      <c r="P203" s="122" t="str">
        <f>IF(Tabel_RIE[[#This Row],[W1]]&gt;0,VLOOKUP(Tabel_RIE[[#This Row],[W1]],Tabel_FK_W[],2,FALSE),"")</f>
        <v/>
      </c>
      <c r="Q20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3" s="122" t="str">
        <f>IF(OR(Tabel_RIE[[#This Row],[E12]]="",Tabel_RIE[[#This Row],[B12]]="",Tabel_RIE[[#This Row],[W12]]=""),"",Tabel_RIE[[#This Row],[E12]]*Tabel_RIE[[#This Row],[B12]]*Tabel_RIE[[#This Row],[W12]])</f>
        <v/>
      </c>
      <c r="S203" s="124" t="str">
        <f>IF(AND(Tabel_RIE[[#This Row],[E12]]="",Tabel_RIE[[#This Row],[R12]]=""),"",IF(AND(OR(Tabel_RIE[[#This Row],[E12]]="",Tabel_RIE[[#This Row],[E12]]&lt;15),OR(Tabel_RIE[[#This Row],[R12]]="",Tabel_RIE[[#This Row],[R12]]&lt;70)),"n.v.t.",IF(OR(Tabel_RIE[[#This Row],[E12]]&gt;=15,Tabel_RIE[[#This Row],[R12]]&gt;=70),"√","fout")))</f>
        <v/>
      </c>
      <c r="T203" s="125"/>
      <c r="U203" s="126"/>
      <c r="V203" s="126"/>
      <c r="W203" s="127"/>
      <c r="X203" s="128" t="str">
        <f t="shared" si="3"/>
        <v>Bronaanpak:
Collectieve maatregelen:
Individuele maatregelen:
PBM's:</v>
      </c>
      <c r="Y203" s="119"/>
      <c r="Z203" s="129"/>
      <c r="AA203" s="125"/>
      <c r="AB203" s="122" t="str">
        <f>IF(Tabel_RIE[[#This Row],[E2]]&gt;0,VLOOKUP(Tabel_RIE[[#This Row],[E2]],Tabel_FK_E[],2,FALSE),"")</f>
        <v/>
      </c>
      <c r="AC203" s="125"/>
      <c r="AD203" s="122" t="str">
        <f>IF(Tabel_RIE[[#This Row],[B2]]&gt;0,VLOOKUP(Tabel_RIE[[#This Row],[B2]],Tabel_FK_B[],2,FALSE),"")</f>
        <v/>
      </c>
      <c r="AE203" s="125"/>
      <c r="AF203" s="122" t="str">
        <f>IF(Tabel_RIE[[#This Row],[W2]]&gt;0,VLOOKUP(Tabel_RIE[[#This Row],[W2]],Tabel_FK_W[],2,FALSE),"")</f>
        <v/>
      </c>
      <c r="AG20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03" s="122"/>
      <c r="AI203" s="119"/>
      <c r="AJ203" s="127"/>
      <c r="AK20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03" s="130" t="str">
        <f>IF(AND(Tabel_RIE[[#This Row],[R12]]&gt;=70,Tabel_RIE[[#This Row],[R22]]&lt;70),"Ja","Nee")</f>
        <v>Ja</v>
      </c>
      <c r="AM203" s="130" t="str">
        <f>IF(Tabel_RIE[[#This Row],[R22]]&lt;&gt;"",Tabel_RIE[[#This Row],[R22]],Tabel_RIE[[#This Row],[R12]])</f>
        <v/>
      </c>
    </row>
    <row r="204" spans="2:39" ht="42" customHeight="1">
      <c r="B204" s="118">
        <v>220</v>
      </c>
      <c r="C204" s="119"/>
      <c r="D204" s="119"/>
      <c r="E204" s="119"/>
      <c r="F204" s="119"/>
      <c r="G204" s="119"/>
      <c r="H204" s="119"/>
      <c r="I204" s="119"/>
      <c r="J204" s="119"/>
      <c r="K204" s="120"/>
      <c r="L204" s="121" t="str">
        <f>IF(Tabel_RIE[[#This Row],[E1]]&gt;0,VLOOKUP(Tabel_RIE[[#This Row],[E1]],Tabel_FK_E[],2,FALSE),"")</f>
        <v/>
      </c>
      <c r="M204" s="120"/>
      <c r="N204" s="122" t="str">
        <f>IF(Tabel_RIE[[#This Row],[B1]]&gt;0,VLOOKUP(Tabel_RIE[[#This Row],[B1]],Tabel_FK_B[],2,FALSE),"")</f>
        <v/>
      </c>
      <c r="O204" s="120"/>
      <c r="P204" s="122" t="str">
        <f>IF(Tabel_RIE[[#This Row],[W1]]&gt;0,VLOOKUP(Tabel_RIE[[#This Row],[W1]],Tabel_FK_W[],2,FALSE),"")</f>
        <v/>
      </c>
      <c r="Q20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4" s="122" t="str">
        <f>IF(OR(Tabel_RIE[[#This Row],[E12]]="",Tabel_RIE[[#This Row],[B12]]="",Tabel_RIE[[#This Row],[W12]]=""),"",Tabel_RIE[[#This Row],[E12]]*Tabel_RIE[[#This Row],[B12]]*Tabel_RIE[[#This Row],[W12]])</f>
        <v/>
      </c>
      <c r="S204" s="124" t="str">
        <f>IF(AND(Tabel_RIE[[#This Row],[E12]]="",Tabel_RIE[[#This Row],[R12]]=""),"",IF(AND(OR(Tabel_RIE[[#This Row],[E12]]="",Tabel_RIE[[#This Row],[E12]]&lt;15),OR(Tabel_RIE[[#This Row],[R12]]="",Tabel_RIE[[#This Row],[R12]]&lt;70)),"n.v.t.",IF(OR(Tabel_RIE[[#This Row],[E12]]&gt;=15,Tabel_RIE[[#This Row],[R12]]&gt;=70),"√","fout")))</f>
        <v/>
      </c>
      <c r="T204" s="125"/>
      <c r="U204" s="126"/>
      <c r="V204" s="126"/>
      <c r="W204" s="127"/>
      <c r="X204" s="128" t="str">
        <f t="shared" si="3"/>
        <v>Bronaanpak:
Collectieve maatregelen:
Individuele maatregelen:
PBM's:</v>
      </c>
      <c r="Y204" s="119"/>
      <c r="Z204" s="129"/>
      <c r="AA204" s="125"/>
      <c r="AB204" s="122" t="str">
        <f>IF(Tabel_RIE[[#This Row],[E2]]&gt;0,VLOOKUP(Tabel_RIE[[#This Row],[E2]],Tabel_FK_E[],2,FALSE),"")</f>
        <v/>
      </c>
      <c r="AC204" s="125"/>
      <c r="AD204" s="122" t="str">
        <f>IF(Tabel_RIE[[#This Row],[B2]]&gt;0,VLOOKUP(Tabel_RIE[[#This Row],[B2]],Tabel_FK_B[],2,FALSE),"")</f>
        <v/>
      </c>
      <c r="AE204" s="125"/>
      <c r="AF204" s="122" t="str">
        <f>IF(Tabel_RIE[[#This Row],[W2]]&gt;0,VLOOKUP(Tabel_RIE[[#This Row],[W2]],Tabel_FK_W[],2,FALSE),"")</f>
        <v/>
      </c>
      <c r="AG20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04" s="122"/>
      <c r="AI204" s="119"/>
      <c r="AJ204" s="127"/>
      <c r="AK20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04" s="130" t="str">
        <f>IF(AND(Tabel_RIE[[#This Row],[R12]]&gt;=70,Tabel_RIE[[#This Row],[R22]]&lt;70),"Ja","Nee")</f>
        <v>Ja</v>
      </c>
      <c r="AM204" s="130" t="str">
        <f>IF(Tabel_RIE[[#This Row],[R22]]&lt;&gt;"",Tabel_RIE[[#This Row],[R22]],Tabel_RIE[[#This Row],[R12]])</f>
        <v/>
      </c>
    </row>
    <row r="205" spans="2:39" ht="42" customHeight="1">
      <c r="B205" s="118">
        <v>221</v>
      </c>
      <c r="C205" s="119"/>
      <c r="D205" s="119"/>
      <c r="E205" s="119"/>
      <c r="F205" s="119"/>
      <c r="G205" s="119"/>
      <c r="H205" s="119"/>
      <c r="I205" s="119"/>
      <c r="J205" s="119"/>
      <c r="K205" s="120"/>
      <c r="L205" s="121" t="str">
        <f>IF(Tabel_RIE[[#This Row],[E1]]&gt;0,VLOOKUP(Tabel_RIE[[#This Row],[E1]],Tabel_FK_E[],2,FALSE),"")</f>
        <v/>
      </c>
      <c r="M205" s="120"/>
      <c r="N205" s="122" t="str">
        <f>IF(Tabel_RIE[[#This Row],[B1]]&gt;0,VLOOKUP(Tabel_RIE[[#This Row],[B1]],Tabel_FK_B[],2,FALSE),"")</f>
        <v/>
      </c>
      <c r="O205" s="120"/>
      <c r="P205" s="122" t="str">
        <f>IF(Tabel_RIE[[#This Row],[W1]]&gt;0,VLOOKUP(Tabel_RIE[[#This Row],[W1]],Tabel_FK_W[],2,FALSE),"")</f>
        <v/>
      </c>
      <c r="Q20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5" s="122" t="str">
        <f>IF(OR(Tabel_RIE[[#This Row],[E12]]="",Tabel_RIE[[#This Row],[B12]]="",Tabel_RIE[[#This Row],[W12]]=""),"",Tabel_RIE[[#This Row],[E12]]*Tabel_RIE[[#This Row],[B12]]*Tabel_RIE[[#This Row],[W12]])</f>
        <v/>
      </c>
      <c r="S205" s="124" t="str">
        <f>IF(AND(Tabel_RIE[[#This Row],[E12]]="",Tabel_RIE[[#This Row],[R12]]=""),"",IF(AND(OR(Tabel_RIE[[#This Row],[E12]]="",Tabel_RIE[[#This Row],[E12]]&lt;15),OR(Tabel_RIE[[#This Row],[R12]]="",Tabel_RIE[[#This Row],[R12]]&lt;70)),"n.v.t.",IF(OR(Tabel_RIE[[#This Row],[E12]]&gt;=15,Tabel_RIE[[#This Row],[R12]]&gt;=70),"√","fout")))</f>
        <v/>
      </c>
      <c r="T205" s="125"/>
      <c r="U205" s="126"/>
      <c r="V205" s="126"/>
      <c r="W205" s="127"/>
      <c r="X205" s="128" t="str">
        <f t="shared" si="3"/>
        <v>Bronaanpak:
Collectieve maatregelen:
Individuele maatregelen:
PBM's:</v>
      </c>
      <c r="Y205" s="119"/>
      <c r="Z205" s="129"/>
      <c r="AA205" s="125"/>
      <c r="AB205" s="122" t="str">
        <f>IF(Tabel_RIE[[#This Row],[E2]]&gt;0,VLOOKUP(Tabel_RIE[[#This Row],[E2]],Tabel_FK_E[],2,FALSE),"")</f>
        <v/>
      </c>
      <c r="AC205" s="125"/>
      <c r="AD205" s="122" t="str">
        <f>IF(Tabel_RIE[[#This Row],[B2]]&gt;0,VLOOKUP(Tabel_RIE[[#This Row],[B2]],Tabel_FK_B[],2,FALSE),"")</f>
        <v/>
      </c>
      <c r="AE205" s="125"/>
      <c r="AF205" s="122" t="str">
        <f>IF(Tabel_RIE[[#This Row],[W2]]&gt;0,VLOOKUP(Tabel_RIE[[#This Row],[W2]],Tabel_FK_W[],2,FALSE),"")</f>
        <v/>
      </c>
      <c r="AG20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05" s="122"/>
      <c r="AI205" s="119"/>
      <c r="AJ205" s="127"/>
      <c r="AK20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05" s="130" t="str">
        <f>IF(AND(Tabel_RIE[[#This Row],[R12]]&gt;=70,Tabel_RIE[[#This Row],[R22]]&lt;70),"Ja","Nee")</f>
        <v>Ja</v>
      </c>
      <c r="AM205" s="130" t="str">
        <f>IF(Tabel_RIE[[#This Row],[R22]]&lt;&gt;"",Tabel_RIE[[#This Row],[R22]],Tabel_RIE[[#This Row],[R12]])</f>
        <v/>
      </c>
    </row>
    <row r="206" spans="2:39" ht="42" customHeight="1">
      <c r="B206" s="118">
        <v>222</v>
      </c>
      <c r="C206" s="119"/>
      <c r="D206" s="119"/>
      <c r="E206" s="119"/>
      <c r="F206" s="119"/>
      <c r="G206" s="119"/>
      <c r="H206" s="119"/>
      <c r="I206" s="119"/>
      <c r="J206" s="119"/>
      <c r="K206" s="120"/>
      <c r="L206" s="121" t="str">
        <f>IF(Tabel_RIE[[#This Row],[E1]]&gt;0,VLOOKUP(Tabel_RIE[[#This Row],[E1]],Tabel_FK_E[],2,FALSE),"")</f>
        <v/>
      </c>
      <c r="M206" s="120"/>
      <c r="N206" s="122" t="str">
        <f>IF(Tabel_RIE[[#This Row],[B1]]&gt;0,VLOOKUP(Tabel_RIE[[#This Row],[B1]],Tabel_FK_B[],2,FALSE),"")</f>
        <v/>
      </c>
      <c r="O206" s="120"/>
      <c r="P206" s="122" t="str">
        <f>IF(Tabel_RIE[[#This Row],[W1]]&gt;0,VLOOKUP(Tabel_RIE[[#This Row],[W1]],Tabel_FK_W[],2,FALSE),"")</f>
        <v/>
      </c>
      <c r="Q20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6" s="122" t="str">
        <f>IF(OR(Tabel_RIE[[#This Row],[E12]]="",Tabel_RIE[[#This Row],[B12]]="",Tabel_RIE[[#This Row],[W12]]=""),"",Tabel_RIE[[#This Row],[E12]]*Tabel_RIE[[#This Row],[B12]]*Tabel_RIE[[#This Row],[W12]])</f>
        <v/>
      </c>
      <c r="S206" s="124" t="str">
        <f>IF(AND(Tabel_RIE[[#This Row],[E12]]="",Tabel_RIE[[#This Row],[R12]]=""),"",IF(AND(OR(Tabel_RIE[[#This Row],[E12]]="",Tabel_RIE[[#This Row],[E12]]&lt;15),OR(Tabel_RIE[[#This Row],[R12]]="",Tabel_RIE[[#This Row],[R12]]&lt;70)),"n.v.t.",IF(OR(Tabel_RIE[[#This Row],[E12]]&gt;=15,Tabel_RIE[[#This Row],[R12]]&gt;=70),"√","fout")))</f>
        <v/>
      </c>
      <c r="T206" s="125"/>
      <c r="U206" s="126"/>
      <c r="V206" s="126"/>
      <c r="W206" s="127"/>
      <c r="X206" s="128" t="str">
        <f t="shared" si="3"/>
        <v>Bronaanpak:
Collectieve maatregelen:
Individuele maatregelen:
PBM's:</v>
      </c>
      <c r="Y206" s="119"/>
      <c r="Z206" s="129"/>
      <c r="AA206" s="125"/>
      <c r="AB206" s="122" t="str">
        <f>IF(Tabel_RIE[[#This Row],[E2]]&gt;0,VLOOKUP(Tabel_RIE[[#This Row],[E2]],Tabel_FK_E[],2,FALSE),"")</f>
        <v/>
      </c>
      <c r="AC206" s="125"/>
      <c r="AD206" s="122" t="str">
        <f>IF(Tabel_RIE[[#This Row],[B2]]&gt;0,VLOOKUP(Tabel_RIE[[#This Row],[B2]],Tabel_FK_B[],2,FALSE),"")</f>
        <v/>
      </c>
      <c r="AE206" s="125"/>
      <c r="AF206" s="122" t="str">
        <f>IF(Tabel_RIE[[#This Row],[W2]]&gt;0,VLOOKUP(Tabel_RIE[[#This Row],[W2]],Tabel_FK_W[],2,FALSE),"")</f>
        <v/>
      </c>
      <c r="AG20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06" s="122"/>
      <c r="AI206" s="119"/>
      <c r="AJ206" s="127"/>
      <c r="AK20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06" s="130" t="str">
        <f>IF(AND(Tabel_RIE[[#This Row],[R12]]&gt;=70,Tabel_RIE[[#This Row],[R22]]&lt;70),"Ja","Nee")</f>
        <v>Ja</v>
      </c>
      <c r="AM206" s="130" t="str">
        <f>IF(Tabel_RIE[[#This Row],[R22]]&lt;&gt;"",Tabel_RIE[[#This Row],[R22]],Tabel_RIE[[#This Row],[R12]])</f>
        <v/>
      </c>
    </row>
    <row r="207" spans="2:39" ht="42" customHeight="1">
      <c r="B207" s="118">
        <v>223</v>
      </c>
      <c r="C207" s="119"/>
      <c r="D207" s="119"/>
      <c r="E207" s="119"/>
      <c r="F207" s="119"/>
      <c r="G207" s="119"/>
      <c r="H207" s="119"/>
      <c r="I207" s="119"/>
      <c r="J207" s="119"/>
      <c r="K207" s="120"/>
      <c r="L207" s="121" t="str">
        <f>IF(Tabel_RIE[[#This Row],[E1]]&gt;0,VLOOKUP(Tabel_RIE[[#This Row],[E1]],Tabel_FK_E[],2,FALSE),"")</f>
        <v/>
      </c>
      <c r="M207" s="120"/>
      <c r="N207" s="122" t="str">
        <f>IF(Tabel_RIE[[#This Row],[B1]]&gt;0,VLOOKUP(Tabel_RIE[[#This Row],[B1]],Tabel_FK_B[],2,FALSE),"")</f>
        <v/>
      </c>
      <c r="O207" s="120"/>
      <c r="P207" s="122" t="str">
        <f>IF(Tabel_RIE[[#This Row],[W1]]&gt;0,VLOOKUP(Tabel_RIE[[#This Row],[W1]],Tabel_FK_W[],2,FALSE),"")</f>
        <v/>
      </c>
      <c r="Q20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7" s="122" t="str">
        <f>IF(OR(Tabel_RIE[[#This Row],[E12]]="",Tabel_RIE[[#This Row],[B12]]="",Tabel_RIE[[#This Row],[W12]]=""),"",Tabel_RIE[[#This Row],[E12]]*Tabel_RIE[[#This Row],[B12]]*Tabel_RIE[[#This Row],[W12]])</f>
        <v/>
      </c>
      <c r="S207" s="124" t="str">
        <f>IF(AND(Tabel_RIE[[#This Row],[E12]]="",Tabel_RIE[[#This Row],[R12]]=""),"",IF(AND(OR(Tabel_RIE[[#This Row],[E12]]="",Tabel_RIE[[#This Row],[E12]]&lt;15),OR(Tabel_RIE[[#This Row],[R12]]="",Tabel_RIE[[#This Row],[R12]]&lt;70)),"n.v.t.",IF(OR(Tabel_RIE[[#This Row],[E12]]&gt;=15,Tabel_RIE[[#This Row],[R12]]&gt;=70),"√","fout")))</f>
        <v/>
      </c>
      <c r="T207" s="125"/>
      <c r="U207" s="126"/>
      <c r="V207" s="126"/>
      <c r="W207" s="127"/>
      <c r="X207" s="128" t="str">
        <f t="shared" si="3"/>
        <v>Bronaanpak:
Collectieve maatregelen:
Individuele maatregelen:
PBM's:</v>
      </c>
      <c r="Y207" s="119"/>
      <c r="Z207" s="129"/>
      <c r="AA207" s="125"/>
      <c r="AB207" s="122" t="str">
        <f>IF(Tabel_RIE[[#This Row],[E2]]&gt;0,VLOOKUP(Tabel_RIE[[#This Row],[E2]],Tabel_FK_E[],2,FALSE),"")</f>
        <v/>
      </c>
      <c r="AC207" s="125"/>
      <c r="AD207" s="122" t="str">
        <f>IF(Tabel_RIE[[#This Row],[B2]]&gt;0,VLOOKUP(Tabel_RIE[[#This Row],[B2]],Tabel_FK_B[],2,FALSE),"")</f>
        <v/>
      </c>
      <c r="AE207" s="125"/>
      <c r="AF207" s="122" t="str">
        <f>IF(Tabel_RIE[[#This Row],[W2]]&gt;0,VLOOKUP(Tabel_RIE[[#This Row],[W2]],Tabel_FK_W[],2,FALSE),"")</f>
        <v/>
      </c>
      <c r="AG20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07" s="122"/>
      <c r="AI207" s="119"/>
      <c r="AJ207" s="127"/>
      <c r="AK20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07" s="130" t="str">
        <f>IF(AND(Tabel_RIE[[#This Row],[R12]]&gt;=70,Tabel_RIE[[#This Row],[R22]]&lt;70),"Ja","Nee")</f>
        <v>Ja</v>
      </c>
      <c r="AM207" s="130" t="str">
        <f>IF(Tabel_RIE[[#This Row],[R22]]&lt;&gt;"",Tabel_RIE[[#This Row],[R22]],Tabel_RIE[[#This Row],[R12]])</f>
        <v/>
      </c>
    </row>
    <row r="208" spans="2:39" ht="42" customHeight="1">
      <c r="B208" s="118">
        <v>224</v>
      </c>
      <c r="C208" s="119"/>
      <c r="D208" s="119"/>
      <c r="E208" s="119"/>
      <c r="F208" s="119"/>
      <c r="G208" s="119"/>
      <c r="H208" s="119"/>
      <c r="I208" s="119"/>
      <c r="J208" s="119"/>
      <c r="K208" s="120"/>
      <c r="L208" s="121" t="str">
        <f>IF(Tabel_RIE[[#This Row],[E1]]&gt;0,VLOOKUP(Tabel_RIE[[#This Row],[E1]],Tabel_FK_E[],2,FALSE),"")</f>
        <v/>
      </c>
      <c r="M208" s="120"/>
      <c r="N208" s="122" t="str">
        <f>IF(Tabel_RIE[[#This Row],[B1]]&gt;0,VLOOKUP(Tabel_RIE[[#This Row],[B1]],Tabel_FK_B[],2,FALSE),"")</f>
        <v/>
      </c>
      <c r="O208" s="120"/>
      <c r="P208" s="122" t="str">
        <f>IF(Tabel_RIE[[#This Row],[W1]]&gt;0,VLOOKUP(Tabel_RIE[[#This Row],[W1]],Tabel_FK_W[],2,FALSE),"")</f>
        <v/>
      </c>
      <c r="Q20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8" s="122" t="str">
        <f>IF(OR(Tabel_RIE[[#This Row],[E12]]="",Tabel_RIE[[#This Row],[B12]]="",Tabel_RIE[[#This Row],[W12]]=""),"",Tabel_RIE[[#This Row],[E12]]*Tabel_RIE[[#This Row],[B12]]*Tabel_RIE[[#This Row],[W12]])</f>
        <v/>
      </c>
      <c r="S208" s="124" t="str">
        <f>IF(AND(Tabel_RIE[[#This Row],[E12]]="",Tabel_RIE[[#This Row],[R12]]=""),"",IF(AND(OR(Tabel_RIE[[#This Row],[E12]]="",Tabel_RIE[[#This Row],[E12]]&lt;15),OR(Tabel_RIE[[#This Row],[R12]]="",Tabel_RIE[[#This Row],[R12]]&lt;70)),"n.v.t.",IF(OR(Tabel_RIE[[#This Row],[E12]]&gt;=15,Tabel_RIE[[#This Row],[R12]]&gt;=70),"√","fout")))</f>
        <v/>
      </c>
      <c r="T208" s="125"/>
      <c r="U208" s="126"/>
      <c r="V208" s="126"/>
      <c r="W208" s="127"/>
      <c r="X208" s="128" t="str">
        <f t="shared" si="3"/>
        <v>Bronaanpak:
Collectieve maatregelen:
Individuele maatregelen:
PBM's:</v>
      </c>
      <c r="Y208" s="119"/>
      <c r="Z208" s="129"/>
      <c r="AA208" s="125"/>
      <c r="AB208" s="122" t="str">
        <f>IF(Tabel_RIE[[#This Row],[E2]]&gt;0,VLOOKUP(Tabel_RIE[[#This Row],[E2]],Tabel_FK_E[],2,FALSE),"")</f>
        <v/>
      </c>
      <c r="AC208" s="125"/>
      <c r="AD208" s="122" t="str">
        <f>IF(Tabel_RIE[[#This Row],[B2]]&gt;0,VLOOKUP(Tabel_RIE[[#This Row],[B2]],Tabel_FK_B[],2,FALSE),"")</f>
        <v/>
      </c>
      <c r="AE208" s="125"/>
      <c r="AF208" s="122" t="str">
        <f>IF(Tabel_RIE[[#This Row],[W2]]&gt;0,VLOOKUP(Tabel_RIE[[#This Row],[W2]],Tabel_FK_W[],2,FALSE),"")</f>
        <v/>
      </c>
      <c r="AG20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08" s="122"/>
      <c r="AI208" s="119"/>
      <c r="AJ208" s="127"/>
      <c r="AK20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08" s="130" t="str">
        <f>IF(AND(Tabel_RIE[[#This Row],[R12]]&gt;=70,Tabel_RIE[[#This Row],[R22]]&lt;70),"Ja","Nee")</f>
        <v>Ja</v>
      </c>
      <c r="AM208" s="130" t="str">
        <f>IF(Tabel_RIE[[#This Row],[R22]]&lt;&gt;"",Tabel_RIE[[#This Row],[R22]],Tabel_RIE[[#This Row],[R12]])</f>
        <v/>
      </c>
    </row>
    <row r="209" spans="2:39" ht="42" customHeight="1">
      <c r="B209" s="118">
        <v>225</v>
      </c>
      <c r="C209" s="119"/>
      <c r="D209" s="119"/>
      <c r="E209" s="119"/>
      <c r="F209" s="119"/>
      <c r="G209" s="119"/>
      <c r="H209" s="119"/>
      <c r="I209" s="119"/>
      <c r="J209" s="119"/>
      <c r="K209" s="120"/>
      <c r="L209" s="121" t="str">
        <f>IF(Tabel_RIE[[#This Row],[E1]]&gt;0,VLOOKUP(Tabel_RIE[[#This Row],[E1]],Tabel_FK_E[],2,FALSE),"")</f>
        <v/>
      </c>
      <c r="M209" s="120"/>
      <c r="N209" s="122" t="str">
        <f>IF(Tabel_RIE[[#This Row],[B1]]&gt;0,VLOOKUP(Tabel_RIE[[#This Row],[B1]],Tabel_FK_B[],2,FALSE),"")</f>
        <v/>
      </c>
      <c r="O209" s="120"/>
      <c r="P209" s="122" t="str">
        <f>IF(Tabel_RIE[[#This Row],[W1]]&gt;0,VLOOKUP(Tabel_RIE[[#This Row],[W1]],Tabel_FK_W[],2,FALSE),"")</f>
        <v/>
      </c>
      <c r="Q20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9" s="122" t="str">
        <f>IF(OR(Tabel_RIE[[#This Row],[E12]]="",Tabel_RIE[[#This Row],[B12]]="",Tabel_RIE[[#This Row],[W12]]=""),"",Tabel_RIE[[#This Row],[E12]]*Tabel_RIE[[#This Row],[B12]]*Tabel_RIE[[#This Row],[W12]])</f>
        <v/>
      </c>
      <c r="S209" s="124" t="str">
        <f>IF(AND(Tabel_RIE[[#This Row],[E12]]="",Tabel_RIE[[#This Row],[R12]]=""),"",IF(AND(OR(Tabel_RIE[[#This Row],[E12]]="",Tabel_RIE[[#This Row],[E12]]&lt;15),OR(Tabel_RIE[[#This Row],[R12]]="",Tabel_RIE[[#This Row],[R12]]&lt;70)),"n.v.t.",IF(OR(Tabel_RIE[[#This Row],[E12]]&gt;=15,Tabel_RIE[[#This Row],[R12]]&gt;=70),"√","fout")))</f>
        <v/>
      </c>
      <c r="T209" s="125"/>
      <c r="U209" s="126"/>
      <c r="V209" s="126"/>
      <c r="W209" s="127"/>
      <c r="X209" s="128" t="str">
        <f t="shared" si="3"/>
        <v>Bronaanpak:
Collectieve maatregelen:
Individuele maatregelen:
PBM's:</v>
      </c>
      <c r="Y209" s="119"/>
      <c r="Z209" s="129"/>
      <c r="AA209" s="125"/>
      <c r="AB209" s="122" t="str">
        <f>IF(Tabel_RIE[[#This Row],[E2]]&gt;0,VLOOKUP(Tabel_RIE[[#This Row],[E2]],Tabel_FK_E[],2,FALSE),"")</f>
        <v/>
      </c>
      <c r="AC209" s="125"/>
      <c r="AD209" s="122" t="str">
        <f>IF(Tabel_RIE[[#This Row],[B2]]&gt;0,VLOOKUP(Tabel_RIE[[#This Row],[B2]],Tabel_FK_B[],2,FALSE),"")</f>
        <v/>
      </c>
      <c r="AE209" s="125"/>
      <c r="AF209" s="122" t="str">
        <f>IF(Tabel_RIE[[#This Row],[W2]]&gt;0,VLOOKUP(Tabel_RIE[[#This Row],[W2]],Tabel_FK_W[],2,FALSE),"")</f>
        <v/>
      </c>
      <c r="AG20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09" s="122"/>
      <c r="AI209" s="119"/>
      <c r="AJ209" s="127"/>
      <c r="AK20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09" s="130" t="str">
        <f>IF(AND(Tabel_RIE[[#This Row],[R12]]&gt;=70,Tabel_RIE[[#This Row],[R22]]&lt;70),"Ja","Nee")</f>
        <v>Ja</v>
      </c>
      <c r="AM209" s="130" t="str">
        <f>IF(Tabel_RIE[[#This Row],[R22]]&lt;&gt;"",Tabel_RIE[[#This Row],[R22]],Tabel_RIE[[#This Row],[R12]])</f>
        <v/>
      </c>
    </row>
    <row r="210" spans="2:39" ht="42" customHeight="1">
      <c r="B210" s="118">
        <v>226</v>
      </c>
      <c r="C210" s="119"/>
      <c r="D210" s="119"/>
      <c r="E210" s="119"/>
      <c r="F210" s="119"/>
      <c r="G210" s="119"/>
      <c r="H210" s="119"/>
      <c r="I210" s="119"/>
      <c r="J210" s="119"/>
      <c r="K210" s="120"/>
      <c r="L210" s="121" t="str">
        <f>IF(Tabel_RIE[[#This Row],[E1]]&gt;0,VLOOKUP(Tabel_RIE[[#This Row],[E1]],Tabel_FK_E[],2,FALSE),"")</f>
        <v/>
      </c>
      <c r="M210" s="120"/>
      <c r="N210" s="122" t="str">
        <f>IF(Tabel_RIE[[#This Row],[B1]]&gt;0,VLOOKUP(Tabel_RIE[[#This Row],[B1]],Tabel_FK_B[],2,FALSE),"")</f>
        <v/>
      </c>
      <c r="O210" s="120"/>
      <c r="P210" s="122" t="str">
        <f>IF(Tabel_RIE[[#This Row],[W1]]&gt;0,VLOOKUP(Tabel_RIE[[#This Row],[W1]],Tabel_FK_W[],2,FALSE),"")</f>
        <v/>
      </c>
      <c r="Q21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0" s="122" t="str">
        <f>IF(OR(Tabel_RIE[[#This Row],[E12]]="",Tabel_RIE[[#This Row],[B12]]="",Tabel_RIE[[#This Row],[W12]]=""),"",Tabel_RIE[[#This Row],[E12]]*Tabel_RIE[[#This Row],[B12]]*Tabel_RIE[[#This Row],[W12]])</f>
        <v/>
      </c>
      <c r="S210" s="124" t="str">
        <f>IF(AND(Tabel_RIE[[#This Row],[E12]]="",Tabel_RIE[[#This Row],[R12]]=""),"",IF(AND(OR(Tabel_RIE[[#This Row],[E12]]="",Tabel_RIE[[#This Row],[E12]]&lt;15),OR(Tabel_RIE[[#This Row],[R12]]="",Tabel_RIE[[#This Row],[R12]]&lt;70)),"n.v.t.",IF(OR(Tabel_RIE[[#This Row],[E12]]&gt;=15,Tabel_RIE[[#This Row],[R12]]&gt;=70),"√","fout")))</f>
        <v/>
      </c>
      <c r="T210" s="125"/>
      <c r="U210" s="126"/>
      <c r="V210" s="126"/>
      <c r="W210" s="127"/>
      <c r="X210" s="128" t="str">
        <f t="shared" si="3"/>
        <v>Bronaanpak:
Collectieve maatregelen:
Individuele maatregelen:
PBM's:</v>
      </c>
      <c r="Y210" s="119"/>
      <c r="Z210" s="129"/>
      <c r="AA210" s="125"/>
      <c r="AB210" s="122" t="str">
        <f>IF(Tabel_RIE[[#This Row],[E2]]&gt;0,VLOOKUP(Tabel_RIE[[#This Row],[E2]],Tabel_FK_E[],2,FALSE),"")</f>
        <v/>
      </c>
      <c r="AC210" s="125"/>
      <c r="AD210" s="122" t="str">
        <f>IF(Tabel_RIE[[#This Row],[B2]]&gt;0,VLOOKUP(Tabel_RIE[[#This Row],[B2]],Tabel_FK_B[],2,FALSE),"")</f>
        <v/>
      </c>
      <c r="AE210" s="125"/>
      <c r="AF210" s="122" t="str">
        <f>IF(Tabel_RIE[[#This Row],[W2]]&gt;0,VLOOKUP(Tabel_RIE[[#This Row],[W2]],Tabel_FK_W[],2,FALSE),"")</f>
        <v/>
      </c>
      <c r="AG21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10" s="122"/>
      <c r="AI210" s="119"/>
      <c r="AJ210" s="127"/>
      <c r="AK21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10" s="130" t="str">
        <f>IF(AND(Tabel_RIE[[#This Row],[R12]]&gt;=70,Tabel_RIE[[#This Row],[R22]]&lt;70),"Ja","Nee")</f>
        <v>Ja</v>
      </c>
      <c r="AM210" s="130" t="str">
        <f>IF(Tabel_RIE[[#This Row],[R22]]&lt;&gt;"",Tabel_RIE[[#This Row],[R22]],Tabel_RIE[[#This Row],[R12]])</f>
        <v/>
      </c>
    </row>
    <row r="211" spans="2:39" ht="42" customHeight="1">
      <c r="B211" s="118">
        <v>227</v>
      </c>
      <c r="C211" s="119"/>
      <c r="D211" s="119"/>
      <c r="E211" s="119"/>
      <c r="F211" s="119"/>
      <c r="G211" s="119"/>
      <c r="H211" s="119"/>
      <c r="I211" s="119"/>
      <c r="J211" s="119"/>
      <c r="K211" s="120"/>
      <c r="L211" s="121" t="str">
        <f>IF(Tabel_RIE[[#This Row],[E1]]&gt;0,VLOOKUP(Tabel_RIE[[#This Row],[E1]],Tabel_FK_E[],2,FALSE),"")</f>
        <v/>
      </c>
      <c r="M211" s="120"/>
      <c r="N211" s="122" t="str">
        <f>IF(Tabel_RIE[[#This Row],[B1]]&gt;0,VLOOKUP(Tabel_RIE[[#This Row],[B1]],Tabel_FK_B[],2,FALSE),"")</f>
        <v/>
      </c>
      <c r="O211" s="120"/>
      <c r="P211" s="122" t="str">
        <f>IF(Tabel_RIE[[#This Row],[W1]]&gt;0,VLOOKUP(Tabel_RIE[[#This Row],[W1]],Tabel_FK_W[],2,FALSE),"")</f>
        <v/>
      </c>
      <c r="Q21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1" s="122" t="str">
        <f>IF(OR(Tabel_RIE[[#This Row],[E12]]="",Tabel_RIE[[#This Row],[B12]]="",Tabel_RIE[[#This Row],[W12]]=""),"",Tabel_RIE[[#This Row],[E12]]*Tabel_RIE[[#This Row],[B12]]*Tabel_RIE[[#This Row],[W12]])</f>
        <v/>
      </c>
      <c r="S211" s="124" t="str">
        <f>IF(AND(Tabel_RIE[[#This Row],[E12]]="",Tabel_RIE[[#This Row],[R12]]=""),"",IF(AND(OR(Tabel_RIE[[#This Row],[E12]]="",Tabel_RIE[[#This Row],[E12]]&lt;15),OR(Tabel_RIE[[#This Row],[R12]]="",Tabel_RIE[[#This Row],[R12]]&lt;70)),"n.v.t.",IF(OR(Tabel_RIE[[#This Row],[E12]]&gt;=15,Tabel_RIE[[#This Row],[R12]]&gt;=70),"√","fout")))</f>
        <v/>
      </c>
      <c r="T211" s="125"/>
      <c r="U211" s="126"/>
      <c r="V211" s="126"/>
      <c r="W211" s="127"/>
      <c r="X211" s="128" t="str">
        <f t="shared" si="3"/>
        <v>Bronaanpak:
Collectieve maatregelen:
Individuele maatregelen:
PBM's:</v>
      </c>
      <c r="Y211" s="119"/>
      <c r="Z211" s="129"/>
      <c r="AA211" s="125"/>
      <c r="AB211" s="122" t="str">
        <f>IF(Tabel_RIE[[#This Row],[E2]]&gt;0,VLOOKUP(Tabel_RIE[[#This Row],[E2]],Tabel_FK_E[],2,FALSE),"")</f>
        <v/>
      </c>
      <c r="AC211" s="125"/>
      <c r="AD211" s="122" t="str">
        <f>IF(Tabel_RIE[[#This Row],[B2]]&gt;0,VLOOKUP(Tabel_RIE[[#This Row],[B2]],Tabel_FK_B[],2,FALSE),"")</f>
        <v/>
      </c>
      <c r="AE211" s="125"/>
      <c r="AF211" s="122" t="str">
        <f>IF(Tabel_RIE[[#This Row],[W2]]&gt;0,VLOOKUP(Tabel_RIE[[#This Row],[W2]],Tabel_FK_W[],2,FALSE),"")</f>
        <v/>
      </c>
      <c r="AG21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11" s="122"/>
      <c r="AI211" s="119"/>
      <c r="AJ211" s="127"/>
      <c r="AK21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11" s="130" t="str">
        <f>IF(AND(Tabel_RIE[[#This Row],[R12]]&gt;=70,Tabel_RIE[[#This Row],[R22]]&lt;70),"Ja","Nee")</f>
        <v>Ja</v>
      </c>
      <c r="AM211" s="130" t="str">
        <f>IF(Tabel_RIE[[#This Row],[R22]]&lt;&gt;"",Tabel_RIE[[#This Row],[R22]],Tabel_RIE[[#This Row],[R12]])</f>
        <v/>
      </c>
    </row>
    <row r="212" spans="2:39" ht="42" customHeight="1">
      <c r="B212" s="118">
        <v>228</v>
      </c>
      <c r="C212" s="119"/>
      <c r="D212" s="119"/>
      <c r="E212" s="119"/>
      <c r="F212" s="119"/>
      <c r="G212" s="119"/>
      <c r="H212" s="119"/>
      <c r="I212" s="119"/>
      <c r="J212" s="119"/>
      <c r="K212" s="120"/>
      <c r="L212" s="121" t="str">
        <f>IF(Tabel_RIE[[#This Row],[E1]]&gt;0,VLOOKUP(Tabel_RIE[[#This Row],[E1]],Tabel_FK_E[],2,FALSE),"")</f>
        <v/>
      </c>
      <c r="M212" s="120"/>
      <c r="N212" s="122" t="str">
        <f>IF(Tabel_RIE[[#This Row],[B1]]&gt;0,VLOOKUP(Tabel_RIE[[#This Row],[B1]],Tabel_FK_B[],2,FALSE),"")</f>
        <v/>
      </c>
      <c r="O212" s="120"/>
      <c r="P212" s="122" t="str">
        <f>IF(Tabel_RIE[[#This Row],[W1]]&gt;0,VLOOKUP(Tabel_RIE[[#This Row],[W1]],Tabel_FK_W[],2,FALSE),"")</f>
        <v/>
      </c>
      <c r="Q21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2" s="122" t="str">
        <f>IF(OR(Tabel_RIE[[#This Row],[E12]]="",Tabel_RIE[[#This Row],[B12]]="",Tabel_RIE[[#This Row],[W12]]=""),"",Tabel_RIE[[#This Row],[E12]]*Tabel_RIE[[#This Row],[B12]]*Tabel_RIE[[#This Row],[W12]])</f>
        <v/>
      </c>
      <c r="S212" s="124" t="str">
        <f>IF(AND(Tabel_RIE[[#This Row],[E12]]="",Tabel_RIE[[#This Row],[R12]]=""),"",IF(AND(OR(Tabel_RIE[[#This Row],[E12]]="",Tabel_RIE[[#This Row],[E12]]&lt;15),OR(Tabel_RIE[[#This Row],[R12]]="",Tabel_RIE[[#This Row],[R12]]&lt;70)),"n.v.t.",IF(OR(Tabel_RIE[[#This Row],[E12]]&gt;=15,Tabel_RIE[[#This Row],[R12]]&gt;=70),"√","fout")))</f>
        <v/>
      </c>
      <c r="T212" s="125"/>
      <c r="U212" s="126"/>
      <c r="V212" s="126"/>
      <c r="W212" s="127"/>
      <c r="X212" s="128" t="str">
        <f t="shared" si="3"/>
        <v>Bronaanpak:
Collectieve maatregelen:
Individuele maatregelen:
PBM's:</v>
      </c>
      <c r="Y212" s="119"/>
      <c r="Z212" s="129"/>
      <c r="AA212" s="125"/>
      <c r="AB212" s="122" t="str">
        <f>IF(Tabel_RIE[[#This Row],[E2]]&gt;0,VLOOKUP(Tabel_RIE[[#This Row],[E2]],Tabel_FK_E[],2,FALSE),"")</f>
        <v/>
      </c>
      <c r="AC212" s="125"/>
      <c r="AD212" s="122" t="str">
        <f>IF(Tabel_RIE[[#This Row],[B2]]&gt;0,VLOOKUP(Tabel_RIE[[#This Row],[B2]],Tabel_FK_B[],2,FALSE),"")</f>
        <v/>
      </c>
      <c r="AE212" s="125"/>
      <c r="AF212" s="122" t="str">
        <f>IF(Tabel_RIE[[#This Row],[W2]]&gt;0,VLOOKUP(Tabel_RIE[[#This Row],[W2]],Tabel_FK_W[],2,FALSE),"")</f>
        <v/>
      </c>
      <c r="AG21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12" s="122"/>
      <c r="AI212" s="119"/>
      <c r="AJ212" s="127"/>
      <c r="AK21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12" s="130" t="str">
        <f>IF(AND(Tabel_RIE[[#This Row],[R12]]&gt;=70,Tabel_RIE[[#This Row],[R22]]&lt;70),"Ja","Nee")</f>
        <v>Ja</v>
      </c>
      <c r="AM212" s="130" t="str">
        <f>IF(Tabel_RIE[[#This Row],[R22]]&lt;&gt;"",Tabel_RIE[[#This Row],[R22]],Tabel_RIE[[#This Row],[R12]])</f>
        <v/>
      </c>
    </row>
    <row r="213" spans="2:39" ht="42" customHeight="1">
      <c r="B213" s="118">
        <v>229</v>
      </c>
      <c r="C213" s="119"/>
      <c r="D213" s="119"/>
      <c r="E213" s="119"/>
      <c r="F213" s="119"/>
      <c r="G213" s="119"/>
      <c r="H213" s="119"/>
      <c r="I213" s="119"/>
      <c r="J213" s="119"/>
      <c r="K213" s="120"/>
      <c r="L213" s="121" t="str">
        <f>IF(Tabel_RIE[[#This Row],[E1]]&gt;0,VLOOKUP(Tabel_RIE[[#This Row],[E1]],Tabel_FK_E[],2,FALSE),"")</f>
        <v/>
      </c>
      <c r="M213" s="120"/>
      <c r="N213" s="122" t="str">
        <f>IF(Tabel_RIE[[#This Row],[B1]]&gt;0,VLOOKUP(Tabel_RIE[[#This Row],[B1]],Tabel_FK_B[],2,FALSE),"")</f>
        <v/>
      </c>
      <c r="O213" s="120"/>
      <c r="P213" s="122" t="str">
        <f>IF(Tabel_RIE[[#This Row],[W1]]&gt;0,VLOOKUP(Tabel_RIE[[#This Row],[W1]],Tabel_FK_W[],2,FALSE),"")</f>
        <v/>
      </c>
      <c r="Q21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3" s="122" t="str">
        <f>IF(OR(Tabel_RIE[[#This Row],[E12]]="",Tabel_RIE[[#This Row],[B12]]="",Tabel_RIE[[#This Row],[W12]]=""),"",Tabel_RIE[[#This Row],[E12]]*Tabel_RIE[[#This Row],[B12]]*Tabel_RIE[[#This Row],[W12]])</f>
        <v/>
      </c>
      <c r="S213" s="124" t="str">
        <f>IF(AND(Tabel_RIE[[#This Row],[E12]]="",Tabel_RIE[[#This Row],[R12]]=""),"",IF(AND(OR(Tabel_RIE[[#This Row],[E12]]="",Tabel_RIE[[#This Row],[E12]]&lt;15),OR(Tabel_RIE[[#This Row],[R12]]="",Tabel_RIE[[#This Row],[R12]]&lt;70)),"n.v.t.",IF(OR(Tabel_RIE[[#This Row],[E12]]&gt;=15,Tabel_RIE[[#This Row],[R12]]&gt;=70),"√","fout")))</f>
        <v/>
      </c>
      <c r="T213" s="125"/>
      <c r="U213" s="126"/>
      <c r="V213" s="126"/>
      <c r="W213" s="127"/>
      <c r="X213" s="128" t="str">
        <f t="shared" si="3"/>
        <v>Bronaanpak:
Collectieve maatregelen:
Individuele maatregelen:
PBM's:</v>
      </c>
      <c r="Y213" s="119"/>
      <c r="Z213" s="129"/>
      <c r="AA213" s="125"/>
      <c r="AB213" s="122" t="str">
        <f>IF(Tabel_RIE[[#This Row],[E2]]&gt;0,VLOOKUP(Tabel_RIE[[#This Row],[E2]],Tabel_FK_E[],2,FALSE),"")</f>
        <v/>
      </c>
      <c r="AC213" s="125"/>
      <c r="AD213" s="122" t="str">
        <f>IF(Tabel_RIE[[#This Row],[B2]]&gt;0,VLOOKUP(Tabel_RIE[[#This Row],[B2]],Tabel_FK_B[],2,FALSE),"")</f>
        <v/>
      </c>
      <c r="AE213" s="125"/>
      <c r="AF213" s="122" t="str">
        <f>IF(Tabel_RIE[[#This Row],[W2]]&gt;0,VLOOKUP(Tabel_RIE[[#This Row],[W2]],Tabel_FK_W[],2,FALSE),"")</f>
        <v/>
      </c>
      <c r="AG21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13" s="122"/>
      <c r="AI213" s="119"/>
      <c r="AJ213" s="127"/>
      <c r="AK21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13" s="130" t="str">
        <f>IF(AND(Tabel_RIE[[#This Row],[R12]]&gt;=70,Tabel_RIE[[#This Row],[R22]]&lt;70),"Ja","Nee")</f>
        <v>Ja</v>
      </c>
      <c r="AM213" s="130" t="str">
        <f>IF(Tabel_RIE[[#This Row],[R22]]&lt;&gt;"",Tabel_RIE[[#This Row],[R22]],Tabel_RIE[[#This Row],[R12]])</f>
        <v/>
      </c>
    </row>
    <row r="214" spans="2:39" ht="42" customHeight="1">
      <c r="B214" s="118">
        <v>230</v>
      </c>
      <c r="C214" s="119"/>
      <c r="D214" s="119"/>
      <c r="E214" s="119"/>
      <c r="F214" s="119"/>
      <c r="G214" s="119"/>
      <c r="H214" s="119"/>
      <c r="I214" s="119"/>
      <c r="J214" s="119"/>
      <c r="K214" s="120"/>
      <c r="L214" s="121" t="str">
        <f>IF(Tabel_RIE[[#This Row],[E1]]&gt;0,VLOOKUP(Tabel_RIE[[#This Row],[E1]],Tabel_FK_E[],2,FALSE),"")</f>
        <v/>
      </c>
      <c r="M214" s="120"/>
      <c r="N214" s="122" t="str">
        <f>IF(Tabel_RIE[[#This Row],[B1]]&gt;0,VLOOKUP(Tabel_RIE[[#This Row],[B1]],Tabel_FK_B[],2,FALSE),"")</f>
        <v/>
      </c>
      <c r="O214" s="120"/>
      <c r="P214" s="122" t="str">
        <f>IF(Tabel_RIE[[#This Row],[W1]]&gt;0,VLOOKUP(Tabel_RIE[[#This Row],[W1]],Tabel_FK_W[],2,FALSE),"")</f>
        <v/>
      </c>
      <c r="Q21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4" s="122" t="str">
        <f>IF(OR(Tabel_RIE[[#This Row],[E12]]="",Tabel_RIE[[#This Row],[B12]]="",Tabel_RIE[[#This Row],[W12]]=""),"",Tabel_RIE[[#This Row],[E12]]*Tabel_RIE[[#This Row],[B12]]*Tabel_RIE[[#This Row],[W12]])</f>
        <v/>
      </c>
      <c r="S214" s="124" t="str">
        <f>IF(AND(Tabel_RIE[[#This Row],[E12]]="",Tabel_RIE[[#This Row],[R12]]=""),"",IF(AND(OR(Tabel_RIE[[#This Row],[E12]]="",Tabel_RIE[[#This Row],[E12]]&lt;15),OR(Tabel_RIE[[#This Row],[R12]]="",Tabel_RIE[[#This Row],[R12]]&lt;70)),"n.v.t.",IF(OR(Tabel_RIE[[#This Row],[E12]]&gt;=15,Tabel_RIE[[#This Row],[R12]]&gt;=70),"√","fout")))</f>
        <v/>
      </c>
      <c r="T214" s="125"/>
      <c r="U214" s="126"/>
      <c r="V214" s="126"/>
      <c r="W214" s="127"/>
      <c r="X214" s="128" t="str">
        <f t="shared" si="3"/>
        <v>Bronaanpak:
Collectieve maatregelen:
Individuele maatregelen:
PBM's:</v>
      </c>
      <c r="Y214" s="119"/>
      <c r="Z214" s="129"/>
      <c r="AA214" s="125"/>
      <c r="AB214" s="122" t="str">
        <f>IF(Tabel_RIE[[#This Row],[E2]]&gt;0,VLOOKUP(Tabel_RIE[[#This Row],[E2]],Tabel_FK_E[],2,FALSE),"")</f>
        <v/>
      </c>
      <c r="AC214" s="125"/>
      <c r="AD214" s="122" t="str">
        <f>IF(Tabel_RIE[[#This Row],[B2]]&gt;0,VLOOKUP(Tabel_RIE[[#This Row],[B2]],Tabel_FK_B[],2,FALSE),"")</f>
        <v/>
      </c>
      <c r="AE214" s="125"/>
      <c r="AF214" s="122" t="str">
        <f>IF(Tabel_RIE[[#This Row],[W2]]&gt;0,VLOOKUP(Tabel_RIE[[#This Row],[W2]],Tabel_FK_W[],2,FALSE),"")</f>
        <v/>
      </c>
      <c r="AG21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14" s="122"/>
      <c r="AI214" s="119"/>
      <c r="AJ214" s="127"/>
      <c r="AK21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14" s="130" t="str">
        <f>IF(AND(Tabel_RIE[[#This Row],[R12]]&gt;=70,Tabel_RIE[[#This Row],[R22]]&lt;70),"Ja","Nee")</f>
        <v>Ja</v>
      </c>
      <c r="AM214" s="130" t="str">
        <f>IF(Tabel_RIE[[#This Row],[R22]]&lt;&gt;"",Tabel_RIE[[#This Row],[R22]],Tabel_RIE[[#This Row],[R12]])</f>
        <v/>
      </c>
    </row>
    <row r="215" spans="2:39" ht="42" customHeight="1">
      <c r="B215" s="118">
        <v>231</v>
      </c>
      <c r="C215" s="119"/>
      <c r="D215" s="119"/>
      <c r="E215" s="119"/>
      <c r="F215" s="119"/>
      <c r="G215" s="119"/>
      <c r="H215" s="119"/>
      <c r="I215" s="119"/>
      <c r="J215" s="119"/>
      <c r="K215" s="120"/>
      <c r="L215" s="121" t="str">
        <f>IF(Tabel_RIE[[#This Row],[E1]]&gt;0,VLOOKUP(Tabel_RIE[[#This Row],[E1]],Tabel_FK_E[],2,FALSE),"")</f>
        <v/>
      </c>
      <c r="M215" s="120"/>
      <c r="N215" s="122" t="str">
        <f>IF(Tabel_RIE[[#This Row],[B1]]&gt;0,VLOOKUP(Tabel_RIE[[#This Row],[B1]],Tabel_FK_B[],2,FALSE),"")</f>
        <v/>
      </c>
      <c r="O215" s="120"/>
      <c r="P215" s="122" t="str">
        <f>IF(Tabel_RIE[[#This Row],[W1]]&gt;0,VLOOKUP(Tabel_RIE[[#This Row],[W1]],Tabel_FK_W[],2,FALSE),"")</f>
        <v/>
      </c>
      <c r="Q21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5" s="122" t="str">
        <f>IF(OR(Tabel_RIE[[#This Row],[E12]]="",Tabel_RIE[[#This Row],[B12]]="",Tabel_RIE[[#This Row],[W12]]=""),"",Tabel_RIE[[#This Row],[E12]]*Tabel_RIE[[#This Row],[B12]]*Tabel_RIE[[#This Row],[W12]])</f>
        <v/>
      </c>
      <c r="S215" s="124" t="str">
        <f>IF(AND(Tabel_RIE[[#This Row],[E12]]="",Tabel_RIE[[#This Row],[R12]]=""),"",IF(AND(OR(Tabel_RIE[[#This Row],[E12]]="",Tabel_RIE[[#This Row],[E12]]&lt;15),OR(Tabel_RIE[[#This Row],[R12]]="",Tabel_RIE[[#This Row],[R12]]&lt;70)),"n.v.t.",IF(OR(Tabel_RIE[[#This Row],[E12]]&gt;=15,Tabel_RIE[[#This Row],[R12]]&gt;=70),"√","fout")))</f>
        <v/>
      </c>
      <c r="T215" s="125"/>
      <c r="U215" s="126"/>
      <c r="V215" s="126"/>
      <c r="W215" s="127"/>
      <c r="X215" s="128" t="str">
        <f t="shared" si="3"/>
        <v>Bronaanpak:
Collectieve maatregelen:
Individuele maatregelen:
PBM's:</v>
      </c>
      <c r="Y215" s="119"/>
      <c r="Z215" s="129"/>
      <c r="AA215" s="125"/>
      <c r="AB215" s="122" t="str">
        <f>IF(Tabel_RIE[[#This Row],[E2]]&gt;0,VLOOKUP(Tabel_RIE[[#This Row],[E2]],Tabel_FK_E[],2,FALSE),"")</f>
        <v/>
      </c>
      <c r="AC215" s="125"/>
      <c r="AD215" s="122" t="str">
        <f>IF(Tabel_RIE[[#This Row],[B2]]&gt;0,VLOOKUP(Tabel_RIE[[#This Row],[B2]],Tabel_FK_B[],2,FALSE),"")</f>
        <v/>
      </c>
      <c r="AE215" s="125"/>
      <c r="AF215" s="122" t="str">
        <f>IF(Tabel_RIE[[#This Row],[W2]]&gt;0,VLOOKUP(Tabel_RIE[[#This Row],[W2]],Tabel_FK_W[],2,FALSE),"")</f>
        <v/>
      </c>
      <c r="AG21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15" s="122"/>
      <c r="AI215" s="119"/>
      <c r="AJ215" s="127"/>
      <c r="AK21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15" s="130" t="str">
        <f>IF(AND(Tabel_RIE[[#This Row],[R12]]&gt;=70,Tabel_RIE[[#This Row],[R22]]&lt;70),"Ja","Nee")</f>
        <v>Ja</v>
      </c>
      <c r="AM215" s="130" t="str">
        <f>IF(Tabel_RIE[[#This Row],[R22]]&lt;&gt;"",Tabel_RIE[[#This Row],[R22]],Tabel_RIE[[#This Row],[R12]])</f>
        <v/>
      </c>
    </row>
    <row r="216" spans="2:39" ht="42" customHeight="1">
      <c r="B216" s="118">
        <v>232</v>
      </c>
      <c r="C216" s="119"/>
      <c r="D216" s="119"/>
      <c r="E216" s="119"/>
      <c r="F216" s="119"/>
      <c r="G216" s="119"/>
      <c r="H216" s="119"/>
      <c r="I216" s="119"/>
      <c r="J216" s="119"/>
      <c r="K216" s="120"/>
      <c r="L216" s="121" t="str">
        <f>IF(Tabel_RIE[[#This Row],[E1]]&gt;0,VLOOKUP(Tabel_RIE[[#This Row],[E1]],Tabel_FK_E[],2,FALSE),"")</f>
        <v/>
      </c>
      <c r="M216" s="120"/>
      <c r="N216" s="122" t="str">
        <f>IF(Tabel_RIE[[#This Row],[B1]]&gt;0,VLOOKUP(Tabel_RIE[[#This Row],[B1]],Tabel_FK_B[],2,FALSE),"")</f>
        <v/>
      </c>
      <c r="O216" s="120"/>
      <c r="P216" s="122" t="str">
        <f>IF(Tabel_RIE[[#This Row],[W1]]&gt;0,VLOOKUP(Tabel_RIE[[#This Row],[W1]],Tabel_FK_W[],2,FALSE),"")</f>
        <v/>
      </c>
      <c r="Q21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6" s="122" t="str">
        <f>IF(OR(Tabel_RIE[[#This Row],[E12]]="",Tabel_RIE[[#This Row],[B12]]="",Tabel_RIE[[#This Row],[W12]]=""),"",Tabel_RIE[[#This Row],[E12]]*Tabel_RIE[[#This Row],[B12]]*Tabel_RIE[[#This Row],[W12]])</f>
        <v/>
      </c>
      <c r="S216" s="124" t="str">
        <f>IF(AND(Tabel_RIE[[#This Row],[E12]]="",Tabel_RIE[[#This Row],[R12]]=""),"",IF(AND(OR(Tabel_RIE[[#This Row],[E12]]="",Tabel_RIE[[#This Row],[E12]]&lt;15),OR(Tabel_RIE[[#This Row],[R12]]="",Tabel_RIE[[#This Row],[R12]]&lt;70)),"n.v.t.",IF(OR(Tabel_RIE[[#This Row],[E12]]&gt;=15,Tabel_RIE[[#This Row],[R12]]&gt;=70),"√","fout")))</f>
        <v/>
      </c>
      <c r="T216" s="125"/>
      <c r="U216" s="126"/>
      <c r="V216" s="126"/>
      <c r="W216" s="127"/>
      <c r="X216" s="128" t="str">
        <f t="shared" si="3"/>
        <v>Bronaanpak:
Collectieve maatregelen:
Individuele maatregelen:
PBM's:</v>
      </c>
      <c r="Y216" s="119"/>
      <c r="Z216" s="129"/>
      <c r="AA216" s="125"/>
      <c r="AB216" s="122" t="str">
        <f>IF(Tabel_RIE[[#This Row],[E2]]&gt;0,VLOOKUP(Tabel_RIE[[#This Row],[E2]],Tabel_FK_E[],2,FALSE),"")</f>
        <v/>
      </c>
      <c r="AC216" s="125"/>
      <c r="AD216" s="122" t="str">
        <f>IF(Tabel_RIE[[#This Row],[B2]]&gt;0,VLOOKUP(Tabel_RIE[[#This Row],[B2]],Tabel_FK_B[],2,FALSE),"")</f>
        <v/>
      </c>
      <c r="AE216" s="125"/>
      <c r="AF216" s="122" t="str">
        <f>IF(Tabel_RIE[[#This Row],[W2]]&gt;0,VLOOKUP(Tabel_RIE[[#This Row],[W2]],Tabel_FK_W[],2,FALSE),"")</f>
        <v/>
      </c>
      <c r="AG21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16" s="122"/>
      <c r="AI216" s="119"/>
      <c r="AJ216" s="127"/>
      <c r="AK21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16" s="130" t="str">
        <f>IF(AND(Tabel_RIE[[#This Row],[R12]]&gt;=70,Tabel_RIE[[#This Row],[R22]]&lt;70),"Ja","Nee")</f>
        <v>Ja</v>
      </c>
      <c r="AM216" s="130" t="str">
        <f>IF(Tabel_RIE[[#This Row],[R22]]&lt;&gt;"",Tabel_RIE[[#This Row],[R22]],Tabel_RIE[[#This Row],[R12]])</f>
        <v/>
      </c>
    </row>
    <row r="217" spans="2:39" ht="42" customHeight="1">
      <c r="B217" s="118">
        <v>233</v>
      </c>
      <c r="C217" s="119"/>
      <c r="D217" s="119"/>
      <c r="E217" s="119"/>
      <c r="F217" s="119"/>
      <c r="G217" s="119"/>
      <c r="H217" s="119"/>
      <c r="I217" s="119"/>
      <c r="J217" s="119"/>
      <c r="K217" s="120"/>
      <c r="L217" s="121" t="str">
        <f>IF(Tabel_RIE[[#This Row],[E1]]&gt;0,VLOOKUP(Tabel_RIE[[#This Row],[E1]],Tabel_FK_E[],2,FALSE),"")</f>
        <v/>
      </c>
      <c r="M217" s="120"/>
      <c r="N217" s="122" t="str">
        <f>IF(Tabel_RIE[[#This Row],[B1]]&gt;0,VLOOKUP(Tabel_RIE[[#This Row],[B1]],Tabel_FK_B[],2,FALSE),"")</f>
        <v/>
      </c>
      <c r="O217" s="120"/>
      <c r="P217" s="122" t="str">
        <f>IF(Tabel_RIE[[#This Row],[W1]]&gt;0,VLOOKUP(Tabel_RIE[[#This Row],[W1]],Tabel_FK_W[],2,FALSE),"")</f>
        <v/>
      </c>
      <c r="Q21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7" s="122" t="str">
        <f>IF(OR(Tabel_RIE[[#This Row],[E12]]="",Tabel_RIE[[#This Row],[B12]]="",Tabel_RIE[[#This Row],[W12]]=""),"",Tabel_RIE[[#This Row],[E12]]*Tabel_RIE[[#This Row],[B12]]*Tabel_RIE[[#This Row],[W12]])</f>
        <v/>
      </c>
      <c r="S217" s="124" t="str">
        <f>IF(AND(Tabel_RIE[[#This Row],[E12]]="",Tabel_RIE[[#This Row],[R12]]=""),"",IF(AND(OR(Tabel_RIE[[#This Row],[E12]]="",Tabel_RIE[[#This Row],[E12]]&lt;15),OR(Tabel_RIE[[#This Row],[R12]]="",Tabel_RIE[[#This Row],[R12]]&lt;70)),"n.v.t.",IF(OR(Tabel_RIE[[#This Row],[E12]]&gt;=15,Tabel_RIE[[#This Row],[R12]]&gt;=70),"√","fout")))</f>
        <v/>
      </c>
      <c r="T217" s="125"/>
      <c r="U217" s="126"/>
      <c r="V217" s="126"/>
      <c r="W217" s="127"/>
      <c r="X217" s="128" t="str">
        <f t="shared" si="3"/>
        <v>Bronaanpak:
Collectieve maatregelen:
Individuele maatregelen:
PBM's:</v>
      </c>
      <c r="Y217" s="119"/>
      <c r="Z217" s="129"/>
      <c r="AA217" s="125"/>
      <c r="AB217" s="122" t="str">
        <f>IF(Tabel_RIE[[#This Row],[E2]]&gt;0,VLOOKUP(Tabel_RIE[[#This Row],[E2]],Tabel_FK_E[],2,FALSE),"")</f>
        <v/>
      </c>
      <c r="AC217" s="125"/>
      <c r="AD217" s="122" t="str">
        <f>IF(Tabel_RIE[[#This Row],[B2]]&gt;0,VLOOKUP(Tabel_RIE[[#This Row],[B2]],Tabel_FK_B[],2,FALSE),"")</f>
        <v/>
      </c>
      <c r="AE217" s="125"/>
      <c r="AF217" s="122" t="str">
        <f>IF(Tabel_RIE[[#This Row],[W2]]&gt;0,VLOOKUP(Tabel_RIE[[#This Row],[W2]],Tabel_FK_W[],2,FALSE),"")</f>
        <v/>
      </c>
      <c r="AG21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17" s="122"/>
      <c r="AI217" s="119"/>
      <c r="AJ217" s="127"/>
      <c r="AK21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17" s="130" t="str">
        <f>IF(AND(Tabel_RIE[[#This Row],[R12]]&gt;=70,Tabel_RIE[[#This Row],[R22]]&lt;70),"Ja","Nee")</f>
        <v>Ja</v>
      </c>
      <c r="AM217" s="130" t="str">
        <f>IF(Tabel_RIE[[#This Row],[R22]]&lt;&gt;"",Tabel_RIE[[#This Row],[R22]],Tabel_RIE[[#This Row],[R12]])</f>
        <v/>
      </c>
    </row>
    <row r="218" spans="2:39" ht="42" customHeight="1">
      <c r="B218" s="118">
        <v>234</v>
      </c>
      <c r="C218" s="119"/>
      <c r="D218" s="119"/>
      <c r="E218" s="119"/>
      <c r="F218" s="119"/>
      <c r="G218" s="119"/>
      <c r="H218" s="119"/>
      <c r="I218" s="119"/>
      <c r="J218" s="119"/>
      <c r="K218" s="120"/>
      <c r="L218" s="121" t="str">
        <f>IF(Tabel_RIE[[#This Row],[E1]]&gt;0,VLOOKUP(Tabel_RIE[[#This Row],[E1]],Tabel_FK_E[],2,FALSE),"")</f>
        <v/>
      </c>
      <c r="M218" s="120"/>
      <c r="N218" s="122" t="str">
        <f>IF(Tabel_RIE[[#This Row],[B1]]&gt;0,VLOOKUP(Tabel_RIE[[#This Row],[B1]],Tabel_FK_B[],2,FALSE),"")</f>
        <v/>
      </c>
      <c r="O218" s="120"/>
      <c r="P218" s="122" t="str">
        <f>IF(Tabel_RIE[[#This Row],[W1]]&gt;0,VLOOKUP(Tabel_RIE[[#This Row],[W1]],Tabel_FK_W[],2,FALSE),"")</f>
        <v/>
      </c>
      <c r="Q21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8" s="122" t="str">
        <f>IF(OR(Tabel_RIE[[#This Row],[E12]]="",Tabel_RIE[[#This Row],[B12]]="",Tabel_RIE[[#This Row],[W12]]=""),"",Tabel_RIE[[#This Row],[E12]]*Tabel_RIE[[#This Row],[B12]]*Tabel_RIE[[#This Row],[W12]])</f>
        <v/>
      </c>
      <c r="S218" s="124" t="str">
        <f>IF(AND(Tabel_RIE[[#This Row],[E12]]="",Tabel_RIE[[#This Row],[R12]]=""),"",IF(AND(OR(Tabel_RIE[[#This Row],[E12]]="",Tabel_RIE[[#This Row],[E12]]&lt;15),OR(Tabel_RIE[[#This Row],[R12]]="",Tabel_RIE[[#This Row],[R12]]&lt;70)),"n.v.t.",IF(OR(Tabel_RIE[[#This Row],[E12]]&gt;=15,Tabel_RIE[[#This Row],[R12]]&gt;=70),"√","fout")))</f>
        <v/>
      </c>
      <c r="T218" s="125"/>
      <c r="U218" s="126"/>
      <c r="V218" s="126"/>
      <c r="W218" s="127"/>
      <c r="X218" s="128" t="str">
        <f t="shared" si="3"/>
        <v>Bronaanpak:
Collectieve maatregelen:
Individuele maatregelen:
PBM's:</v>
      </c>
      <c r="Y218" s="119"/>
      <c r="Z218" s="129"/>
      <c r="AA218" s="125"/>
      <c r="AB218" s="122" t="str">
        <f>IF(Tabel_RIE[[#This Row],[E2]]&gt;0,VLOOKUP(Tabel_RIE[[#This Row],[E2]],Tabel_FK_E[],2,FALSE),"")</f>
        <v/>
      </c>
      <c r="AC218" s="125"/>
      <c r="AD218" s="122" t="str">
        <f>IF(Tabel_RIE[[#This Row],[B2]]&gt;0,VLOOKUP(Tabel_RIE[[#This Row],[B2]],Tabel_FK_B[],2,FALSE),"")</f>
        <v/>
      </c>
      <c r="AE218" s="125"/>
      <c r="AF218" s="122" t="str">
        <f>IF(Tabel_RIE[[#This Row],[W2]]&gt;0,VLOOKUP(Tabel_RIE[[#This Row],[W2]],Tabel_FK_W[],2,FALSE),"")</f>
        <v/>
      </c>
      <c r="AG21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18" s="122"/>
      <c r="AI218" s="119"/>
      <c r="AJ218" s="127"/>
      <c r="AK21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18" s="130" t="str">
        <f>IF(AND(Tabel_RIE[[#This Row],[R12]]&gt;=70,Tabel_RIE[[#This Row],[R22]]&lt;70),"Ja","Nee")</f>
        <v>Ja</v>
      </c>
      <c r="AM218" s="130" t="str">
        <f>IF(Tabel_RIE[[#This Row],[R22]]&lt;&gt;"",Tabel_RIE[[#This Row],[R22]],Tabel_RIE[[#This Row],[R12]])</f>
        <v/>
      </c>
    </row>
    <row r="219" spans="2:39" ht="42" customHeight="1">
      <c r="B219" s="118">
        <v>235</v>
      </c>
      <c r="C219" s="119"/>
      <c r="D219" s="119"/>
      <c r="E219" s="119"/>
      <c r="F219" s="119"/>
      <c r="G219" s="119"/>
      <c r="H219" s="119"/>
      <c r="I219" s="119"/>
      <c r="J219" s="119"/>
      <c r="K219" s="120"/>
      <c r="L219" s="121" t="str">
        <f>IF(Tabel_RIE[[#This Row],[E1]]&gt;0,VLOOKUP(Tabel_RIE[[#This Row],[E1]],Tabel_FK_E[],2,FALSE),"")</f>
        <v/>
      </c>
      <c r="M219" s="120"/>
      <c r="N219" s="122" t="str">
        <f>IF(Tabel_RIE[[#This Row],[B1]]&gt;0,VLOOKUP(Tabel_RIE[[#This Row],[B1]],Tabel_FK_B[],2,FALSE),"")</f>
        <v/>
      </c>
      <c r="O219" s="120"/>
      <c r="P219" s="122" t="str">
        <f>IF(Tabel_RIE[[#This Row],[W1]]&gt;0,VLOOKUP(Tabel_RIE[[#This Row],[W1]],Tabel_FK_W[],2,FALSE),"")</f>
        <v/>
      </c>
      <c r="Q21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9" s="122" t="str">
        <f>IF(OR(Tabel_RIE[[#This Row],[E12]]="",Tabel_RIE[[#This Row],[B12]]="",Tabel_RIE[[#This Row],[W12]]=""),"",Tabel_RIE[[#This Row],[E12]]*Tabel_RIE[[#This Row],[B12]]*Tabel_RIE[[#This Row],[W12]])</f>
        <v/>
      </c>
      <c r="S219" s="124" t="str">
        <f>IF(AND(Tabel_RIE[[#This Row],[E12]]="",Tabel_RIE[[#This Row],[R12]]=""),"",IF(AND(OR(Tabel_RIE[[#This Row],[E12]]="",Tabel_RIE[[#This Row],[E12]]&lt;15),OR(Tabel_RIE[[#This Row],[R12]]="",Tabel_RIE[[#This Row],[R12]]&lt;70)),"n.v.t.",IF(OR(Tabel_RIE[[#This Row],[E12]]&gt;=15,Tabel_RIE[[#This Row],[R12]]&gt;=70),"√","fout")))</f>
        <v/>
      </c>
      <c r="T219" s="125"/>
      <c r="U219" s="126"/>
      <c r="V219" s="126"/>
      <c r="W219" s="127"/>
      <c r="X219" s="128" t="str">
        <f t="shared" si="3"/>
        <v>Bronaanpak:
Collectieve maatregelen:
Individuele maatregelen:
PBM's:</v>
      </c>
      <c r="Y219" s="119"/>
      <c r="Z219" s="129"/>
      <c r="AA219" s="125"/>
      <c r="AB219" s="122" t="str">
        <f>IF(Tabel_RIE[[#This Row],[E2]]&gt;0,VLOOKUP(Tabel_RIE[[#This Row],[E2]],Tabel_FK_E[],2,FALSE),"")</f>
        <v/>
      </c>
      <c r="AC219" s="125"/>
      <c r="AD219" s="122" t="str">
        <f>IF(Tabel_RIE[[#This Row],[B2]]&gt;0,VLOOKUP(Tabel_RIE[[#This Row],[B2]],Tabel_FK_B[],2,FALSE),"")</f>
        <v/>
      </c>
      <c r="AE219" s="125"/>
      <c r="AF219" s="122" t="str">
        <f>IF(Tabel_RIE[[#This Row],[W2]]&gt;0,VLOOKUP(Tabel_RIE[[#This Row],[W2]],Tabel_FK_W[],2,FALSE),"")</f>
        <v/>
      </c>
      <c r="AG21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19" s="122"/>
      <c r="AI219" s="119"/>
      <c r="AJ219" s="127"/>
      <c r="AK21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19" s="130" t="str">
        <f>IF(AND(Tabel_RIE[[#This Row],[R12]]&gt;=70,Tabel_RIE[[#This Row],[R22]]&lt;70),"Ja","Nee")</f>
        <v>Ja</v>
      </c>
      <c r="AM219" s="130" t="str">
        <f>IF(Tabel_RIE[[#This Row],[R22]]&lt;&gt;"",Tabel_RIE[[#This Row],[R22]],Tabel_RIE[[#This Row],[R12]])</f>
        <v/>
      </c>
    </row>
    <row r="220" spans="2:39" ht="42" customHeight="1">
      <c r="B220" s="118">
        <v>236</v>
      </c>
      <c r="C220" s="119"/>
      <c r="D220" s="119"/>
      <c r="E220" s="119"/>
      <c r="F220" s="119"/>
      <c r="G220" s="119"/>
      <c r="H220" s="119"/>
      <c r="I220" s="119"/>
      <c r="J220" s="119"/>
      <c r="K220" s="120"/>
      <c r="L220" s="121" t="str">
        <f>IF(Tabel_RIE[[#This Row],[E1]]&gt;0,VLOOKUP(Tabel_RIE[[#This Row],[E1]],Tabel_FK_E[],2,FALSE),"")</f>
        <v/>
      </c>
      <c r="M220" s="120"/>
      <c r="N220" s="122" t="str">
        <f>IF(Tabel_RIE[[#This Row],[B1]]&gt;0,VLOOKUP(Tabel_RIE[[#This Row],[B1]],Tabel_FK_B[],2,FALSE),"")</f>
        <v/>
      </c>
      <c r="O220" s="120"/>
      <c r="P220" s="122" t="str">
        <f>IF(Tabel_RIE[[#This Row],[W1]]&gt;0,VLOOKUP(Tabel_RIE[[#This Row],[W1]],Tabel_FK_W[],2,FALSE),"")</f>
        <v/>
      </c>
      <c r="Q22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0" s="122" t="str">
        <f>IF(OR(Tabel_RIE[[#This Row],[E12]]="",Tabel_RIE[[#This Row],[B12]]="",Tabel_RIE[[#This Row],[W12]]=""),"",Tabel_RIE[[#This Row],[E12]]*Tabel_RIE[[#This Row],[B12]]*Tabel_RIE[[#This Row],[W12]])</f>
        <v/>
      </c>
      <c r="S220" s="124" t="str">
        <f>IF(AND(Tabel_RIE[[#This Row],[E12]]="",Tabel_RIE[[#This Row],[R12]]=""),"",IF(AND(OR(Tabel_RIE[[#This Row],[E12]]="",Tabel_RIE[[#This Row],[E12]]&lt;15),OR(Tabel_RIE[[#This Row],[R12]]="",Tabel_RIE[[#This Row],[R12]]&lt;70)),"n.v.t.",IF(OR(Tabel_RIE[[#This Row],[E12]]&gt;=15,Tabel_RIE[[#This Row],[R12]]&gt;=70),"√","fout")))</f>
        <v/>
      </c>
      <c r="T220" s="125"/>
      <c r="U220" s="126"/>
      <c r="V220" s="126"/>
      <c r="W220" s="127"/>
      <c r="X220" s="128" t="str">
        <f t="shared" si="3"/>
        <v>Bronaanpak:
Collectieve maatregelen:
Individuele maatregelen:
PBM's:</v>
      </c>
      <c r="Y220" s="119"/>
      <c r="Z220" s="129"/>
      <c r="AA220" s="125"/>
      <c r="AB220" s="122" t="str">
        <f>IF(Tabel_RIE[[#This Row],[E2]]&gt;0,VLOOKUP(Tabel_RIE[[#This Row],[E2]],Tabel_FK_E[],2,FALSE),"")</f>
        <v/>
      </c>
      <c r="AC220" s="125"/>
      <c r="AD220" s="122" t="str">
        <f>IF(Tabel_RIE[[#This Row],[B2]]&gt;0,VLOOKUP(Tabel_RIE[[#This Row],[B2]],Tabel_FK_B[],2,FALSE),"")</f>
        <v/>
      </c>
      <c r="AE220" s="125"/>
      <c r="AF220" s="122" t="str">
        <f>IF(Tabel_RIE[[#This Row],[W2]]&gt;0,VLOOKUP(Tabel_RIE[[#This Row],[W2]],Tabel_FK_W[],2,FALSE),"")</f>
        <v/>
      </c>
      <c r="AG22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20" s="122"/>
      <c r="AI220" s="119"/>
      <c r="AJ220" s="127"/>
      <c r="AK22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20" s="130" t="str">
        <f>IF(AND(Tabel_RIE[[#This Row],[R12]]&gt;=70,Tabel_RIE[[#This Row],[R22]]&lt;70),"Ja","Nee")</f>
        <v>Ja</v>
      </c>
      <c r="AM220" s="130" t="str">
        <f>IF(Tabel_RIE[[#This Row],[R22]]&lt;&gt;"",Tabel_RIE[[#This Row],[R22]],Tabel_RIE[[#This Row],[R12]])</f>
        <v/>
      </c>
    </row>
    <row r="221" spans="2:39" ht="42" customHeight="1">
      <c r="B221" s="118">
        <v>237</v>
      </c>
      <c r="C221" s="119"/>
      <c r="D221" s="119"/>
      <c r="E221" s="119"/>
      <c r="F221" s="119"/>
      <c r="G221" s="119"/>
      <c r="H221" s="119"/>
      <c r="I221" s="119"/>
      <c r="J221" s="119"/>
      <c r="K221" s="120"/>
      <c r="L221" s="121" t="str">
        <f>IF(Tabel_RIE[[#This Row],[E1]]&gt;0,VLOOKUP(Tabel_RIE[[#This Row],[E1]],Tabel_FK_E[],2,FALSE),"")</f>
        <v/>
      </c>
      <c r="M221" s="120"/>
      <c r="N221" s="122" t="str">
        <f>IF(Tabel_RIE[[#This Row],[B1]]&gt;0,VLOOKUP(Tabel_RIE[[#This Row],[B1]],Tabel_FK_B[],2,FALSE),"")</f>
        <v/>
      </c>
      <c r="O221" s="120"/>
      <c r="P221" s="122" t="str">
        <f>IF(Tabel_RIE[[#This Row],[W1]]&gt;0,VLOOKUP(Tabel_RIE[[#This Row],[W1]],Tabel_FK_W[],2,FALSE),"")</f>
        <v/>
      </c>
      <c r="Q22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1" s="122" t="str">
        <f>IF(OR(Tabel_RIE[[#This Row],[E12]]="",Tabel_RIE[[#This Row],[B12]]="",Tabel_RIE[[#This Row],[W12]]=""),"",Tabel_RIE[[#This Row],[E12]]*Tabel_RIE[[#This Row],[B12]]*Tabel_RIE[[#This Row],[W12]])</f>
        <v/>
      </c>
      <c r="S221" s="124" t="str">
        <f>IF(AND(Tabel_RIE[[#This Row],[E12]]="",Tabel_RIE[[#This Row],[R12]]=""),"",IF(AND(OR(Tabel_RIE[[#This Row],[E12]]="",Tabel_RIE[[#This Row],[E12]]&lt;15),OR(Tabel_RIE[[#This Row],[R12]]="",Tabel_RIE[[#This Row],[R12]]&lt;70)),"n.v.t.",IF(OR(Tabel_RIE[[#This Row],[E12]]&gt;=15,Tabel_RIE[[#This Row],[R12]]&gt;=70),"√","fout")))</f>
        <v/>
      </c>
      <c r="T221" s="125"/>
      <c r="U221" s="126"/>
      <c r="V221" s="126"/>
      <c r="W221" s="127"/>
      <c r="X221" s="128" t="str">
        <f t="shared" si="3"/>
        <v>Bronaanpak:
Collectieve maatregelen:
Individuele maatregelen:
PBM's:</v>
      </c>
      <c r="Y221" s="119"/>
      <c r="Z221" s="129"/>
      <c r="AA221" s="125"/>
      <c r="AB221" s="122" t="str">
        <f>IF(Tabel_RIE[[#This Row],[E2]]&gt;0,VLOOKUP(Tabel_RIE[[#This Row],[E2]],Tabel_FK_E[],2,FALSE),"")</f>
        <v/>
      </c>
      <c r="AC221" s="125"/>
      <c r="AD221" s="122" t="str">
        <f>IF(Tabel_RIE[[#This Row],[B2]]&gt;0,VLOOKUP(Tabel_RIE[[#This Row],[B2]],Tabel_FK_B[],2,FALSE),"")</f>
        <v/>
      </c>
      <c r="AE221" s="125"/>
      <c r="AF221" s="122" t="str">
        <f>IF(Tabel_RIE[[#This Row],[W2]]&gt;0,VLOOKUP(Tabel_RIE[[#This Row],[W2]],Tabel_FK_W[],2,FALSE),"")</f>
        <v/>
      </c>
      <c r="AG22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21" s="122"/>
      <c r="AI221" s="119"/>
      <c r="AJ221" s="127"/>
      <c r="AK22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21" s="130" t="str">
        <f>IF(AND(Tabel_RIE[[#This Row],[R12]]&gt;=70,Tabel_RIE[[#This Row],[R22]]&lt;70),"Ja","Nee")</f>
        <v>Ja</v>
      </c>
      <c r="AM221" s="130" t="str">
        <f>IF(Tabel_RIE[[#This Row],[R22]]&lt;&gt;"",Tabel_RIE[[#This Row],[R22]],Tabel_RIE[[#This Row],[R12]])</f>
        <v/>
      </c>
    </row>
    <row r="222" spans="2:39" ht="42" customHeight="1">
      <c r="B222" s="118">
        <v>238</v>
      </c>
      <c r="C222" s="119"/>
      <c r="D222" s="119"/>
      <c r="E222" s="119"/>
      <c r="F222" s="119"/>
      <c r="G222" s="119"/>
      <c r="H222" s="119"/>
      <c r="I222" s="119"/>
      <c r="J222" s="119"/>
      <c r="K222" s="120"/>
      <c r="L222" s="121" t="str">
        <f>IF(Tabel_RIE[[#This Row],[E1]]&gt;0,VLOOKUP(Tabel_RIE[[#This Row],[E1]],Tabel_FK_E[],2,FALSE),"")</f>
        <v/>
      </c>
      <c r="M222" s="120"/>
      <c r="N222" s="122" t="str">
        <f>IF(Tabel_RIE[[#This Row],[B1]]&gt;0,VLOOKUP(Tabel_RIE[[#This Row],[B1]],Tabel_FK_B[],2,FALSE),"")</f>
        <v/>
      </c>
      <c r="O222" s="120"/>
      <c r="P222" s="122" t="str">
        <f>IF(Tabel_RIE[[#This Row],[W1]]&gt;0,VLOOKUP(Tabel_RIE[[#This Row],[W1]],Tabel_FK_W[],2,FALSE),"")</f>
        <v/>
      </c>
      <c r="Q22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2" s="122" t="str">
        <f>IF(OR(Tabel_RIE[[#This Row],[E12]]="",Tabel_RIE[[#This Row],[B12]]="",Tabel_RIE[[#This Row],[W12]]=""),"",Tabel_RIE[[#This Row],[E12]]*Tabel_RIE[[#This Row],[B12]]*Tabel_RIE[[#This Row],[W12]])</f>
        <v/>
      </c>
      <c r="S222" s="124" t="str">
        <f>IF(AND(Tabel_RIE[[#This Row],[E12]]="",Tabel_RIE[[#This Row],[R12]]=""),"",IF(AND(OR(Tabel_RIE[[#This Row],[E12]]="",Tabel_RIE[[#This Row],[E12]]&lt;15),OR(Tabel_RIE[[#This Row],[R12]]="",Tabel_RIE[[#This Row],[R12]]&lt;70)),"n.v.t.",IF(OR(Tabel_RIE[[#This Row],[E12]]&gt;=15,Tabel_RIE[[#This Row],[R12]]&gt;=70),"√","fout")))</f>
        <v/>
      </c>
      <c r="T222" s="125"/>
      <c r="U222" s="126"/>
      <c r="V222" s="126"/>
      <c r="W222" s="127"/>
      <c r="X222" s="128" t="str">
        <f t="shared" si="3"/>
        <v>Bronaanpak:
Collectieve maatregelen:
Individuele maatregelen:
PBM's:</v>
      </c>
      <c r="Y222" s="119"/>
      <c r="Z222" s="129"/>
      <c r="AA222" s="125"/>
      <c r="AB222" s="122" t="str">
        <f>IF(Tabel_RIE[[#This Row],[E2]]&gt;0,VLOOKUP(Tabel_RIE[[#This Row],[E2]],Tabel_FK_E[],2,FALSE),"")</f>
        <v/>
      </c>
      <c r="AC222" s="125"/>
      <c r="AD222" s="122" t="str">
        <f>IF(Tabel_RIE[[#This Row],[B2]]&gt;0,VLOOKUP(Tabel_RIE[[#This Row],[B2]],Tabel_FK_B[],2,FALSE),"")</f>
        <v/>
      </c>
      <c r="AE222" s="125"/>
      <c r="AF222" s="122" t="str">
        <f>IF(Tabel_RIE[[#This Row],[W2]]&gt;0,VLOOKUP(Tabel_RIE[[#This Row],[W2]],Tabel_FK_W[],2,FALSE),"")</f>
        <v/>
      </c>
      <c r="AG22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22" s="122"/>
      <c r="AI222" s="119"/>
      <c r="AJ222" s="127"/>
      <c r="AK22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22" s="130" t="str">
        <f>IF(AND(Tabel_RIE[[#This Row],[R12]]&gt;=70,Tabel_RIE[[#This Row],[R22]]&lt;70),"Ja","Nee")</f>
        <v>Ja</v>
      </c>
      <c r="AM222" s="130" t="str">
        <f>IF(Tabel_RIE[[#This Row],[R22]]&lt;&gt;"",Tabel_RIE[[#This Row],[R22]],Tabel_RIE[[#This Row],[R12]])</f>
        <v/>
      </c>
    </row>
    <row r="223" spans="2:39" ht="42" customHeight="1">
      <c r="B223" s="118">
        <v>239</v>
      </c>
      <c r="C223" s="119"/>
      <c r="D223" s="119"/>
      <c r="E223" s="119"/>
      <c r="F223" s="119"/>
      <c r="G223" s="119"/>
      <c r="H223" s="119"/>
      <c r="I223" s="119"/>
      <c r="J223" s="119"/>
      <c r="K223" s="120"/>
      <c r="L223" s="121" t="str">
        <f>IF(Tabel_RIE[[#This Row],[E1]]&gt;0,VLOOKUP(Tabel_RIE[[#This Row],[E1]],Tabel_FK_E[],2,FALSE),"")</f>
        <v/>
      </c>
      <c r="M223" s="120"/>
      <c r="N223" s="122" t="str">
        <f>IF(Tabel_RIE[[#This Row],[B1]]&gt;0,VLOOKUP(Tabel_RIE[[#This Row],[B1]],Tabel_FK_B[],2,FALSE),"")</f>
        <v/>
      </c>
      <c r="O223" s="120"/>
      <c r="P223" s="122" t="str">
        <f>IF(Tabel_RIE[[#This Row],[W1]]&gt;0,VLOOKUP(Tabel_RIE[[#This Row],[W1]],Tabel_FK_W[],2,FALSE),"")</f>
        <v/>
      </c>
      <c r="Q22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3" s="122" t="str">
        <f>IF(OR(Tabel_RIE[[#This Row],[E12]]="",Tabel_RIE[[#This Row],[B12]]="",Tabel_RIE[[#This Row],[W12]]=""),"",Tabel_RIE[[#This Row],[E12]]*Tabel_RIE[[#This Row],[B12]]*Tabel_RIE[[#This Row],[W12]])</f>
        <v/>
      </c>
      <c r="S223" s="124" t="str">
        <f>IF(AND(Tabel_RIE[[#This Row],[E12]]="",Tabel_RIE[[#This Row],[R12]]=""),"",IF(AND(OR(Tabel_RIE[[#This Row],[E12]]="",Tabel_RIE[[#This Row],[E12]]&lt;15),OR(Tabel_RIE[[#This Row],[R12]]="",Tabel_RIE[[#This Row],[R12]]&lt;70)),"n.v.t.",IF(OR(Tabel_RIE[[#This Row],[E12]]&gt;=15,Tabel_RIE[[#This Row],[R12]]&gt;=70),"√","fout")))</f>
        <v/>
      </c>
      <c r="T223" s="125"/>
      <c r="U223" s="126"/>
      <c r="V223" s="126"/>
      <c r="W223" s="127"/>
      <c r="X223" s="128" t="str">
        <f t="shared" si="3"/>
        <v>Bronaanpak:
Collectieve maatregelen:
Individuele maatregelen:
PBM's:</v>
      </c>
      <c r="Y223" s="119"/>
      <c r="Z223" s="129"/>
      <c r="AA223" s="125"/>
      <c r="AB223" s="122" t="str">
        <f>IF(Tabel_RIE[[#This Row],[E2]]&gt;0,VLOOKUP(Tabel_RIE[[#This Row],[E2]],Tabel_FK_E[],2,FALSE),"")</f>
        <v/>
      </c>
      <c r="AC223" s="125"/>
      <c r="AD223" s="122" t="str">
        <f>IF(Tabel_RIE[[#This Row],[B2]]&gt;0,VLOOKUP(Tabel_RIE[[#This Row],[B2]],Tabel_FK_B[],2,FALSE),"")</f>
        <v/>
      </c>
      <c r="AE223" s="125"/>
      <c r="AF223" s="122" t="str">
        <f>IF(Tabel_RIE[[#This Row],[W2]]&gt;0,VLOOKUP(Tabel_RIE[[#This Row],[W2]],Tabel_FK_W[],2,FALSE),"")</f>
        <v/>
      </c>
      <c r="AG22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23" s="122"/>
      <c r="AI223" s="119"/>
      <c r="AJ223" s="127"/>
      <c r="AK22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23" s="130" t="str">
        <f>IF(AND(Tabel_RIE[[#This Row],[R12]]&gt;=70,Tabel_RIE[[#This Row],[R22]]&lt;70),"Ja","Nee")</f>
        <v>Ja</v>
      </c>
      <c r="AM223" s="130" t="str">
        <f>IF(Tabel_RIE[[#This Row],[R22]]&lt;&gt;"",Tabel_RIE[[#This Row],[R22]],Tabel_RIE[[#This Row],[R12]])</f>
        <v/>
      </c>
    </row>
    <row r="224" spans="2:39" ht="42" customHeight="1">
      <c r="B224" s="118">
        <v>240</v>
      </c>
      <c r="C224" s="119"/>
      <c r="D224" s="119"/>
      <c r="E224" s="119"/>
      <c r="F224" s="119"/>
      <c r="G224" s="119"/>
      <c r="H224" s="119"/>
      <c r="I224" s="119"/>
      <c r="J224" s="119"/>
      <c r="K224" s="120"/>
      <c r="L224" s="121" t="str">
        <f>IF(Tabel_RIE[[#This Row],[E1]]&gt;0,VLOOKUP(Tabel_RIE[[#This Row],[E1]],Tabel_FK_E[],2,FALSE),"")</f>
        <v/>
      </c>
      <c r="M224" s="120"/>
      <c r="N224" s="122" t="str">
        <f>IF(Tabel_RIE[[#This Row],[B1]]&gt;0,VLOOKUP(Tabel_RIE[[#This Row],[B1]],Tabel_FK_B[],2,FALSE),"")</f>
        <v/>
      </c>
      <c r="O224" s="120"/>
      <c r="P224" s="122" t="str">
        <f>IF(Tabel_RIE[[#This Row],[W1]]&gt;0,VLOOKUP(Tabel_RIE[[#This Row],[W1]],Tabel_FK_W[],2,FALSE),"")</f>
        <v/>
      </c>
      <c r="Q22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4" s="122" t="str">
        <f>IF(OR(Tabel_RIE[[#This Row],[E12]]="",Tabel_RIE[[#This Row],[B12]]="",Tabel_RIE[[#This Row],[W12]]=""),"",Tabel_RIE[[#This Row],[E12]]*Tabel_RIE[[#This Row],[B12]]*Tabel_RIE[[#This Row],[W12]])</f>
        <v/>
      </c>
      <c r="S224" s="124" t="str">
        <f>IF(AND(Tabel_RIE[[#This Row],[E12]]="",Tabel_RIE[[#This Row],[R12]]=""),"",IF(AND(OR(Tabel_RIE[[#This Row],[E12]]="",Tabel_RIE[[#This Row],[E12]]&lt;15),OR(Tabel_RIE[[#This Row],[R12]]="",Tabel_RIE[[#This Row],[R12]]&lt;70)),"n.v.t.",IF(OR(Tabel_RIE[[#This Row],[E12]]&gt;=15,Tabel_RIE[[#This Row],[R12]]&gt;=70),"√","fout")))</f>
        <v/>
      </c>
      <c r="T224" s="125"/>
      <c r="U224" s="126"/>
      <c r="V224" s="126"/>
      <c r="W224" s="127"/>
      <c r="X224" s="128" t="str">
        <f t="shared" si="3"/>
        <v>Bronaanpak:
Collectieve maatregelen:
Individuele maatregelen:
PBM's:</v>
      </c>
      <c r="Y224" s="119"/>
      <c r="Z224" s="129"/>
      <c r="AA224" s="125"/>
      <c r="AB224" s="122" t="str">
        <f>IF(Tabel_RIE[[#This Row],[E2]]&gt;0,VLOOKUP(Tabel_RIE[[#This Row],[E2]],Tabel_FK_E[],2,FALSE),"")</f>
        <v/>
      </c>
      <c r="AC224" s="125"/>
      <c r="AD224" s="122" t="str">
        <f>IF(Tabel_RIE[[#This Row],[B2]]&gt;0,VLOOKUP(Tabel_RIE[[#This Row],[B2]],Tabel_FK_B[],2,FALSE),"")</f>
        <v/>
      </c>
      <c r="AE224" s="125"/>
      <c r="AF224" s="122" t="str">
        <f>IF(Tabel_RIE[[#This Row],[W2]]&gt;0,VLOOKUP(Tabel_RIE[[#This Row],[W2]],Tabel_FK_W[],2,FALSE),"")</f>
        <v/>
      </c>
      <c r="AG22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24" s="122"/>
      <c r="AI224" s="119"/>
      <c r="AJ224" s="127"/>
      <c r="AK22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24" s="130" t="str">
        <f>IF(AND(Tabel_RIE[[#This Row],[R12]]&gt;=70,Tabel_RIE[[#This Row],[R22]]&lt;70),"Ja","Nee")</f>
        <v>Ja</v>
      </c>
      <c r="AM224" s="130" t="str">
        <f>IF(Tabel_RIE[[#This Row],[R22]]&lt;&gt;"",Tabel_RIE[[#This Row],[R22]],Tabel_RIE[[#This Row],[R12]])</f>
        <v/>
      </c>
    </row>
    <row r="225" spans="2:39" ht="42" customHeight="1">
      <c r="B225" s="118">
        <v>241</v>
      </c>
      <c r="C225" s="119"/>
      <c r="D225" s="119"/>
      <c r="E225" s="119"/>
      <c r="F225" s="119"/>
      <c r="G225" s="119"/>
      <c r="H225" s="119"/>
      <c r="I225" s="119"/>
      <c r="J225" s="119"/>
      <c r="K225" s="120"/>
      <c r="L225" s="121" t="str">
        <f>IF(Tabel_RIE[[#This Row],[E1]]&gt;0,VLOOKUP(Tabel_RIE[[#This Row],[E1]],Tabel_FK_E[],2,FALSE),"")</f>
        <v/>
      </c>
      <c r="M225" s="120"/>
      <c r="N225" s="122" t="str">
        <f>IF(Tabel_RIE[[#This Row],[B1]]&gt;0,VLOOKUP(Tabel_RIE[[#This Row],[B1]],Tabel_FK_B[],2,FALSE),"")</f>
        <v/>
      </c>
      <c r="O225" s="120"/>
      <c r="P225" s="122" t="str">
        <f>IF(Tabel_RIE[[#This Row],[W1]]&gt;0,VLOOKUP(Tabel_RIE[[#This Row],[W1]],Tabel_FK_W[],2,FALSE),"")</f>
        <v/>
      </c>
      <c r="Q22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5" s="122" t="str">
        <f>IF(OR(Tabel_RIE[[#This Row],[E12]]="",Tabel_RIE[[#This Row],[B12]]="",Tabel_RIE[[#This Row],[W12]]=""),"",Tabel_RIE[[#This Row],[E12]]*Tabel_RIE[[#This Row],[B12]]*Tabel_RIE[[#This Row],[W12]])</f>
        <v/>
      </c>
      <c r="S225" s="124" t="str">
        <f>IF(AND(Tabel_RIE[[#This Row],[E12]]="",Tabel_RIE[[#This Row],[R12]]=""),"",IF(AND(OR(Tabel_RIE[[#This Row],[E12]]="",Tabel_RIE[[#This Row],[E12]]&lt;15),OR(Tabel_RIE[[#This Row],[R12]]="",Tabel_RIE[[#This Row],[R12]]&lt;70)),"n.v.t.",IF(OR(Tabel_RIE[[#This Row],[E12]]&gt;=15,Tabel_RIE[[#This Row],[R12]]&gt;=70),"√","fout")))</f>
        <v/>
      </c>
      <c r="T225" s="125"/>
      <c r="U225" s="126"/>
      <c r="V225" s="126"/>
      <c r="W225" s="127"/>
      <c r="X225" s="128" t="str">
        <f t="shared" si="3"/>
        <v>Bronaanpak:
Collectieve maatregelen:
Individuele maatregelen:
PBM's:</v>
      </c>
      <c r="Y225" s="119"/>
      <c r="Z225" s="129"/>
      <c r="AA225" s="125"/>
      <c r="AB225" s="122" t="str">
        <f>IF(Tabel_RIE[[#This Row],[E2]]&gt;0,VLOOKUP(Tabel_RIE[[#This Row],[E2]],Tabel_FK_E[],2,FALSE),"")</f>
        <v/>
      </c>
      <c r="AC225" s="125"/>
      <c r="AD225" s="122" t="str">
        <f>IF(Tabel_RIE[[#This Row],[B2]]&gt;0,VLOOKUP(Tabel_RIE[[#This Row],[B2]],Tabel_FK_B[],2,FALSE),"")</f>
        <v/>
      </c>
      <c r="AE225" s="125"/>
      <c r="AF225" s="122" t="str">
        <f>IF(Tabel_RIE[[#This Row],[W2]]&gt;0,VLOOKUP(Tabel_RIE[[#This Row],[W2]],Tabel_FK_W[],2,FALSE),"")</f>
        <v/>
      </c>
      <c r="AG22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25" s="122"/>
      <c r="AI225" s="119"/>
      <c r="AJ225" s="127"/>
      <c r="AK22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25" s="130" t="str">
        <f>IF(AND(Tabel_RIE[[#This Row],[R12]]&gt;=70,Tabel_RIE[[#This Row],[R22]]&lt;70),"Ja","Nee")</f>
        <v>Ja</v>
      </c>
      <c r="AM225" s="130" t="str">
        <f>IF(Tabel_RIE[[#This Row],[R22]]&lt;&gt;"",Tabel_RIE[[#This Row],[R22]],Tabel_RIE[[#This Row],[R12]])</f>
        <v/>
      </c>
    </row>
    <row r="226" spans="2:39" ht="42" customHeight="1">
      <c r="B226" s="118">
        <v>242</v>
      </c>
      <c r="C226" s="119"/>
      <c r="D226" s="119"/>
      <c r="E226" s="119"/>
      <c r="F226" s="119"/>
      <c r="G226" s="119"/>
      <c r="H226" s="119"/>
      <c r="I226" s="119"/>
      <c r="J226" s="119"/>
      <c r="K226" s="120"/>
      <c r="L226" s="121" t="str">
        <f>IF(Tabel_RIE[[#This Row],[E1]]&gt;0,VLOOKUP(Tabel_RIE[[#This Row],[E1]],Tabel_FK_E[],2,FALSE),"")</f>
        <v/>
      </c>
      <c r="M226" s="120"/>
      <c r="N226" s="122" t="str">
        <f>IF(Tabel_RIE[[#This Row],[B1]]&gt;0,VLOOKUP(Tabel_RIE[[#This Row],[B1]],Tabel_FK_B[],2,FALSE),"")</f>
        <v/>
      </c>
      <c r="O226" s="120"/>
      <c r="P226" s="122" t="str">
        <f>IF(Tabel_RIE[[#This Row],[W1]]&gt;0,VLOOKUP(Tabel_RIE[[#This Row],[W1]],Tabel_FK_W[],2,FALSE),"")</f>
        <v/>
      </c>
      <c r="Q22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6" s="122" t="str">
        <f>IF(OR(Tabel_RIE[[#This Row],[E12]]="",Tabel_RIE[[#This Row],[B12]]="",Tabel_RIE[[#This Row],[W12]]=""),"",Tabel_RIE[[#This Row],[E12]]*Tabel_RIE[[#This Row],[B12]]*Tabel_RIE[[#This Row],[W12]])</f>
        <v/>
      </c>
      <c r="S226" s="124" t="str">
        <f>IF(AND(Tabel_RIE[[#This Row],[E12]]="",Tabel_RIE[[#This Row],[R12]]=""),"",IF(AND(OR(Tabel_RIE[[#This Row],[E12]]="",Tabel_RIE[[#This Row],[E12]]&lt;15),OR(Tabel_RIE[[#This Row],[R12]]="",Tabel_RIE[[#This Row],[R12]]&lt;70)),"n.v.t.",IF(OR(Tabel_RIE[[#This Row],[E12]]&gt;=15,Tabel_RIE[[#This Row],[R12]]&gt;=70),"√","fout")))</f>
        <v/>
      </c>
      <c r="T226" s="125"/>
      <c r="U226" s="126"/>
      <c r="V226" s="126"/>
      <c r="W226" s="127"/>
      <c r="X226" s="128" t="str">
        <f t="shared" si="3"/>
        <v>Bronaanpak:
Collectieve maatregelen:
Individuele maatregelen:
PBM's:</v>
      </c>
      <c r="Y226" s="119"/>
      <c r="Z226" s="129"/>
      <c r="AA226" s="125"/>
      <c r="AB226" s="122" t="str">
        <f>IF(Tabel_RIE[[#This Row],[E2]]&gt;0,VLOOKUP(Tabel_RIE[[#This Row],[E2]],Tabel_FK_E[],2,FALSE),"")</f>
        <v/>
      </c>
      <c r="AC226" s="125"/>
      <c r="AD226" s="122" t="str">
        <f>IF(Tabel_RIE[[#This Row],[B2]]&gt;0,VLOOKUP(Tabel_RIE[[#This Row],[B2]],Tabel_FK_B[],2,FALSE),"")</f>
        <v/>
      </c>
      <c r="AE226" s="125"/>
      <c r="AF226" s="122" t="str">
        <f>IF(Tabel_RIE[[#This Row],[W2]]&gt;0,VLOOKUP(Tabel_RIE[[#This Row],[W2]],Tabel_FK_W[],2,FALSE),"")</f>
        <v/>
      </c>
      <c r="AG22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26" s="122"/>
      <c r="AI226" s="119"/>
      <c r="AJ226" s="127"/>
      <c r="AK22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26" s="130" t="str">
        <f>IF(AND(Tabel_RIE[[#This Row],[R12]]&gt;=70,Tabel_RIE[[#This Row],[R22]]&lt;70),"Ja","Nee")</f>
        <v>Ja</v>
      </c>
      <c r="AM226" s="130" t="str">
        <f>IF(Tabel_RIE[[#This Row],[R22]]&lt;&gt;"",Tabel_RIE[[#This Row],[R22]],Tabel_RIE[[#This Row],[R12]])</f>
        <v/>
      </c>
    </row>
    <row r="227" spans="2:39" ht="42" customHeight="1">
      <c r="B227" s="118">
        <v>243</v>
      </c>
      <c r="C227" s="119"/>
      <c r="D227" s="119"/>
      <c r="E227" s="119"/>
      <c r="F227" s="119"/>
      <c r="G227" s="119"/>
      <c r="H227" s="119"/>
      <c r="I227" s="119"/>
      <c r="J227" s="119"/>
      <c r="K227" s="120"/>
      <c r="L227" s="121" t="str">
        <f>IF(Tabel_RIE[[#This Row],[E1]]&gt;0,VLOOKUP(Tabel_RIE[[#This Row],[E1]],Tabel_FK_E[],2,FALSE),"")</f>
        <v/>
      </c>
      <c r="M227" s="120"/>
      <c r="N227" s="122" t="str">
        <f>IF(Tabel_RIE[[#This Row],[B1]]&gt;0,VLOOKUP(Tabel_RIE[[#This Row],[B1]],Tabel_FK_B[],2,FALSE),"")</f>
        <v/>
      </c>
      <c r="O227" s="120"/>
      <c r="P227" s="122" t="str">
        <f>IF(Tabel_RIE[[#This Row],[W1]]&gt;0,VLOOKUP(Tabel_RIE[[#This Row],[W1]],Tabel_FK_W[],2,FALSE),"")</f>
        <v/>
      </c>
      <c r="Q22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7" s="122" t="str">
        <f>IF(OR(Tabel_RIE[[#This Row],[E12]]="",Tabel_RIE[[#This Row],[B12]]="",Tabel_RIE[[#This Row],[W12]]=""),"",Tabel_RIE[[#This Row],[E12]]*Tabel_RIE[[#This Row],[B12]]*Tabel_RIE[[#This Row],[W12]])</f>
        <v/>
      </c>
      <c r="S227" s="124" t="str">
        <f>IF(AND(Tabel_RIE[[#This Row],[E12]]="",Tabel_RIE[[#This Row],[R12]]=""),"",IF(AND(OR(Tabel_RIE[[#This Row],[E12]]="",Tabel_RIE[[#This Row],[E12]]&lt;15),OR(Tabel_RIE[[#This Row],[R12]]="",Tabel_RIE[[#This Row],[R12]]&lt;70)),"n.v.t.",IF(OR(Tabel_RIE[[#This Row],[E12]]&gt;=15,Tabel_RIE[[#This Row],[R12]]&gt;=70),"√","fout")))</f>
        <v/>
      </c>
      <c r="T227" s="125"/>
      <c r="U227" s="126"/>
      <c r="V227" s="126"/>
      <c r="W227" s="127"/>
      <c r="X227" s="128" t="str">
        <f t="shared" si="3"/>
        <v>Bronaanpak:
Collectieve maatregelen:
Individuele maatregelen:
PBM's:</v>
      </c>
      <c r="Y227" s="119"/>
      <c r="Z227" s="129"/>
      <c r="AA227" s="125"/>
      <c r="AB227" s="122" t="str">
        <f>IF(Tabel_RIE[[#This Row],[E2]]&gt;0,VLOOKUP(Tabel_RIE[[#This Row],[E2]],Tabel_FK_E[],2,FALSE),"")</f>
        <v/>
      </c>
      <c r="AC227" s="125"/>
      <c r="AD227" s="122" t="str">
        <f>IF(Tabel_RIE[[#This Row],[B2]]&gt;0,VLOOKUP(Tabel_RIE[[#This Row],[B2]],Tabel_FK_B[],2,FALSE),"")</f>
        <v/>
      </c>
      <c r="AE227" s="125"/>
      <c r="AF227" s="122" t="str">
        <f>IF(Tabel_RIE[[#This Row],[W2]]&gt;0,VLOOKUP(Tabel_RIE[[#This Row],[W2]],Tabel_FK_W[],2,FALSE),"")</f>
        <v/>
      </c>
      <c r="AG22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27" s="122"/>
      <c r="AI227" s="119"/>
      <c r="AJ227" s="127"/>
      <c r="AK22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27" s="130" t="str">
        <f>IF(AND(Tabel_RIE[[#This Row],[R12]]&gt;=70,Tabel_RIE[[#This Row],[R22]]&lt;70),"Ja","Nee")</f>
        <v>Ja</v>
      </c>
      <c r="AM227" s="130" t="str">
        <f>IF(Tabel_RIE[[#This Row],[R22]]&lt;&gt;"",Tabel_RIE[[#This Row],[R22]],Tabel_RIE[[#This Row],[R12]])</f>
        <v/>
      </c>
    </row>
    <row r="228" spans="2:39" ht="42" customHeight="1">
      <c r="B228" s="118">
        <v>244</v>
      </c>
      <c r="C228" s="119"/>
      <c r="D228" s="119"/>
      <c r="E228" s="119"/>
      <c r="F228" s="119"/>
      <c r="G228" s="119"/>
      <c r="H228" s="119"/>
      <c r="I228" s="119"/>
      <c r="J228" s="119"/>
      <c r="K228" s="120"/>
      <c r="L228" s="121" t="str">
        <f>IF(Tabel_RIE[[#This Row],[E1]]&gt;0,VLOOKUP(Tabel_RIE[[#This Row],[E1]],Tabel_FK_E[],2,FALSE),"")</f>
        <v/>
      </c>
      <c r="M228" s="120"/>
      <c r="N228" s="122" t="str">
        <f>IF(Tabel_RIE[[#This Row],[B1]]&gt;0,VLOOKUP(Tabel_RIE[[#This Row],[B1]],Tabel_FK_B[],2,FALSE),"")</f>
        <v/>
      </c>
      <c r="O228" s="120"/>
      <c r="P228" s="122" t="str">
        <f>IF(Tabel_RIE[[#This Row],[W1]]&gt;0,VLOOKUP(Tabel_RIE[[#This Row],[W1]],Tabel_FK_W[],2,FALSE),"")</f>
        <v/>
      </c>
      <c r="Q22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8" s="122" t="str">
        <f>IF(OR(Tabel_RIE[[#This Row],[E12]]="",Tabel_RIE[[#This Row],[B12]]="",Tabel_RIE[[#This Row],[W12]]=""),"",Tabel_RIE[[#This Row],[E12]]*Tabel_RIE[[#This Row],[B12]]*Tabel_RIE[[#This Row],[W12]])</f>
        <v/>
      </c>
      <c r="S228" s="124" t="str">
        <f>IF(AND(Tabel_RIE[[#This Row],[E12]]="",Tabel_RIE[[#This Row],[R12]]=""),"",IF(AND(OR(Tabel_RIE[[#This Row],[E12]]="",Tabel_RIE[[#This Row],[E12]]&lt;15),OR(Tabel_RIE[[#This Row],[R12]]="",Tabel_RIE[[#This Row],[R12]]&lt;70)),"n.v.t.",IF(OR(Tabel_RIE[[#This Row],[E12]]&gt;=15,Tabel_RIE[[#This Row],[R12]]&gt;=70),"√","fout")))</f>
        <v/>
      </c>
      <c r="T228" s="125"/>
      <c r="U228" s="126"/>
      <c r="V228" s="126"/>
      <c r="W228" s="127"/>
      <c r="X228" s="128" t="str">
        <f t="shared" si="3"/>
        <v>Bronaanpak:
Collectieve maatregelen:
Individuele maatregelen:
PBM's:</v>
      </c>
      <c r="Y228" s="119"/>
      <c r="Z228" s="129"/>
      <c r="AA228" s="125"/>
      <c r="AB228" s="122" t="str">
        <f>IF(Tabel_RIE[[#This Row],[E2]]&gt;0,VLOOKUP(Tabel_RIE[[#This Row],[E2]],Tabel_FK_E[],2,FALSE),"")</f>
        <v/>
      </c>
      <c r="AC228" s="125"/>
      <c r="AD228" s="122" t="str">
        <f>IF(Tabel_RIE[[#This Row],[B2]]&gt;0,VLOOKUP(Tabel_RIE[[#This Row],[B2]],Tabel_FK_B[],2,FALSE),"")</f>
        <v/>
      </c>
      <c r="AE228" s="125"/>
      <c r="AF228" s="122" t="str">
        <f>IF(Tabel_RIE[[#This Row],[W2]]&gt;0,VLOOKUP(Tabel_RIE[[#This Row],[W2]],Tabel_FK_W[],2,FALSE),"")</f>
        <v/>
      </c>
      <c r="AG22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28" s="122"/>
      <c r="AI228" s="119"/>
      <c r="AJ228" s="127"/>
      <c r="AK22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28" s="130" t="str">
        <f>IF(AND(Tabel_RIE[[#This Row],[R12]]&gt;=70,Tabel_RIE[[#This Row],[R22]]&lt;70),"Ja","Nee")</f>
        <v>Ja</v>
      </c>
      <c r="AM228" s="130" t="str">
        <f>IF(Tabel_RIE[[#This Row],[R22]]&lt;&gt;"",Tabel_RIE[[#This Row],[R22]],Tabel_RIE[[#This Row],[R12]])</f>
        <v/>
      </c>
    </row>
    <row r="229" spans="2:39" ht="42" customHeight="1">
      <c r="B229" s="118">
        <v>245</v>
      </c>
      <c r="C229" s="119"/>
      <c r="D229" s="119"/>
      <c r="E229" s="119"/>
      <c r="F229" s="119"/>
      <c r="G229" s="119"/>
      <c r="H229" s="119"/>
      <c r="I229" s="119"/>
      <c r="J229" s="119"/>
      <c r="K229" s="120"/>
      <c r="L229" s="121" t="str">
        <f>IF(Tabel_RIE[[#This Row],[E1]]&gt;0,VLOOKUP(Tabel_RIE[[#This Row],[E1]],Tabel_FK_E[],2,FALSE),"")</f>
        <v/>
      </c>
      <c r="M229" s="120"/>
      <c r="N229" s="122" t="str">
        <f>IF(Tabel_RIE[[#This Row],[B1]]&gt;0,VLOOKUP(Tabel_RIE[[#This Row],[B1]],Tabel_FK_B[],2,FALSE),"")</f>
        <v/>
      </c>
      <c r="O229" s="120"/>
      <c r="P229" s="122" t="str">
        <f>IF(Tabel_RIE[[#This Row],[W1]]&gt;0,VLOOKUP(Tabel_RIE[[#This Row],[W1]],Tabel_FK_W[],2,FALSE),"")</f>
        <v/>
      </c>
      <c r="Q22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9" s="122" t="str">
        <f>IF(OR(Tabel_RIE[[#This Row],[E12]]="",Tabel_RIE[[#This Row],[B12]]="",Tabel_RIE[[#This Row],[W12]]=""),"",Tabel_RIE[[#This Row],[E12]]*Tabel_RIE[[#This Row],[B12]]*Tabel_RIE[[#This Row],[W12]])</f>
        <v/>
      </c>
      <c r="S229" s="124" t="str">
        <f>IF(AND(Tabel_RIE[[#This Row],[E12]]="",Tabel_RIE[[#This Row],[R12]]=""),"",IF(AND(OR(Tabel_RIE[[#This Row],[E12]]="",Tabel_RIE[[#This Row],[E12]]&lt;15),OR(Tabel_RIE[[#This Row],[R12]]="",Tabel_RIE[[#This Row],[R12]]&lt;70)),"n.v.t.",IF(OR(Tabel_RIE[[#This Row],[E12]]&gt;=15,Tabel_RIE[[#This Row],[R12]]&gt;=70),"√","fout")))</f>
        <v/>
      </c>
      <c r="T229" s="125"/>
      <c r="U229" s="126"/>
      <c r="V229" s="126"/>
      <c r="W229" s="127"/>
      <c r="X229" s="128" t="str">
        <f t="shared" si="3"/>
        <v>Bronaanpak:
Collectieve maatregelen:
Individuele maatregelen:
PBM's:</v>
      </c>
      <c r="Y229" s="119"/>
      <c r="Z229" s="129"/>
      <c r="AA229" s="125"/>
      <c r="AB229" s="122" t="str">
        <f>IF(Tabel_RIE[[#This Row],[E2]]&gt;0,VLOOKUP(Tabel_RIE[[#This Row],[E2]],Tabel_FK_E[],2,FALSE),"")</f>
        <v/>
      </c>
      <c r="AC229" s="125"/>
      <c r="AD229" s="122" t="str">
        <f>IF(Tabel_RIE[[#This Row],[B2]]&gt;0,VLOOKUP(Tabel_RIE[[#This Row],[B2]],Tabel_FK_B[],2,FALSE),"")</f>
        <v/>
      </c>
      <c r="AE229" s="125"/>
      <c r="AF229" s="122" t="str">
        <f>IF(Tabel_RIE[[#This Row],[W2]]&gt;0,VLOOKUP(Tabel_RIE[[#This Row],[W2]],Tabel_FK_W[],2,FALSE),"")</f>
        <v/>
      </c>
      <c r="AG22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29" s="122"/>
      <c r="AI229" s="119"/>
      <c r="AJ229" s="127"/>
      <c r="AK22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29" s="130" t="str">
        <f>IF(AND(Tabel_RIE[[#This Row],[R12]]&gt;=70,Tabel_RIE[[#This Row],[R22]]&lt;70),"Ja","Nee")</f>
        <v>Ja</v>
      </c>
      <c r="AM229" s="130" t="str">
        <f>IF(Tabel_RIE[[#This Row],[R22]]&lt;&gt;"",Tabel_RIE[[#This Row],[R22]],Tabel_RIE[[#This Row],[R12]])</f>
        <v/>
      </c>
    </row>
    <row r="230" spans="2:39" ht="42" customHeight="1">
      <c r="B230" s="118">
        <v>246</v>
      </c>
      <c r="C230" s="119"/>
      <c r="D230" s="119"/>
      <c r="E230" s="119"/>
      <c r="F230" s="119"/>
      <c r="G230" s="119"/>
      <c r="H230" s="119"/>
      <c r="I230" s="119"/>
      <c r="J230" s="119"/>
      <c r="K230" s="120"/>
      <c r="L230" s="121" t="str">
        <f>IF(Tabel_RIE[[#This Row],[E1]]&gt;0,VLOOKUP(Tabel_RIE[[#This Row],[E1]],Tabel_FK_E[],2,FALSE),"")</f>
        <v/>
      </c>
      <c r="M230" s="120"/>
      <c r="N230" s="122" t="str">
        <f>IF(Tabel_RIE[[#This Row],[B1]]&gt;0,VLOOKUP(Tabel_RIE[[#This Row],[B1]],Tabel_FK_B[],2,FALSE),"")</f>
        <v/>
      </c>
      <c r="O230" s="120"/>
      <c r="P230" s="122" t="str">
        <f>IF(Tabel_RIE[[#This Row],[W1]]&gt;0,VLOOKUP(Tabel_RIE[[#This Row],[W1]],Tabel_FK_W[],2,FALSE),"")</f>
        <v/>
      </c>
      <c r="Q23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0" s="122" t="str">
        <f>IF(OR(Tabel_RIE[[#This Row],[E12]]="",Tabel_RIE[[#This Row],[B12]]="",Tabel_RIE[[#This Row],[W12]]=""),"",Tabel_RIE[[#This Row],[E12]]*Tabel_RIE[[#This Row],[B12]]*Tabel_RIE[[#This Row],[W12]])</f>
        <v/>
      </c>
      <c r="S230" s="124" t="str">
        <f>IF(AND(Tabel_RIE[[#This Row],[E12]]="",Tabel_RIE[[#This Row],[R12]]=""),"",IF(AND(OR(Tabel_RIE[[#This Row],[E12]]="",Tabel_RIE[[#This Row],[E12]]&lt;15),OR(Tabel_RIE[[#This Row],[R12]]="",Tabel_RIE[[#This Row],[R12]]&lt;70)),"n.v.t.",IF(OR(Tabel_RIE[[#This Row],[E12]]&gt;=15,Tabel_RIE[[#This Row],[R12]]&gt;=70),"√","fout")))</f>
        <v/>
      </c>
      <c r="T230" s="125"/>
      <c r="U230" s="126"/>
      <c r="V230" s="126"/>
      <c r="W230" s="127"/>
      <c r="X230" s="128" t="str">
        <f t="shared" si="3"/>
        <v>Bronaanpak:
Collectieve maatregelen:
Individuele maatregelen:
PBM's:</v>
      </c>
      <c r="Y230" s="119"/>
      <c r="Z230" s="129"/>
      <c r="AA230" s="125"/>
      <c r="AB230" s="122" t="str">
        <f>IF(Tabel_RIE[[#This Row],[E2]]&gt;0,VLOOKUP(Tabel_RIE[[#This Row],[E2]],Tabel_FK_E[],2,FALSE),"")</f>
        <v/>
      </c>
      <c r="AC230" s="125"/>
      <c r="AD230" s="122" t="str">
        <f>IF(Tabel_RIE[[#This Row],[B2]]&gt;0,VLOOKUP(Tabel_RIE[[#This Row],[B2]],Tabel_FK_B[],2,FALSE),"")</f>
        <v/>
      </c>
      <c r="AE230" s="125"/>
      <c r="AF230" s="122" t="str">
        <f>IF(Tabel_RIE[[#This Row],[W2]]&gt;0,VLOOKUP(Tabel_RIE[[#This Row],[W2]],Tabel_FK_W[],2,FALSE),"")</f>
        <v/>
      </c>
      <c r="AG23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30" s="122"/>
      <c r="AI230" s="119"/>
      <c r="AJ230" s="127"/>
      <c r="AK23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30" s="130" t="str">
        <f>IF(AND(Tabel_RIE[[#This Row],[R12]]&gt;=70,Tabel_RIE[[#This Row],[R22]]&lt;70),"Ja","Nee")</f>
        <v>Ja</v>
      </c>
      <c r="AM230" s="130" t="str">
        <f>IF(Tabel_RIE[[#This Row],[R22]]&lt;&gt;"",Tabel_RIE[[#This Row],[R22]],Tabel_RIE[[#This Row],[R12]])</f>
        <v/>
      </c>
    </row>
    <row r="231" spans="2:39" ht="42" customHeight="1">
      <c r="B231" s="118">
        <v>247</v>
      </c>
      <c r="C231" s="119"/>
      <c r="D231" s="119"/>
      <c r="E231" s="119"/>
      <c r="F231" s="119"/>
      <c r="G231" s="119"/>
      <c r="H231" s="119"/>
      <c r="I231" s="119"/>
      <c r="J231" s="119"/>
      <c r="K231" s="120"/>
      <c r="L231" s="121" t="str">
        <f>IF(Tabel_RIE[[#This Row],[E1]]&gt;0,VLOOKUP(Tabel_RIE[[#This Row],[E1]],Tabel_FK_E[],2,FALSE),"")</f>
        <v/>
      </c>
      <c r="M231" s="120"/>
      <c r="N231" s="122" t="str">
        <f>IF(Tabel_RIE[[#This Row],[B1]]&gt;0,VLOOKUP(Tabel_RIE[[#This Row],[B1]],Tabel_FK_B[],2,FALSE),"")</f>
        <v/>
      </c>
      <c r="O231" s="120"/>
      <c r="P231" s="122" t="str">
        <f>IF(Tabel_RIE[[#This Row],[W1]]&gt;0,VLOOKUP(Tabel_RIE[[#This Row],[W1]],Tabel_FK_W[],2,FALSE),"")</f>
        <v/>
      </c>
      <c r="Q23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1" s="122" t="str">
        <f>IF(OR(Tabel_RIE[[#This Row],[E12]]="",Tabel_RIE[[#This Row],[B12]]="",Tabel_RIE[[#This Row],[W12]]=""),"",Tabel_RIE[[#This Row],[E12]]*Tabel_RIE[[#This Row],[B12]]*Tabel_RIE[[#This Row],[W12]])</f>
        <v/>
      </c>
      <c r="S231" s="124" t="str">
        <f>IF(AND(Tabel_RIE[[#This Row],[E12]]="",Tabel_RIE[[#This Row],[R12]]=""),"",IF(AND(OR(Tabel_RIE[[#This Row],[E12]]="",Tabel_RIE[[#This Row],[E12]]&lt;15),OR(Tabel_RIE[[#This Row],[R12]]="",Tabel_RIE[[#This Row],[R12]]&lt;70)),"n.v.t.",IF(OR(Tabel_RIE[[#This Row],[E12]]&gt;=15,Tabel_RIE[[#This Row],[R12]]&gt;=70),"√","fout")))</f>
        <v/>
      </c>
      <c r="T231" s="125"/>
      <c r="U231" s="126"/>
      <c r="V231" s="126"/>
      <c r="W231" s="127"/>
      <c r="X231" s="128" t="str">
        <f t="shared" si="3"/>
        <v>Bronaanpak:
Collectieve maatregelen:
Individuele maatregelen:
PBM's:</v>
      </c>
      <c r="Y231" s="119"/>
      <c r="Z231" s="129"/>
      <c r="AA231" s="125"/>
      <c r="AB231" s="122" t="str">
        <f>IF(Tabel_RIE[[#This Row],[E2]]&gt;0,VLOOKUP(Tabel_RIE[[#This Row],[E2]],Tabel_FK_E[],2,FALSE),"")</f>
        <v/>
      </c>
      <c r="AC231" s="125"/>
      <c r="AD231" s="122" t="str">
        <f>IF(Tabel_RIE[[#This Row],[B2]]&gt;0,VLOOKUP(Tabel_RIE[[#This Row],[B2]],Tabel_FK_B[],2,FALSE),"")</f>
        <v/>
      </c>
      <c r="AE231" s="125"/>
      <c r="AF231" s="122" t="str">
        <f>IF(Tabel_RIE[[#This Row],[W2]]&gt;0,VLOOKUP(Tabel_RIE[[#This Row],[W2]],Tabel_FK_W[],2,FALSE),"")</f>
        <v/>
      </c>
      <c r="AG23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31" s="122"/>
      <c r="AI231" s="119"/>
      <c r="AJ231" s="127"/>
      <c r="AK23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31" s="130" t="str">
        <f>IF(AND(Tabel_RIE[[#This Row],[R12]]&gt;=70,Tabel_RIE[[#This Row],[R22]]&lt;70),"Ja","Nee")</f>
        <v>Ja</v>
      </c>
      <c r="AM231" s="130" t="str">
        <f>IF(Tabel_RIE[[#This Row],[R22]]&lt;&gt;"",Tabel_RIE[[#This Row],[R22]],Tabel_RIE[[#This Row],[R12]])</f>
        <v/>
      </c>
    </row>
    <row r="232" spans="2:39" ht="42" customHeight="1">
      <c r="B232" s="118">
        <v>248</v>
      </c>
      <c r="C232" s="119"/>
      <c r="D232" s="119"/>
      <c r="E232" s="119"/>
      <c r="F232" s="119"/>
      <c r="G232" s="119"/>
      <c r="H232" s="119"/>
      <c r="I232" s="119"/>
      <c r="J232" s="119"/>
      <c r="K232" s="120"/>
      <c r="L232" s="121" t="str">
        <f>IF(Tabel_RIE[[#This Row],[E1]]&gt;0,VLOOKUP(Tabel_RIE[[#This Row],[E1]],Tabel_FK_E[],2,FALSE),"")</f>
        <v/>
      </c>
      <c r="M232" s="120"/>
      <c r="N232" s="122" t="str">
        <f>IF(Tabel_RIE[[#This Row],[B1]]&gt;0,VLOOKUP(Tabel_RIE[[#This Row],[B1]],Tabel_FK_B[],2,FALSE),"")</f>
        <v/>
      </c>
      <c r="O232" s="120"/>
      <c r="P232" s="122" t="str">
        <f>IF(Tabel_RIE[[#This Row],[W1]]&gt;0,VLOOKUP(Tabel_RIE[[#This Row],[W1]],Tabel_FK_W[],2,FALSE),"")</f>
        <v/>
      </c>
      <c r="Q23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2" s="122" t="str">
        <f>IF(OR(Tabel_RIE[[#This Row],[E12]]="",Tabel_RIE[[#This Row],[B12]]="",Tabel_RIE[[#This Row],[W12]]=""),"",Tabel_RIE[[#This Row],[E12]]*Tabel_RIE[[#This Row],[B12]]*Tabel_RIE[[#This Row],[W12]])</f>
        <v/>
      </c>
      <c r="S232" s="124" t="str">
        <f>IF(AND(Tabel_RIE[[#This Row],[E12]]="",Tabel_RIE[[#This Row],[R12]]=""),"",IF(AND(OR(Tabel_RIE[[#This Row],[E12]]="",Tabel_RIE[[#This Row],[E12]]&lt;15),OR(Tabel_RIE[[#This Row],[R12]]="",Tabel_RIE[[#This Row],[R12]]&lt;70)),"n.v.t.",IF(OR(Tabel_RIE[[#This Row],[E12]]&gt;=15,Tabel_RIE[[#This Row],[R12]]&gt;=70),"√","fout")))</f>
        <v/>
      </c>
      <c r="T232" s="125"/>
      <c r="U232" s="126"/>
      <c r="V232" s="126"/>
      <c r="W232" s="127"/>
      <c r="X232" s="128" t="str">
        <f t="shared" si="3"/>
        <v>Bronaanpak:
Collectieve maatregelen:
Individuele maatregelen:
PBM's:</v>
      </c>
      <c r="Y232" s="119"/>
      <c r="Z232" s="129"/>
      <c r="AA232" s="125"/>
      <c r="AB232" s="122" t="str">
        <f>IF(Tabel_RIE[[#This Row],[E2]]&gt;0,VLOOKUP(Tabel_RIE[[#This Row],[E2]],Tabel_FK_E[],2,FALSE),"")</f>
        <v/>
      </c>
      <c r="AC232" s="125"/>
      <c r="AD232" s="122" t="str">
        <f>IF(Tabel_RIE[[#This Row],[B2]]&gt;0,VLOOKUP(Tabel_RIE[[#This Row],[B2]],Tabel_FK_B[],2,FALSE),"")</f>
        <v/>
      </c>
      <c r="AE232" s="125"/>
      <c r="AF232" s="122" t="str">
        <f>IF(Tabel_RIE[[#This Row],[W2]]&gt;0,VLOOKUP(Tabel_RIE[[#This Row],[W2]],Tabel_FK_W[],2,FALSE),"")</f>
        <v/>
      </c>
      <c r="AG23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32" s="122"/>
      <c r="AI232" s="119"/>
      <c r="AJ232" s="127"/>
      <c r="AK23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32" s="130" t="str">
        <f>IF(AND(Tabel_RIE[[#This Row],[R12]]&gt;=70,Tabel_RIE[[#This Row],[R22]]&lt;70),"Ja","Nee")</f>
        <v>Ja</v>
      </c>
      <c r="AM232" s="130" t="str">
        <f>IF(Tabel_RIE[[#This Row],[R22]]&lt;&gt;"",Tabel_RIE[[#This Row],[R22]],Tabel_RIE[[#This Row],[R12]])</f>
        <v/>
      </c>
    </row>
    <row r="233" spans="2:39" ht="42" customHeight="1">
      <c r="B233" s="118">
        <v>249</v>
      </c>
      <c r="C233" s="119"/>
      <c r="D233" s="119"/>
      <c r="E233" s="119"/>
      <c r="F233" s="119"/>
      <c r="G233" s="119"/>
      <c r="H233" s="119"/>
      <c r="I233" s="119"/>
      <c r="J233" s="119"/>
      <c r="K233" s="120"/>
      <c r="L233" s="121" t="str">
        <f>IF(Tabel_RIE[[#This Row],[E1]]&gt;0,VLOOKUP(Tabel_RIE[[#This Row],[E1]],Tabel_FK_E[],2,FALSE),"")</f>
        <v/>
      </c>
      <c r="M233" s="120"/>
      <c r="N233" s="122" t="str">
        <f>IF(Tabel_RIE[[#This Row],[B1]]&gt;0,VLOOKUP(Tabel_RIE[[#This Row],[B1]],Tabel_FK_B[],2,FALSE),"")</f>
        <v/>
      </c>
      <c r="O233" s="120"/>
      <c r="P233" s="122" t="str">
        <f>IF(Tabel_RIE[[#This Row],[W1]]&gt;0,VLOOKUP(Tabel_RIE[[#This Row],[W1]],Tabel_FK_W[],2,FALSE),"")</f>
        <v/>
      </c>
      <c r="Q23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3" s="122" t="str">
        <f>IF(OR(Tabel_RIE[[#This Row],[E12]]="",Tabel_RIE[[#This Row],[B12]]="",Tabel_RIE[[#This Row],[W12]]=""),"",Tabel_RIE[[#This Row],[E12]]*Tabel_RIE[[#This Row],[B12]]*Tabel_RIE[[#This Row],[W12]])</f>
        <v/>
      </c>
      <c r="S233" s="124" t="str">
        <f>IF(AND(Tabel_RIE[[#This Row],[E12]]="",Tabel_RIE[[#This Row],[R12]]=""),"",IF(AND(OR(Tabel_RIE[[#This Row],[E12]]="",Tabel_RIE[[#This Row],[E12]]&lt;15),OR(Tabel_RIE[[#This Row],[R12]]="",Tabel_RIE[[#This Row],[R12]]&lt;70)),"n.v.t.",IF(OR(Tabel_RIE[[#This Row],[E12]]&gt;=15,Tabel_RIE[[#This Row],[R12]]&gt;=70),"√","fout")))</f>
        <v/>
      </c>
      <c r="T233" s="125"/>
      <c r="U233" s="126"/>
      <c r="V233" s="126"/>
      <c r="W233" s="127"/>
      <c r="X233" s="128" t="str">
        <f t="shared" si="3"/>
        <v>Bronaanpak:
Collectieve maatregelen:
Individuele maatregelen:
PBM's:</v>
      </c>
      <c r="Y233" s="119"/>
      <c r="Z233" s="129"/>
      <c r="AA233" s="125"/>
      <c r="AB233" s="122" t="str">
        <f>IF(Tabel_RIE[[#This Row],[E2]]&gt;0,VLOOKUP(Tabel_RIE[[#This Row],[E2]],Tabel_FK_E[],2,FALSE),"")</f>
        <v/>
      </c>
      <c r="AC233" s="125"/>
      <c r="AD233" s="122" t="str">
        <f>IF(Tabel_RIE[[#This Row],[B2]]&gt;0,VLOOKUP(Tabel_RIE[[#This Row],[B2]],Tabel_FK_B[],2,FALSE),"")</f>
        <v/>
      </c>
      <c r="AE233" s="125"/>
      <c r="AF233" s="122" t="str">
        <f>IF(Tabel_RIE[[#This Row],[W2]]&gt;0,VLOOKUP(Tabel_RIE[[#This Row],[W2]],Tabel_FK_W[],2,FALSE),"")</f>
        <v/>
      </c>
      <c r="AG23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33" s="122"/>
      <c r="AI233" s="119"/>
      <c r="AJ233" s="127"/>
      <c r="AK23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33" s="130" t="str">
        <f>IF(AND(Tabel_RIE[[#This Row],[R12]]&gt;=70,Tabel_RIE[[#This Row],[R22]]&lt;70),"Ja","Nee")</f>
        <v>Ja</v>
      </c>
      <c r="AM233" s="130" t="str">
        <f>IF(Tabel_RIE[[#This Row],[R22]]&lt;&gt;"",Tabel_RIE[[#This Row],[R22]],Tabel_RIE[[#This Row],[R12]])</f>
        <v/>
      </c>
    </row>
    <row r="234" spans="2:39" ht="42" customHeight="1">
      <c r="B234" s="118">
        <v>250</v>
      </c>
      <c r="C234" s="119"/>
      <c r="D234" s="119"/>
      <c r="E234" s="119"/>
      <c r="F234" s="119"/>
      <c r="G234" s="119"/>
      <c r="H234" s="119"/>
      <c r="I234" s="119"/>
      <c r="J234" s="119"/>
      <c r="K234" s="120"/>
      <c r="L234" s="121" t="str">
        <f>IF(Tabel_RIE[[#This Row],[E1]]&gt;0,VLOOKUP(Tabel_RIE[[#This Row],[E1]],Tabel_FK_E[],2,FALSE),"")</f>
        <v/>
      </c>
      <c r="M234" s="120"/>
      <c r="N234" s="122" t="str">
        <f>IF(Tabel_RIE[[#This Row],[B1]]&gt;0,VLOOKUP(Tabel_RIE[[#This Row],[B1]],Tabel_FK_B[],2,FALSE),"")</f>
        <v/>
      </c>
      <c r="O234" s="120"/>
      <c r="P234" s="122" t="str">
        <f>IF(Tabel_RIE[[#This Row],[W1]]&gt;0,VLOOKUP(Tabel_RIE[[#This Row],[W1]],Tabel_FK_W[],2,FALSE),"")</f>
        <v/>
      </c>
      <c r="Q23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4" s="122" t="str">
        <f>IF(OR(Tabel_RIE[[#This Row],[E12]]="",Tabel_RIE[[#This Row],[B12]]="",Tabel_RIE[[#This Row],[W12]]=""),"",Tabel_RIE[[#This Row],[E12]]*Tabel_RIE[[#This Row],[B12]]*Tabel_RIE[[#This Row],[W12]])</f>
        <v/>
      </c>
      <c r="S234" s="124" t="str">
        <f>IF(AND(Tabel_RIE[[#This Row],[E12]]="",Tabel_RIE[[#This Row],[R12]]=""),"",IF(AND(OR(Tabel_RIE[[#This Row],[E12]]="",Tabel_RIE[[#This Row],[E12]]&lt;15),OR(Tabel_RIE[[#This Row],[R12]]="",Tabel_RIE[[#This Row],[R12]]&lt;70)),"n.v.t.",IF(OR(Tabel_RIE[[#This Row],[E12]]&gt;=15,Tabel_RIE[[#This Row],[R12]]&gt;=70),"√","fout")))</f>
        <v/>
      </c>
      <c r="T234" s="125"/>
      <c r="U234" s="126"/>
      <c r="V234" s="126"/>
      <c r="W234" s="127"/>
      <c r="X234" s="128" t="str">
        <f t="shared" si="3"/>
        <v>Bronaanpak:
Collectieve maatregelen:
Individuele maatregelen:
PBM's:</v>
      </c>
      <c r="Y234" s="119"/>
      <c r="Z234" s="129"/>
      <c r="AA234" s="125"/>
      <c r="AB234" s="122" t="str">
        <f>IF(Tabel_RIE[[#This Row],[E2]]&gt;0,VLOOKUP(Tabel_RIE[[#This Row],[E2]],Tabel_FK_E[],2,FALSE),"")</f>
        <v/>
      </c>
      <c r="AC234" s="125"/>
      <c r="AD234" s="122" t="str">
        <f>IF(Tabel_RIE[[#This Row],[B2]]&gt;0,VLOOKUP(Tabel_RIE[[#This Row],[B2]],Tabel_FK_B[],2,FALSE),"")</f>
        <v/>
      </c>
      <c r="AE234" s="125"/>
      <c r="AF234" s="122" t="str">
        <f>IF(Tabel_RIE[[#This Row],[W2]]&gt;0,VLOOKUP(Tabel_RIE[[#This Row],[W2]],Tabel_FK_W[],2,FALSE),"")</f>
        <v/>
      </c>
      <c r="AG23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34" s="122"/>
      <c r="AI234" s="119"/>
      <c r="AJ234" s="127"/>
      <c r="AK23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34" s="130" t="str">
        <f>IF(AND(Tabel_RIE[[#This Row],[R12]]&gt;=70,Tabel_RIE[[#This Row],[R22]]&lt;70),"Ja","Nee")</f>
        <v>Ja</v>
      </c>
      <c r="AM234" s="130" t="str">
        <f>IF(Tabel_RIE[[#This Row],[R22]]&lt;&gt;"",Tabel_RIE[[#This Row],[R22]],Tabel_RIE[[#This Row],[R12]])</f>
        <v/>
      </c>
    </row>
    <row r="235" spans="2:39" ht="42" customHeight="1">
      <c r="B235" s="118">
        <v>251</v>
      </c>
      <c r="C235" s="119"/>
      <c r="D235" s="119"/>
      <c r="E235" s="119"/>
      <c r="F235" s="119"/>
      <c r="G235" s="119"/>
      <c r="H235" s="119"/>
      <c r="I235" s="119"/>
      <c r="J235" s="119"/>
      <c r="K235" s="120"/>
      <c r="L235" s="121" t="str">
        <f>IF(Tabel_RIE[[#This Row],[E1]]&gt;0,VLOOKUP(Tabel_RIE[[#This Row],[E1]],Tabel_FK_E[],2,FALSE),"")</f>
        <v/>
      </c>
      <c r="M235" s="120"/>
      <c r="N235" s="122" t="str">
        <f>IF(Tabel_RIE[[#This Row],[B1]]&gt;0,VLOOKUP(Tabel_RIE[[#This Row],[B1]],Tabel_FK_B[],2,FALSE),"")</f>
        <v/>
      </c>
      <c r="O235" s="120"/>
      <c r="P235" s="122" t="str">
        <f>IF(Tabel_RIE[[#This Row],[W1]]&gt;0,VLOOKUP(Tabel_RIE[[#This Row],[W1]],Tabel_FK_W[],2,FALSE),"")</f>
        <v/>
      </c>
      <c r="Q23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5" s="122" t="str">
        <f>IF(OR(Tabel_RIE[[#This Row],[E12]]="",Tabel_RIE[[#This Row],[B12]]="",Tabel_RIE[[#This Row],[W12]]=""),"",Tabel_RIE[[#This Row],[E12]]*Tabel_RIE[[#This Row],[B12]]*Tabel_RIE[[#This Row],[W12]])</f>
        <v/>
      </c>
      <c r="S235" s="124" t="str">
        <f>IF(AND(Tabel_RIE[[#This Row],[E12]]="",Tabel_RIE[[#This Row],[R12]]=""),"",IF(AND(OR(Tabel_RIE[[#This Row],[E12]]="",Tabel_RIE[[#This Row],[E12]]&lt;15),OR(Tabel_RIE[[#This Row],[R12]]="",Tabel_RIE[[#This Row],[R12]]&lt;70)),"n.v.t.",IF(OR(Tabel_RIE[[#This Row],[E12]]&gt;=15,Tabel_RIE[[#This Row],[R12]]&gt;=70),"√","fout")))</f>
        <v/>
      </c>
      <c r="T235" s="125"/>
      <c r="U235" s="126"/>
      <c r="V235" s="126"/>
      <c r="W235" s="127"/>
      <c r="X235" s="128" t="str">
        <f t="shared" si="3"/>
        <v>Bronaanpak:
Collectieve maatregelen:
Individuele maatregelen:
PBM's:</v>
      </c>
      <c r="Y235" s="119"/>
      <c r="Z235" s="129"/>
      <c r="AA235" s="125"/>
      <c r="AB235" s="122" t="str">
        <f>IF(Tabel_RIE[[#This Row],[E2]]&gt;0,VLOOKUP(Tabel_RIE[[#This Row],[E2]],Tabel_FK_E[],2,FALSE),"")</f>
        <v/>
      </c>
      <c r="AC235" s="125"/>
      <c r="AD235" s="122" t="str">
        <f>IF(Tabel_RIE[[#This Row],[B2]]&gt;0,VLOOKUP(Tabel_RIE[[#This Row],[B2]],Tabel_FK_B[],2,FALSE),"")</f>
        <v/>
      </c>
      <c r="AE235" s="125"/>
      <c r="AF235" s="122" t="str">
        <f>IF(Tabel_RIE[[#This Row],[W2]]&gt;0,VLOOKUP(Tabel_RIE[[#This Row],[W2]],Tabel_FK_W[],2,FALSE),"")</f>
        <v/>
      </c>
      <c r="AG23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35" s="122"/>
      <c r="AI235" s="119"/>
      <c r="AJ235" s="127"/>
      <c r="AK23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35" s="130" t="str">
        <f>IF(AND(Tabel_RIE[[#This Row],[R12]]&gt;=70,Tabel_RIE[[#This Row],[R22]]&lt;70),"Ja","Nee")</f>
        <v>Ja</v>
      </c>
      <c r="AM235" s="130" t="str">
        <f>IF(Tabel_RIE[[#This Row],[R22]]&lt;&gt;"",Tabel_RIE[[#This Row],[R22]],Tabel_RIE[[#This Row],[R12]])</f>
        <v/>
      </c>
    </row>
    <row r="236" spans="2:39" ht="42" customHeight="1">
      <c r="B236" s="118">
        <v>252</v>
      </c>
      <c r="C236" s="119"/>
      <c r="D236" s="119"/>
      <c r="E236" s="119"/>
      <c r="F236" s="119"/>
      <c r="G236" s="119"/>
      <c r="H236" s="119"/>
      <c r="I236" s="119"/>
      <c r="J236" s="119"/>
      <c r="K236" s="120"/>
      <c r="L236" s="121" t="str">
        <f>IF(Tabel_RIE[[#This Row],[E1]]&gt;0,VLOOKUP(Tabel_RIE[[#This Row],[E1]],Tabel_FK_E[],2,FALSE),"")</f>
        <v/>
      </c>
      <c r="M236" s="120"/>
      <c r="N236" s="122" t="str">
        <f>IF(Tabel_RIE[[#This Row],[B1]]&gt;0,VLOOKUP(Tabel_RIE[[#This Row],[B1]],Tabel_FK_B[],2,FALSE),"")</f>
        <v/>
      </c>
      <c r="O236" s="120"/>
      <c r="P236" s="122" t="str">
        <f>IF(Tabel_RIE[[#This Row],[W1]]&gt;0,VLOOKUP(Tabel_RIE[[#This Row],[W1]],Tabel_FK_W[],2,FALSE),"")</f>
        <v/>
      </c>
      <c r="Q23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6" s="122" t="str">
        <f>IF(OR(Tabel_RIE[[#This Row],[E12]]="",Tabel_RIE[[#This Row],[B12]]="",Tabel_RIE[[#This Row],[W12]]=""),"",Tabel_RIE[[#This Row],[E12]]*Tabel_RIE[[#This Row],[B12]]*Tabel_RIE[[#This Row],[W12]])</f>
        <v/>
      </c>
      <c r="S236" s="124" t="str">
        <f>IF(AND(Tabel_RIE[[#This Row],[E12]]="",Tabel_RIE[[#This Row],[R12]]=""),"",IF(AND(OR(Tabel_RIE[[#This Row],[E12]]="",Tabel_RIE[[#This Row],[E12]]&lt;15),OR(Tabel_RIE[[#This Row],[R12]]="",Tabel_RIE[[#This Row],[R12]]&lt;70)),"n.v.t.",IF(OR(Tabel_RIE[[#This Row],[E12]]&gt;=15,Tabel_RIE[[#This Row],[R12]]&gt;=70),"√","fout")))</f>
        <v/>
      </c>
      <c r="T236" s="125"/>
      <c r="U236" s="126"/>
      <c r="V236" s="126"/>
      <c r="W236" s="127"/>
      <c r="X236" s="128" t="str">
        <f t="shared" si="3"/>
        <v>Bronaanpak:
Collectieve maatregelen:
Individuele maatregelen:
PBM's:</v>
      </c>
      <c r="Y236" s="119"/>
      <c r="Z236" s="129"/>
      <c r="AA236" s="125"/>
      <c r="AB236" s="122" t="str">
        <f>IF(Tabel_RIE[[#This Row],[E2]]&gt;0,VLOOKUP(Tabel_RIE[[#This Row],[E2]],Tabel_FK_E[],2,FALSE),"")</f>
        <v/>
      </c>
      <c r="AC236" s="125"/>
      <c r="AD236" s="122" t="str">
        <f>IF(Tabel_RIE[[#This Row],[B2]]&gt;0,VLOOKUP(Tabel_RIE[[#This Row],[B2]],Tabel_FK_B[],2,FALSE),"")</f>
        <v/>
      </c>
      <c r="AE236" s="125"/>
      <c r="AF236" s="122" t="str">
        <f>IF(Tabel_RIE[[#This Row],[W2]]&gt;0,VLOOKUP(Tabel_RIE[[#This Row],[W2]],Tabel_FK_W[],2,FALSE),"")</f>
        <v/>
      </c>
      <c r="AG23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36" s="122"/>
      <c r="AI236" s="119"/>
      <c r="AJ236" s="127"/>
      <c r="AK23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36" s="130" t="str">
        <f>IF(AND(Tabel_RIE[[#This Row],[R12]]&gt;=70,Tabel_RIE[[#This Row],[R22]]&lt;70),"Ja","Nee")</f>
        <v>Ja</v>
      </c>
      <c r="AM236" s="130" t="str">
        <f>IF(Tabel_RIE[[#This Row],[R22]]&lt;&gt;"",Tabel_RIE[[#This Row],[R22]],Tabel_RIE[[#This Row],[R12]])</f>
        <v/>
      </c>
    </row>
    <row r="237" spans="2:39" ht="42" customHeight="1">
      <c r="B237" s="118">
        <v>253</v>
      </c>
      <c r="C237" s="119"/>
      <c r="D237" s="119"/>
      <c r="E237" s="119"/>
      <c r="F237" s="119"/>
      <c r="G237" s="119"/>
      <c r="H237" s="119"/>
      <c r="I237" s="119"/>
      <c r="J237" s="119"/>
      <c r="K237" s="120"/>
      <c r="L237" s="121" t="str">
        <f>IF(Tabel_RIE[[#This Row],[E1]]&gt;0,VLOOKUP(Tabel_RIE[[#This Row],[E1]],Tabel_FK_E[],2,FALSE),"")</f>
        <v/>
      </c>
      <c r="M237" s="120"/>
      <c r="N237" s="122" t="str">
        <f>IF(Tabel_RIE[[#This Row],[B1]]&gt;0,VLOOKUP(Tabel_RIE[[#This Row],[B1]],Tabel_FK_B[],2,FALSE),"")</f>
        <v/>
      </c>
      <c r="O237" s="120"/>
      <c r="P237" s="122" t="str">
        <f>IF(Tabel_RIE[[#This Row],[W1]]&gt;0,VLOOKUP(Tabel_RIE[[#This Row],[W1]],Tabel_FK_W[],2,FALSE),"")</f>
        <v/>
      </c>
      <c r="Q23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7" s="122" t="str">
        <f>IF(OR(Tabel_RIE[[#This Row],[E12]]="",Tabel_RIE[[#This Row],[B12]]="",Tabel_RIE[[#This Row],[W12]]=""),"",Tabel_RIE[[#This Row],[E12]]*Tabel_RIE[[#This Row],[B12]]*Tabel_RIE[[#This Row],[W12]])</f>
        <v/>
      </c>
      <c r="S237" s="124" t="str">
        <f>IF(AND(Tabel_RIE[[#This Row],[E12]]="",Tabel_RIE[[#This Row],[R12]]=""),"",IF(AND(OR(Tabel_RIE[[#This Row],[E12]]="",Tabel_RIE[[#This Row],[E12]]&lt;15),OR(Tabel_RIE[[#This Row],[R12]]="",Tabel_RIE[[#This Row],[R12]]&lt;70)),"n.v.t.",IF(OR(Tabel_RIE[[#This Row],[E12]]&gt;=15,Tabel_RIE[[#This Row],[R12]]&gt;=70),"√","fout")))</f>
        <v/>
      </c>
      <c r="T237" s="125"/>
      <c r="U237" s="126"/>
      <c r="V237" s="126"/>
      <c r="W237" s="127"/>
      <c r="X237" s="128" t="str">
        <f t="shared" si="3"/>
        <v>Bronaanpak:
Collectieve maatregelen:
Individuele maatregelen:
PBM's:</v>
      </c>
      <c r="Y237" s="119"/>
      <c r="Z237" s="129"/>
      <c r="AA237" s="125"/>
      <c r="AB237" s="122" t="str">
        <f>IF(Tabel_RIE[[#This Row],[E2]]&gt;0,VLOOKUP(Tabel_RIE[[#This Row],[E2]],Tabel_FK_E[],2,FALSE),"")</f>
        <v/>
      </c>
      <c r="AC237" s="125"/>
      <c r="AD237" s="122" t="str">
        <f>IF(Tabel_RIE[[#This Row],[B2]]&gt;0,VLOOKUP(Tabel_RIE[[#This Row],[B2]],Tabel_FK_B[],2,FALSE),"")</f>
        <v/>
      </c>
      <c r="AE237" s="125"/>
      <c r="AF237" s="122" t="str">
        <f>IF(Tabel_RIE[[#This Row],[W2]]&gt;0,VLOOKUP(Tabel_RIE[[#This Row],[W2]],Tabel_FK_W[],2,FALSE),"")</f>
        <v/>
      </c>
      <c r="AG23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37" s="122"/>
      <c r="AI237" s="119"/>
      <c r="AJ237" s="127"/>
      <c r="AK23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37" s="130" t="str">
        <f>IF(AND(Tabel_RIE[[#This Row],[R12]]&gt;=70,Tabel_RIE[[#This Row],[R22]]&lt;70),"Ja","Nee")</f>
        <v>Ja</v>
      </c>
      <c r="AM237" s="130" t="str">
        <f>IF(Tabel_RIE[[#This Row],[R22]]&lt;&gt;"",Tabel_RIE[[#This Row],[R22]],Tabel_RIE[[#This Row],[R12]])</f>
        <v/>
      </c>
    </row>
    <row r="238" spans="2:39" ht="42" customHeight="1">
      <c r="B238" s="118">
        <v>254</v>
      </c>
      <c r="C238" s="119"/>
      <c r="D238" s="119"/>
      <c r="E238" s="119"/>
      <c r="F238" s="119"/>
      <c r="G238" s="119"/>
      <c r="H238" s="119"/>
      <c r="I238" s="119"/>
      <c r="J238" s="119"/>
      <c r="K238" s="120"/>
      <c r="L238" s="121" t="str">
        <f>IF(Tabel_RIE[[#This Row],[E1]]&gt;0,VLOOKUP(Tabel_RIE[[#This Row],[E1]],Tabel_FK_E[],2,FALSE),"")</f>
        <v/>
      </c>
      <c r="M238" s="120"/>
      <c r="N238" s="122" t="str">
        <f>IF(Tabel_RIE[[#This Row],[B1]]&gt;0,VLOOKUP(Tabel_RIE[[#This Row],[B1]],Tabel_FK_B[],2,FALSE),"")</f>
        <v/>
      </c>
      <c r="O238" s="120"/>
      <c r="P238" s="122" t="str">
        <f>IF(Tabel_RIE[[#This Row],[W1]]&gt;0,VLOOKUP(Tabel_RIE[[#This Row],[W1]],Tabel_FK_W[],2,FALSE),"")</f>
        <v/>
      </c>
      <c r="Q23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8" s="122" t="str">
        <f>IF(OR(Tabel_RIE[[#This Row],[E12]]="",Tabel_RIE[[#This Row],[B12]]="",Tabel_RIE[[#This Row],[W12]]=""),"",Tabel_RIE[[#This Row],[E12]]*Tabel_RIE[[#This Row],[B12]]*Tabel_RIE[[#This Row],[W12]])</f>
        <v/>
      </c>
      <c r="S238" s="124" t="str">
        <f>IF(AND(Tabel_RIE[[#This Row],[E12]]="",Tabel_RIE[[#This Row],[R12]]=""),"",IF(AND(OR(Tabel_RIE[[#This Row],[E12]]="",Tabel_RIE[[#This Row],[E12]]&lt;15),OR(Tabel_RIE[[#This Row],[R12]]="",Tabel_RIE[[#This Row],[R12]]&lt;70)),"n.v.t.",IF(OR(Tabel_RIE[[#This Row],[E12]]&gt;=15,Tabel_RIE[[#This Row],[R12]]&gt;=70),"√","fout")))</f>
        <v/>
      </c>
      <c r="T238" s="125"/>
      <c r="U238" s="126"/>
      <c r="V238" s="126"/>
      <c r="W238" s="127"/>
      <c r="X238" s="128" t="str">
        <f t="shared" si="3"/>
        <v>Bronaanpak:
Collectieve maatregelen:
Individuele maatregelen:
PBM's:</v>
      </c>
      <c r="Y238" s="119"/>
      <c r="Z238" s="129"/>
      <c r="AA238" s="125"/>
      <c r="AB238" s="122" t="str">
        <f>IF(Tabel_RIE[[#This Row],[E2]]&gt;0,VLOOKUP(Tabel_RIE[[#This Row],[E2]],Tabel_FK_E[],2,FALSE),"")</f>
        <v/>
      </c>
      <c r="AC238" s="125"/>
      <c r="AD238" s="122" t="str">
        <f>IF(Tabel_RIE[[#This Row],[B2]]&gt;0,VLOOKUP(Tabel_RIE[[#This Row],[B2]],Tabel_FK_B[],2,FALSE),"")</f>
        <v/>
      </c>
      <c r="AE238" s="125"/>
      <c r="AF238" s="122" t="str">
        <f>IF(Tabel_RIE[[#This Row],[W2]]&gt;0,VLOOKUP(Tabel_RIE[[#This Row],[W2]],Tabel_FK_W[],2,FALSE),"")</f>
        <v/>
      </c>
      <c r="AG23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38" s="122"/>
      <c r="AI238" s="119"/>
      <c r="AJ238" s="127"/>
      <c r="AK23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38" s="130" t="str">
        <f>IF(AND(Tabel_RIE[[#This Row],[R12]]&gt;=70,Tabel_RIE[[#This Row],[R22]]&lt;70),"Ja","Nee")</f>
        <v>Ja</v>
      </c>
      <c r="AM238" s="130" t="str">
        <f>IF(Tabel_RIE[[#This Row],[R22]]&lt;&gt;"",Tabel_RIE[[#This Row],[R22]],Tabel_RIE[[#This Row],[R12]])</f>
        <v/>
      </c>
    </row>
    <row r="239" spans="2:39" ht="42" customHeight="1">
      <c r="B239" s="118">
        <v>255</v>
      </c>
      <c r="C239" s="119"/>
      <c r="D239" s="119"/>
      <c r="E239" s="119"/>
      <c r="F239" s="119"/>
      <c r="G239" s="119"/>
      <c r="H239" s="119"/>
      <c r="I239" s="119"/>
      <c r="J239" s="119"/>
      <c r="K239" s="120"/>
      <c r="L239" s="121" t="str">
        <f>IF(Tabel_RIE[[#This Row],[E1]]&gt;0,VLOOKUP(Tabel_RIE[[#This Row],[E1]],Tabel_FK_E[],2,FALSE),"")</f>
        <v/>
      </c>
      <c r="M239" s="120"/>
      <c r="N239" s="122" t="str">
        <f>IF(Tabel_RIE[[#This Row],[B1]]&gt;0,VLOOKUP(Tabel_RIE[[#This Row],[B1]],Tabel_FK_B[],2,FALSE),"")</f>
        <v/>
      </c>
      <c r="O239" s="120"/>
      <c r="P239" s="122" t="str">
        <f>IF(Tabel_RIE[[#This Row],[W1]]&gt;0,VLOOKUP(Tabel_RIE[[#This Row],[W1]],Tabel_FK_W[],2,FALSE),"")</f>
        <v/>
      </c>
      <c r="Q23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9" s="122" t="str">
        <f>IF(OR(Tabel_RIE[[#This Row],[E12]]="",Tabel_RIE[[#This Row],[B12]]="",Tabel_RIE[[#This Row],[W12]]=""),"",Tabel_RIE[[#This Row],[E12]]*Tabel_RIE[[#This Row],[B12]]*Tabel_RIE[[#This Row],[W12]])</f>
        <v/>
      </c>
      <c r="S239" s="124" t="str">
        <f>IF(AND(Tabel_RIE[[#This Row],[E12]]="",Tabel_RIE[[#This Row],[R12]]=""),"",IF(AND(OR(Tabel_RIE[[#This Row],[E12]]="",Tabel_RIE[[#This Row],[E12]]&lt;15),OR(Tabel_RIE[[#This Row],[R12]]="",Tabel_RIE[[#This Row],[R12]]&lt;70)),"n.v.t.",IF(OR(Tabel_RIE[[#This Row],[E12]]&gt;=15,Tabel_RIE[[#This Row],[R12]]&gt;=70),"√","fout")))</f>
        <v/>
      </c>
      <c r="T239" s="125"/>
      <c r="U239" s="126"/>
      <c r="V239" s="126"/>
      <c r="W239" s="127"/>
      <c r="X239" s="128" t="str">
        <f t="shared" si="3"/>
        <v>Bronaanpak:
Collectieve maatregelen:
Individuele maatregelen:
PBM's:</v>
      </c>
      <c r="Y239" s="119"/>
      <c r="Z239" s="129"/>
      <c r="AA239" s="125"/>
      <c r="AB239" s="122" t="str">
        <f>IF(Tabel_RIE[[#This Row],[E2]]&gt;0,VLOOKUP(Tabel_RIE[[#This Row],[E2]],Tabel_FK_E[],2,FALSE),"")</f>
        <v/>
      </c>
      <c r="AC239" s="125"/>
      <c r="AD239" s="122" t="str">
        <f>IF(Tabel_RIE[[#This Row],[B2]]&gt;0,VLOOKUP(Tabel_RIE[[#This Row],[B2]],Tabel_FK_B[],2,FALSE),"")</f>
        <v/>
      </c>
      <c r="AE239" s="125"/>
      <c r="AF239" s="122" t="str">
        <f>IF(Tabel_RIE[[#This Row],[W2]]&gt;0,VLOOKUP(Tabel_RIE[[#This Row],[W2]],Tabel_FK_W[],2,FALSE),"")</f>
        <v/>
      </c>
      <c r="AG23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39" s="122"/>
      <c r="AI239" s="119"/>
      <c r="AJ239" s="127"/>
      <c r="AK23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39" s="130" t="str">
        <f>IF(AND(Tabel_RIE[[#This Row],[R12]]&gt;=70,Tabel_RIE[[#This Row],[R22]]&lt;70),"Ja","Nee")</f>
        <v>Ja</v>
      </c>
      <c r="AM239" s="130" t="str">
        <f>IF(Tabel_RIE[[#This Row],[R22]]&lt;&gt;"",Tabel_RIE[[#This Row],[R22]],Tabel_RIE[[#This Row],[R12]])</f>
        <v/>
      </c>
    </row>
    <row r="240" spans="2:39" ht="42" customHeight="1">
      <c r="B240" s="118">
        <v>256</v>
      </c>
      <c r="C240" s="119"/>
      <c r="D240" s="119"/>
      <c r="E240" s="119"/>
      <c r="F240" s="119"/>
      <c r="G240" s="119"/>
      <c r="H240" s="119"/>
      <c r="I240" s="119"/>
      <c r="J240" s="119"/>
      <c r="K240" s="120"/>
      <c r="L240" s="121" t="str">
        <f>IF(Tabel_RIE[[#This Row],[E1]]&gt;0,VLOOKUP(Tabel_RIE[[#This Row],[E1]],Tabel_FK_E[],2,FALSE),"")</f>
        <v/>
      </c>
      <c r="M240" s="120"/>
      <c r="N240" s="122" t="str">
        <f>IF(Tabel_RIE[[#This Row],[B1]]&gt;0,VLOOKUP(Tabel_RIE[[#This Row],[B1]],Tabel_FK_B[],2,FALSE),"")</f>
        <v/>
      </c>
      <c r="O240" s="120"/>
      <c r="P240" s="122" t="str">
        <f>IF(Tabel_RIE[[#This Row],[W1]]&gt;0,VLOOKUP(Tabel_RIE[[#This Row],[W1]],Tabel_FK_W[],2,FALSE),"")</f>
        <v/>
      </c>
      <c r="Q24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0" s="122" t="str">
        <f>IF(OR(Tabel_RIE[[#This Row],[E12]]="",Tabel_RIE[[#This Row],[B12]]="",Tabel_RIE[[#This Row],[W12]]=""),"",Tabel_RIE[[#This Row],[E12]]*Tabel_RIE[[#This Row],[B12]]*Tabel_RIE[[#This Row],[W12]])</f>
        <v/>
      </c>
      <c r="S240" s="124" t="str">
        <f>IF(AND(Tabel_RIE[[#This Row],[E12]]="",Tabel_RIE[[#This Row],[R12]]=""),"",IF(AND(OR(Tabel_RIE[[#This Row],[E12]]="",Tabel_RIE[[#This Row],[E12]]&lt;15),OR(Tabel_RIE[[#This Row],[R12]]="",Tabel_RIE[[#This Row],[R12]]&lt;70)),"n.v.t.",IF(OR(Tabel_RIE[[#This Row],[E12]]&gt;=15,Tabel_RIE[[#This Row],[R12]]&gt;=70),"√","fout")))</f>
        <v/>
      </c>
      <c r="T240" s="125"/>
      <c r="U240" s="126"/>
      <c r="V240" s="126"/>
      <c r="W240" s="127"/>
      <c r="X240" s="128" t="str">
        <f t="shared" si="3"/>
        <v>Bronaanpak:
Collectieve maatregelen:
Individuele maatregelen:
PBM's:</v>
      </c>
      <c r="Y240" s="119"/>
      <c r="Z240" s="129"/>
      <c r="AA240" s="125"/>
      <c r="AB240" s="122" t="str">
        <f>IF(Tabel_RIE[[#This Row],[E2]]&gt;0,VLOOKUP(Tabel_RIE[[#This Row],[E2]],Tabel_FK_E[],2,FALSE),"")</f>
        <v/>
      </c>
      <c r="AC240" s="125"/>
      <c r="AD240" s="122" t="str">
        <f>IF(Tabel_RIE[[#This Row],[B2]]&gt;0,VLOOKUP(Tabel_RIE[[#This Row],[B2]],Tabel_FK_B[],2,FALSE),"")</f>
        <v/>
      </c>
      <c r="AE240" s="125"/>
      <c r="AF240" s="122" t="str">
        <f>IF(Tabel_RIE[[#This Row],[W2]]&gt;0,VLOOKUP(Tabel_RIE[[#This Row],[W2]],Tabel_FK_W[],2,FALSE),"")</f>
        <v/>
      </c>
      <c r="AG24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40" s="122"/>
      <c r="AI240" s="119"/>
      <c r="AJ240" s="127"/>
      <c r="AK24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40" s="130" t="str">
        <f>IF(AND(Tabel_RIE[[#This Row],[R12]]&gt;=70,Tabel_RIE[[#This Row],[R22]]&lt;70),"Ja","Nee")</f>
        <v>Ja</v>
      </c>
      <c r="AM240" s="130" t="str">
        <f>IF(Tabel_RIE[[#This Row],[R22]]&lt;&gt;"",Tabel_RIE[[#This Row],[R22]],Tabel_RIE[[#This Row],[R12]])</f>
        <v/>
      </c>
    </row>
    <row r="241" spans="2:39" ht="42" customHeight="1">
      <c r="B241" s="118">
        <v>257</v>
      </c>
      <c r="C241" s="119"/>
      <c r="D241" s="119"/>
      <c r="E241" s="119"/>
      <c r="F241" s="119"/>
      <c r="G241" s="119"/>
      <c r="H241" s="119"/>
      <c r="I241" s="119"/>
      <c r="J241" s="119"/>
      <c r="K241" s="120"/>
      <c r="L241" s="121" t="str">
        <f>IF(Tabel_RIE[[#This Row],[E1]]&gt;0,VLOOKUP(Tabel_RIE[[#This Row],[E1]],Tabel_FK_E[],2,FALSE),"")</f>
        <v/>
      </c>
      <c r="M241" s="120"/>
      <c r="N241" s="122" t="str">
        <f>IF(Tabel_RIE[[#This Row],[B1]]&gt;0,VLOOKUP(Tabel_RIE[[#This Row],[B1]],Tabel_FK_B[],2,FALSE),"")</f>
        <v/>
      </c>
      <c r="O241" s="120"/>
      <c r="P241" s="122" t="str">
        <f>IF(Tabel_RIE[[#This Row],[W1]]&gt;0,VLOOKUP(Tabel_RIE[[#This Row],[W1]],Tabel_FK_W[],2,FALSE),"")</f>
        <v/>
      </c>
      <c r="Q24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1" s="122" t="str">
        <f>IF(OR(Tabel_RIE[[#This Row],[E12]]="",Tabel_RIE[[#This Row],[B12]]="",Tabel_RIE[[#This Row],[W12]]=""),"",Tabel_RIE[[#This Row],[E12]]*Tabel_RIE[[#This Row],[B12]]*Tabel_RIE[[#This Row],[W12]])</f>
        <v/>
      </c>
      <c r="S241" s="124" t="str">
        <f>IF(AND(Tabel_RIE[[#This Row],[E12]]="",Tabel_RIE[[#This Row],[R12]]=""),"",IF(AND(OR(Tabel_RIE[[#This Row],[E12]]="",Tabel_RIE[[#This Row],[E12]]&lt;15),OR(Tabel_RIE[[#This Row],[R12]]="",Tabel_RIE[[#This Row],[R12]]&lt;70)),"n.v.t.",IF(OR(Tabel_RIE[[#This Row],[E12]]&gt;=15,Tabel_RIE[[#This Row],[R12]]&gt;=70),"√","fout")))</f>
        <v/>
      </c>
      <c r="T241" s="125"/>
      <c r="U241" s="126"/>
      <c r="V241" s="126"/>
      <c r="W241" s="127"/>
      <c r="X241" s="128" t="str">
        <f t="shared" si="3"/>
        <v>Bronaanpak:
Collectieve maatregelen:
Individuele maatregelen:
PBM's:</v>
      </c>
      <c r="Y241" s="119"/>
      <c r="Z241" s="129"/>
      <c r="AA241" s="125"/>
      <c r="AB241" s="122" t="str">
        <f>IF(Tabel_RIE[[#This Row],[E2]]&gt;0,VLOOKUP(Tabel_RIE[[#This Row],[E2]],Tabel_FK_E[],2,FALSE),"")</f>
        <v/>
      </c>
      <c r="AC241" s="125"/>
      <c r="AD241" s="122" t="str">
        <f>IF(Tabel_RIE[[#This Row],[B2]]&gt;0,VLOOKUP(Tabel_RIE[[#This Row],[B2]],Tabel_FK_B[],2,FALSE),"")</f>
        <v/>
      </c>
      <c r="AE241" s="125"/>
      <c r="AF241" s="122" t="str">
        <f>IF(Tabel_RIE[[#This Row],[W2]]&gt;0,VLOOKUP(Tabel_RIE[[#This Row],[W2]],Tabel_FK_W[],2,FALSE),"")</f>
        <v/>
      </c>
      <c r="AG24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41" s="122"/>
      <c r="AI241" s="119"/>
      <c r="AJ241" s="127"/>
      <c r="AK24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41" s="130" t="str">
        <f>IF(AND(Tabel_RIE[[#This Row],[R12]]&gt;=70,Tabel_RIE[[#This Row],[R22]]&lt;70),"Ja","Nee")</f>
        <v>Ja</v>
      </c>
      <c r="AM241" s="130" t="str">
        <f>IF(Tabel_RIE[[#This Row],[R22]]&lt;&gt;"",Tabel_RIE[[#This Row],[R22]],Tabel_RIE[[#This Row],[R12]])</f>
        <v/>
      </c>
    </row>
    <row r="242" spans="2:39" ht="42" customHeight="1">
      <c r="B242" s="118">
        <v>258</v>
      </c>
      <c r="C242" s="119"/>
      <c r="D242" s="119"/>
      <c r="E242" s="119"/>
      <c r="F242" s="119"/>
      <c r="G242" s="119"/>
      <c r="H242" s="119"/>
      <c r="I242" s="119"/>
      <c r="J242" s="119"/>
      <c r="K242" s="120"/>
      <c r="L242" s="121" t="str">
        <f>IF(Tabel_RIE[[#This Row],[E1]]&gt;0,VLOOKUP(Tabel_RIE[[#This Row],[E1]],Tabel_FK_E[],2,FALSE),"")</f>
        <v/>
      </c>
      <c r="M242" s="120"/>
      <c r="N242" s="122" t="str">
        <f>IF(Tabel_RIE[[#This Row],[B1]]&gt;0,VLOOKUP(Tabel_RIE[[#This Row],[B1]],Tabel_FK_B[],2,FALSE),"")</f>
        <v/>
      </c>
      <c r="O242" s="120"/>
      <c r="P242" s="122" t="str">
        <f>IF(Tabel_RIE[[#This Row],[W1]]&gt;0,VLOOKUP(Tabel_RIE[[#This Row],[W1]],Tabel_FK_W[],2,FALSE),"")</f>
        <v/>
      </c>
      <c r="Q24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2" s="122" t="str">
        <f>IF(OR(Tabel_RIE[[#This Row],[E12]]="",Tabel_RIE[[#This Row],[B12]]="",Tabel_RIE[[#This Row],[W12]]=""),"",Tabel_RIE[[#This Row],[E12]]*Tabel_RIE[[#This Row],[B12]]*Tabel_RIE[[#This Row],[W12]])</f>
        <v/>
      </c>
      <c r="S242" s="124" t="str">
        <f>IF(AND(Tabel_RIE[[#This Row],[E12]]="",Tabel_RIE[[#This Row],[R12]]=""),"",IF(AND(OR(Tabel_RIE[[#This Row],[E12]]="",Tabel_RIE[[#This Row],[E12]]&lt;15),OR(Tabel_RIE[[#This Row],[R12]]="",Tabel_RIE[[#This Row],[R12]]&lt;70)),"n.v.t.",IF(OR(Tabel_RIE[[#This Row],[E12]]&gt;=15,Tabel_RIE[[#This Row],[R12]]&gt;=70),"√","fout")))</f>
        <v/>
      </c>
      <c r="T242" s="125"/>
      <c r="U242" s="126"/>
      <c r="V242" s="126"/>
      <c r="W242" s="127"/>
      <c r="X242" s="128" t="str">
        <f t="shared" si="3"/>
        <v>Bronaanpak:
Collectieve maatregelen:
Individuele maatregelen:
PBM's:</v>
      </c>
      <c r="Y242" s="119"/>
      <c r="Z242" s="129"/>
      <c r="AA242" s="125"/>
      <c r="AB242" s="122" t="str">
        <f>IF(Tabel_RIE[[#This Row],[E2]]&gt;0,VLOOKUP(Tabel_RIE[[#This Row],[E2]],Tabel_FK_E[],2,FALSE),"")</f>
        <v/>
      </c>
      <c r="AC242" s="125"/>
      <c r="AD242" s="122" t="str">
        <f>IF(Tabel_RIE[[#This Row],[B2]]&gt;0,VLOOKUP(Tabel_RIE[[#This Row],[B2]],Tabel_FK_B[],2,FALSE),"")</f>
        <v/>
      </c>
      <c r="AE242" s="125"/>
      <c r="AF242" s="122" t="str">
        <f>IF(Tabel_RIE[[#This Row],[W2]]&gt;0,VLOOKUP(Tabel_RIE[[#This Row],[W2]],Tabel_FK_W[],2,FALSE),"")</f>
        <v/>
      </c>
      <c r="AG24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42" s="122"/>
      <c r="AI242" s="119"/>
      <c r="AJ242" s="127"/>
      <c r="AK24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42" s="130" t="str">
        <f>IF(AND(Tabel_RIE[[#This Row],[R12]]&gt;=70,Tabel_RIE[[#This Row],[R22]]&lt;70),"Ja","Nee")</f>
        <v>Ja</v>
      </c>
      <c r="AM242" s="130" t="str">
        <f>IF(Tabel_RIE[[#This Row],[R22]]&lt;&gt;"",Tabel_RIE[[#This Row],[R22]],Tabel_RIE[[#This Row],[R12]])</f>
        <v/>
      </c>
    </row>
    <row r="243" spans="2:39" ht="42" customHeight="1">
      <c r="B243" s="118">
        <v>259</v>
      </c>
      <c r="C243" s="119"/>
      <c r="D243" s="119"/>
      <c r="E243" s="119"/>
      <c r="F243" s="119"/>
      <c r="G243" s="119"/>
      <c r="H243" s="119"/>
      <c r="I243" s="119"/>
      <c r="J243" s="119"/>
      <c r="K243" s="120"/>
      <c r="L243" s="121" t="str">
        <f>IF(Tabel_RIE[[#This Row],[E1]]&gt;0,VLOOKUP(Tabel_RIE[[#This Row],[E1]],Tabel_FK_E[],2,FALSE),"")</f>
        <v/>
      </c>
      <c r="M243" s="120"/>
      <c r="N243" s="122" t="str">
        <f>IF(Tabel_RIE[[#This Row],[B1]]&gt;0,VLOOKUP(Tabel_RIE[[#This Row],[B1]],Tabel_FK_B[],2,FALSE),"")</f>
        <v/>
      </c>
      <c r="O243" s="120"/>
      <c r="P243" s="122" t="str">
        <f>IF(Tabel_RIE[[#This Row],[W1]]&gt;0,VLOOKUP(Tabel_RIE[[#This Row],[W1]],Tabel_FK_W[],2,FALSE),"")</f>
        <v/>
      </c>
      <c r="Q24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3" s="122" t="str">
        <f>IF(OR(Tabel_RIE[[#This Row],[E12]]="",Tabel_RIE[[#This Row],[B12]]="",Tabel_RIE[[#This Row],[W12]]=""),"",Tabel_RIE[[#This Row],[E12]]*Tabel_RIE[[#This Row],[B12]]*Tabel_RIE[[#This Row],[W12]])</f>
        <v/>
      </c>
      <c r="S243" s="124" t="str">
        <f>IF(AND(Tabel_RIE[[#This Row],[E12]]="",Tabel_RIE[[#This Row],[R12]]=""),"",IF(AND(OR(Tabel_RIE[[#This Row],[E12]]="",Tabel_RIE[[#This Row],[E12]]&lt;15),OR(Tabel_RIE[[#This Row],[R12]]="",Tabel_RIE[[#This Row],[R12]]&lt;70)),"n.v.t.",IF(OR(Tabel_RIE[[#This Row],[E12]]&gt;=15,Tabel_RIE[[#This Row],[R12]]&gt;=70),"√","fout")))</f>
        <v/>
      </c>
      <c r="T243" s="125"/>
      <c r="U243" s="126"/>
      <c r="V243" s="126"/>
      <c r="W243" s="127"/>
      <c r="X243" s="128" t="str">
        <f t="shared" si="3"/>
        <v>Bronaanpak:
Collectieve maatregelen:
Individuele maatregelen:
PBM's:</v>
      </c>
      <c r="Y243" s="119"/>
      <c r="Z243" s="129"/>
      <c r="AA243" s="125"/>
      <c r="AB243" s="122" t="str">
        <f>IF(Tabel_RIE[[#This Row],[E2]]&gt;0,VLOOKUP(Tabel_RIE[[#This Row],[E2]],Tabel_FK_E[],2,FALSE),"")</f>
        <v/>
      </c>
      <c r="AC243" s="125"/>
      <c r="AD243" s="122" t="str">
        <f>IF(Tabel_RIE[[#This Row],[B2]]&gt;0,VLOOKUP(Tabel_RIE[[#This Row],[B2]],Tabel_FK_B[],2,FALSE),"")</f>
        <v/>
      </c>
      <c r="AE243" s="125"/>
      <c r="AF243" s="122" t="str">
        <f>IF(Tabel_RIE[[#This Row],[W2]]&gt;0,VLOOKUP(Tabel_RIE[[#This Row],[W2]],Tabel_FK_W[],2,FALSE),"")</f>
        <v/>
      </c>
      <c r="AG24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43" s="122"/>
      <c r="AI243" s="119"/>
      <c r="AJ243" s="127"/>
      <c r="AK24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43" s="130" t="str">
        <f>IF(AND(Tabel_RIE[[#This Row],[R12]]&gt;=70,Tabel_RIE[[#This Row],[R22]]&lt;70),"Ja","Nee")</f>
        <v>Ja</v>
      </c>
      <c r="AM243" s="130" t="str">
        <f>IF(Tabel_RIE[[#This Row],[R22]]&lt;&gt;"",Tabel_RIE[[#This Row],[R22]],Tabel_RIE[[#This Row],[R12]])</f>
        <v/>
      </c>
    </row>
    <row r="244" spans="2:39" ht="42" customHeight="1">
      <c r="B244" s="118">
        <v>260</v>
      </c>
      <c r="C244" s="119"/>
      <c r="D244" s="119"/>
      <c r="E244" s="119"/>
      <c r="F244" s="119"/>
      <c r="G244" s="119"/>
      <c r="H244" s="119"/>
      <c r="I244" s="119"/>
      <c r="J244" s="119"/>
      <c r="K244" s="120"/>
      <c r="L244" s="121" t="str">
        <f>IF(Tabel_RIE[[#This Row],[E1]]&gt;0,VLOOKUP(Tabel_RIE[[#This Row],[E1]],Tabel_FK_E[],2,FALSE),"")</f>
        <v/>
      </c>
      <c r="M244" s="120"/>
      <c r="N244" s="122" t="str">
        <f>IF(Tabel_RIE[[#This Row],[B1]]&gt;0,VLOOKUP(Tabel_RIE[[#This Row],[B1]],Tabel_FK_B[],2,FALSE),"")</f>
        <v/>
      </c>
      <c r="O244" s="120"/>
      <c r="P244" s="122" t="str">
        <f>IF(Tabel_RIE[[#This Row],[W1]]&gt;0,VLOOKUP(Tabel_RIE[[#This Row],[W1]],Tabel_FK_W[],2,FALSE),"")</f>
        <v/>
      </c>
      <c r="Q24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4" s="122" t="str">
        <f>IF(OR(Tabel_RIE[[#This Row],[E12]]="",Tabel_RIE[[#This Row],[B12]]="",Tabel_RIE[[#This Row],[W12]]=""),"",Tabel_RIE[[#This Row],[E12]]*Tabel_RIE[[#This Row],[B12]]*Tabel_RIE[[#This Row],[W12]])</f>
        <v/>
      </c>
      <c r="S244" s="124" t="str">
        <f>IF(AND(Tabel_RIE[[#This Row],[E12]]="",Tabel_RIE[[#This Row],[R12]]=""),"",IF(AND(OR(Tabel_RIE[[#This Row],[E12]]="",Tabel_RIE[[#This Row],[E12]]&lt;15),OR(Tabel_RIE[[#This Row],[R12]]="",Tabel_RIE[[#This Row],[R12]]&lt;70)),"n.v.t.",IF(OR(Tabel_RIE[[#This Row],[E12]]&gt;=15,Tabel_RIE[[#This Row],[R12]]&gt;=70),"√","fout")))</f>
        <v/>
      </c>
      <c r="T244" s="125"/>
      <c r="U244" s="126"/>
      <c r="V244" s="126"/>
      <c r="W244" s="127"/>
      <c r="X244" s="128" t="str">
        <f t="shared" si="3"/>
        <v>Bronaanpak:
Collectieve maatregelen:
Individuele maatregelen:
PBM's:</v>
      </c>
      <c r="Y244" s="119"/>
      <c r="Z244" s="129"/>
      <c r="AA244" s="125"/>
      <c r="AB244" s="122" t="str">
        <f>IF(Tabel_RIE[[#This Row],[E2]]&gt;0,VLOOKUP(Tabel_RIE[[#This Row],[E2]],Tabel_FK_E[],2,FALSE),"")</f>
        <v/>
      </c>
      <c r="AC244" s="125"/>
      <c r="AD244" s="122" t="str">
        <f>IF(Tabel_RIE[[#This Row],[B2]]&gt;0,VLOOKUP(Tabel_RIE[[#This Row],[B2]],Tabel_FK_B[],2,FALSE),"")</f>
        <v/>
      </c>
      <c r="AE244" s="125"/>
      <c r="AF244" s="122" t="str">
        <f>IF(Tabel_RIE[[#This Row],[W2]]&gt;0,VLOOKUP(Tabel_RIE[[#This Row],[W2]],Tabel_FK_W[],2,FALSE),"")</f>
        <v/>
      </c>
      <c r="AG24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44" s="122"/>
      <c r="AI244" s="119"/>
      <c r="AJ244" s="127"/>
      <c r="AK24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44" s="130" t="str">
        <f>IF(AND(Tabel_RIE[[#This Row],[R12]]&gt;=70,Tabel_RIE[[#This Row],[R22]]&lt;70),"Ja","Nee")</f>
        <v>Ja</v>
      </c>
      <c r="AM244" s="130" t="str">
        <f>IF(Tabel_RIE[[#This Row],[R22]]&lt;&gt;"",Tabel_RIE[[#This Row],[R22]],Tabel_RIE[[#This Row],[R12]])</f>
        <v/>
      </c>
    </row>
    <row r="245" spans="2:39" ht="42" customHeight="1">
      <c r="B245" s="118">
        <v>261</v>
      </c>
      <c r="C245" s="119"/>
      <c r="D245" s="119"/>
      <c r="E245" s="119"/>
      <c r="F245" s="119"/>
      <c r="G245" s="119"/>
      <c r="H245" s="119"/>
      <c r="I245" s="119"/>
      <c r="J245" s="119"/>
      <c r="K245" s="120"/>
      <c r="L245" s="121" t="str">
        <f>IF(Tabel_RIE[[#This Row],[E1]]&gt;0,VLOOKUP(Tabel_RIE[[#This Row],[E1]],Tabel_FK_E[],2,FALSE),"")</f>
        <v/>
      </c>
      <c r="M245" s="120"/>
      <c r="N245" s="122" t="str">
        <f>IF(Tabel_RIE[[#This Row],[B1]]&gt;0,VLOOKUP(Tabel_RIE[[#This Row],[B1]],Tabel_FK_B[],2,FALSE),"")</f>
        <v/>
      </c>
      <c r="O245" s="120"/>
      <c r="P245" s="122" t="str">
        <f>IF(Tabel_RIE[[#This Row],[W1]]&gt;0,VLOOKUP(Tabel_RIE[[#This Row],[W1]],Tabel_FK_W[],2,FALSE),"")</f>
        <v/>
      </c>
      <c r="Q24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5" s="122" t="str">
        <f>IF(OR(Tabel_RIE[[#This Row],[E12]]="",Tabel_RIE[[#This Row],[B12]]="",Tabel_RIE[[#This Row],[W12]]=""),"",Tabel_RIE[[#This Row],[E12]]*Tabel_RIE[[#This Row],[B12]]*Tabel_RIE[[#This Row],[W12]])</f>
        <v/>
      </c>
      <c r="S245" s="124" t="str">
        <f>IF(AND(Tabel_RIE[[#This Row],[E12]]="",Tabel_RIE[[#This Row],[R12]]=""),"",IF(AND(OR(Tabel_RIE[[#This Row],[E12]]="",Tabel_RIE[[#This Row],[E12]]&lt;15),OR(Tabel_RIE[[#This Row],[R12]]="",Tabel_RIE[[#This Row],[R12]]&lt;70)),"n.v.t.",IF(OR(Tabel_RIE[[#This Row],[E12]]&gt;=15,Tabel_RIE[[#This Row],[R12]]&gt;=70),"√","fout")))</f>
        <v/>
      </c>
      <c r="T245" s="125"/>
      <c r="U245" s="126"/>
      <c r="V245" s="126"/>
      <c r="W245" s="127"/>
      <c r="X245" s="128" t="str">
        <f t="shared" si="3"/>
        <v>Bronaanpak:
Collectieve maatregelen:
Individuele maatregelen:
PBM's:</v>
      </c>
      <c r="Y245" s="119"/>
      <c r="Z245" s="129"/>
      <c r="AA245" s="125"/>
      <c r="AB245" s="122" t="str">
        <f>IF(Tabel_RIE[[#This Row],[E2]]&gt;0,VLOOKUP(Tabel_RIE[[#This Row],[E2]],Tabel_FK_E[],2,FALSE),"")</f>
        <v/>
      </c>
      <c r="AC245" s="125"/>
      <c r="AD245" s="122" t="str">
        <f>IF(Tabel_RIE[[#This Row],[B2]]&gt;0,VLOOKUP(Tabel_RIE[[#This Row],[B2]],Tabel_FK_B[],2,FALSE),"")</f>
        <v/>
      </c>
      <c r="AE245" s="125"/>
      <c r="AF245" s="122" t="str">
        <f>IF(Tabel_RIE[[#This Row],[W2]]&gt;0,VLOOKUP(Tabel_RIE[[#This Row],[W2]],Tabel_FK_W[],2,FALSE),"")</f>
        <v/>
      </c>
      <c r="AG24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45" s="122"/>
      <c r="AI245" s="119"/>
      <c r="AJ245" s="127"/>
      <c r="AK24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45" s="130" t="str">
        <f>IF(AND(Tabel_RIE[[#This Row],[R12]]&gt;=70,Tabel_RIE[[#This Row],[R22]]&lt;70),"Ja","Nee")</f>
        <v>Ja</v>
      </c>
      <c r="AM245" s="130" t="str">
        <f>IF(Tabel_RIE[[#This Row],[R22]]&lt;&gt;"",Tabel_RIE[[#This Row],[R22]],Tabel_RIE[[#This Row],[R12]])</f>
        <v/>
      </c>
    </row>
    <row r="246" spans="2:39" ht="42" customHeight="1">
      <c r="B246" s="118">
        <v>262</v>
      </c>
      <c r="C246" s="119"/>
      <c r="D246" s="119"/>
      <c r="E246" s="119"/>
      <c r="F246" s="119"/>
      <c r="G246" s="119"/>
      <c r="H246" s="119"/>
      <c r="I246" s="119"/>
      <c r="J246" s="119"/>
      <c r="K246" s="120"/>
      <c r="L246" s="121" t="str">
        <f>IF(Tabel_RIE[[#This Row],[E1]]&gt;0,VLOOKUP(Tabel_RIE[[#This Row],[E1]],Tabel_FK_E[],2,FALSE),"")</f>
        <v/>
      </c>
      <c r="M246" s="120"/>
      <c r="N246" s="122" t="str">
        <f>IF(Tabel_RIE[[#This Row],[B1]]&gt;0,VLOOKUP(Tabel_RIE[[#This Row],[B1]],Tabel_FK_B[],2,FALSE),"")</f>
        <v/>
      </c>
      <c r="O246" s="120"/>
      <c r="P246" s="122" t="str">
        <f>IF(Tabel_RIE[[#This Row],[W1]]&gt;0,VLOOKUP(Tabel_RIE[[#This Row],[W1]],Tabel_FK_W[],2,FALSE),"")</f>
        <v/>
      </c>
      <c r="Q24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6" s="122" t="str">
        <f>IF(OR(Tabel_RIE[[#This Row],[E12]]="",Tabel_RIE[[#This Row],[B12]]="",Tabel_RIE[[#This Row],[W12]]=""),"",Tabel_RIE[[#This Row],[E12]]*Tabel_RIE[[#This Row],[B12]]*Tabel_RIE[[#This Row],[W12]])</f>
        <v/>
      </c>
      <c r="S246" s="124" t="str">
        <f>IF(AND(Tabel_RIE[[#This Row],[E12]]="",Tabel_RIE[[#This Row],[R12]]=""),"",IF(AND(OR(Tabel_RIE[[#This Row],[E12]]="",Tabel_RIE[[#This Row],[E12]]&lt;15),OR(Tabel_RIE[[#This Row],[R12]]="",Tabel_RIE[[#This Row],[R12]]&lt;70)),"n.v.t.",IF(OR(Tabel_RIE[[#This Row],[E12]]&gt;=15,Tabel_RIE[[#This Row],[R12]]&gt;=70),"√","fout")))</f>
        <v/>
      </c>
      <c r="T246" s="125"/>
      <c r="U246" s="126"/>
      <c r="V246" s="126"/>
      <c r="W246" s="127"/>
      <c r="X246" s="128" t="str">
        <f t="shared" si="3"/>
        <v>Bronaanpak:
Collectieve maatregelen:
Individuele maatregelen:
PBM's:</v>
      </c>
      <c r="Y246" s="119"/>
      <c r="Z246" s="129"/>
      <c r="AA246" s="125"/>
      <c r="AB246" s="122" t="str">
        <f>IF(Tabel_RIE[[#This Row],[E2]]&gt;0,VLOOKUP(Tabel_RIE[[#This Row],[E2]],Tabel_FK_E[],2,FALSE),"")</f>
        <v/>
      </c>
      <c r="AC246" s="125"/>
      <c r="AD246" s="122" t="str">
        <f>IF(Tabel_RIE[[#This Row],[B2]]&gt;0,VLOOKUP(Tabel_RIE[[#This Row],[B2]],Tabel_FK_B[],2,FALSE),"")</f>
        <v/>
      </c>
      <c r="AE246" s="125"/>
      <c r="AF246" s="122" t="str">
        <f>IF(Tabel_RIE[[#This Row],[W2]]&gt;0,VLOOKUP(Tabel_RIE[[#This Row],[W2]],Tabel_FK_W[],2,FALSE),"")</f>
        <v/>
      </c>
      <c r="AG24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46" s="122"/>
      <c r="AI246" s="119"/>
      <c r="AJ246" s="127"/>
      <c r="AK24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46" s="130" t="str">
        <f>IF(AND(Tabel_RIE[[#This Row],[R12]]&gt;=70,Tabel_RIE[[#This Row],[R22]]&lt;70),"Ja","Nee")</f>
        <v>Ja</v>
      </c>
      <c r="AM246" s="130" t="str">
        <f>IF(Tabel_RIE[[#This Row],[R22]]&lt;&gt;"",Tabel_RIE[[#This Row],[R22]],Tabel_RIE[[#This Row],[R12]])</f>
        <v/>
      </c>
    </row>
    <row r="247" spans="2:39" ht="42" customHeight="1">
      <c r="B247" s="118">
        <v>263</v>
      </c>
      <c r="C247" s="119"/>
      <c r="D247" s="119"/>
      <c r="E247" s="119"/>
      <c r="F247" s="119"/>
      <c r="G247" s="119"/>
      <c r="H247" s="119"/>
      <c r="I247" s="119"/>
      <c r="J247" s="119"/>
      <c r="K247" s="120"/>
      <c r="L247" s="121" t="str">
        <f>IF(Tabel_RIE[[#This Row],[E1]]&gt;0,VLOOKUP(Tabel_RIE[[#This Row],[E1]],Tabel_FK_E[],2,FALSE),"")</f>
        <v/>
      </c>
      <c r="M247" s="120"/>
      <c r="N247" s="122" t="str">
        <f>IF(Tabel_RIE[[#This Row],[B1]]&gt;0,VLOOKUP(Tabel_RIE[[#This Row],[B1]],Tabel_FK_B[],2,FALSE),"")</f>
        <v/>
      </c>
      <c r="O247" s="120"/>
      <c r="P247" s="122" t="str">
        <f>IF(Tabel_RIE[[#This Row],[W1]]&gt;0,VLOOKUP(Tabel_RIE[[#This Row],[W1]],Tabel_FK_W[],2,FALSE),"")</f>
        <v/>
      </c>
      <c r="Q24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7" s="122" t="str">
        <f>IF(OR(Tabel_RIE[[#This Row],[E12]]="",Tabel_RIE[[#This Row],[B12]]="",Tabel_RIE[[#This Row],[W12]]=""),"",Tabel_RIE[[#This Row],[E12]]*Tabel_RIE[[#This Row],[B12]]*Tabel_RIE[[#This Row],[W12]])</f>
        <v/>
      </c>
      <c r="S247" s="124" t="str">
        <f>IF(AND(Tabel_RIE[[#This Row],[E12]]="",Tabel_RIE[[#This Row],[R12]]=""),"",IF(AND(OR(Tabel_RIE[[#This Row],[E12]]="",Tabel_RIE[[#This Row],[E12]]&lt;15),OR(Tabel_RIE[[#This Row],[R12]]="",Tabel_RIE[[#This Row],[R12]]&lt;70)),"n.v.t.",IF(OR(Tabel_RIE[[#This Row],[E12]]&gt;=15,Tabel_RIE[[#This Row],[R12]]&gt;=70),"√","fout")))</f>
        <v/>
      </c>
      <c r="T247" s="125"/>
      <c r="U247" s="126"/>
      <c r="V247" s="126"/>
      <c r="W247" s="127"/>
      <c r="X247" s="128" t="str">
        <f t="shared" si="3"/>
        <v>Bronaanpak:
Collectieve maatregelen:
Individuele maatregelen:
PBM's:</v>
      </c>
      <c r="Y247" s="119"/>
      <c r="Z247" s="129"/>
      <c r="AA247" s="125"/>
      <c r="AB247" s="122" t="str">
        <f>IF(Tabel_RIE[[#This Row],[E2]]&gt;0,VLOOKUP(Tabel_RIE[[#This Row],[E2]],Tabel_FK_E[],2,FALSE),"")</f>
        <v/>
      </c>
      <c r="AC247" s="125"/>
      <c r="AD247" s="122" t="str">
        <f>IF(Tabel_RIE[[#This Row],[B2]]&gt;0,VLOOKUP(Tabel_RIE[[#This Row],[B2]],Tabel_FK_B[],2,FALSE),"")</f>
        <v/>
      </c>
      <c r="AE247" s="125"/>
      <c r="AF247" s="122" t="str">
        <f>IF(Tabel_RIE[[#This Row],[W2]]&gt;0,VLOOKUP(Tabel_RIE[[#This Row],[W2]],Tabel_FK_W[],2,FALSE),"")</f>
        <v/>
      </c>
      <c r="AG24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47" s="122"/>
      <c r="AI247" s="119"/>
      <c r="AJ247" s="127"/>
      <c r="AK24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47" s="130" t="str">
        <f>IF(AND(Tabel_RIE[[#This Row],[R12]]&gt;=70,Tabel_RIE[[#This Row],[R22]]&lt;70),"Ja","Nee")</f>
        <v>Ja</v>
      </c>
      <c r="AM247" s="130" t="str">
        <f>IF(Tabel_RIE[[#This Row],[R22]]&lt;&gt;"",Tabel_RIE[[#This Row],[R22]],Tabel_RIE[[#This Row],[R12]])</f>
        <v/>
      </c>
    </row>
    <row r="248" spans="2:39" ht="42" customHeight="1">
      <c r="B248" s="118">
        <v>264</v>
      </c>
      <c r="C248" s="119"/>
      <c r="D248" s="119"/>
      <c r="E248" s="119"/>
      <c r="F248" s="119"/>
      <c r="G248" s="119"/>
      <c r="H248" s="119"/>
      <c r="I248" s="119"/>
      <c r="J248" s="119"/>
      <c r="K248" s="120"/>
      <c r="L248" s="121" t="str">
        <f>IF(Tabel_RIE[[#This Row],[E1]]&gt;0,VLOOKUP(Tabel_RIE[[#This Row],[E1]],Tabel_FK_E[],2,FALSE),"")</f>
        <v/>
      </c>
      <c r="M248" s="120"/>
      <c r="N248" s="122" t="str">
        <f>IF(Tabel_RIE[[#This Row],[B1]]&gt;0,VLOOKUP(Tabel_RIE[[#This Row],[B1]],Tabel_FK_B[],2,FALSE),"")</f>
        <v/>
      </c>
      <c r="O248" s="120"/>
      <c r="P248" s="122" t="str">
        <f>IF(Tabel_RIE[[#This Row],[W1]]&gt;0,VLOOKUP(Tabel_RIE[[#This Row],[W1]],Tabel_FK_W[],2,FALSE),"")</f>
        <v/>
      </c>
      <c r="Q24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8" s="122" t="str">
        <f>IF(OR(Tabel_RIE[[#This Row],[E12]]="",Tabel_RIE[[#This Row],[B12]]="",Tabel_RIE[[#This Row],[W12]]=""),"",Tabel_RIE[[#This Row],[E12]]*Tabel_RIE[[#This Row],[B12]]*Tabel_RIE[[#This Row],[W12]])</f>
        <v/>
      </c>
      <c r="S248" s="124" t="str">
        <f>IF(AND(Tabel_RIE[[#This Row],[E12]]="",Tabel_RIE[[#This Row],[R12]]=""),"",IF(AND(OR(Tabel_RIE[[#This Row],[E12]]="",Tabel_RIE[[#This Row],[E12]]&lt;15),OR(Tabel_RIE[[#This Row],[R12]]="",Tabel_RIE[[#This Row],[R12]]&lt;70)),"n.v.t.",IF(OR(Tabel_RIE[[#This Row],[E12]]&gt;=15,Tabel_RIE[[#This Row],[R12]]&gt;=70),"√","fout")))</f>
        <v/>
      </c>
      <c r="T248" s="125"/>
      <c r="U248" s="126"/>
      <c r="V248" s="126"/>
      <c r="W248" s="127"/>
      <c r="X248" s="128" t="str">
        <f t="shared" si="3"/>
        <v>Bronaanpak:
Collectieve maatregelen:
Individuele maatregelen:
PBM's:</v>
      </c>
      <c r="Y248" s="119"/>
      <c r="Z248" s="129"/>
      <c r="AA248" s="125"/>
      <c r="AB248" s="122" t="str">
        <f>IF(Tabel_RIE[[#This Row],[E2]]&gt;0,VLOOKUP(Tabel_RIE[[#This Row],[E2]],Tabel_FK_E[],2,FALSE),"")</f>
        <v/>
      </c>
      <c r="AC248" s="125"/>
      <c r="AD248" s="122" t="str">
        <f>IF(Tabel_RIE[[#This Row],[B2]]&gt;0,VLOOKUP(Tabel_RIE[[#This Row],[B2]],Tabel_FK_B[],2,FALSE),"")</f>
        <v/>
      </c>
      <c r="AE248" s="125"/>
      <c r="AF248" s="122" t="str">
        <f>IF(Tabel_RIE[[#This Row],[W2]]&gt;0,VLOOKUP(Tabel_RIE[[#This Row],[W2]],Tabel_FK_W[],2,FALSE),"")</f>
        <v/>
      </c>
      <c r="AG24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48" s="122"/>
      <c r="AI248" s="119"/>
      <c r="AJ248" s="127"/>
      <c r="AK24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48" s="130" t="str">
        <f>IF(AND(Tabel_RIE[[#This Row],[R12]]&gt;=70,Tabel_RIE[[#This Row],[R22]]&lt;70),"Ja","Nee")</f>
        <v>Ja</v>
      </c>
      <c r="AM248" s="130" t="str">
        <f>IF(Tabel_RIE[[#This Row],[R22]]&lt;&gt;"",Tabel_RIE[[#This Row],[R22]],Tabel_RIE[[#This Row],[R12]])</f>
        <v/>
      </c>
    </row>
    <row r="249" spans="2:39" ht="42" customHeight="1">
      <c r="B249" s="118">
        <v>265</v>
      </c>
      <c r="C249" s="119"/>
      <c r="D249" s="119"/>
      <c r="E249" s="119"/>
      <c r="F249" s="119"/>
      <c r="G249" s="119"/>
      <c r="H249" s="119"/>
      <c r="I249" s="119"/>
      <c r="J249" s="119"/>
      <c r="K249" s="120"/>
      <c r="L249" s="121" t="str">
        <f>IF(Tabel_RIE[[#This Row],[E1]]&gt;0,VLOOKUP(Tabel_RIE[[#This Row],[E1]],Tabel_FK_E[],2,FALSE),"")</f>
        <v/>
      </c>
      <c r="M249" s="120"/>
      <c r="N249" s="122" t="str">
        <f>IF(Tabel_RIE[[#This Row],[B1]]&gt;0,VLOOKUP(Tabel_RIE[[#This Row],[B1]],Tabel_FK_B[],2,FALSE),"")</f>
        <v/>
      </c>
      <c r="O249" s="120"/>
      <c r="P249" s="122" t="str">
        <f>IF(Tabel_RIE[[#This Row],[W1]]&gt;0,VLOOKUP(Tabel_RIE[[#This Row],[W1]],Tabel_FK_W[],2,FALSE),"")</f>
        <v/>
      </c>
      <c r="Q24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9" s="122" t="str">
        <f>IF(OR(Tabel_RIE[[#This Row],[E12]]="",Tabel_RIE[[#This Row],[B12]]="",Tabel_RIE[[#This Row],[W12]]=""),"",Tabel_RIE[[#This Row],[E12]]*Tabel_RIE[[#This Row],[B12]]*Tabel_RIE[[#This Row],[W12]])</f>
        <v/>
      </c>
      <c r="S249" s="124" t="str">
        <f>IF(AND(Tabel_RIE[[#This Row],[E12]]="",Tabel_RIE[[#This Row],[R12]]=""),"",IF(AND(OR(Tabel_RIE[[#This Row],[E12]]="",Tabel_RIE[[#This Row],[E12]]&lt;15),OR(Tabel_RIE[[#This Row],[R12]]="",Tabel_RIE[[#This Row],[R12]]&lt;70)),"n.v.t.",IF(OR(Tabel_RIE[[#This Row],[E12]]&gt;=15,Tabel_RIE[[#This Row],[R12]]&gt;=70),"√","fout")))</f>
        <v/>
      </c>
      <c r="T249" s="125"/>
      <c r="U249" s="126"/>
      <c r="V249" s="126"/>
      <c r="W249" s="127"/>
      <c r="X249" s="128" t="str">
        <f t="shared" si="3"/>
        <v>Bronaanpak:
Collectieve maatregelen:
Individuele maatregelen:
PBM's:</v>
      </c>
      <c r="Y249" s="119"/>
      <c r="Z249" s="129"/>
      <c r="AA249" s="125"/>
      <c r="AB249" s="122" t="str">
        <f>IF(Tabel_RIE[[#This Row],[E2]]&gt;0,VLOOKUP(Tabel_RIE[[#This Row],[E2]],Tabel_FK_E[],2,FALSE),"")</f>
        <v/>
      </c>
      <c r="AC249" s="125"/>
      <c r="AD249" s="122" t="str">
        <f>IF(Tabel_RIE[[#This Row],[B2]]&gt;0,VLOOKUP(Tabel_RIE[[#This Row],[B2]],Tabel_FK_B[],2,FALSE),"")</f>
        <v/>
      </c>
      <c r="AE249" s="125"/>
      <c r="AF249" s="122" t="str">
        <f>IF(Tabel_RIE[[#This Row],[W2]]&gt;0,VLOOKUP(Tabel_RIE[[#This Row],[W2]],Tabel_FK_W[],2,FALSE),"")</f>
        <v/>
      </c>
      <c r="AG24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49" s="122"/>
      <c r="AI249" s="119"/>
      <c r="AJ249" s="127"/>
      <c r="AK24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49" s="130" t="str">
        <f>IF(AND(Tabel_RIE[[#This Row],[R12]]&gt;=70,Tabel_RIE[[#This Row],[R22]]&lt;70),"Ja","Nee")</f>
        <v>Ja</v>
      </c>
      <c r="AM249" s="130" t="str">
        <f>IF(Tabel_RIE[[#This Row],[R22]]&lt;&gt;"",Tabel_RIE[[#This Row],[R22]],Tabel_RIE[[#This Row],[R12]])</f>
        <v/>
      </c>
    </row>
    <row r="250" spans="2:39" ht="42" customHeight="1">
      <c r="B250" s="118">
        <v>266</v>
      </c>
      <c r="C250" s="119"/>
      <c r="D250" s="119"/>
      <c r="E250" s="119"/>
      <c r="F250" s="119"/>
      <c r="G250" s="119"/>
      <c r="H250" s="119"/>
      <c r="I250" s="119"/>
      <c r="J250" s="119"/>
      <c r="K250" s="120"/>
      <c r="L250" s="121" t="str">
        <f>IF(Tabel_RIE[[#This Row],[E1]]&gt;0,VLOOKUP(Tabel_RIE[[#This Row],[E1]],Tabel_FK_E[],2,FALSE),"")</f>
        <v/>
      </c>
      <c r="M250" s="120"/>
      <c r="N250" s="122" t="str">
        <f>IF(Tabel_RIE[[#This Row],[B1]]&gt;0,VLOOKUP(Tabel_RIE[[#This Row],[B1]],Tabel_FK_B[],2,FALSE),"")</f>
        <v/>
      </c>
      <c r="O250" s="120"/>
      <c r="P250" s="122" t="str">
        <f>IF(Tabel_RIE[[#This Row],[W1]]&gt;0,VLOOKUP(Tabel_RIE[[#This Row],[W1]],Tabel_FK_W[],2,FALSE),"")</f>
        <v/>
      </c>
      <c r="Q25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0" s="122" t="str">
        <f>IF(OR(Tabel_RIE[[#This Row],[E12]]="",Tabel_RIE[[#This Row],[B12]]="",Tabel_RIE[[#This Row],[W12]]=""),"",Tabel_RIE[[#This Row],[E12]]*Tabel_RIE[[#This Row],[B12]]*Tabel_RIE[[#This Row],[W12]])</f>
        <v/>
      </c>
      <c r="S250" s="124" t="str">
        <f>IF(AND(Tabel_RIE[[#This Row],[E12]]="",Tabel_RIE[[#This Row],[R12]]=""),"",IF(AND(OR(Tabel_RIE[[#This Row],[E12]]="",Tabel_RIE[[#This Row],[E12]]&lt;15),OR(Tabel_RIE[[#This Row],[R12]]="",Tabel_RIE[[#This Row],[R12]]&lt;70)),"n.v.t.",IF(OR(Tabel_RIE[[#This Row],[E12]]&gt;=15,Tabel_RIE[[#This Row],[R12]]&gt;=70),"√","fout")))</f>
        <v/>
      </c>
      <c r="T250" s="125"/>
      <c r="U250" s="126"/>
      <c r="V250" s="126"/>
      <c r="W250" s="127"/>
      <c r="X250" s="128" t="str">
        <f t="shared" si="3"/>
        <v>Bronaanpak:
Collectieve maatregelen:
Individuele maatregelen:
PBM's:</v>
      </c>
      <c r="Y250" s="119"/>
      <c r="Z250" s="129"/>
      <c r="AA250" s="125"/>
      <c r="AB250" s="122" t="str">
        <f>IF(Tabel_RIE[[#This Row],[E2]]&gt;0,VLOOKUP(Tabel_RIE[[#This Row],[E2]],Tabel_FK_E[],2,FALSE),"")</f>
        <v/>
      </c>
      <c r="AC250" s="125"/>
      <c r="AD250" s="122" t="str">
        <f>IF(Tabel_RIE[[#This Row],[B2]]&gt;0,VLOOKUP(Tabel_RIE[[#This Row],[B2]],Tabel_FK_B[],2,FALSE),"")</f>
        <v/>
      </c>
      <c r="AE250" s="125"/>
      <c r="AF250" s="122" t="str">
        <f>IF(Tabel_RIE[[#This Row],[W2]]&gt;0,VLOOKUP(Tabel_RIE[[#This Row],[W2]],Tabel_FK_W[],2,FALSE),"")</f>
        <v/>
      </c>
      <c r="AG25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50" s="122"/>
      <c r="AI250" s="119"/>
      <c r="AJ250" s="127"/>
      <c r="AK25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50" s="130" t="str">
        <f>IF(AND(Tabel_RIE[[#This Row],[R12]]&gt;=70,Tabel_RIE[[#This Row],[R22]]&lt;70),"Ja","Nee")</f>
        <v>Ja</v>
      </c>
      <c r="AM250" s="130" t="str">
        <f>IF(Tabel_RIE[[#This Row],[R22]]&lt;&gt;"",Tabel_RIE[[#This Row],[R22]],Tabel_RIE[[#This Row],[R12]])</f>
        <v/>
      </c>
    </row>
    <row r="251" spans="2:39" ht="42" customHeight="1">
      <c r="B251" s="118">
        <v>267</v>
      </c>
      <c r="C251" s="119"/>
      <c r="D251" s="119"/>
      <c r="E251" s="119"/>
      <c r="F251" s="119"/>
      <c r="G251" s="119"/>
      <c r="H251" s="119"/>
      <c r="I251" s="119"/>
      <c r="J251" s="119"/>
      <c r="K251" s="120"/>
      <c r="L251" s="121" t="str">
        <f>IF(Tabel_RIE[[#This Row],[E1]]&gt;0,VLOOKUP(Tabel_RIE[[#This Row],[E1]],Tabel_FK_E[],2,FALSE),"")</f>
        <v/>
      </c>
      <c r="M251" s="120"/>
      <c r="N251" s="122" t="str">
        <f>IF(Tabel_RIE[[#This Row],[B1]]&gt;0,VLOOKUP(Tabel_RIE[[#This Row],[B1]],Tabel_FK_B[],2,FALSE),"")</f>
        <v/>
      </c>
      <c r="O251" s="120"/>
      <c r="P251" s="122" t="str">
        <f>IF(Tabel_RIE[[#This Row],[W1]]&gt;0,VLOOKUP(Tabel_RIE[[#This Row],[W1]],Tabel_FK_W[],2,FALSE),"")</f>
        <v/>
      </c>
      <c r="Q25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1" s="122" t="str">
        <f>IF(OR(Tabel_RIE[[#This Row],[E12]]="",Tabel_RIE[[#This Row],[B12]]="",Tabel_RIE[[#This Row],[W12]]=""),"",Tabel_RIE[[#This Row],[E12]]*Tabel_RIE[[#This Row],[B12]]*Tabel_RIE[[#This Row],[W12]])</f>
        <v/>
      </c>
      <c r="S251" s="124" t="str">
        <f>IF(AND(Tabel_RIE[[#This Row],[E12]]="",Tabel_RIE[[#This Row],[R12]]=""),"",IF(AND(OR(Tabel_RIE[[#This Row],[E12]]="",Tabel_RIE[[#This Row],[E12]]&lt;15),OR(Tabel_RIE[[#This Row],[R12]]="",Tabel_RIE[[#This Row],[R12]]&lt;70)),"n.v.t.",IF(OR(Tabel_RIE[[#This Row],[E12]]&gt;=15,Tabel_RIE[[#This Row],[R12]]&gt;=70),"√","fout")))</f>
        <v/>
      </c>
      <c r="T251" s="125"/>
      <c r="U251" s="126"/>
      <c r="V251" s="126"/>
      <c r="W251" s="127"/>
      <c r="X251" s="128" t="str">
        <f t="shared" si="3"/>
        <v>Bronaanpak:
Collectieve maatregelen:
Individuele maatregelen:
PBM's:</v>
      </c>
      <c r="Y251" s="119"/>
      <c r="Z251" s="129"/>
      <c r="AA251" s="125"/>
      <c r="AB251" s="122" t="str">
        <f>IF(Tabel_RIE[[#This Row],[E2]]&gt;0,VLOOKUP(Tabel_RIE[[#This Row],[E2]],Tabel_FK_E[],2,FALSE),"")</f>
        <v/>
      </c>
      <c r="AC251" s="125"/>
      <c r="AD251" s="122" t="str">
        <f>IF(Tabel_RIE[[#This Row],[B2]]&gt;0,VLOOKUP(Tabel_RIE[[#This Row],[B2]],Tabel_FK_B[],2,FALSE),"")</f>
        <v/>
      </c>
      <c r="AE251" s="125"/>
      <c r="AF251" s="122" t="str">
        <f>IF(Tabel_RIE[[#This Row],[W2]]&gt;0,VLOOKUP(Tabel_RIE[[#This Row],[W2]],Tabel_FK_W[],2,FALSE),"")</f>
        <v/>
      </c>
      <c r="AG25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51" s="122"/>
      <c r="AI251" s="119"/>
      <c r="AJ251" s="127"/>
      <c r="AK25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51" s="130" t="str">
        <f>IF(AND(Tabel_RIE[[#This Row],[R12]]&gt;=70,Tabel_RIE[[#This Row],[R22]]&lt;70),"Ja","Nee")</f>
        <v>Ja</v>
      </c>
      <c r="AM251" s="130" t="str">
        <f>IF(Tabel_RIE[[#This Row],[R22]]&lt;&gt;"",Tabel_RIE[[#This Row],[R22]],Tabel_RIE[[#This Row],[R12]])</f>
        <v/>
      </c>
    </row>
    <row r="252" spans="2:39" ht="42" customHeight="1">
      <c r="B252" s="118">
        <v>268</v>
      </c>
      <c r="C252" s="119"/>
      <c r="D252" s="119"/>
      <c r="E252" s="119"/>
      <c r="F252" s="119"/>
      <c r="G252" s="119"/>
      <c r="H252" s="119"/>
      <c r="I252" s="119"/>
      <c r="J252" s="119"/>
      <c r="K252" s="120"/>
      <c r="L252" s="121" t="str">
        <f>IF(Tabel_RIE[[#This Row],[E1]]&gt;0,VLOOKUP(Tabel_RIE[[#This Row],[E1]],Tabel_FK_E[],2,FALSE),"")</f>
        <v/>
      </c>
      <c r="M252" s="120"/>
      <c r="N252" s="122" t="str">
        <f>IF(Tabel_RIE[[#This Row],[B1]]&gt;0,VLOOKUP(Tabel_RIE[[#This Row],[B1]],Tabel_FK_B[],2,FALSE),"")</f>
        <v/>
      </c>
      <c r="O252" s="120"/>
      <c r="P252" s="122" t="str">
        <f>IF(Tabel_RIE[[#This Row],[W1]]&gt;0,VLOOKUP(Tabel_RIE[[#This Row],[W1]],Tabel_FK_W[],2,FALSE),"")</f>
        <v/>
      </c>
      <c r="Q25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2" s="122" t="str">
        <f>IF(OR(Tabel_RIE[[#This Row],[E12]]="",Tabel_RIE[[#This Row],[B12]]="",Tabel_RIE[[#This Row],[W12]]=""),"",Tabel_RIE[[#This Row],[E12]]*Tabel_RIE[[#This Row],[B12]]*Tabel_RIE[[#This Row],[W12]])</f>
        <v/>
      </c>
      <c r="S252" s="124" t="str">
        <f>IF(AND(Tabel_RIE[[#This Row],[E12]]="",Tabel_RIE[[#This Row],[R12]]=""),"",IF(AND(OR(Tabel_RIE[[#This Row],[E12]]="",Tabel_RIE[[#This Row],[E12]]&lt;15),OR(Tabel_RIE[[#This Row],[R12]]="",Tabel_RIE[[#This Row],[R12]]&lt;70)),"n.v.t.",IF(OR(Tabel_RIE[[#This Row],[E12]]&gt;=15,Tabel_RIE[[#This Row],[R12]]&gt;=70),"√","fout")))</f>
        <v/>
      </c>
      <c r="T252" s="125"/>
      <c r="U252" s="126"/>
      <c r="V252" s="126"/>
      <c r="W252" s="127"/>
      <c r="X252" s="128" t="str">
        <f t="shared" si="3"/>
        <v>Bronaanpak:
Collectieve maatregelen:
Individuele maatregelen:
PBM's:</v>
      </c>
      <c r="Y252" s="119"/>
      <c r="Z252" s="129"/>
      <c r="AA252" s="125"/>
      <c r="AB252" s="122" t="str">
        <f>IF(Tabel_RIE[[#This Row],[E2]]&gt;0,VLOOKUP(Tabel_RIE[[#This Row],[E2]],Tabel_FK_E[],2,FALSE),"")</f>
        <v/>
      </c>
      <c r="AC252" s="125"/>
      <c r="AD252" s="122" t="str">
        <f>IF(Tabel_RIE[[#This Row],[B2]]&gt;0,VLOOKUP(Tabel_RIE[[#This Row],[B2]],Tabel_FK_B[],2,FALSE),"")</f>
        <v/>
      </c>
      <c r="AE252" s="125"/>
      <c r="AF252" s="122" t="str">
        <f>IF(Tabel_RIE[[#This Row],[W2]]&gt;0,VLOOKUP(Tabel_RIE[[#This Row],[W2]],Tabel_FK_W[],2,FALSE),"")</f>
        <v/>
      </c>
      <c r="AG25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52" s="122"/>
      <c r="AI252" s="119"/>
      <c r="AJ252" s="127"/>
      <c r="AK25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52" s="130" t="str">
        <f>IF(AND(Tabel_RIE[[#This Row],[R12]]&gt;=70,Tabel_RIE[[#This Row],[R22]]&lt;70),"Ja","Nee")</f>
        <v>Ja</v>
      </c>
      <c r="AM252" s="130" t="str">
        <f>IF(Tabel_RIE[[#This Row],[R22]]&lt;&gt;"",Tabel_RIE[[#This Row],[R22]],Tabel_RIE[[#This Row],[R12]])</f>
        <v/>
      </c>
    </row>
    <row r="253" spans="2:39" ht="42" customHeight="1">
      <c r="B253" s="118">
        <v>269</v>
      </c>
      <c r="C253" s="119"/>
      <c r="D253" s="119"/>
      <c r="E253" s="119"/>
      <c r="F253" s="119"/>
      <c r="G253" s="119"/>
      <c r="H253" s="119"/>
      <c r="I253" s="119"/>
      <c r="J253" s="119"/>
      <c r="K253" s="120"/>
      <c r="L253" s="121" t="str">
        <f>IF(Tabel_RIE[[#This Row],[E1]]&gt;0,VLOOKUP(Tabel_RIE[[#This Row],[E1]],Tabel_FK_E[],2,FALSE),"")</f>
        <v/>
      </c>
      <c r="M253" s="120"/>
      <c r="N253" s="122" t="str">
        <f>IF(Tabel_RIE[[#This Row],[B1]]&gt;0,VLOOKUP(Tabel_RIE[[#This Row],[B1]],Tabel_FK_B[],2,FALSE),"")</f>
        <v/>
      </c>
      <c r="O253" s="120"/>
      <c r="P253" s="122" t="str">
        <f>IF(Tabel_RIE[[#This Row],[W1]]&gt;0,VLOOKUP(Tabel_RIE[[#This Row],[W1]],Tabel_FK_W[],2,FALSE),"")</f>
        <v/>
      </c>
      <c r="Q25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3" s="122" t="str">
        <f>IF(OR(Tabel_RIE[[#This Row],[E12]]="",Tabel_RIE[[#This Row],[B12]]="",Tabel_RIE[[#This Row],[W12]]=""),"",Tabel_RIE[[#This Row],[E12]]*Tabel_RIE[[#This Row],[B12]]*Tabel_RIE[[#This Row],[W12]])</f>
        <v/>
      </c>
      <c r="S253" s="124" t="str">
        <f>IF(AND(Tabel_RIE[[#This Row],[E12]]="",Tabel_RIE[[#This Row],[R12]]=""),"",IF(AND(OR(Tabel_RIE[[#This Row],[E12]]="",Tabel_RIE[[#This Row],[E12]]&lt;15),OR(Tabel_RIE[[#This Row],[R12]]="",Tabel_RIE[[#This Row],[R12]]&lt;70)),"n.v.t.",IF(OR(Tabel_RIE[[#This Row],[E12]]&gt;=15,Tabel_RIE[[#This Row],[R12]]&gt;=70),"√","fout")))</f>
        <v/>
      </c>
      <c r="T253" s="125"/>
      <c r="U253" s="126"/>
      <c r="V253" s="126"/>
      <c r="W253" s="127"/>
      <c r="X253" s="128" t="str">
        <f t="shared" si="3"/>
        <v>Bronaanpak:
Collectieve maatregelen:
Individuele maatregelen:
PBM's:</v>
      </c>
      <c r="Y253" s="119"/>
      <c r="Z253" s="129"/>
      <c r="AA253" s="125"/>
      <c r="AB253" s="122" t="str">
        <f>IF(Tabel_RIE[[#This Row],[E2]]&gt;0,VLOOKUP(Tabel_RIE[[#This Row],[E2]],Tabel_FK_E[],2,FALSE),"")</f>
        <v/>
      </c>
      <c r="AC253" s="125"/>
      <c r="AD253" s="122" t="str">
        <f>IF(Tabel_RIE[[#This Row],[B2]]&gt;0,VLOOKUP(Tabel_RIE[[#This Row],[B2]],Tabel_FK_B[],2,FALSE),"")</f>
        <v/>
      </c>
      <c r="AE253" s="125"/>
      <c r="AF253" s="122" t="str">
        <f>IF(Tabel_RIE[[#This Row],[W2]]&gt;0,VLOOKUP(Tabel_RIE[[#This Row],[W2]],Tabel_FK_W[],2,FALSE),"")</f>
        <v/>
      </c>
      <c r="AG25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53" s="122"/>
      <c r="AI253" s="119"/>
      <c r="AJ253" s="127"/>
      <c r="AK25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53" s="130" t="str">
        <f>IF(AND(Tabel_RIE[[#This Row],[R12]]&gt;=70,Tabel_RIE[[#This Row],[R22]]&lt;70),"Ja","Nee")</f>
        <v>Ja</v>
      </c>
      <c r="AM253" s="130" t="str">
        <f>IF(Tabel_RIE[[#This Row],[R22]]&lt;&gt;"",Tabel_RIE[[#This Row],[R22]],Tabel_RIE[[#This Row],[R12]])</f>
        <v/>
      </c>
    </row>
    <row r="254" spans="2:39" ht="42" customHeight="1">
      <c r="B254" s="118">
        <v>270</v>
      </c>
      <c r="C254" s="119"/>
      <c r="D254" s="119"/>
      <c r="E254" s="119"/>
      <c r="F254" s="119"/>
      <c r="G254" s="119"/>
      <c r="H254" s="119"/>
      <c r="I254" s="119"/>
      <c r="J254" s="119"/>
      <c r="K254" s="120"/>
      <c r="L254" s="121" t="str">
        <f>IF(Tabel_RIE[[#This Row],[E1]]&gt;0,VLOOKUP(Tabel_RIE[[#This Row],[E1]],Tabel_FK_E[],2,FALSE),"")</f>
        <v/>
      </c>
      <c r="M254" s="120"/>
      <c r="N254" s="122" t="str">
        <f>IF(Tabel_RIE[[#This Row],[B1]]&gt;0,VLOOKUP(Tabel_RIE[[#This Row],[B1]],Tabel_FK_B[],2,FALSE),"")</f>
        <v/>
      </c>
      <c r="O254" s="120"/>
      <c r="P254" s="122" t="str">
        <f>IF(Tabel_RIE[[#This Row],[W1]]&gt;0,VLOOKUP(Tabel_RIE[[#This Row],[W1]],Tabel_FK_W[],2,FALSE),"")</f>
        <v/>
      </c>
      <c r="Q25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4" s="122" t="str">
        <f>IF(OR(Tabel_RIE[[#This Row],[E12]]="",Tabel_RIE[[#This Row],[B12]]="",Tabel_RIE[[#This Row],[W12]]=""),"",Tabel_RIE[[#This Row],[E12]]*Tabel_RIE[[#This Row],[B12]]*Tabel_RIE[[#This Row],[W12]])</f>
        <v/>
      </c>
      <c r="S254" s="124" t="str">
        <f>IF(AND(Tabel_RIE[[#This Row],[E12]]="",Tabel_RIE[[#This Row],[R12]]=""),"",IF(AND(OR(Tabel_RIE[[#This Row],[E12]]="",Tabel_RIE[[#This Row],[E12]]&lt;15),OR(Tabel_RIE[[#This Row],[R12]]="",Tabel_RIE[[#This Row],[R12]]&lt;70)),"n.v.t.",IF(OR(Tabel_RIE[[#This Row],[E12]]&gt;=15,Tabel_RIE[[#This Row],[R12]]&gt;=70),"√","fout")))</f>
        <v/>
      </c>
      <c r="T254" s="125"/>
      <c r="U254" s="126"/>
      <c r="V254" s="126"/>
      <c r="W254" s="127"/>
      <c r="X254" s="128" t="str">
        <f t="shared" si="3"/>
        <v>Bronaanpak:
Collectieve maatregelen:
Individuele maatregelen:
PBM's:</v>
      </c>
      <c r="Y254" s="119"/>
      <c r="Z254" s="129"/>
      <c r="AA254" s="125"/>
      <c r="AB254" s="122" t="str">
        <f>IF(Tabel_RIE[[#This Row],[E2]]&gt;0,VLOOKUP(Tabel_RIE[[#This Row],[E2]],Tabel_FK_E[],2,FALSE),"")</f>
        <v/>
      </c>
      <c r="AC254" s="125"/>
      <c r="AD254" s="122" t="str">
        <f>IF(Tabel_RIE[[#This Row],[B2]]&gt;0,VLOOKUP(Tabel_RIE[[#This Row],[B2]],Tabel_FK_B[],2,FALSE),"")</f>
        <v/>
      </c>
      <c r="AE254" s="125"/>
      <c r="AF254" s="122" t="str">
        <f>IF(Tabel_RIE[[#This Row],[W2]]&gt;0,VLOOKUP(Tabel_RIE[[#This Row],[W2]],Tabel_FK_W[],2,FALSE),"")</f>
        <v/>
      </c>
      <c r="AG25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54" s="122"/>
      <c r="AI254" s="119"/>
      <c r="AJ254" s="127"/>
      <c r="AK25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54" s="130" t="str">
        <f>IF(AND(Tabel_RIE[[#This Row],[R12]]&gt;=70,Tabel_RIE[[#This Row],[R22]]&lt;70),"Ja","Nee")</f>
        <v>Ja</v>
      </c>
      <c r="AM254" s="130" t="str">
        <f>IF(Tabel_RIE[[#This Row],[R22]]&lt;&gt;"",Tabel_RIE[[#This Row],[R22]],Tabel_RIE[[#This Row],[R12]])</f>
        <v/>
      </c>
    </row>
    <row r="255" spans="2:39" ht="42" customHeight="1">
      <c r="B255" s="118">
        <v>271</v>
      </c>
      <c r="C255" s="119"/>
      <c r="D255" s="119"/>
      <c r="E255" s="119"/>
      <c r="F255" s="119"/>
      <c r="G255" s="119"/>
      <c r="H255" s="119"/>
      <c r="I255" s="119"/>
      <c r="J255" s="119"/>
      <c r="K255" s="120"/>
      <c r="L255" s="121" t="str">
        <f>IF(Tabel_RIE[[#This Row],[E1]]&gt;0,VLOOKUP(Tabel_RIE[[#This Row],[E1]],Tabel_FK_E[],2,FALSE),"")</f>
        <v/>
      </c>
      <c r="M255" s="120"/>
      <c r="N255" s="122" t="str">
        <f>IF(Tabel_RIE[[#This Row],[B1]]&gt;0,VLOOKUP(Tabel_RIE[[#This Row],[B1]],Tabel_FK_B[],2,FALSE),"")</f>
        <v/>
      </c>
      <c r="O255" s="120"/>
      <c r="P255" s="122" t="str">
        <f>IF(Tabel_RIE[[#This Row],[W1]]&gt;0,VLOOKUP(Tabel_RIE[[#This Row],[W1]],Tabel_FK_W[],2,FALSE),"")</f>
        <v/>
      </c>
      <c r="Q25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5" s="122" t="str">
        <f>IF(OR(Tabel_RIE[[#This Row],[E12]]="",Tabel_RIE[[#This Row],[B12]]="",Tabel_RIE[[#This Row],[W12]]=""),"",Tabel_RIE[[#This Row],[E12]]*Tabel_RIE[[#This Row],[B12]]*Tabel_RIE[[#This Row],[W12]])</f>
        <v/>
      </c>
      <c r="S255" s="124" t="str">
        <f>IF(AND(Tabel_RIE[[#This Row],[E12]]="",Tabel_RIE[[#This Row],[R12]]=""),"",IF(AND(OR(Tabel_RIE[[#This Row],[E12]]="",Tabel_RIE[[#This Row],[E12]]&lt;15),OR(Tabel_RIE[[#This Row],[R12]]="",Tabel_RIE[[#This Row],[R12]]&lt;70)),"n.v.t.",IF(OR(Tabel_RIE[[#This Row],[E12]]&gt;=15,Tabel_RIE[[#This Row],[R12]]&gt;=70),"√","fout")))</f>
        <v/>
      </c>
      <c r="T255" s="125"/>
      <c r="U255" s="126"/>
      <c r="V255" s="126"/>
      <c r="W255" s="127"/>
      <c r="X255" s="128" t="str">
        <f t="shared" si="3"/>
        <v>Bronaanpak:
Collectieve maatregelen:
Individuele maatregelen:
PBM's:</v>
      </c>
      <c r="Y255" s="119"/>
      <c r="Z255" s="129"/>
      <c r="AA255" s="125"/>
      <c r="AB255" s="122" t="str">
        <f>IF(Tabel_RIE[[#This Row],[E2]]&gt;0,VLOOKUP(Tabel_RIE[[#This Row],[E2]],Tabel_FK_E[],2,FALSE),"")</f>
        <v/>
      </c>
      <c r="AC255" s="125"/>
      <c r="AD255" s="122" t="str">
        <f>IF(Tabel_RIE[[#This Row],[B2]]&gt;0,VLOOKUP(Tabel_RIE[[#This Row],[B2]],Tabel_FK_B[],2,FALSE),"")</f>
        <v/>
      </c>
      <c r="AE255" s="125"/>
      <c r="AF255" s="122" t="str">
        <f>IF(Tabel_RIE[[#This Row],[W2]]&gt;0,VLOOKUP(Tabel_RIE[[#This Row],[W2]],Tabel_FK_W[],2,FALSE),"")</f>
        <v/>
      </c>
      <c r="AG25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55" s="122"/>
      <c r="AI255" s="119"/>
      <c r="AJ255" s="127"/>
      <c r="AK25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55" s="130" t="str">
        <f>IF(AND(Tabel_RIE[[#This Row],[R12]]&gt;=70,Tabel_RIE[[#This Row],[R22]]&lt;70),"Ja","Nee")</f>
        <v>Ja</v>
      </c>
      <c r="AM255" s="130" t="str">
        <f>IF(Tabel_RIE[[#This Row],[R22]]&lt;&gt;"",Tabel_RIE[[#This Row],[R22]],Tabel_RIE[[#This Row],[R12]])</f>
        <v/>
      </c>
    </row>
    <row r="256" spans="2:39" ht="42" customHeight="1">
      <c r="B256" s="118">
        <v>272</v>
      </c>
      <c r="C256" s="119"/>
      <c r="D256" s="119"/>
      <c r="E256" s="119"/>
      <c r="F256" s="119"/>
      <c r="G256" s="119"/>
      <c r="H256" s="119"/>
      <c r="I256" s="119"/>
      <c r="J256" s="119"/>
      <c r="K256" s="120"/>
      <c r="L256" s="121" t="str">
        <f>IF(Tabel_RIE[[#This Row],[E1]]&gt;0,VLOOKUP(Tabel_RIE[[#This Row],[E1]],Tabel_FK_E[],2,FALSE),"")</f>
        <v/>
      </c>
      <c r="M256" s="120"/>
      <c r="N256" s="122" t="str">
        <f>IF(Tabel_RIE[[#This Row],[B1]]&gt;0,VLOOKUP(Tabel_RIE[[#This Row],[B1]],Tabel_FK_B[],2,FALSE),"")</f>
        <v/>
      </c>
      <c r="O256" s="120"/>
      <c r="P256" s="122" t="str">
        <f>IF(Tabel_RIE[[#This Row],[W1]]&gt;0,VLOOKUP(Tabel_RIE[[#This Row],[W1]],Tabel_FK_W[],2,FALSE),"")</f>
        <v/>
      </c>
      <c r="Q25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6" s="122" t="str">
        <f>IF(OR(Tabel_RIE[[#This Row],[E12]]="",Tabel_RIE[[#This Row],[B12]]="",Tabel_RIE[[#This Row],[W12]]=""),"",Tabel_RIE[[#This Row],[E12]]*Tabel_RIE[[#This Row],[B12]]*Tabel_RIE[[#This Row],[W12]])</f>
        <v/>
      </c>
      <c r="S256" s="124" t="str">
        <f>IF(AND(Tabel_RIE[[#This Row],[E12]]="",Tabel_RIE[[#This Row],[R12]]=""),"",IF(AND(OR(Tabel_RIE[[#This Row],[E12]]="",Tabel_RIE[[#This Row],[E12]]&lt;15),OR(Tabel_RIE[[#This Row],[R12]]="",Tabel_RIE[[#This Row],[R12]]&lt;70)),"n.v.t.",IF(OR(Tabel_RIE[[#This Row],[E12]]&gt;=15,Tabel_RIE[[#This Row],[R12]]&gt;=70),"√","fout")))</f>
        <v/>
      </c>
      <c r="T256" s="125"/>
      <c r="U256" s="126"/>
      <c r="V256" s="126"/>
      <c r="W256" s="127"/>
      <c r="X256" s="128" t="str">
        <f t="shared" si="3"/>
        <v>Bronaanpak:
Collectieve maatregelen:
Individuele maatregelen:
PBM's:</v>
      </c>
      <c r="Y256" s="119"/>
      <c r="Z256" s="129"/>
      <c r="AA256" s="125"/>
      <c r="AB256" s="122" t="str">
        <f>IF(Tabel_RIE[[#This Row],[E2]]&gt;0,VLOOKUP(Tabel_RIE[[#This Row],[E2]],Tabel_FK_E[],2,FALSE),"")</f>
        <v/>
      </c>
      <c r="AC256" s="125"/>
      <c r="AD256" s="122" t="str">
        <f>IF(Tabel_RIE[[#This Row],[B2]]&gt;0,VLOOKUP(Tabel_RIE[[#This Row],[B2]],Tabel_FK_B[],2,FALSE),"")</f>
        <v/>
      </c>
      <c r="AE256" s="125"/>
      <c r="AF256" s="122" t="str">
        <f>IF(Tabel_RIE[[#This Row],[W2]]&gt;0,VLOOKUP(Tabel_RIE[[#This Row],[W2]],Tabel_FK_W[],2,FALSE),"")</f>
        <v/>
      </c>
      <c r="AG25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56" s="122"/>
      <c r="AI256" s="119"/>
      <c r="AJ256" s="127"/>
      <c r="AK25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56" s="130" t="str">
        <f>IF(AND(Tabel_RIE[[#This Row],[R12]]&gt;=70,Tabel_RIE[[#This Row],[R22]]&lt;70),"Ja","Nee")</f>
        <v>Ja</v>
      </c>
      <c r="AM256" s="130" t="str">
        <f>IF(Tabel_RIE[[#This Row],[R22]]&lt;&gt;"",Tabel_RIE[[#This Row],[R22]],Tabel_RIE[[#This Row],[R12]])</f>
        <v/>
      </c>
    </row>
    <row r="257" spans="2:39" ht="42" customHeight="1">
      <c r="B257" s="118">
        <v>273</v>
      </c>
      <c r="C257" s="119"/>
      <c r="D257" s="119"/>
      <c r="E257" s="119"/>
      <c r="F257" s="119"/>
      <c r="G257" s="119"/>
      <c r="H257" s="119"/>
      <c r="I257" s="119"/>
      <c r="J257" s="119"/>
      <c r="K257" s="120"/>
      <c r="L257" s="121" t="str">
        <f>IF(Tabel_RIE[[#This Row],[E1]]&gt;0,VLOOKUP(Tabel_RIE[[#This Row],[E1]],Tabel_FK_E[],2,FALSE),"")</f>
        <v/>
      </c>
      <c r="M257" s="120"/>
      <c r="N257" s="122" t="str">
        <f>IF(Tabel_RIE[[#This Row],[B1]]&gt;0,VLOOKUP(Tabel_RIE[[#This Row],[B1]],Tabel_FK_B[],2,FALSE),"")</f>
        <v/>
      </c>
      <c r="O257" s="120"/>
      <c r="P257" s="122" t="str">
        <f>IF(Tabel_RIE[[#This Row],[W1]]&gt;0,VLOOKUP(Tabel_RIE[[#This Row],[W1]],Tabel_FK_W[],2,FALSE),"")</f>
        <v/>
      </c>
      <c r="Q25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7" s="122" t="str">
        <f>IF(OR(Tabel_RIE[[#This Row],[E12]]="",Tabel_RIE[[#This Row],[B12]]="",Tabel_RIE[[#This Row],[W12]]=""),"",Tabel_RIE[[#This Row],[E12]]*Tabel_RIE[[#This Row],[B12]]*Tabel_RIE[[#This Row],[W12]])</f>
        <v/>
      </c>
      <c r="S257" s="124" t="str">
        <f>IF(AND(Tabel_RIE[[#This Row],[E12]]="",Tabel_RIE[[#This Row],[R12]]=""),"",IF(AND(OR(Tabel_RIE[[#This Row],[E12]]="",Tabel_RIE[[#This Row],[E12]]&lt;15),OR(Tabel_RIE[[#This Row],[R12]]="",Tabel_RIE[[#This Row],[R12]]&lt;70)),"n.v.t.",IF(OR(Tabel_RIE[[#This Row],[E12]]&gt;=15,Tabel_RIE[[#This Row],[R12]]&gt;=70),"√","fout")))</f>
        <v/>
      </c>
      <c r="T257" s="125"/>
      <c r="U257" s="126"/>
      <c r="V257" s="126"/>
      <c r="W257" s="127"/>
      <c r="X257" s="128" t="str">
        <f t="shared" si="3"/>
        <v>Bronaanpak:
Collectieve maatregelen:
Individuele maatregelen:
PBM's:</v>
      </c>
      <c r="Y257" s="119"/>
      <c r="Z257" s="129"/>
      <c r="AA257" s="125"/>
      <c r="AB257" s="122" t="str">
        <f>IF(Tabel_RIE[[#This Row],[E2]]&gt;0,VLOOKUP(Tabel_RIE[[#This Row],[E2]],Tabel_FK_E[],2,FALSE),"")</f>
        <v/>
      </c>
      <c r="AC257" s="125"/>
      <c r="AD257" s="122" t="str">
        <f>IF(Tabel_RIE[[#This Row],[B2]]&gt;0,VLOOKUP(Tabel_RIE[[#This Row],[B2]],Tabel_FK_B[],2,FALSE),"")</f>
        <v/>
      </c>
      <c r="AE257" s="125"/>
      <c r="AF257" s="122" t="str">
        <f>IF(Tabel_RIE[[#This Row],[W2]]&gt;0,VLOOKUP(Tabel_RIE[[#This Row],[W2]],Tabel_FK_W[],2,FALSE),"")</f>
        <v/>
      </c>
      <c r="AG25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57" s="122"/>
      <c r="AI257" s="119"/>
      <c r="AJ257" s="127"/>
      <c r="AK25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57" s="130" t="str">
        <f>IF(AND(Tabel_RIE[[#This Row],[R12]]&gt;=70,Tabel_RIE[[#This Row],[R22]]&lt;70),"Ja","Nee")</f>
        <v>Ja</v>
      </c>
      <c r="AM257" s="130" t="str">
        <f>IF(Tabel_RIE[[#This Row],[R22]]&lt;&gt;"",Tabel_RIE[[#This Row],[R22]],Tabel_RIE[[#This Row],[R12]])</f>
        <v/>
      </c>
    </row>
    <row r="258" spans="2:39" ht="42" customHeight="1">
      <c r="B258" s="118">
        <v>274</v>
      </c>
      <c r="C258" s="119"/>
      <c r="D258" s="119"/>
      <c r="E258" s="119"/>
      <c r="F258" s="119"/>
      <c r="G258" s="119"/>
      <c r="H258" s="119"/>
      <c r="I258" s="119"/>
      <c r="J258" s="119"/>
      <c r="K258" s="120"/>
      <c r="L258" s="121" t="str">
        <f>IF(Tabel_RIE[[#This Row],[E1]]&gt;0,VLOOKUP(Tabel_RIE[[#This Row],[E1]],Tabel_FK_E[],2,FALSE),"")</f>
        <v/>
      </c>
      <c r="M258" s="120"/>
      <c r="N258" s="122" t="str">
        <f>IF(Tabel_RIE[[#This Row],[B1]]&gt;0,VLOOKUP(Tabel_RIE[[#This Row],[B1]],Tabel_FK_B[],2,FALSE),"")</f>
        <v/>
      </c>
      <c r="O258" s="120"/>
      <c r="P258" s="122" t="str">
        <f>IF(Tabel_RIE[[#This Row],[W1]]&gt;0,VLOOKUP(Tabel_RIE[[#This Row],[W1]],Tabel_FK_W[],2,FALSE),"")</f>
        <v/>
      </c>
      <c r="Q25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8" s="122" t="str">
        <f>IF(OR(Tabel_RIE[[#This Row],[E12]]="",Tabel_RIE[[#This Row],[B12]]="",Tabel_RIE[[#This Row],[W12]]=""),"",Tabel_RIE[[#This Row],[E12]]*Tabel_RIE[[#This Row],[B12]]*Tabel_RIE[[#This Row],[W12]])</f>
        <v/>
      </c>
      <c r="S258" s="124" t="str">
        <f>IF(AND(Tabel_RIE[[#This Row],[E12]]="",Tabel_RIE[[#This Row],[R12]]=""),"",IF(AND(OR(Tabel_RIE[[#This Row],[E12]]="",Tabel_RIE[[#This Row],[E12]]&lt;15),OR(Tabel_RIE[[#This Row],[R12]]="",Tabel_RIE[[#This Row],[R12]]&lt;70)),"n.v.t.",IF(OR(Tabel_RIE[[#This Row],[E12]]&gt;=15,Tabel_RIE[[#This Row],[R12]]&gt;=70),"√","fout")))</f>
        <v/>
      </c>
      <c r="T258" s="125"/>
      <c r="U258" s="126"/>
      <c r="V258" s="126"/>
      <c r="W258" s="127"/>
      <c r="X258" s="128" t="str">
        <f t="shared" si="3"/>
        <v>Bronaanpak:
Collectieve maatregelen:
Individuele maatregelen:
PBM's:</v>
      </c>
      <c r="Y258" s="119"/>
      <c r="Z258" s="129"/>
      <c r="AA258" s="125"/>
      <c r="AB258" s="122" t="str">
        <f>IF(Tabel_RIE[[#This Row],[E2]]&gt;0,VLOOKUP(Tabel_RIE[[#This Row],[E2]],Tabel_FK_E[],2,FALSE),"")</f>
        <v/>
      </c>
      <c r="AC258" s="125"/>
      <c r="AD258" s="122" t="str">
        <f>IF(Tabel_RIE[[#This Row],[B2]]&gt;0,VLOOKUP(Tabel_RIE[[#This Row],[B2]],Tabel_FK_B[],2,FALSE),"")</f>
        <v/>
      </c>
      <c r="AE258" s="125"/>
      <c r="AF258" s="122" t="str">
        <f>IF(Tabel_RIE[[#This Row],[W2]]&gt;0,VLOOKUP(Tabel_RIE[[#This Row],[W2]],Tabel_FK_W[],2,FALSE),"")</f>
        <v/>
      </c>
      <c r="AG25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58" s="122"/>
      <c r="AI258" s="119"/>
      <c r="AJ258" s="127"/>
      <c r="AK25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58" s="130" t="str">
        <f>IF(AND(Tabel_RIE[[#This Row],[R12]]&gt;=70,Tabel_RIE[[#This Row],[R22]]&lt;70),"Ja","Nee")</f>
        <v>Ja</v>
      </c>
      <c r="AM258" s="130" t="str">
        <f>IF(Tabel_RIE[[#This Row],[R22]]&lt;&gt;"",Tabel_RIE[[#This Row],[R22]],Tabel_RIE[[#This Row],[R12]])</f>
        <v/>
      </c>
    </row>
    <row r="259" spans="2:39" ht="42" customHeight="1">
      <c r="B259" s="118">
        <v>275</v>
      </c>
      <c r="C259" s="119"/>
      <c r="D259" s="119"/>
      <c r="E259" s="119"/>
      <c r="F259" s="119"/>
      <c r="G259" s="119"/>
      <c r="H259" s="119"/>
      <c r="I259" s="119"/>
      <c r="J259" s="119"/>
      <c r="K259" s="120"/>
      <c r="L259" s="121" t="str">
        <f>IF(Tabel_RIE[[#This Row],[E1]]&gt;0,VLOOKUP(Tabel_RIE[[#This Row],[E1]],Tabel_FK_E[],2,FALSE),"")</f>
        <v/>
      </c>
      <c r="M259" s="120"/>
      <c r="N259" s="122" t="str">
        <f>IF(Tabel_RIE[[#This Row],[B1]]&gt;0,VLOOKUP(Tabel_RIE[[#This Row],[B1]],Tabel_FK_B[],2,FALSE),"")</f>
        <v/>
      </c>
      <c r="O259" s="120"/>
      <c r="P259" s="122" t="str">
        <f>IF(Tabel_RIE[[#This Row],[W1]]&gt;0,VLOOKUP(Tabel_RIE[[#This Row],[W1]],Tabel_FK_W[],2,FALSE),"")</f>
        <v/>
      </c>
      <c r="Q25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9" s="122" t="str">
        <f>IF(OR(Tabel_RIE[[#This Row],[E12]]="",Tabel_RIE[[#This Row],[B12]]="",Tabel_RIE[[#This Row],[W12]]=""),"",Tabel_RIE[[#This Row],[E12]]*Tabel_RIE[[#This Row],[B12]]*Tabel_RIE[[#This Row],[W12]])</f>
        <v/>
      </c>
      <c r="S259" s="124" t="str">
        <f>IF(AND(Tabel_RIE[[#This Row],[E12]]="",Tabel_RIE[[#This Row],[R12]]=""),"",IF(AND(OR(Tabel_RIE[[#This Row],[E12]]="",Tabel_RIE[[#This Row],[E12]]&lt;15),OR(Tabel_RIE[[#This Row],[R12]]="",Tabel_RIE[[#This Row],[R12]]&lt;70)),"n.v.t.",IF(OR(Tabel_RIE[[#This Row],[E12]]&gt;=15,Tabel_RIE[[#This Row],[R12]]&gt;=70),"√","fout")))</f>
        <v/>
      </c>
      <c r="T259" s="125"/>
      <c r="U259" s="126"/>
      <c r="V259" s="126"/>
      <c r="W259" s="127"/>
      <c r="X259" s="128" t="str">
        <f t="shared" si="3"/>
        <v>Bronaanpak:
Collectieve maatregelen:
Individuele maatregelen:
PBM's:</v>
      </c>
      <c r="Y259" s="119"/>
      <c r="Z259" s="129"/>
      <c r="AA259" s="125"/>
      <c r="AB259" s="122" t="str">
        <f>IF(Tabel_RIE[[#This Row],[E2]]&gt;0,VLOOKUP(Tabel_RIE[[#This Row],[E2]],Tabel_FK_E[],2,FALSE),"")</f>
        <v/>
      </c>
      <c r="AC259" s="125"/>
      <c r="AD259" s="122" t="str">
        <f>IF(Tabel_RIE[[#This Row],[B2]]&gt;0,VLOOKUP(Tabel_RIE[[#This Row],[B2]],Tabel_FK_B[],2,FALSE),"")</f>
        <v/>
      </c>
      <c r="AE259" s="125"/>
      <c r="AF259" s="122" t="str">
        <f>IF(Tabel_RIE[[#This Row],[W2]]&gt;0,VLOOKUP(Tabel_RIE[[#This Row],[W2]],Tabel_FK_W[],2,FALSE),"")</f>
        <v/>
      </c>
      <c r="AG25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59" s="122"/>
      <c r="AI259" s="119"/>
      <c r="AJ259" s="127"/>
      <c r="AK25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59" s="130" t="str">
        <f>IF(AND(Tabel_RIE[[#This Row],[R12]]&gt;=70,Tabel_RIE[[#This Row],[R22]]&lt;70),"Ja","Nee")</f>
        <v>Ja</v>
      </c>
      <c r="AM259" s="130" t="str">
        <f>IF(Tabel_RIE[[#This Row],[R22]]&lt;&gt;"",Tabel_RIE[[#This Row],[R22]],Tabel_RIE[[#This Row],[R12]])</f>
        <v/>
      </c>
    </row>
    <row r="260" spans="2:39" ht="42" customHeight="1">
      <c r="B260" s="118">
        <v>276</v>
      </c>
      <c r="C260" s="119"/>
      <c r="D260" s="119"/>
      <c r="E260" s="119"/>
      <c r="F260" s="119"/>
      <c r="G260" s="119"/>
      <c r="H260" s="119"/>
      <c r="I260" s="119"/>
      <c r="J260" s="119"/>
      <c r="K260" s="120"/>
      <c r="L260" s="121" t="str">
        <f>IF(Tabel_RIE[[#This Row],[E1]]&gt;0,VLOOKUP(Tabel_RIE[[#This Row],[E1]],Tabel_FK_E[],2,FALSE),"")</f>
        <v/>
      </c>
      <c r="M260" s="120"/>
      <c r="N260" s="122" t="str">
        <f>IF(Tabel_RIE[[#This Row],[B1]]&gt;0,VLOOKUP(Tabel_RIE[[#This Row],[B1]],Tabel_FK_B[],2,FALSE),"")</f>
        <v/>
      </c>
      <c r="O260" s="120"/>
      <c r="P260" s="122" t="str">
        <f>IF(Tabel_RIE[[#This Row],[W1]]&gt;0,VLOOKUP(Tabel_RIE[[#This Row],[W1]],Tabel_FK_W[],2,FALSE),"")</f>
        <v/>
      </c>
      <c r="Q26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60" s="122" t="str">
        <f>IF(OR(Tabel_RIE[[#This Row],[E12]]="",Tabel_RIE[[#This Row],[B12]]="",Tabel_RIE[[#This Row],[W12]]=""),"",Tabel_RIE[[#This Row],[E12]]*Tabel_RIE[[#This Row],[B12]]*Tabel_RIE[[#This Row],[W12]])</f>
        <v/>
      </c>
      <c r="S260" s="124" t="str">
        <f>IF(AND(Tabel_RIE[[#This Row],[E12]]="",Tabel_RIE[[#This Row],[R12]]=""),"",IF(AND(OR(Tabel_RIE[[#This Row],[E12]]="",Tabel_RIE[[#This Row],[E12]]&lt;15),OR(Tabel_RIE[[#This Row],[R12]]="",Tabel_RIE[[#This Row],[R12]]&lt;70)),"n.v.t.",IF(OR(Tabel_RIE[[#This Row],[E12]]&gt;=15,Tabel_RIE[[#This Row],[R12]]&gt;=70),"√","fout")))</f>
        <v/>
      </c>
      <c r="T260" s="125"/>
      <c r="U260" s="126"/>
      <c r="V260" s="126"/>
      <c r="W260" s="127"/>
      <c r="X260" s="128" t="str">
        <f t="shared" si="3"/>
        <v>Bronaanpak:
Collectieve maatregelen:
Individuele maatregelen:
PBM's:</v>
      </c>
      <c r="Y260" s="119"/>
      <c r="Z260" s="129"/>
      <c r="AA260" s="125"/>
      <c r="AB260" s="122" t="str">
        <f>IF(Tabel_RIE[[#This Row],[E2]]&gt;0,VLOOKUP(Tabel_RIE[[#This Row],[E2]],Tabel_FK_E[],2,FALSE),"")</f>
        <v/>
      </c>
      <c r="AC260" s="125"/>
      <c r="AD260" s="122" t="str">
        <f>IF(Tabel_RIE[[#This Row],[B2]]&gt;0,VLOOKUP(Tabel_RIE[[#This Row],[B2]],Tabel_FK_B[],2,FALSE),"")</f>
        <v/>
      </c>
      <c r="AE260" s="125"/>
      <c r="AF260" s="122" t="str">
        <f>IF(Tabel_RIE[[#This Row],[W2]]&gt;0,VLOOKUP(Tabel_RIE[[#This Row],[W2]],Tabel_FK_W[],2,FALSE),"")</f>
        <v/>
      </c>
      <c r="AG26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60" s="122"/>
      <c r="AI260" s="119"/>
      <c r="AJ260" s="127"/>
      <c r="AK26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60" s="130" t="str">
        <f>IF(AND(Tabel_RIE[[#This Row],[R12]]&gt;=70,Tabel_RIE[[#This Row],[R22]]&lt;70),"Ja","Nee")</f>
        <v>Ja</v>
      </c>
      <c r="AM260" s="130" t="str">
        <f>IF(Tabel_RIE[[#This Row],[R22]]&lt;&gt;"",Tabel_RIE[[#This Row],[R22]],Tabel_RIE[[#This Row],[R12]])</f>
        <v/>
      </c>
    </row>
    <row r="261" spans="2:39" ht="42" customHeight="1">
      <c r="B261" s="118">
        <v>277</v>
      </c>
      <c r="C261" s="119"/>
      <c r="D261" s="119"/>
      <c r="E261" s="119"/>
      <c r="F261" s="119"/>
      <c r="G261" s="119"/>
      <c r="H261" s="119"/>
      <c r="I261" s="119"/>
      <c r="J261" s="119"/>
      <c r="K261" s="120"/>
      <c r="L261" s="121" t="str">
        <f>IF(Tabel_RIE[[#This Row],[E1]]&gt;0,VLOOKUP(Tabel_RIE[[#This Row],[E1]],Tabel_FK_E[],2,FALSE),"")</f>
        <v/>
      </c>
      <c r="M261" s="120"/>
      <c r="N261" s="122" t="str">
        <f>IF(Tabel_RIE[[#This Row],[B1]]&gt;0,VLOOKUP(Tabel_RIE[[#This Row],[B1]],Tabel_FK_B[],2,FALSE),"")</f>
        <v/>
      </c>
      <c r="O261" s="120"/>
      <c r="P261" s="122" t="str">
        <f>IF(Tabel_RIE[[#This Row],[W1]]&gt;0,VLOOKUP(Tabel_RIE[[#This Row],[W1]],Tabel_FK_W[],2,FALSE),"")</f>
        <v/>
      </c>
      <c r="Q26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61" s="122" t="str">
        <f>IF(OR(Tabel_RIE[[#This Row],[E12]]="",Tabel_RIE[[#This Row],[B12]]="",Tabel_RIE[[#This Row],[W12]]=""),"",Tabel_RIE[[#This Row],[E12]]*Tabel_RIE[[#This Row],[B12]]*Tabel_RIE[[#This Row],[W12]])</f>
        <v/>
      </c>
      <c r="S261" s="124" t="str">
        <f>IF(AND(Tabel_RIE[[#This Row],[E12]]="",Tabel_RIE[[#This Row],[R12]]=""),"",IF(AND(OR(Tabel_RIE[[#This Row],[E12]]="",Tabel_RIE[[#This Row],[E12]]&lt;15),OR(Tabel_RIE[[#This Row],[R12]]="",Tabel_RIE[[#This Row],[R12]]&lt;70)),"n.v.t.",IF(OR(Tabel_RIE[[#This Row],[E12]]&gt;=15,Tabel_RIE[[#This Row],[R12]]&gt;=70),"√","fout")))</f>
        <v/>
      </c>
      <c r="T261" s="125"/>
      <c r="U261" s="126"/>
      <c r="V261" s="126"/>
      <c r="W261" s="127"/>
      <c r="X261" s="128" t="str">
        <f t="shared" si="3"/>
        <v>Bronaanpak:
Collectieve maatregelen:
Individuele maatregelen:
PBM's:</v>
      </c>
      <c r="Y261" s="119"/>
      <c r="Z261" s="129"/>
      <c r="AA261" s="125"/>
      <c r="AB261" s="122" t="str">
        <f>IF(Tabel_RIE[[#This Row],[E2]]&gt;0,VLOOKUP(Tabel_RIE[[#This Row],[E2]],Tabel_FK_E[],2,FALSE),"")</f>
        <v/>
      </c>
      <c r="AC261" s="125"/>
      <c r="AD261" s="122" t="str">
        <f>IF(Tabel_RIE[[#This Row],[B2]]&gt;0,VLOOKUP(Tabel_RIE[[#This Row],[B2]],Tabel_FK_B[],2,FALSE),"")</f>
        <v/>
      </c>
      <c r="AE261" s="125"/>
      <c r="AF261" s="122" t="str">
        <f>IF(Tabel_RIE[[#This Row],[W2]]&gt;0,VLOOKUP(Tabel_RIE[[#This Row],[W2]],Tabel_FK_W[],2,FALSE),"")</f>
        <v/>
      </c>
      <c r="AG26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61" s="122"/>
      <c r="AI261" s="119"/>
      <c r="AJ261" s="127"/>
      <c r="AK26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61" s="130" t="str">
        <f>IF(AND(Tabel_RIE[[#This Row],[R12]]&gt;=70,Tabel_RIE[[#This Row],[R22]]&lt;70),"Ja","Nee")</f>
        <v>Ja</v>
      </c>
      <c r="AM261" s="130" t="str">
        <f>IF(Tabel_RIE[[#This Row],[R22]]&lt;&gt;"",Tabel_RIE[[#This Row],[R22]],Tabel_RIE[[#This Row],[R12]])</f>
        <v/>
      </c>
    </row>
    <row r="262" spans="2:39" ht="42" customHeight="1">
      <c r="B262" s="118">
        <v>278</v>
      </c>
      <c r="C262" s="119"/>
      <c r="D262" s="119"/>
      <c r="E262" s="119"/>
      <c r="F262" s="119"/>
      <c r="G262" s="119"/>
      <c r="H262" s="119"/>
      <c r="I262" s="119"/>
      <c r="J262" s="119"/>
      <c r="K262" s="120"/>
      <c r="L262" s="121" t="str">
        <f>IF(Tabel_RIE[[#This Row],[E1]]&gt;0,VLOOKUP(Tabel_RIE[[#This Row],[E1]],Tabel_FK_E[],2,FALSE),"")</f>
        <v/>
      </c>
      <c r="M262" s="120"/>
      <c r="N262" s="122" t="str">
        <f>IF(Tabel_RIE[[#This Row],[B1]]&gt;0,VLOOKUP(Tabel_RIE[[#This Row],[B1]],Tabel_FK_B[],2,FALSE),"")</f>
        <v/>
      </c>
      <c r="O262" s="120"/>
      <c r="P262" s="122" t="str">
        <f>IF(Tabel_RIE[[#This Row],[W1]]&gt;0,VLOOKUP(Tabel_RIE[[#This Row],[W1]],Tabel_FK_W[],2,FALSE),"")</f>
        <v/>
      </c>
      <c r="Q26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62" s="122" t="str">
        <f>IF(OR(Tabel_RIE[[#This Row],[E12]]="",Tabel_RIE[[#This Row],[B12]]="",Tabel_RIE[[#This Row],[W12]]=""),"",Tabel_RIE[[#This Row],[E12]]*Tabel_RIE[[#This Row],[B12]]*Tabel_RIE[[#This Row],[W12]])</f>
        <v/>
      </c>
      <c r="S262" s="124" t="str">
        <f>IF(AND(Tabel_RIE[[#This Row],[E12]]="",Tabel_RIE[[#This Row],[R12]]=""),"",IF(AND(OR(Tabel_RIE[[#This Row],[E12]]="",Tabel_RIE[[#This Row],[E12]]&lt;15),OR(Tabel_RIE[[#This Row],[R12]]="",Tabel_RIE[[#This Row],[R12]]&lt;70)),"n.v.t.",IF(OR(Tabel_RIE[[#This Row],[E12]]&gt;=15,Tabel_RIE[[#This Row],[R12]]&gt;=70),"√","fout")))</f>
        <v/>
      </c>
      <c r="T262" s="125"/>
      <c r="U262" s="126"/>
      <c r="V262" s="126"/>
      <c r="W262" s="127"/>
      <c r="X262" s="128" t="str">
        <f t="shared" si="3"/>
        <v>Bronaanpak:
Collectieve maatregelen:
Individuele maatregelen:
PBM's:</v>
      </c>
      <c r="Y262" s="119"/>
      <c r="Z262" s="129"/>
      <c r="AA262" s="125"/>
      <c r="AB262" s="122" t="str">
        <f>IF(Tabel_RIE[[#This Row],[E2]]&gt;0,VLOOKUP(Tabel_RIE[[#This Row],[E2]],Tabel_FK_E[],2,FALSE),"")</f>
        <v/>
      </c>
      <c r="AC262" s="125"/>
      <c r="AD262" s="122" t="str">
        <f>IF(Tabel_RIE[[#This Row],[B2]]&gt;0,VLOOKUP(Tabel_RIE[[#This Row],[B2]],Tabel_FK_B[],2,FALSE),"")</f>
        <v/>
      </c>
      <c r="AE262" s="125"/>
      <c r="AF262" s="122" t="str">
        <f>IF(Tabel_RIE[[#This Row],[W2]]&gt;0,VLOOKUP(Tabel_RIE[[#This Row],[W2]],Tabel_FK_W[],2,FALSE),"")</f>
        <v/>
      </c>
      <c r="AG26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62" s="122"/>
      <c r="AI262" s="119"/>
      <c r="AJ262" s="127"/>
      <c r="AK26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62" s="130" t="str">
        <f>IF(AND(Tabel_RIE[[#This Row],[R12]]&gt;=70,Tabel_RIE[[#This Row],[R22]]&lt;70),"Ja","Nee")</f>
        <v>Ja</v>
      </c>
      <c r="AM262" s="130" t="str">
        <f>IF(Tabel_RIE[[#This Row],[R22]]&lt;&gt;"",Tabel_RIE[[#This Row],[R22]],Tabel_RIE[[#This Row],[R12]])</f>
        <v/>
      </c>
    </row>
    <row r="263" spans="2:39" ht="42" customHeight="1">
      <c r="B263" s="118">
        <v>279</v>
      </c>
      <c r="C263" s="119"/>
      <c r="D263" s="119"/>
      <c r="E263" s="119"/>
      <c r="F263" s="119"/>
      <c r="G263" s="119"/>
      <c r="H263" s="119"/>
      <c r="I263" s="119"/>
      <c r="J263" s="119"/>
      <c r="K263" s="120"/>
      <c r="L263" s="121" t="str">
        <f>IF(Tabel_RIE[[#This Row],[E1]]&gt;0,VLOOKUP(Tabel_RIE[[#This Row],[E1]],Tabel_FK_E[],2,FALSE),"")</f>
        <v/>
      </c>
      <c r="M263" s="120"/>
      <c r="N263" s="122" t="str">
        <f>IF(Tabel_RIE[[#This Row],[B1]]&gt;0,VLOOKUP(Tabel_RIE[[#This Row],[B1]],Tabel_FK_B[],2,FALSE),"")</f>
        <v/>
      </c>
      <c r="O263" s="120"/>
      <c r="P263" s="122" t="str">
        <f>IF(Tabel_RIE[[#This Row],[W1]]&gt;0,VLOOKUP(Tabel_RIE[[#This Row],[W1]],Tabel_FK_W[],2,FALSE),"")</f>
        <v/>
      </c>
      <c r="Q26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63" s="122" t="str">
        <f>IF(OR(Tabel_RIE[[#This Row],[E12]]="",Tabel_RIE[[#This Row],[B12]]="",Tabel_RIE[[#This Row],[W12]]=""),"",Tabel_RIE[[#This Row],[E12]]*Tabel_RIE[[#This Row],[B12]]*Tabel_RIE[[#This Row],[W12]])</f>
        <v/>
      </c>
      <c r="S263" s="124" t="str">
        <f>IF(AND(Tabel_RIE[[#This Row],[E12]]="",Tabel_RIE[[#This Row],[R12]]=""),"",IF(AND(OR(Tabel_RIE[[#This Row],[E12]]="",Tabel_RIE[[#This Row],[E12]]&lt;15),OR(Tabel_RIE[[#This Row],[R12]]="",Tabel_RIE[[#This Row],[R12]]&lt;70)),"n.v.t.",IF(OR(Tabel_RIE[[#This Row],[E12]]&gt;=15,Tabel_RIE[[#This Row],[R12]]&gt;=70),"√","fout")))</f>
        <v/>
      </c>
      <c r="T263" s="125"/>
      <c r="U263" s="126"/>
      <c r="V263" s="126"/>
      <c r="W263" s="127"/>
      <c r="X263" s="128" t="str">
        <f t="shared" ref="X263:X326" si="4">$X$1</f>
        <v>Bronaanpak:
Collectieve maatregelen:
Individuele maatregelen:
PBM's:</v>
      </c>
      <c r="Y263" s="119"/>
      <c r="Z263" s="129"/>
      <c r="AA263" s="125"/>
      <c r="AB263" s="122" t="str">
        <f>IF(Tabel_RIE[[#This Row],[E2]]&gt;0,VLOOKUP(Tabel_RIE[[#This Row],[E2]],Tabel_FK_E[],2,FALSE),"")</f>
        <v/>
      </c>
      <c r="AC263" s="125"/>
      <c r="AD263" s="122" t="str">
        <f>IF(Tabel_RIE[[#This Row],[B2]]&gt;0,VLOOKUP(Tabel_RIE[[#This Row],[B2]],Tabel_FK_B[],2,FALSE),"")</f>
        <v/>
      </c>
      <c r="AE263" s="125"/>
      <c r="AF263" s="122" t="str">
        <f>IF(Tabel_RIE[[#This Row],[W2]]&gt;0,VLOOKUP(Tabel_RIE[[#This Row],[W2]],Tabel_FK_W[],2,FALSE),"")</f>
        <v/>
      </c>
      <c r="AG26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63" s="122"/>
      <c r="AI263" s="119"/>
      <c r="AJ263" s="127"/>
      <c r="AK26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63" s="130" t="str">
        <f>IF(AND(Tabel_RIE[[#This Row],[R12]]&gt;=70,Tabel_RIE[[#This Row],[R22]]&lt;70),"Ja","Nee")</f>
        <v>Ja</v>
      </c>
      <c r="AM263" s="130" t="str">
        <f>IF(Tabel_RIE[[#This Row],[R22]]&lt;&gt;"",Tabel_RIE[[#This Row],[R22]],Tabel_RIE[[#This Row],[R12]])</f>
        <v/>
      </c>
    </row>
    <row r="264" spans="2:39" ht="42" customHeight="1">
      <c r="B264" s="118">
        <v>280</v>
      </c>
      <c r="C264" s="119"/>
      <c r="D264" s="119"/>
      <c r="E264" s="119"/>
      <c r="F264" s="119"/>
      <c r="G264" s="119"/>
      <c r="H264" s="119"/>
      <c r="I264" s="119"/>
      <c r="J264" s="119"/>
      <c r="K264" s="120"/>
      <c r="L264" s="121" t="str">
        <f>IF(Tabel_RIE[[#This Row],[E1]]&gt;0,VLOOKUP(Tabel_RIE[[#This Row],[E1]],Tabel_FK_E[],2,FALSE),"")</f>
        <v/>
      </c>
      <c r="M264" s="120"/>
      <c r="N264" s="122" t="str">
        <f>IF(Tabel_RIE[[#This Row],[B1]]&gt;0,VLOOKUP(Tabel_RIE[[#This Row],[B1]],Tabel_FK_B[],2,FALSE),"")</f>
        <v/>
      </c>
      <c r="O264" s="120"/>
      <c r="P264" s="122" t="str">
        <f>IF(Tabel_RIE[[#This Row],[W1]]&gt;0,VLOOKUP(Tabel_RIE[[#This Row],[W1]],Tabel_FK_W[],2,FALSE),"")</f>
        <v/>
      </c>
      <c r="Q26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64" s="122" t="str">
        <f>IF(OR(Tabel_RIE[[#This Row],[E12]]="",Tabel_RIE[[#This Row],[B12]]="",Tabel_RIE[[#This Row],[W12]]=""),"",Tabel_RIE[[#This Row],[E12]]*Tabel_RIE[[#This Row],[B12]]*Tabel_RIE[[#This Row],[W12]])</f>
        <v/>
      </c>
      <c r="S264" s="124" t="str">
        <f>IF(AND(Tabel_RIE[[#This Row],[E12]]="",Tabel_RIE[[#This Row],[R12]]=""),"",IF(AND(OR(Tabel_RIE[[#This Row],[E12]]="",Tabel_RIE[[#This Row],[E12]]&lt;15),OR(Tabel_RIE[[#This Row],[R12]]="",Tabel_RIE[[#This Row],[R12]]&lt;70)),"n.v.t.",IF(OR(Tabel_RIE[[#This Row],[E12]]&gt;=15,Tabel_RIE[[#This Row],[R12]]&gt;=70),"√","fout")))</f>
        <v/>
      </c>
      <c r="T264" s="125"/>
      <c r="U264" s="126"/>
      <c r="V264" s="126"/>
      <c r="W264" s="127"/>
      <c r="X264" s="128" t="str">
        <f t="shared" si="4"/>
        <v>Bronaanpak:
Collectieve maatregelen:
Individuele maatregelen:
PBM's:</v>
      </c>
      <c r="Y264" s="119"/>
      <c r="Z264" s="129"/>
      <c r="AA264" s="125"/>
      <c r="AB264" s="122" t="str">
        <f>IF(Tabel_RIE[[#This Row],[E2]]&gt;0,VLOOKUP(Tabel_RIE[[#This Row],[E2]],Tabel_FK_E[],2,FALSE),"")</f>
        <v/>
      </c>
      <c r="AC264" s="125"/>
      <c r="AD264" s="122" t="str">
        <f>IF(Tabel_RIE[[#This Row],[B2]]&gt;0,VLOOKUP(Tabel_RIE[[#This Row],[B2]],Tabel_FK_B[],2,FALSE),"")</f>
        <v/>
      </c>
      <c r="AE264" s="125"/>
      <c r="AF264" s="122" t="str">
        <f>IF(Tabel_RIE[[#This Row],[W2]]&gt;0,VLOOKUP(Tabel_RIE[[#This Row],[W2]],Tabel_FK_W[],2,FALSE),"")</f>
        <v/>
      </c>
      <c r="AG26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64" s="122"/>
      <c r="AI264" s="119"/>
      <c r="AJ264" s="127"/>
      <c r="AK26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64" s="130" t="str">
        <f>IF(AND(Tabel_RIE[[#This Row],[R12]]&gt;=70,Tabel_RIE[[#This Row],[R22]]&lt;70),"Ja","Nee")</f>
        <v>Ja</v>
      </c>
      <c r="AM264" s="130" t="str">
        <f>IF(Tabel_RIE[[#This Row],[R22]]&lt;&gt;"",Tabel_RIE[[#This Row],[R22]],Tabel_RIE[[#This Row],[R12]])</f>
        <v/>
      </c>
    </row>
    <row r="265" spans="2:39" ht="42" customHeight="1">
      <c r="B265" s="118">
        <v>281</v>
      </c>
      <c r="C265" s="119"/>
      <c r="D265" s="119"/>
      <c r="E265" s="119"/>
      <c r="F265" s="119"/>
      <c r="G265" s="119"/>
      <c r="H265" s="119"/>
      <c r="I265" s="119"/>
      <c r="J265" s="119"/>
      <c r="K265" s="120"/>
      <c r="L265" s="121" t="str">
        <f>IF(Tabel_RIE[[#This Row],[E1]]&gt;0,VLOOKUP(Tabel_RIE[[#This Row],[E1]],Tabel_FK_E[],2,FALSE),"")</f>
        <v/>
      </c>
      <c r="M265" s="120"/>
      <c r="N265" s="122" t="str">
        <f>IF(Tabel_RIE[[#This Row],[B1]]&gt;0,VLOOKUP(Tabel_RIE[[#This Row],[B1]],Tabel_FK_B[],2,FALSE),"")</f>
        <v/>
      </c>
      <c r="O265" s="120"/>
      <c r="P265" s="122" t="str">
        <f>IF(Tabel_RIE[[#This Row],[W1]]&gt;0,VLOOKUP(Tabel_RIE[[#This Row],[W1]],Tabel_FK_W[],2,FALSE),"")</f>
        <v/>
      </c>
      <c r="Q26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65" s="122" t="str">
        <f>IF(OR(Tabel_RIE[[#This Row],[E12]]="",Tabel_RIE[[#This Row],[B12]]="",Tabel_RIE[[#This Row],[W12]]=""),"",Tabel_RIE[[#This Row],[E12]]*Tabel_RIE[[#This Row],[B12]]*Tabel_RIE[[#This Row],[W12]])</f>
        <v/>
      </c>
      <c r="S265" s="124" t="str">
        <f>IF(AND(Tabel_RIE[[#This Row],[E12]]="",Tabel_RIE[[#This Row],[R12]]=""),"",IF(AND(OR(Tabel_RIE[[#This Row],[E12]]="",Tabel_RIE[[#This Row],[E12]]&lt;15),OR(Tabel_RIE[[#This Row],[R12]]="",Tabel_RIE[[#This Row],[R12]]&lt;70)),"n.v.t.",IF(OR(Tabel_RIE[[#This Row],[E12]]&gt;=15,Tabel_RIE[[#This Row],[R12]]&gt;=70),"√","fout")))</f>
        <v/>
      </c>
      <c r="T265" s="125"/>
      <c r="U265" s="126"/>
      <c r="V265" s="126"/>
      <c r="W265" s="127"/>
      <c r="X265" s="128" t="str">
        <f t="shared" si="4"/>
        <v>Bronaanpak:
Collectieve maatregelen:
Individuele maatregelen:
PBM's:</v>
      </c>
      <c r="Y265" s="119"/>
      <c r="Z265" s="129"/>
      <c r="AA265" s="125"/>
      <c r="AB265" s="122" t="str">
        <f>IF(Tabel_RIE[[#This Row],[E2]]&gt;0,VLOOKUP(Tabel_RIE[[#This Row],[E2]],Tabel_FK_E[],2,FALSE),"")</f>
        <v/>
      </c>
      <c r="AC265" s="125"/>
      <c r="AD265" s="122" t="str">
        <f>IF(Tabel_RIE[[#This Row],[B2]]&gt;0,VLOOKUP(Tabel_RIE[[#This Row],[B2]],Tabel_FK_B[],2,FALSE),"")</f>
        <v/>
      </c>
      <c r="AE265" s="125"/>
      <c r="AF265" s="122" t="str">
        <f>IF(Tabel_RIE[[#This Row],[W2]]&gt;0,VLOOKUP(Tabel_RIE[[#This Row],[W2]],Tabel_FK_W[],2,FALSE),"")</f>
        <v/>
      </c>
      <c r="AG26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65" s="122"/>
      <c r="AI265" s="119"/>
      <c r="AJ265" s="127"/>
      <c r="AK26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65" s="130" t="str">
        <f>IF(AND(Tabel_RIE[[#This Row],[R12]]&gt;=70,Tabel_RIE[[#This Row],[R22]]&lt;70),"Ja","Nee")</f>
        <v>Ja</v>
      </c>
      <c r="AM265" s="130" t="str">
        <f>IF(Tabel_RIE[[#This Row],[R22]]&lt;&gt;"",Tabel_RIE[[#This Row],[R22]],Tabel_RIE[[#This Row],[R12]])</f>
        <v/>
      </c>
    </row>
    <row r="266" spans="2:39" ht="42" customHeight="1">
      <c r="B266" s="118">
        <v>282</v>
      </c>
      <c r="C266" s="119"/>
      <c r="D266" s="119"/>
      <c r="E266" s="119"/>
      <c r="F266" s="119"/>
      <c r="G266" s="119"/>
      <c r="H266" s="119"/>
      <c r="I266" s="119"/>
      <c r="J266" s="119"/>
      <c r="K266" s="120"/>
      <c r="L266" s="121" t="str">
        <f>IF(Tabel_RIE[[#This Row],[E1]]&gt;0,VLOOKUP(Tabel_RIE[[#This Row],[E1]],Tabel_FK_E[],2,FALSE),"")</f>
        <v/>
      </c>
      <c r="M266" s="120"/>
      <c r="N266" s="122" t="str">
        <f>IF(Tabel_RIE[[#This Row],[B1]]&gt;0,VLOOKUP(Tabel_RIE[[#This Row],[B1]],Tabel_FK_B[],2,FALSE),"")</f>
        <v/>
      </c>
      <c r="O266" s="120"/>
      <c r="P266" s="122" t="str">
        <f>IF(Tabel_RIE[[#This Row],[W1]]&gt;0,VLOOKUP(Tabel_RIE[[#This Row],[W1]],Tabel_FK_W[],2,FALSE),"")</f>
        <v/>
      </c>
      <c r="Q26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66" s="122" t="str">
        <f>IF(OR(Tabel_RIE[[#This Row],[E12]]="",Tabel_RIE[[#This Row],[B12]]="",Tabel_RIE[[#This Row],[W12]]=""),"",Tabel_RIE[[#This Row],[E12]]*Tabel_RIE[[#This Row],[B12]]*Tabel_RIE[[#This Row],[W12]])</f>
        <v/>
      </c>
      <c r="S266" s="124" t="str">
        <f>IF(AND(Tabel_RIE[[#This Row],[E12]]="",Tabel_RIE[[#This Row],[R12]]=""),"",IF(AND(OR(Tabel_RIE[[#This Row],[E12]]="",Tabel_RIE[[#This Row],[E12]]&lt;15),OR(Tabel_RIE[[#This Row],[R12]]="",Tabel_RIE[[#This Row],[R12]]&lt;70)),"n.v.t.",IF(OR(Tabel_RIE[[#This Row],[E12]]&gt;=15,Tabel_RIE[[#This Row],[R12]]&gt;=70),"√","fout")))</f>
        <v/>
      </c>
      <c r="T266" s="125"/>
      <c r="U266" s="126"/>
      <c r="V266" s="126"/>
      <c r="W266" s="127"/>
      <c r="X266" s="128" t="str">
        <f t="shared" si="4"/>
        <v>Bronaanpak:
Collectieve maatregelen:
Individuele maatregelen:
PBM's:</v>
      </c>
      <c r="Y266" s="119"/>
      <c r="Z266" s="129"/>
      <c r="AA266" s="125"/>
      <c r="AB266" s="122" t="str">
        <f>IF(Tabel_RIE[[#This Row],[E2]]&gt;0,VLOOKUP(Tabel_RIE[[#This Row],[E2]],Tabel_FK_E[],2,FALSE),"")</f>
        <v/>
      </c>
      <c r="AC266" s="125"/>
      <c r="AD266" s="122" t="str">
        <f>IF(Tabel_RIE[[#This Row],[B2]]&gt;0,VLOOKUP(Tabel_RIE[[#This Row],[B2]],Tabel_FK_B[],2,FALSE),"")</f>
        <v/>
      </c>
      <c r="AE266" s="125"/>
      <c r="AF266" s="122" t="str">
        <f>IF(Tabel_RIE[[#This Row],[W2]]&gt;0,VLOOKUP(Tabel_RIE[[#This Row],[W2]],Tabel_FK_W[],2,FALSE),"")</f>
        <v/>
      </c>
      <c r="AG26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66" s="122"/>
      <c r="AI266" s="119"/>
      <c r="AJ266" s="127"/>
      <c r="AK26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66" s="130" t="str">
        <f>IF(AND(Tabel_RIE[[#This Row],[R12]]&gt;=70,Tabel_RIE[[#This Row],[R22]]&lt;70),"Ja","Nee")</f>
        <v>Ja</v>
      </c>
      <c r="AM266" s="130" t="str">
        <f>IF(Tabel_RIE[[#This Row],[R22]]&lt;&gt;"",Tabel_RIE[[#This Row],[R22]],Tabel_RIE[[#This Row],[R12]])</f>
        <v/>
      </c>
    </row>
    <row r="267" spans="2:39" ht="42" customHeight="1">
      <c r="B267" s="118">
        <v>283</v>
      </c>
      <c r="C267" s="119"/>
      <c r="D267" s="119"/>
      <c r="E267" s="119"/>
      <c r="F267" s="119"/>
      <c r="G267" s="119"/>
      <c r="H267" s="119"/>
      <c r="I267" s="119"/>
      <c r="J267" s="119"/>
      <c r="K267" s="120"/>
      <c r="L267" s="121" t="str">
        <f>IF(Tabel_RIE[[#This Row],[E1]]&gt;0,VLOOKUP(Tabel_RIE[[#This Row],[E1]],Tabel_FK_E[],2,FALSE),"")</f>
        <v/>
      </c>
      <c r="M267" s="120"/>
      <c r="N267" s="122" t="str">
        <f>IF(Tabel_RIE[[#This Row],[B1]]&gt;0,VLOOKUP(Tabel_RIE[[#This Row],[B1]],Tabel_FK_B[],2,FALSE),"")</f>
        <v/>
      </c>
      <c r="O267" s="120"/>
      <c r="P267" s="122" t="str">
        <f>IF(Tabel_RIE[[#This Row],[W1]]&gt;0,VLOOKUP(Tabel_RIE[[#This Row],[W1]],Tabel_FK_W[],2,FALSE),"")</f>
        <v/>
      </c>
      <c r="Q26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67" s="122" t="str">
        <f>IF(OR(Tabel_RIE[[#This Row],[E12]]="",Tabel_RIE[[#This Row],[B12]]="",Tabel_RIE[[#This Row],[W12]]=""),"",Tabel_RIE[[#This Row],[E12]]*Tabel_RIE[[#This Row],[B12]]*Tabel_RIE[[#This Row],[W12]])</f>
        <v/>
      </c>
      <c r="S267" s="124" t="str">
        <f>IF(AND(Tabel_RIE[[#This Row],[E12]]="",Tabel_RIE[[#This Row],[R12]]=""),"",IF(AND(OR(Tabel_RIE[[#This Row],[E12]]="",Tabel_RIE[[#This Row],[E12]]&lt;15),OR(Tabel_RIE[[#This Row],[R12]]="",Tabel_RIE[[#This Row],[R12]]&lt;70)),"n.v.t.",IF(OR(Tabel_RIE[[#This Row],[E12]]&gt;=15,Tabel_RIE[[#This Row],[R12]]&gt;=70),"√","fout")))</f>
        <v/>
      </c>
      <c r="T267" s="125"/>
      <c r="U267" s="126"/>
      <c r="V267" s="126"/>
      <c r="W267" s="127"/>
      <c r="X267" s="128" t="str">
        <f t="shared" si="4"/>
        <v>Bronaanpak:
Collectieve maatregelen:
Individuele maatregelen:
PBM's:</v>
      </c>
      <c r="Y267" s="119"/>
      <c r="Z267" s="129"/>
      <c r="AA267" s="125"/>
      <c r="AB267" s="122" t="str">
        <f>IF(Tabel_RIE[[#This Row],[E2]]&gt;0,VLOOKUP(Tabel_RIE[[#This Row],[E2]],Tabel_FK_E[],2,FALSE),"")</f>
        <v/>
      </c>
      <c r="AC267" s="125"/>
      <c r="AD267" s="122" t="str">
        <f>IF(Tabel_RIE[[#This Row],[B2]]&gt;0,VLOOKUP(Tabel_RIE[[#This Row],[B2]],Tabel_FK_B[],2,FALSE),"")</f>
        <v/>
      </c>
      <c r="AE267" s="125"/>
      <c r="AF267" s="122" t="str">
        <f>IF(Tabel_RIE[[#This Row],[W2]]&gt;0,VLOOKUP(Tabel_RIE[[#This Row],[W2]],Tabel_FK_W[],2,FALSE),"")</f>
        <v/>
      </c>
      <c r="AG26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67" s="122"/>
      <c r="AI267" s="119"/>
      <c r="AJ267" s="127"/>
      <c r="AK26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67" s="130" t="str">
        <f>IF(AND(Tabel_RIE[[#This Row],[R12]]&gt;=70,Tabel_RIE[[#This Row],[R22]]&lt;70),"Ja","Nee")</f>
        <v>Ja</v>
      </c>
      <c r="AM267" s="130" t="str">
        <f>IF(Tabel_RIE[[#This Row],[R22]]&lt;&gt;"",Tabel_RIE[[#This Row],[R22]],Tabel_RIE[[#This Row],[R12]])</f>
        <v/>
      </c>
    </row>
    <row r="268" spans="2:39" ht="42" customHeight="1">
      <c r="B268" s="118">
        <v>284</v>
      </c>
      <c r="C268" s="119"/>
      <c r="D268" s="119"/>
      <c r="E268" s="119"/>
      <c r="F268" s="119"/>
      <c r="G268" s="119"/>
      <c r="H268" s="119"/>
      <c r="I268" s="119"/>
      <c r="J268" s="119"/>
      <c r="K268" s="120"/>
      <c r="L268" s="121" t="str">
        <f>IF(Tabel_RIE[[#This Row],[E1]]&gt;0,VLOOKUP(Tabel_RIE[[#This Row],[E1]],Tabel_FK_E[],2,FALSE),"")</f>
        <v/>
      </c>
      <c r="M268" s="120"/>
      <c r="N268" s="122" t="str">
        <f>IF(Tabel_RIE[[#This Row],[B1]]&gt;0,VLOOKUP(Tabel_RIE[[#This Row],[B1]],Tabel_FK_B[],2,FALSE),"")</f>
        <v/>
      </c>
      <c r="O268" s="120"/>
      <c r="P268" s="122" t="str">
        <f>IF(Tabel_RIE[[#This Row],[W1]]&gt;0,VLOOKUP(Tabel_RIE[[#This Row],[W1]],Tabel_FK_W[],2,FALSE),"")</f>
        <v/>
      </c>
      <c r="Q26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68" s="122" t="str">
        <f>IF(OR(Tabel_RIE[[#This Row],[E12]]="",Tabel_RIE[[#This Row],[B12]]="",Tabel_RIE[[#This Row],[W12]]=""),"",Tabel_RIE[[#This Row],[E12]]*Tabel_RIE[[#This Row],[B12]]*Tabel_RIE[[#This Row],[W12]])</f>
        <v/>
      </c>
      <c r="S268" s="124" t="str">
        <f>IF(AND(Tabel_RIE[[#This Row],[E12]]="",Tabel_RIE[[#This Row],[R12]]=""),"",IF(AND(OR(Tabel_RIE[[#This Row],[E12]]="",Tabel_RIE[[#This Row],[E12]]&lt;15),OR(Tabel_RIE[[#This Row],[R12]]="",Tabel_RIE[[#This Row],[R12]]&lt;70)),"n.v.t.",IF(OR(Tabel_RIE[[#This Row],[E12]]&gt;=15,Tabel_RIE[[#This Row],[R12]]&gt;=70),"√","fout")))</f>
        <v/>
      </c>
      <c r="T268" s="125"/>
      <c r="U268" s="126"/>
      <c r="V268" s="126"/>
      <c r="W268" s="127"/>
      <c r="X268" s="128" t="str">
        <f t="shared" si="4"/>
        <v>Bronaanpak:
Collectieve maatregelen:
Individuele maatregelen:
PBM's:</v>
      </c>
      <c r="Y268" s="119"/>
      <c r="Z268" s="129"/>
      <c r="AA268" s="125"/>
      <c r="AB268" s="122" t="str">
        <f>IF(Tabel_RIE[[#This Row],[E2]]&gt;0,VLOOKUP(Tabel_RIE[[#This Row],[E2]],Tabel_FK_E[],2,FALSE),"")</f>
        <v/>
      </c>
      <c r="AC268" s="125"/>
      <c r="AD268" s="122" t="str">
        <f>IF(Tabel_RIE[[#This Row],[B2]]&gt;0,VLOOKUP(Tabel_RIE[[#This Row],[B2]],Tabel_FK_B[],2,FALSE),"")</f>
        <v/>
      </c>
      <c r="AE268" s="125"/>
      <c r="AF268" s="122" t="str">
        <f>IF(Tabel_RIE[[#This Row],[W2]]&gt;0,VLOOKUP(Tabel_RIE[[#This Row],[W2]],Tabel_FK_W[],2,FALSE),"")</f>
        <v/>
      </c>
      <c r="AG26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68" s="122"/>
      <c r="AI268" s="119"/>
      <c r="AJ268" s="127"/>
      <c r="AK26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68" s="130" t="str">
        <f>IF(AND(Tabel_RIE[[#This Row],[R12]]&gt;=70,Tabel_RIE[[#This Row],[R22]]&lt;70),"Ja","Nee")</f>
        <v>Ja</v>
      </c>
      <c r="AM268" s="130" t="str">
        <f>IF(Tabel_RIE[[#This Row],[R22]]&lt;&gt;"",Tabel_RIE[[#This Row],[R22]],Tabel_RIE[[#This Row],[R12]])</f>
        <v/>
      </c>
    </row>
    <row r="269" spans="2:39" ht="42" customHeight="1">
      <c r="B269" s="118">
        <v>285</v>
      </c>
      <c r="C269" s="119"/>
      <c r="D269" s="119"/>
      <c r="E269" s="119"/>
      <c r="F269" s="119"/>
      <c r="G269" s="119"/>
      <c r="H269" s="119"/>
      <c r="I269" s="119"/>
      <c r="J269" s="119"/>
      <c r="K269" s="120"/>
      <c r="L269" s="121" t="str">
        <f>IF(Tabel_RIE[[#This Row],[E1]]&gt;0,VLOOKUP(Tabel_RIE[[#This Row],[E1]],Tabel_FK_E[],2,FALSE),"")</f>
        <v/>
      </c>
      <c r="M269" s="120"/>
      <c r="N269" s="122" t="str">
        <f>IF(Tabel_RIE[[#This Row],[B1]]&gt;0,VLOOKUP(Tabel_RIE[[#This Row],[B1]],Tabel_FK_B[],2,FALSE),"")</f>
        <v/>
      </c>
      <c r="O269" s="120"/>
      <c r="P269" s="122" t="str">
        <f>IF(Tabel_RIE[[#This Row],[W1]]&gt;0,VLOOKUP(Tabel_RIE[[#This Row],[W1]],Tabel_FK_W[],2,FALSE),"")</f>
        <v/>
      </c>
      <c r="Q26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69" s="122" t="str">
        <f>IF(OR(Tabel_RIE[[#This Row],[E12]]="",Tabel_RIE[[#This Row],[B12]]="",Tabel_RIE[[#This Row],[W12]]=""),"",Tabel_RIE[[#This Row],[E12]]*Tabel_RIE[[#This Row],[B12]]*Tabel_RIE[[#This Row],[W12]])</f>
        <v/>
      </c>
      <c r="S269" s="124" t="str">
        <f>IF(AND(Tabel_RIE[[#This Row],[E12]]="",Tabel_RIE[[#This Row],[R12]]=""),"",IF(AND(OR(Tabel_RIE[[#This Row],[E12]]="",Tabel_RIE[[#This Row],[E12]]&lt;15),OR(Tabel_RIE[[#This Row],[R12]]="",Tabel_RIE[[#This Row],[R12]]&lt;70)),"n.v.t.",IF(OR(Tabel_RIE[[#This Row],[E12]]&gt;=15,Tabel_RIE[[#This Row],[R12]]&gt;=70),"√","fout")))</f>
        <v/>
      </c>
      <c r="T269" s="125"/>
      <c r="U269" s="126"/>
      <c r="V269" s="126"/>
      <c r="W269" s="127"/>
      <c r="X269" s="128" t="str">
        <f t="shared" si="4"/>
        <v>Bronaanpak:
Collectieve maatregelen:
Individuele maatregelen:
PBM's:</v>
      </c>
      <c r="Y269" s="119"/>
      <c r="Z269" s="129"/>
      <c r="AA269" s="125"/>
      <c r="AB269" s="122" t="str">
        <f>IF(Tabel_RIE[[#This Row],[E2]]&gt;0,VLOOKUP(Tabel_RIE[[#This Row],[E2]],Tabel_FK_E[],2,FALSE),"")</f>
        <v/>
      </c>
      <c r="AC269" s="125"/>
      <c r="AD269" s="122" t="str">
        <f>IF(Tabel_RIE[[#This Row],[B2]]&gt;0,VLOOKUP(Tabel_RIE[[#This Row],[B2]],Tabel_FK_B[],2,FALSE),"")</f>
        <v/>
      </c>
      <c r="AE269" s="125"/>
      <c r="AF269" s="122" t="str">
        <f>IF(Tabel_RIE[[#This Row],[W2]]&gt;0,VLOOKUP(Tabel_RIE[[#This Row],[W2]],Tabel_FK_W[],2,FALSE),"")</f>
        <v/>
      </c>
      <c r="AG26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69" s="122"/>
      <c r="AI269" s="119"/>
      <c r="AJ269" s="127"/>
      <c r="AK26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69" s="130" t="str">
        <f>IF(AND(Tabel_RIE[[#This Row],[R12]]&gt;=70,Tabel_RIE[[#This Row],[R22]]&lt;70),"Ja","Nee")</f>
        <v>Ja</v>
      </c>
      <c r="AM269" s="130" t="str">
        <f>IF(Tabel_RIE[[#This Row],[R22]]&lt;&gt;"",Tabel_RIE[[#This Row],[R22]],Tabel_RIE[[#This Row],[R12]])</f>
        <v/>
      </c>
    </row>
    <row r="270" spans="2:39" ht="42" customHeight="1">
      <c r="B270" s="118">
        <v>286</v>
      </c>
      <c r="C270" s="119"/>
      <c r="D270" s="119"/>
      <c r="E270" s="119"/>
      <c r="F270" s="119"/>
      <c r="G270" s="119"/>
      <c r="H270" s="119"/>
      <c r="I270" s="119"/>
      <c r="J270" s="119"/>
      <c r="K270" s="120"/>
      <c r="L270" s="121" t="str">
        <f>IF(Tabel_RIE[[#This Row],[E1]]&gt;0,VLOOKUP(Tabel_RIE[[#This Row],[E1]],Tabel_FK_E[],2,FALSE),"")</f>
        <v/>
      </c>
      <c r="M270" s="120"/>
      <c r="N270" s="122" t="str">
        <f>IF(Tabel_RIE[[#This Row],[B1]]&gt;0,VLOOKUP(Tabel_RIE[[#This Row],[B1]],Tabel_FK_B[],2,FALSE),"")</f>
        <v/>
      </c>
      <c r="O270" s="120"/>
      <c r="P270" s="122" t="str">
        <f>IF(Tabel_RIE[[#This Row],[W1]]&gt;0,VLOOKUP(Tabel_RIE[[#This Row],[W1]],Tabel_FK_W[],2,FALSE),"")</f>
        <v/>
      </c>
      <c r="Q27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70" s="122" t="str">
        <f>IF(OR(Tabel_RIE[[#This Row],[E12]]="",Tabel_RIE[[#This Row],[B12]]="",Tabel_RIE[[#This Row],[W12]]=""),"",Tabel_RIE[[#This Row],[E12]]*Tabel_RIE[[#This Row],[B12]]*Tabel_RIE[[#This Row],[W12]])</f>
        <v/>
      </c>
      <c r="S270" s="124" t="str">
        <f>IF(AND(Tabel_RIE[[#This Row],[E12]]="",Tabel_RIE[[#This Row],[R12]]=""),"",IF(AND(OR(Tabel_RIE[[#This Row],[E12]]="",Tabel_RIE[[#This Row],[E12]]&lt;15),OR(Tabel_RIE[[#This Row],[R12]]="",Tabel_RIE[[#This Row],[R12]]&lt;70)),"n.v.t.",IF(OR(Tabel_RIE[[#This Row],[E12]]&gt;=15,Tabel_RIE[[#This Row],[R12]]&gt;=70),"√","fout")))</f>
        <v/>
      </c>
      <c r="T270" s="125"/>
      <c r="U270" s="126"/>
      <c r="V270" s="126"/>
      <c r="W270" s="127"/>
      <c r="X270" s="128" t="str">
        <f t="shared" si="4"/>
        <v>Bronaanpak:
Collectieve maatregelen:
Individuele maatregelen:
PBM's:</v>
      </c>
      <c r="Y270" s="119"/>
      <c r="Z270" s="129"/>
      <c r="AA270" s="125"/>
      <c r="AB270" s="122" t="str">
        <f>IF(Tabel_RIE[[#This Row],[E2]]&gt;0,VLOOKUP(Tabel_RIE[[#This Row],[E2]],Tabel_FK_E[],2,FALSE),"")</f>
        <v/>
      </c>
      <c r="AC270" s="125"/>
      <c r="AD270" s="122" t="str">
        <f>IF(Tabel_RIE[[#This Row],[B2]]&gt;0,VLOOKUP(Tabel_RIE[[#This Row],[B2]],Tabel_FK_B[],2,FALSE),"")</f>
        <v/>
      </c>
      <c r="AE270" s="125"/>
      <c r="AF270" s="122" t="str">
        <f>IF(Tabel_RIE[[#This Row],[W2]]&gt;0,VLOOKUP(Tabel_RIE[[#This Row],[W2]],Tabel_FK_W[],2,FALSE),"")</f>
        <v/>
      </c>
      <c r="AG27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70" s="122"/>
      <c r="AI270" s="119"/>
      <c r="AJ270" s="127"/>
      <c r="AK27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70" s="130" t="str">
        <f>IF(AND(Tabel_RIE[[#This Row],[R12]]&gt;=70,Tabel_RIE[[#This Row],[R22]]&lt;70),"Ja","Nee")</f>
        <v>Ja</v>
      </c>
      <c r="AM270" s="130" t="str">
        <f>IF(Tabel_RIE[[#This Row],[R22]]&lt;&gt;"",Tabel_RIE[[#This Row],[R22]],Tabel_RIE[[#This Row],[R12]])</f>
        <v/>
      </c>
    </row>
    <row r="271" spans="2:39" ht="42" customHeight="1">
      <c r="B271" s="118">
        <v>287</v>
      </c>
      <c r="C271" s="119"/>
      <c r="D271" s="119"/>
      <c r="E271" s="119"/>
      <c r="F271" s="119"/>
      <c r="G271" s="119"/>
      <c r="H271" s="119"/>
      <c r="I271" s="119"/>
      <c r="J271" s="119"/>
      <c r="K271" s="120"/>
      <c r="L271" s="121" t="str">
        <f>IF(Tabel_RIE[[#This Row],[E1]]&gt;0,VLOOKUP(Tabel_RIE[[#This Row],[E1]],Tabel_FK_E[],2,FALSE),"")</f>
        <v/>
      </c>
      <c r="M271" s="120"/>
      <c r="N271" s="122" t="str">
        <f>IF(Tabel_RIE[[#This Row],[B1]]&gt;0,VLOOKUP(Tabel_RIE[[#This Row],[B1]],Tabel_FK_B[],2,FALSE),"")</f>
        <v/>
      </c>
      <c r="O271" s="120"/>
      <c r="P271" s="122" t="str">
        <f>IF(Tabel_RIE[[#This Row],[W1]]&gt;0,VLOOKUP(Tabel_RIE[[#This Row],[W1]],Tabel_FK_W[],2,FALSE),"")</f>
        <v/>
      </c>
      <c r="Q27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71" s="122" t="str">
        <f>IF(OR(Tabel_RIE[[#This Row],[E12]]="",Tabel_RIE[[#This Row],[B12]]="",Tabel_RIE[[#This Row],[W12]]=""),"",Tabel_RIE[[#This Row],[E12]]*Tabel_RIE[[#This Row],[B12]]*Tabel_RIE[[#This Row],[W12]])</f>
        <v/>
      </c>
      <c r="S271" s="124" t="str">
        <f>IF(AND(Tabel_RIE[[#This Row],[E12]]="",Tabel_RIE[[#This Row],[R12]]=""),"",IF(AND(OR(Tabel_RIE[[#This Row],[E12]]="",Tabel_RIE[[#This Row],[E12]]&lt;15),OR(Tabel_RIE[[#This Row],[R12]]="",Tabel_RIE[[#This Row],[R12]]&lt;70)),"n.v.t.",IF(OR(Tabel_RIE[[#This Row],[E12]]&gt;=15,Tabel_RIE[[#This Row],[R12]]&gt;=70),"√","fout")))</f>
        <v/>
      </c>
      <c r="T271" s="125"/>
      <c r="U271" s="126"/>
      <c r="V271" s="126"/>
      <c r="W271" s="127"/>
      <c r="X271" s="128" t="str">
        <f t="shared" si="4"/>
        <v>Bronaanpak:
Collectieve maatregelen:
Individuele maatregelen:
PBM's:</v>
      </c>
      <c r="Y271" s="119"/>
      <c r="Z271" s="129"/>
      <c r="AA271" s="125"/>
      <c r="AB271" s="122" t="str">
        <f>IF(Tabel_RIE[[#This Row],[E2]]&gt;0,VLOOKUP(Tabel_RIE[[#This Row],[E2]],Tabel_FK_E[],2,FALSE),"")</f>
        <v/>
      </c>
      <c r="AC271" s="125"/>
      <c r="AD271" s="122" t="str">
        <f>IF(Tabel_RIE[[#This Row],[B2]]&gt;0,VLOOKUP(Tabel_RIE[[#This Row],[B2]],Tabel_FK_B[],2,FALSE),"")</f>
        <v/>
      </c>
      <c r="AE271" s="125"/>
      <c r="AF271" s="122" t="str">
        <f>IF(Tabel_RIE[[#This Row],[W2]]&gt;0,VLOOKUP(Tabel_RIE[[#This Row],[W2]],Tabel_FK_W[],2,FALSE),"")</f>
        <v/>
      </c>
      <c r="AG27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71" s="122"/>
      <c r="AI271" s="119"/>
      <c r="AJ271" s="127"/>
      <c r="AK27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71" s="130" t="str">
        <f>IF(AND(Tabel_RIE[[#This Row],[R12]]&gt;=70,Tabel_RIE[[#This Row],[R22]]&lt;70),"Ja","Nee")</f>
        <v>Ja</v>
      </c>
      <c r="AM271" s="130" t="str">
        <f>IF(Tabel_RIE[[#This Row],[R22]]&lt;&gt;"",Tabel_RIE[[#This Row],[R22]],Tabel_RIE[[#This Row],[R12]])</f>
        <v/>
      </c>
    </row>
    <row r="272" spans="2:39" ht="42" customHeight="1">
      <c r="B272" s="118">
        <v>288</v>
      </c>
      <c r="C272" s="119"/>
      <c r="D272" s="119"/>
      <c r="E272" s="119"/>
      <c r="F272" s="119"/>
      <c r="G272" s="119"/>
      <c r="H272" s="119"/>
      <c r="I272" s="119"/>
      <c r="J272" s="119"/>
      <c r="K272" s="120"/>
      <c r="L272" s="121" t="str">
        <f>IF(Tabel_RIE[[#This Row],[E1]]&gt;0,VLOOKUP(Tabel_RIE[[#This Row],[E1]],Tabel_FK_E[],2,FALSE),"")</f>
        <v/>
      </c>
      <c r="M272" s="120"/>
      <c r="N272" s="122" t="str">
        <f>IF(Tabel_RIE[[#This Row],[B1]]&gt;0,VLOOKUP(Tabel_RIE[[#This Row],[B1]],Tabel_FK_B[],2,FALSE),"")</f>
        <v/>
      </c>
      <c r="O272" s="120"/>
      <c r="P272" s="122" t="str">
        <f>IF(Tabel_RIE[[#This Row],[W1]]&gt;0,VLOOKUP(Tabel_RIE[[#This Row],[W1]],Tabel_FK_W[],2,FALSE),"")</f>
        <v/>
      </c>
      <c r="Q27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72" s="122" t="str">
        <f>IF(OR(Tabel_RIE[[#This Row],[E12]]="",Tabel_RIE[[#This Row],[B12]]="",Tabel_RIE[[#This Row],[W12]]=""),"",Tabel_RIE[[#This Row],[E12]]*Tabel_RIE[[#This Row],[B12]]*Tabel_RIE[[#This Row],[W12]])</f>
        <v/>
      </c>
      <c r="S272" s="124" t="str">
        <f>IF(AND(Tabel_RIE[[#This Row],[E12]]="",Tabel_RIE[[#This Row],[R12]]=""),"",IF(AND(OR(Tabel_RIE[[#This Row],[E12]]="",Tabel_RIE[[#This Row],[E12]]&lt;15),OR(Tabel_RIE[[#This Row],[R12]]="",Tabel_RIE[[#This Row],[R12]]&lt;70)),"n.v.t.",IF(OR(Tabel_RIE[[#This Row],[E12]]&gt;=15,Tabel_RIE[[#This Row],[R12]]&gt;=70),"√","fout")))</f>
        <v/>
      </c>
      <c r="T272" s="125"/>
      <c r="U272" s="126"/>
      <c r="V272" s="126"/>
      <c r="W272" s="127"/>
      <c r="X272" s="128" t="str">
        <f t="shared" si="4"/>
        <v>Bronaanpak:
Collectieve maatregelen:
Individuele maatregelen:
PBM's:</v>
      </c>
      <c r="Y272" s="119"/>
      <c r="Z272" s="129"/>
      <c r="AA272" s="125"/>
      <c r="AB272" s="122" t="str">
        <f>IF(Tabel_RIE[[#This Row],[E2]]&gt;0,VLOOKUP(Tabel_RIE[[#This Row],[E2]],Tabel_FK_E[],2,FALSE),"")</f>
        <v/>
      </c>
      <c r="AC272" s="125"/>
      <c r="AD272" s="122" t="str">
        <f>IF(Tabel_RIE[[#This Row],[B2]]&gt;0,VLOOKUP(Tabel_RIE[[#This Row],[B2]],Tabel_FK_B[],2,FALSE),"")</f>
        <v/>
      </c>
      <c r="AE272" s="125"/>
      <c r="AF272" s="122" t="str">
        <f>IF(Tabel_RIE[[#This Row],[W2]]&gt;0,VLOOKUP(Tabel_RIE[[#This Row],[W2]],Tabel_FK_W[],2,FALSE),"")</f>
        <v/>
      </c>
      <c r="AG27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72" s="122"/>
      <c r="AI272" s="119"/>
      <c r="AJ272" s="127"/>
      <c r="AK27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72" s="130" t="str">
        <f>IF(AND(Tabel_RIE[[#This Row],[R12]]&gt;=70,Tabel_RIE[[#This Row],[R22]]&lt;70),"Ja","Nee")</f>
        <v>Ja</v>
      </c>
      <c r="AM272" s="130" t="str">
        <f>IF(Tabel_RIE[[#This Row],[R22]]&lt;&gt;"",Tabel_RIE[[#This Row],[R22]],Tabel_RIE[[#This Row],[R12]])</f>
        <v/>
      </c>
    </row>
    <row r="273" spans="2:39" ht="42" customHeight="1">
      <c r="B273" s="118">
        <v>289</v>
      </c>
      <c r="C273" s="119"/>
      <c r="D273" s="119"/>
      <c r="E273" s="119"/>
      <c r="F273" s="119"/>
      <c r="G273" s="119"/>
      <c r="H273" s="119"/>
      <c r="I273" s="119"/>
      <c r="J273" s="119"/>
      <c r="K273" s="120"/>
      <c r="L273" s="121" t="str">
        <f>IF(Tabel_RIE[[#This Row],[E1]]&gt;0,VLOOKUP(Tabel_RIE[[#This Row],[E1]],Tabel_FK_E[],2,FALSE),"")</f>
        <v/>
      </c>
      <c r="M273" s="120"/>
      <c r="N273" s="122" t="str">
        <f>IF(Tabel_RIE[[#This Row],[B1]]&gt;0,VLOOKUP(Tabel_RIE[[#This Row],[B1]],Tabel_FK_B[],2,FALSE),"")</f>
        <v/>
      </c>
      <c r="O273" s="120"/>
      <c r="P273" s="122" t="str">
        <f>IF(Tabel_RIE[[#This Row],[W1]]&gt;0,VLOOKUP(Tabel_RIE[[#This Row],[W1]],Tabel_FK_W[],2,FALSE),"")</f>
        <v/>
      </c>
      <c r="Q27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73" s="122" t="str">
        <f>IF(OR(Tabel_RIE[[#This Row],[E12]]="",Tabel_RIE[[#This Row],[B12]]="",Tabel_RIE[[#This Row],[W12]]=""),"",Tabel_RIE[[#This Row],[E12]]*Tabel_RIE[[#This Row],[B12]]*Tabel_RIE[[#This Row],[W12]])</f>
        <v/>
      </c>
      <c r="S273" s="124" t="str">
        <f>IF(AND(Tabel_RIE[[#This Row],[E12]]="",Tabel_RIE[[#This Row],[R12]]=""),"",IF(AND(OR(Tabel_RIE[[#This Row],[E12]]="",Tabel_RIE[[#This Row],[E12]]&lt;15),OR(Tabel_RIE[[#This Row],[R12]]="",Tabel_RIE[[#This Row],[R12]]&lt;70)),"n.v.t.",IF(OR(Tabel_RIE[[#This Row],[E12]]&gt;=15,Tabel_RIE[[#This Row],[R12]]&gt;=70),"√","fout")))</f>
        <v/>
      </c>
      <c r="T273" s="125"/>
      <c r="U273" s="126"/>
      <c r="V273" s="126"/>
      <c r="W273" s="127"/>
      <c r="X273" s="128" t="str">
        <f t="shared" si="4"/>
        <v>Bronaanpak:
Collectieve maatregelen:
Individuele maatregelen:
PBM's:</v>
      </c>
      <c r="Y273" s="119"/>
      <c r="Z273" s="129"/>
      <c r="AA273" s="125"/>
      <c r="AB273" s="122" t="str">
        <f>IF(Tabel_RIE[[#This Row],[E2]]&gt;0,VLOOKUP(Tabel_RIE[[#This Row],[E2]],Tabel_FK_E[],2,FALSE),"")</f>
        <v/>
      </c>
      <c r="AC273" s="125"/>
      <c r="AD273" s="122" t="str">
        <f>IF(Tabel_RIE[[#This Row],[B2]]&gt;0,VLOOKUP(Tabel_RIE[[#This Row],[B2]],Tabel_FK_B[],2,FALSE),"")</f>
        <v/>
      </c>
      <c r="AE273" s="125"/>
      <c r="AF273" s="122" t="str">
        <f>IF(Tabel_RIE[[#This Row],[W2]]&gt;0,VLOOKUP(Tabel_RIE[[#This Row],[W2]],Tabel_FK_W[],2,FALSE),"")</f>
        <v/>
      </c>
      <c r="AG27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73" s="122"/>
      <c r="AI273" s="119"/>
      <c r="AJ273" s="127"/>
      <c r="AK27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73" s="130" t="str">
        <f>IF(AND(Tabel_RIE[[#This Row],[R12]]&gt;=70,Tabel_RIE[[#This Row],[R22]]&lt;70),"Ja","Nee")</f>
        <v>Ja</v>
      </c>
      <c r="AM273" s="130" t="str">
        <f>IF(Tabel_RIE[[#This Row],[R22]]&lt;&gt;"",Tabel_RIE[[#This Row],[R22]],Tabel_RIE[[#This Row],[R12]])</f>
        <v/>
      </c>
    </row>
    <row r="274" spans="2:39" ht="42" customHeight="1">
      <c r="B274" s="118">
        <v>290</v>
      </c>
      <c r="C274" s="119"/>
      <c r="D274" s="119"/>
      <c r="E274" s="119"/>
      <c r="F274" s="119"/>
      <c r="G274" s="119"/>
      <c r="H274" s="119"/>
      <c r="I274" s="119"/>
      <c r="J274" s="119"/>
      <c r="K274" s="120"/>
      <c r="L274" s="121" t="str">
        <f>IF(Tabel_RIE[[#This Row],[E1]]&gt;0,VLOOKUP(Tabel_RIE[[#This Row],[E1]],Tabel_FK_E[],2,FALSE),"")</f>
        <v/>
      </c>
      <c r="M274" s="120"/>
      <c r="N274" s="122" t="str">
        <f>IF(Tabel_RIE[[#This Row],[B1]]&gt;0,VLOOKUP(Tabel_RIE[[#This Row],[B1]],Tabel_FK_B[],2,FALSE),"")</f>
        <v/>
      </c>
      <c r="O274" s="120"/>
      <c r="P274" s="122" t="str">
        <f>IF(Tabel_RIE[[#This Row],[W1]]&gt;0,VLOOKUP(Tabel_RIE[[#This Row],[W1]],Tabel_FK_W[],2,FALSE),"")</f>
        <v/>
      </c>
      <c r="Q27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74" s="122" t="str">
        <f>IF(OR(Tabel_RIE[[#This Row],[E12]]="",Tabel_RIE[[#This Row],[B12]]="",Tabel_RIE[[#This Row],[W12]]=""),"",Tabel_RIE[[#This Row],[E12]]*Tabel_RIE[[#This Row],[B12]]*Tabel_RIE[[#This Row],[W12]])</f>
        <v/>
      </c>
      <c r="S274" s="124" t="str">
        <f>IF(AND(Tabel_RIE[[#This Row],[E12]]="",Tabel_RIE[[#This Row],[R12]]=""),"",IF(AND(OR(Tabel_RIE[[#This Row],[E12]]="",Tabel_RIE[[#This Row],[E12]]&lt;15),OR(Tabel_RIE[[#This Row],[R12]]="",Tabel_RIE[[#This Row],[R12]]&lt;70)),"n.v.t.",IF(OR(Tabel_RIE[[#This Row],[E12]]&gt;=15,Tabel_RIE[[#This Row],[R12]]&gt;=70),"√","fout")))</f>
        <v/>
      </c>
      <c r="T274" s="125"/>
      <c r="U274" s="126"/>
      <c r="V274" s="126"/>
      <c r="W274" s="127"/>
      <c r="X274" s="128" t="str">
        <f t="shared" si="4"/>
        <v>Bronaanpak:
Collectieve maatregelen:
Individuele maatregelen:
PBM's:</v>
      </c>
      <c r="Y274" s="119"/>
      <c r="Z274" s="129"/>
      <c r="AA274" s="125"/>
      <c r="AB274" s="122" t="str">
        <f>IF(Tabel_RIE[[#This Row],[E2]]&gt;0,VLOOKUP(Tabel_RIE[[#This Row],[E2]],Tabel_FK_E[],2,FALSE),"")</f>
        <v/>
      </c>
      <c r="AC274" s="125"/>
      <c r="AD274" s="122" t="str">
        <f>IF(Tabel_RIE[[#This Row],[B2]]&gt;0,VLOOKUP(Tabel_RIE[[#This Row],[B2]],Tabel_FK_B[],2,FALSE),"")</f>
        <v/>
      </c>
      <c r="AE274" s="125"/>
      <c r="AF274" s="122" t="str">
        <f>IF(Tabel_RIE[[#This Row],[W2]]&gt;0,VLOOKUP(Tabel_RIE[[#This Row],[W2]],Tabel_FK_W[],2,FALSE),"")</f>
        <v/>
      </c>
      <c r="AG27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74" s="122"/>
      <c r="AI274" s="119"/>
      <c r="AJ274" s="127"/>
      <c r="AK27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74" s="130" t="str">
        <f>IF(AND(Tabel_RIE[[#This Row],[R12]]&gt;=70,Tabel_RIE[[#This Row],[R22]]&lt;70),"Ja","Nee")</f>
        <v>Ja</v>
      </c>
      <c r="AM274" s="130" t="str">
        <f>IF(Tabel_RIE[[#This Row],[R22]]&lt;&gt;"",Tabel_RIE[[#This Row],[R22]],Tabel_RIE[[#This Row],[R12]])</f>
        <v/>
      </c>
    </row>
    <row r="275" spans="2:39" ht="42" customHeight="1">
      <c r="B275" s="118">
        <v>291</v>
      </c>
      <c r="C275" s="119"/>
      <c r="D275" s="119"/>
      <c r="E275" s="119"/>
      <c r="F275" s="119"/>
      <c r="G275" s="119"/>
      <c r="H275" s="119"/>
      <c r="I275" s="119"/>
      <c r="J275" s="119"/>
      <c r="K275" s="120"/>
      <c r="L275" s="121" t="str">
        <f>IF(Tabel_RIE[[#This Row],[E1]]&gt;0,VLOOKUP(Tabel_RIE[[#This Row],[E1]],Tabel_FK_E[],2,FALSE),"")</f>
        <v/>
      </c>
      <c r="M275" s="120"/>
      <c r="N275" s="122" t="str">
        <f>IF(Tabel_RIE[[#This Row],[B1]]&gt;0,VLOOKUP(Tabel_RIE[[#This Row],[B1]],Tabel_FK_B[],2,FALSE),"")</f>
        <v/>
      </c>
      <c r="O275" s="120"/>
      <c r="P275" s="122" t="str">
        <f>IF(Tabel_RIE[[#This Row],[W1]]&gt;0,VLOOKUP(Tabel_RIE[[#This Row],[W1]],Tabel_FK_W[],2,FALSE),"")</f>
        <v/>
      </c>
      <c r="Q27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75" s="122" t="str">
        <f>IF(OR(Tabel_RIE[[#This Row],[E12]]="",Tabel_RIE[[#This Row],[B12]]="",Tabel_RIE[[#This Row],[W12]]=""),"",Tabel_RIE[[#This Row],[E12]]*Tabel_RIE[[#This Row],[B12]]*Tabel_RIE[[#This Row],[W12]])</f>
        <v/>
      </c>
      <c r="S275" s="124" t="str">
        <f>IF(AND(Tabel_RIE[[#This Row],[E12]]="",Tabel_RIE[[#This Row],[R12]]=""),"",IF(AND(OR(Tabel_RIE[[#This Row],[E12]]="",Tabel_RIE[[#This Row],[E12]]&lt;15),OR(Tabel_RIE[[#This Row],[R12]]="",Tabel_RIE[[#This Row],[R12]]&lt;70)),"n.v.t.",IF(OR(Tabel_RIE[[#This Row],[E12]]&gt;=15,Tabel_RIE[[#This Row],[R12]]&gt;=70),"√","fout")))</f>
        <v/>
      </c>
      <c r="T275" s="125"/>
      <c r="U275" s="126"/>
      <c r="V275" s="126"/>
      <c r="W275" s="127"/>
      <c r="X275" s="128" t="str">
        <f t="shared" si="4"/>
        <v>Bronaanpak:
Collectieve maatregelen:
Individuele maatregelen:
PBM's:</v>
      </c>
      <c r="Y275" s="119"/>
      <c r="Z275" s="129"/>
      <c r="AA275" s="125"/>
      <c r="AB275" s="122" t="str">
        <f>IF(Tabel_RIE[[#This Row],[E2]]&gt;0,VLOOKUP(Tabel_RIE[[#This Row],[E2]],Tabel_FK_E[],2,FALSE),"")</f>
        <v/>
      </c>
      <c r="AC275" s="125"/>
      <c r="AD275" s="122" t="str">
        <f>IF(Tabel_RIE[[#This Row],[B2]]&gt;0,VLOOKUP(Tabel_RIE[[#This Row],[B2]],Tabel_FK_B[],2,FALSE),"")</f>
        <v/>
      </c>
      <c r="AE275" s="125"/>
      <c r="AF275" s="122" t="str">
        <f>IF(Tabel_RIE[[#This Row],[W2]]&gt;0,VLOOKUP(Tabel_RIE[[#This Row],[W2]],Tabel_FK_W[],2,FALSE),"")</f>
        <v/>
      </c>
      <c r="AG27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75" s="122"/>
      <c r="AI275" s="119"/>
      <c r="AJ275" s="127"/>
      <c r="AK27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75" s="130" t="str">
        <f>IF(AND(Tabel_RIE[[#This Row],[R12]]&gt;=70,Tabel_RIE[[#This Row],[R22]]&lt;70),"Ja","Nee")</f>
        <v>Ja</v>
      </c>
      <c r="AM275" s="130" t="str">
        <f>IF(Tabel_RIE[[#This Row],[R22]]&lt;&gt;"",Tabel_RIE[[#This Row],[R22]],Tabel_RIE[[#This Row],[R12]])</f>
        <v/>
      </c>
    </row>
    <row r="276" spans="2:39" ht="42" customHeight="1">
      <c r="B276" s="118">
        <v>292</v>
      </c>
      <c r="C276" s="119"/>
      <c r="D276" s="119"/>
      <c r="E276" s="119"/>
      <c r="F276" s="119"/>
      <c r="G276" s="119"/>
      <c r="H276" s="119"/>
      <c r="I276" s="119"/>
      <c r="J276" s="119"/>
      <c r="K276" s="120"/>
      <c r="L276" s="121" t="str">
        <f>IF(Tabel_RIE[[#This Row],[E1]]&gt;0,VLOOKUP(Tabel_RIE[[#This Row],[E1]],Tabel_FK_E[],2,FALSE),"")</f>
        <v/>
      </c>
      <c r="M276" s="120"/>
      <c r="N276" s="122" t="str">
        <f>IF(Tabel_RIE[[#This Row],[B1]]&gt;0,VLOOKUP(Tabel_RIE[[#This Row],[B1]],Tabel_FK_B[],2,FALSE),"")</f>
        <v/>
      </c>
      <c r="O276" s="120"/>
      <c r="P276" s="122" t="str">
        <f>IF(Tabel_RIE[[#This Row],[W1]]&gt;0,VLOOKUP(Tabel_RIE[[#This Row],[W1]],Tabel_FK_W[],2,FALSE),"")</f>
        <v/>
      </c>
      <c r="Q27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76" s="122" t="str">
        <f>IF(OR(Tabel_RIE[[#This Row],[E12]]="",Tabel_RIE[[#This Row],[B12]]="",Tabel_RIE[[#This Row],[W12]]=""),"",Tabel_RIE[[#This Row],[E12]]*Tabel_RIE[[#This Row],[B12]]*Tabel_RIE[[#This Row],[W12]])</f>
        <v/>
      </c>
      <c r="S276" s="124" t="str">
        <f>IF(AND(Tabel_RIE[[#This Row],[E12]]="",Tabel_RIE[[#This Row],[R12]]=""),"",IF(AND(OR(Tabel_RIE[[#This Row],[E12]]="",Tabel_RIE[[#This Row],[E12]]&lt;15),OR(Tabel_RIE[[#This Row],[R12]]="",Tabel_RIE[[#This Row],[R12]]&lt;70)),"n.v.t.",IF(OR(Tabel_RIE[[#This Row],[E12]]&gt;=15,Tabel_RIE[[#This Row],[R12]]&gt;=70),"√","fout")))</f>
        <v/>
      </c>
      <c r="T276" s="125"/>
      <c r="U276" s="126"/>
      <c r="V276" s="126"/>
      <c r="W276" s="127"/>
      <c r="X276" s="128" t="str">
        <f t="shared" si="4"/>
        <v>Bronaanpak:
Collectieve maatregelen:
Individuele maatregelen:
PBM's:</v>
      </c>
      <c r="Y276" s="119"/>
      <c r="Z276" s="129"/>
      <c r="AA276" s="125"/>
      <c r="AB276" s="122" t="str">
        <f>IF(Tabel_RIE[[#This Row],[E2]]&gt;0,VLOOKUP(Tabel_RIE[[#This Row],[E2]],Tabel_FK_E[],2,FALSE),"")</f>
        <v/>
      </c>
      <c r="AC276" s="125"/>
      <c r="AD276" s="122" t="str">
        <f>IF(Tabel_RIE[[#This Row],[B2]]&gt;0,VLOOKUP(Tabel_RIE[[#This Row],[B2]],Tabel_FK_B[],2,FALSE),"")</f>
        <v/>
      </c>
      <c r="AE276" s="125"/>
      <c r="AF276" s="122" t="str">
        <f>IF(Tabel_RIE[[#This Row],[W2]]&gt;0,VLOOKUP(Tabel_RIE[[#This Row],[W2]],Tabel_FK_W[],2,FALSE),"")</f>
        <v/>
      </c>
      <c r="AG27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76" s="122"/>
      <c r="AI276" s="119"/>
      <c r="AJ276" s="127"/>
      <c r="AK27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76" s="130" t="str">
        <f>IF(AND(Tabel_RIE[[#This Row],[R12]]&gt;=70,Tabel_RIE[[#This Row],[R22]]&lt;70),"Ja","Nee")</f>
        <v>Ja</v>
      </c>
      <c r="AM276" s="130" t="str">
        <f>IF(Tabel_RIE[[#This Row],[R22]]&lt;&gt;"",Tabel_RIE[[#This Row],[R22]],Tabel_RIE[[#This Row],[R12]])</f>
        <v/>
      </c>
    </row>
    <row r="277" spans="2:39" ht="42" customHeight="1">
      <c r="B277" s="118">
        <v>293</v>
      </c>
      <c r="C277" s="119"/>
      <c r="D277" s="119"/>
      <c r="E277" s="119"/>
      <c r="F277" s="119"/>
      <c r="G277" s="119"/>
      <c r="H277" s="119"/>
      <c r="I277" s="119"/>
      <c r="J277" s="119"/>
      <c r="K277" s="120"/>
      <c r="L277" s="121" t="str">
        <f>IF(Tabel_RIE[[#This Row],[E1]]&gt;0,VLOOKUP(Tabel_RIE[[#This Row],[E1]],Tabel_FK_E[],2,FALSE),"")</f>
        <v/>
      </c>
      <c r="M277" s="120"/>
      <c r="N277" s="122" t="str">
        <f>IF(Tabel_RIE[[#This Row],[B1]]&gt;0,VLOOKUP(Tabel_RIE[[#This Row],[B1]],Tabel_FK_B[],2,FALSE),"")</f>
        <v/>
      </c>
      <c r="O277" s="120"/>
      <c r="P277" s="122" t="str">
        <f>IF(Tabel_RIE[[#This Row],[W1]]&gt;0,VLOOKUP(Tabel_RIE[[#This Row],[W1]],Tabel_FK_W[],2,FALSE),"")</f>
        <v/>
      </c>
      <c r="Q27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77" s="122" t="str">
        <f>IF(OR(Tabel_RIE[[#This Row],[E12]]="",Tabel_RIE[[#This Row],[B12]]="",Tabel_RIE[[#This Row],[W12]]=""),"",Tabel_RIE[[#This Row],[E12]]*Tabel_RIE[[#This Row],[B12]]*Tabel_RIE[[#This Row],[W12]])</f>
        <v/>
      </c>
      <c r="S277" s="124" t="str">
        <f>IF(AND(Tabel_RIE[[#This Row],[E12]]="",Tabel_RIE[[#This Row],[R12]]=""),"",IF(AND(OR(Tabel_RIE[[#This Row],[E12]]="",Tabel_RIE[[#This Row],[E12]]&lt;15),OR(Tabel_RIE[[#This Row],[R12]]="",Tabel_RIE[[#This Row],[R12]]&lt;70)),"n.v.t.",IF(OR(Tabel_RIE[[#This Row],[E12]]&gt;=15,Tabel_RIE[[#This Row],[R12]]&gt;=70),"√","fout")))</f>
        <v/>
      </c>
      <c r="T277" s="125"/>
      <c r="U277" s="126"/>
      <c r="V277" s="126"/>
      <c r="W277" s="127"/>
      <c r="X277" s="128" t="str">
        <f t="shared" si="4"/>
        <v>Bronaanpak:
Collectieve maatregelen:
Individuele maatregelen:
PBM's:</v>
      </c>
      <c r="Y277" s="119"/>
      <c r="Z277" s="129"/>
      <c r="AA277" s="125"/>
      <c r="AB277" s="122" t="str">
        <f>IF(Tabel_RIE[[#This Row],[E2]]&gt;0,VLOOKUP(Tabel_RIE[[#This Row],[E2]],Tabel_FK_E[],2,FALSE),"")</f>
        <v/>
      </c>
      <c r="AC277" s="125"/>
      <c r="AD277" s="122" t="str">
        <f>IF(Tabel_RIE[[#This Row],[B2]]&gt;0,VLOOKUP(Tabel_RIE[[#This Row],[B2]],Tabel_FK_B[],2,FALSE),"")</f>
        <v/>
      </c>
      <c r="AE277" s="125"/>
      <c r="AF277" s="122" t="str">
        <f>IF(Tabel_RIE[[#This Row],[W2]]&gt;0,VLOOKUP(Tabel_RIE[[#This Row],[W2]],Tabel_FK_W[],2,FALSE),"")</f>
        <v/>
      </c>
      <c r="AG27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77" s="122"/>
      <c r="AI277" s="119"/>
      <c r="AJ277" s="127"/>
      <c r="AK27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77" s="130" t="str">
        <f>IF(AND(Tabel_RIE[[#This Row],[R12]]&gt;=70,Tabel_RIE[[#This Row],[R22]]&lt;70),"Ja","Nee")</f>
        <v>Ja</v>
      </c>
      <c r="AM277" s="130" t="str">
        <f>IF(Tabel_RIE[[#This Row],[R22]]&lt;&gt;"",Tabel_RIE[[#This Row],[R22]],Tabel_RIE[[#This Row],[R12]])</f>
        <v/>
      </c>
    </row>
    <row r="278" spans="2:39" ht="42" customHeight="1">
      <c r="B278" s="118">
        <v>294</v>
      </c>
      <c r="C278" s="119"/>
      <c r="D278" s="119"/>
      <c r="E278" s="119"/>
      <c r="F278" s="119"/>
      <c r="G278" s="119"/>
      <c r="H278" s="119"/>
      <c r="I278" s="119"/>
      <c r="J278" s="119"/>
      <c r="K278" s="120"/>
      <c r="L278" s="121" t="str">
        <f>IF(Tabel_RIE[[#This Row],[E1]]&gt;0,VLOOKUP(Tabel_RIE[[#This Row],[E1]],Tabel_FK_E[],2,FALSE),"")</f>
        <v/>
      </c>
      <c r="M278" s="120"/>
      <c r="N278" s="122" t="str">
        <f>IF(Tabel_RIE[[#This Row],[B1]]&gt;0,VLOOKUP(Tabel_RIE[[#This Row],[B1]],Tabel_FK_B[],2,FALSE),"")</f>
        <v/>
      </c>
      <c r="O278" s="120"/>
      <c r="P278" s="122" t="str">
        <f>IF(Tabel_RIE[[#This Row],[W1]]&gt;0,VLOOKUP(Tabel_RIE[[#This Row],[W1]],Tabel_FK_W[],2,FALSE),"")</f>
        <v/>
      </c>
      <c r="Q27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78" s="122" t="str">
        <f>IF(OR(Tabel_RIE[[#This Row],[E12]]="",Tabel_RIE[[#This Row],[B12]]="",Tabel_RIE[[#This Row],[W12]]=""),"",Tabel_RIE[[#This Row],[E12]]*Tabel_RIE[[#This Row],[B12]]*Tabel_RIE[[#This Row],[W12]])</f>
        <v/>
      </c>
      <c r="S278" s="124" t="str">
        <f>IF(AND(Tabel_RIE[[#This Row],[E12]]="",Tabel_RIE[[#This Row],[R12]]=""),"",IF(AND(OR(Tabel_RIE[[#This Row],[E12]]="",Tabel_RIE[[#This Row],[E12]]&lt;15),OR(Tabel_RIE[[#This Row],[R12]]="",Tabel_RIE[[#This Row],[R12]]&lt;70)),"n.v.t.",IF(OR(Tabel_RIE[[#This Row],[E12]]&gt;=15,Tabel_RIE[[#This Row],[R12]]&gt;=70),"√","fout")))</f>
        <v/>
      </c>
      <c r="T278" s="125"/>
      <c r="U278" s="126"/>
      <c r="V278" s="126"/>
      <c r="W278" s="127"/>
      <c r="X278" s="128" t="str">
        <f t="shared" si="4"/>
        <v>Bronaanpak:
Collectieve maatregelen:
Individuele maatregelen:
PBM's:</v>
      </c>
      <c r="Y278" s="119"/>
      <c r="Z278" s="129"/>
      <c r="AA278" s="125"/>
      <c r="AB278" s="122" t="str">
        <f>IF(Tabel_RIE[[#This Row],[E2]]&gt;0,VLOOKUP(Tabel_RIE[[#This Row],[E2]],Tabel_FK_E[],2,FALSE),"")</f>
        <v/>
      </c>
      <c r="AC278" s="125"/>
      <c r="AD278" s="122" t="str">
        <f>IF(Tabel_RIE[[#This Row],[B2]]&gt;0,VLOOKUP(Tabel_RIE[[#This Row],[B2]],Tabel_FK_B[],2,FALSE),"")</f>
        <v/>
      </c>
      <c r="AE278" s="125"/>
      <c r="AF278" s="122" t="str">
        <f>IF(Tabel_RIE[[#This Row],[W2]]&gt;0,VLOOKUP(Tabel_RIE[[#This Row],[W2]],Tabel_FK_W[],2,FALSE),"")</f>
        <v/>
      </c>
      <c r="AG27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78" s="122"/>
      <c r="AI278" s="119"/>
      <c r="AJ278" s="127"/>
      <c r="AK27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78" s="130" t="str">
        <f>IF(AND(Tabel_RIE[[#This Row],[R12]]&gt;=70,Tabel_RIE[[#This Row],[R22]]&lt;70),"Ja","Nee")</f>
        <v>Ja</v>
      </c>
      <c r="AM278" s="130" t="str">
        <f>IF(Tabel_RIE[[#This Row],[R22]]&lt;&gt;"",Tabel_RIE[[#This Row],[R22]],Tabel_RIE[[#This Row],[R12]])</f>
        <v/>
      </c>
    </row>
    <row r="279" spans="2:39" ht="42" customHeight="1">
      <c r="B279" s="118">
        <v>295</v>
      </c>
      <c r="C279" s="119"/>
      <c r="D279" s="119"/>
      <c r="E279" s="119"/>
      <c r="F279" s="119"/>
      <c r="G279" s="119"/>
      <c r="H279" s="119"/>
      <c r="I279" s="119"/>
      <c r="J279" s="119"/>
      <c r="K279" s="120"/>
      <c r="L279" s="121" t="str">
        <f>IF(Tabel_RIE[[#This Row],[E1]]&gt;0,VLOOKUP(Tabel_RIE[[#This Row],[E1]],Tabel_FK_E[],2,FALSE),"")</f>
        <v/>
      </c>
      <c r="M279" s="120"/>
      <c r="N279" s="122" t="str">
        <f>IF(Tabel_RIE[[#This Row],[B1]]&gt;0,VLOOKUP(Tabel_RIE[[#This Row],[B1]],Tabel_FK_B[],2,FALSE),"")</f>
        <v/>
      </c>
      <c r="O279" s="120"/>
      <c r="P279" s="122" t="str">
        <f>IF(Tabel_RIE[[#This Row],[W1]]&gt;0,VLOOKUP(Tabel_RIE[[#This Row],[W1]],Tabel_FK_W[],2,FALSE),"")</f>
        <v/>
      </c>
      <c r="Q27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79" s="122" t="str">
        <f>IF(OR(Tabel_RIE[[#This Row],[E12]]="",Tabel_RIE[[#This Row],[B12]]="",Tabel_RIE[[#This Row],[W12]]=""),"",Tabel_RIE[[#This Row],[E12]]*Tabel_RIE[[#This Row],[B12]]*Tabel_RIE[[#This Row],[W12]])</f>
        <v/>
      </c>
      <c r="S279" s="124" t="str">
        <f>IF(AND(Tabel_RIE[[#This Row],[E12]]="",Tabel_RIE[[#This Row],[R12]]=""),"",IF(AND(OR(Tabel_RIE[[#This Row],[E12]]="",Tabel_RIE[[#This Row],[E12]]&lt;15),OR(Tabel_RIE[[#This Row],[R12]]="",Tabel_RIE[[#This Row],[R12]]&lt;70)),"n.v.t.",IF(OR(Tabel_RIE[[#This Row],[E12]]&gt;=15,Tabel_RIE[[#This Row],[R12]]&gt;=70),"√","fout")))</f>
        <v/>
      </c>
      <c r="T279" s="125"/>
      <c r="U279" s="126"/>
      <c r="V279" s="126"/>
      <c r="W279" s="127"/>
      <c r="X279" s="128" t="str">
        <f t="shared" si="4"/>
        <v>Bronaanpak:
Collectieve maatregelen:
Individuele maatregelen:
PBM's:</v>
      </c>
      <c r="Y279" s="119"/>
      <c r="Z279" s="129"/>
      <c r="AA279" s="125"/>
      <c r="AB279" s="122" t="str">
        <f>IF(Tabel_RIE[[#This Row],[E2]]&gt;0,VLOOKUP(Tabel_RIE[[#This Row],[E2]],Tabel_FK_E[],2,FALSE),"")</f>
        <v/>
      </c>
      <c r="AC279" s="125"/>
      <c r="AD279" s="122" t="str">
        <f>IF(Tabel_RIE[[#This Row],[B2]]&gt;0,VLOOKUP(Tabel_RIE[[#This Row],[B2]],Tabel_FK_B[],2,FALSE),"")</f>
        <v/>
      </c>
      <c r="AE279" s="125"/>
      <c r="AF279" s="122" t="str">
        <f>IF(Tabel_RIE[[#This Row],[W2]]&gt;0,VLOOKUP(Tabel_RIE[[#This Row],[W2]],Tabel_FK_W[],2,FALSE),"")</f>
        <v/>
      </c>
      <c r="AG27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79" s="122"/>
      <c r="AI279" s="119"/>
      <c r="AJ279" s="127"/>
      <c r="AK27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79" s="130" t="str">
        <f>IF(AND(Tabel_RIE[[#This Row],[R12]]&gt;=70,Tabel_RIE[[#This Row],[R22]]&lt;70),"Ja","Nee")</f>
        <v>Ja</v>
      </c>
      <c r="AM279" s="130" t="str">
        <f>IF(Tabel_RIE[[#This Row],[R22]]&lt;&gt;"",Tabel_RIE[[#This Row],[R22]],Tabel_RIE[[#This Row],[R12]])</f>
        <v/>
      </c>
    </row>
    <row r="280" spans="2:39" ht="42" customHeight="1">
      <c r="B280" s="118">
        <v>296</v>
      </c>
      <c r="C280" s="119"/>
      <c r="D280" s="119"/>
      <c r="E280" s="119"/>
      <c r="F280" s="119"/>
      <c r="G280" s="119"/>
      <c r="H280" s="119"/>
      <c r="I280" s="119"/>
      <c r="J280" s="119"/>
      <c r="K280" s="120"/>
      <c r="L280" s="121" t="str">
        <f>IF(Tabel_RIE[[#This Row],[E1]]&gt;0,VLOOKUP(Tabel_RIE[[#This Row],[E1]],Tabel_FK_E[],2,FALSE),"")</f>
        <v/>
      </c>
      <c r="M280" s="120"/>
      <c r="N280" s="122" t="str">
        <f>IF(Tabel_RIE[[#This Row],[B1]]&gt;0,VLOOKUP(Tabel_RIE[[#This Row],[B1]],Tabel_FK_B[],2,FALSE),"")</f>
        <v/>
      </c>
      <c r="O280" s="120"/>
      <c r="P280" s="122" t="str">
        <f>IF(Tabel_RIE[[#This Row],[W1]]&gt;0,VLOOKUP(Tabel_RIE[[#This Row],[W1]],Tabel_FK_W[],2,FALSE),"")</f>
        <v/>
      </c>
      <c r="Q28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80" s="122" t="str">
        <f>IF(OR(Tabel_RIE[[#This Row],[E12]]="",Tabel_RIE[[#This Row],[B12]]="",Tabel_RIE[[#This Row],[W12]]=""),"",Tabel_RIE[[#This Row],[E12]]*Tabel_RIE[[#This Row],[B12]]*Tabel_RIE[[#This Row],[W12]])</f>
        <v/>
      </c>
      <c r="S280" s="124" t="str">
        <f>IF(AND(Tabel_RIE[[#This Row],[E12]]="",Tabel_RIE[[#This Row],[R12]]=""),"",IF(AND(OR(Tabel_RIE[[#This Row],[E12]]="",Tabel_RIE[[#This Row],[E12]]&lt;15),OR(Tabel_RIE[[#This Row],[R12]]="",Tabel_RIE[[#This Row],[R12]]&lt;70)),"n.v.t.",IF(OR(Tabel_RIE[[#This Row],[E12]]&gt;=15,Tabel_RIE[[#This Row],[R12]]&gt;=70),"√","fout")))</f>
        <v/>
      </c>
      <c r="T280" s="125"/>
      <c r="U280" s="126"/>
      <c r="V280" s="126"/>
      <c r="W280" s="127"/>
      <c r="X280" s="128" t="str">
        <f t="shared" si="4"/>
        <v>Bronaanpak:
Collectieve maatregelen:
Individuele maatregelen:
PBM's:</v>
      </c>
      <c r="Y280" s="119"/>
      <c r="Z280" s="129"/>
      <c r="AA280" s="125"/>
      <c r="AB280" s="122" t="str">
        <f>IF(Tabel_RIE[[#This Row],[E2]]&gt;0,VLOOKUP(Tabel_RIE[[#This Row],[E2]],Tabel_FK_E[],2,FALSE),"")</f>
        <v/>
      </c>
      <c r="AC280" s="125"/>
      <c r="AD280" s="122" t="str">
        <f>IF(Tabel_RIE[[#This Row],[B2]]&gt;0,VLOOKUP(Tabel_RIE[[#This Row],[B2]],Tabel_FK_B[],2,FALSE),"")</f>
        <v/>
      </c>
      <c r="AE280" s="125"/>
      <c r="AF280" s="122" t="str">
        <f>IF(Tabel_RIE[[#This Row],[W2]]&gt;0,VLOOKUP(Tabel_RIE[[#This Row],[W2]],Tabel_FK_W[],2,FALSE),"")</f>
        <v/>
      </c>
      <c r="AG28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80" s="122"/>
      <c r="AI280" s="119"/>
      <c r="AJ280" s="127"/>
      <c r="AK28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80" s="130" t="str">
        <f>IF(AND(Tabel_RIE[[#This Row],[R12]]&gt;=70,Tabel_RIE[[#This Row],[R22]]&lt;70),"Ja","Nee")</f>
        <v>Ja</v>
      </c>
      <c r="AM280" s="130" t="str">
        <f>IF(Tabel_RIE[[#This Row],[R22]]&lt;&gt;"",Tabel_RIE[[#This Row],[R22]],Tabel_RIE[[#This Row],[R12]])</f>
        <v/>
      </c>
    </row>
    <row r="281" spans="2:39" ht="42" customHeight="1">
      <c r="B281" s="118">
        <v>297</v>
      </c>
      <c r="C281" s="119"/>
      <c r="D281" s="119"/>
      <c r="E281" s="119"/>
      <c r="F281" s="119"/>
      <c r="G281" s="119"/>
      <c r="H281" s="119"/>
      <c r="I281" s="119"/>
      <c r="J281" s="119"/>
      <c r="K281" s="120"/>
      <c r="L281" s="121" t="str">
        <f>IF(Tabel_RIE[[#This Row],[E1]]&gt;0,VLOOKUP(Tabel_RIE[[#This Row],[E1]],Tabel_FK_E[],2,FALSE),"")</f>
        <v/>
      </c>
      <c r="M281" s="120"/>
      <c r="N281" s="122" t="str">
        <f>IF(Tabel_RIE[[#This Row],[B1]]&gt;0,VLOOKUP(Tabel_RIE[[#This Row],[B1]],Tabel_FK_B[],2,FALSE),"")</f>
        <v/>
      </c>
      <c r="O281" s="120"/>
      <c r="P281" s="122" t="str">
        <f>IF(Tabel_RIE[[#This Row],[W1]]&gt;0,VLOOKUP(Tabel_RIE[[#This Row],[W1]],Tabel_FK_W[],2,FALSE),"")</f>
        <v/>
      </c>
      <c r="Q28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81" s="122" t="str">
        <f>IF(OR(Tabel_RIE[[#This Row],[E12]]="",Tabel_RIE[[#This Row],[B12]]="",Tabel_RIE[[#This Row],[W12]]=""),"",Tabel_RIE[[#This Row],[E12]]*Tabel_RIE[[#This Row],[B12]]*Tabel_RIE[[#This Row],[W12]])</f>
        <v/>
      </c>
      <c r="S281" s="124" t="str">
        <f>IF(AND(Tabel_RIE[[#This Row],[E12]]="",Tabel_RIE[[#This Row],[R12]]=""),"",IF(AND(OR(Tabel_RIE[[#This Row],[E12]]="",Tabel_RIE[[#This Row],[E12]]&lt;15),OR(Tabel_RIE[[#This Row],[R12]]="",Tabel_RIE[[#This Row],[R12]]&lt;70)),"n.v.t.",IF(OR(Tabel_RIE[[#This Row],[E12]]&gt;=15,Tabel_RIE[[#This Row],[R12]]&gt;=70),"√","fout")))</f>
        <v/>
      </c>
      <c r="T281" s="125"/>
      <c r="U281" s="126"/>
      <c r="V281" s="126"/>
      <c r="W281" s="127"/>
      <c r="X281" s="128" t="str">
        <f t="shared" si="4"/>
        <v>Bronaanpak:
Collectieve maatregelen:
Individuele maatregelen:
PBM's:</v>
      </c>
      <c r="Y281" s="119"/>
      <c r="Z281" s="129"/>
      <c r="AA281" s="125"/>
      <c r="AB281" s="122" t="str">
        <f>IF(Tabel_RIE[[#This Row],[E2]]&gt;0,VLOOKUP(Tabel_RIE[[#This Row],[E2]],Tabel_FK_E[],2,FALSE),"")</f>
        <v/>
      </c>
      <c r="AC281" s="125"/>
      <c r="AD281" s="122" t="str">
        <f>IF(Tabel_RIE[[#This Row],[B2]]&gt;0,VLOOKUP(Tabel_RIE[[#This Row],[B2]],Tabel_FK_B[],2,FALSE),"")</f>
        <v/>
      </c>
      <c r="AE281" s="125"/>
      <c r="AF281" s="122" t="str">
        <f>IF(Tabel_RIE[[#This Row],[W2]]&gt;0,VLOOKUP(Tabel_RIE[[#This Row],[W2]],Tabel_FK_W[],2,FALSE),"")</f>
        <v/>
      </c>
      <c r="AG28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81" s="122"/>
      <c r="AI281" s="119"/>
      <c r="AJ281" s="127"/>
      <c r="AK28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81" s="130" t="str">
        <f>IF(AND(Tabel_RIE[[#This Row],[R12]]&gt;=70,Tabel_RIE[[#This Row],[R22]]&lt;70),"Ja","Nee")</f>
        <v>Ja</v>
      </c>
      <c r="AM281" s="130" t="str">
        <f>IF(Tabel_RIE[[#This Row],[R22]]&lt;&gt;"",Tabel_RIE[[#This Row],[R22]],Tabel_RIE[[#This Row],[R12]])</f>
        <v/>
      </c>
    </row>
    <row r="282" spans="2:39" ht="42" customHeight="1">
      <c r="B282" s="118">
        <v>298</v>
      </c>
      <c r="C282" s="119"/>
      <c r="D282" s="119"/>
      <c r="E282" s="119"/>
      <c r="F282" s="119"/>
      <c r="G282" s="119"/>
      <c r="H282" s="119"/>
      <c r="I282" s="119"/>
      <c r="J282" s="119"/>
      <c r="K282" s="120"/>
      <c r="L282" s="121" t="str">
        <f>IF(Tabel_RIE[[#This Row],[E1]]&gt;0,VLOOKUP(Tabel_RIE[[#This Row],[E1]],Tabel_FK_E[],2,FALSE),"")</f>
        <v/>
      </c>
      <c r="M282" s="120"/>
      <c r="N282" s="122" t="str">
        <f>IF(Tabel_RIE[[#This Row],[B1]]&gt;0,VLOOKUP(Tabel_RIE[[#This Row],[B1]],Tabel_FK_B[],2,FALSE),"")</f>
        <v/>
      </c>
      <c r="O282" s="120"/>
      <c r="P282" s="122" t="str">
        <f>IF(Tabel_RIE[[#This Row],[W1]]&gt;0,VLOOKUP(Tabel_RIE[[#This Row],[W1]],Tabel_FK_W[],2,FALSE),"")</f>
        <v/>
      </c>
      <c r="Q28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82" s="122" t="str">
        <f>IF(OR(Tabel_RIE[[#This Row],[E12]]="",Tabel_RIE[[#This Row],[B12]]="",Tabel_RIE[[#This Row],[W12]]=""),"",Tabel_RIE[[#This Row],[E12]]*Tabel_RIE[[#This Row],[B12]]*Tabel_RIE[[#This Row],[W12]])</f>
        <v/>
      </c>
      <c r="S282" s="124" t="str">
        <f>IF(AND(Tabel_RIE[[#This Row],[E12]]="",Tabel_RIE[[#This Row],[R12]]=""),"",IF(AND(OR(Tabel_RIE[[#This Row],[E12]]="",Tabel_RIE[[#This Row],[E12]]&lt;15),OR(Tabel_RIE[[#This Row],[R12]]="",Tabel_RIE[[#This Row],[R12]]&lt;70)),"n.v.t.",IF(OR(Tabel_RIE[[#This Row],[E12]]&gt;=15,Tabel_RIE[[#This Row],[R12]]&gt;=70),"√","fout")))</f>
        <v/>
      </c>
      <c r="T282" s="125"/>
      <c r="U282" s="126"/>
      <c r="V282" s="126"/>
      <c r="W282" s="127"/>
      <c r="X282" s="128" t="str">
        <f t="shared" si="4"/>
        <v>Bronaanpak:
Collectieve maatregelen:
Individuele maatregelen:
PBM's:</v>
      </c>
      <c r="Y282" s="119"/>
      <c r="Z282" s="129"/>
      <c r="AA282" s="125"/>
      <c r="AB282" s="122" t="str">
        <f>IF(Tabel_RIE[[#This Row],[E2]]&gt;0,VLOOKUP(Tabel_RIE[[#This Row],[E2]],Tabel_FK_E[],2,FALSE),"")</f>
        <v/>
      </c>
      <c r="AC282" s="125"/>
      <c r="AD282" s="122" t="str">
        <f>IF(Tabel_RIE[[#This Row],[B2]]&gt;0,VLOOKUP(Tabel_RIE[[#This Row],[B2]],Tabel_FK_B[],2,FALSE),"")</f>
        <v/>
      </c>
      <c r="AE282" s="125"/>
      <c r="AF282" s="122" t="str">
        <f>IF(Tabel_RIE[[#This Row],[W2]]&gt;0,VLOOKUP(Tabel_RIE[[#This Row],[W2]],Tabel_FK_W[],2,FALSE),"")</f>
        <v/>
      </c>
      <c r="AG28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82" s="122"/>
      <c r="AI282" s="119"/>
      <c r="AJ282" s="127"/>
      <c r="AK28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82" s="130" t="str">
        <f>IF(AND(Tabel_RIE[[#This Row],[R12]]&gt;=70,Tabel_RIE[[#This Row],[R22]]&lt;70),"Ja","Nee")</f>
        <v>Ja</v>
      </c>
      <c r="AM282" s="130" t="str">
        <f>IF(Tabel_RIE[[#This Row],[R22]]&lt;&gt;"",Tabel_RIE[[#This Row],[R22]],Tabel_RIE[[#This Row],[R12]])</f>
        <v/>
      </c>
    </row>
    <row r="283" spans="2:39" ht="42" customHeight="1">
      <c r="B283" s="118">
        <v>299</v>
      </c>
      <c r="C283" s="119"/>
      <c r="D283" s="119"/>
      <c r="E283" s="119"/>
      <c r="F283" s="119"/>
      <c r="G283" s="119"/>
      <c r="H283" s="119"/>
      <c r="I283" s="119"/>
      <c r="J283" s="119"/>
      <c r="K283" s="120"/>
      <c r="L283" s="121" t="str">
        <f>IF(Tabel_RIE[[#This Row],[E1]]&gt;0,VLOOKUP(Tabel_RIE[[#This Row],[E1]],Tabel_FK_E[],2,FALSE),"")</f>
        <v/>
      </c>
      <c r="M283" s="120"/>
      <c r="N283" s="122" t="str">
        <f>IF(Tabel_RIE[[#This Row],[B1]]&gt;0,VLOOKUP(Tabel_RIE[[#This Row],[B1]],Tabel_FK_B[],2,FALSE),"")</f>
        <v/>
      </c>
      <c r="O283" s="120"/>
      <c r="P283" s="122" t="str">
        <f>IF(Tabel_RIE[[#This Row],[W1]]&gt;0,VLOOKUP(Tabel_RIE[[#This Row],[W1]],Tabel_FK_W[],2,FALSE),"")</f>
        <v/>
      </c>
      <c r="Q28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83" s="122" t="str">
        <f>IF(OR(Tabel_RIE[[#This Row],[E12]]="",Tabel_RIE[[#This Row],[B12]]="",Tabel_RIE[[#This Row],[W12]]=""),"",Tabel_RIE[[#This Row],[E12]]*Tabel_RIE[[#This Row],[B12]]*Tabel_RIE[[#This Row],[W12]])</f>
        <v/>
      </c>
      <c r="S283" s="124" t="str">
        <f>IF(AND(Tabel_RIE[[#This Row],[E12]]="",Tabel_RIE[[#This Row],[R12]]=""),"",IF(AND(OR(Tabel_RIE[[#This Row],[E12]]="",Tabel_RIE[[#This Row],[E12]]&lt;15),OR(Tabel_RIE[[#This Row],[R12]]="",Tabel_RIE[[#This Row],[R12]]&lt;70)),"n.v.t.",IF(OR(Tabel_RIE[[#This Row],[E12]]&gt;=15,Tabel_RIE[[#This Row],[R12]]&gt;=70),"√","fout")))</f>
        <v/>
      </c>
      <c r="T283" s="125"/>
      <c r="U283" s="126"/>
      <c r="V283" s="126"/>
      <c r="W283" s="127"/>
      <c r="X283" s="128" t="str">
        <f t="shared" si="4"/>
        <v>Bronaanpak:
Collectieve maatregelen:
Individuele maatregelen:
PBM's:</v>
      </c>
      <c r="Y283" s="119"/>
      <c r="Z283" s="129"/>
      <c r="AA283" s="125"/>
      <c r="AB283" s="122" t="str">
        <f>IF(Tabel_RIE[[#This Row],[E2]]&gt;0,VLOOKUP(Tabel_RIE[[#This Row],[E2]],Tabel_FK_E[],2,FALSE),"")</f>
        <v/>
      </c>
      <c r="AC283" s="125"/>
      <c r="AD283" s="122" t="str">
        <f>IF(Tabel_RIE[[#This Row],[B2]]&gt;0,VLOOKUP(Tabel_RIE[[#This Row],[B2]],Tabel_FK_B[],2,FALSE),"")</f>
        <v/>
      </c>
      <c r="AE283" s="125"/>
      <c r="AF283" s="122" t="str">
        <f>IF(Tabel_RIE[[#This Row],[W2]]&gt;0,VLOOKUP(Tabel_RIE[[#This Row],[W2]],Tabel_FK_W[],2,FALSE),"")</f>
        <v/>
      </c>
      <c r="AG28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83" s="122"/>
      <c r="AI283" s="119"/>
      <c r="AJ283" s="127"/>
      <c r="AK28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83" s="130" t="str">
        <f>IF(AND(Tabel_RIE[[#This Row],[R12]]&gt;=70,Tabel_RIE[[#This Row],[R22]]&lt;70),"Ja","Nee")</f>
        <v>Ja</v>
      </c>
      <c r="AM283" s="130" t="str">
        <f>IF(Tabel_RIE[[#This Row],[R22]]&lt;&gt;"",Tabel_RIE[[#This Row],[R22]],Tabel_RIE[[#This Row],[R12]])</f>
        <v/>
      </c>
    </row>
    <row r="284" spans="2:39" ht="42" customHeight="1">
      <c r="B284" s="118">
        <v>300</v>
      </c>
      <c r="C284" s="119"/>
      <c r="D284" s="119"/>
      <c r="E284" s="119"/>
      <c r="F284" s="119"/>
      <c r="G284" s="119"/>
      <c r="H284" s="119"/>
      <c r="I284" s="119"/>
      <c r="J284" s="119"/>
      <c r="K284" s="120"/>
      <c r="L284" s="121" t="str">
        <f>IF(Tabel_RIE[[#This Row],[E1]]&gt;0,VLOOKUP(Tabel_RIE[[#This Row],[E1]],Tabel_FK_E[],2,FALSE),"")</f>
        <v/>
      </c>
      <c r="M284" s="120"/>
      <c r="N284" s="122" t="str">
        <f>IF(Tabel_RIE[[#This Row],[B1]]&gt;0,VLOOKUP(Tabel_RIE[[#This Row],[B1]],Tabel_FK_B[],2,FALSE),"")</f>
        <v/>
      </c>
      <c r="O284" s="120"/>
      <c r="P284" s="122" t="str">
        <f>IF(Tabel_RIE[[#This Row],[W1]]&gt;0,VLOOKUP(Tabel_RIE[[#This Row],[W1]],Tabel_FK_W[],2,FALSE),"")</f>
        <v/>
      </c>
      <c r="Q28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84" s="122" t="str">
        <f>IF(OR(Tabel_RIE[[#This Row],[E12]]="",Tabel_RIE[[#This Row],[B12]]="",Tabel_RIE[[#This Row],[W12]]=""),"",Tabel_RIE[[#This Row],[E12]]*Tabel_RIE[[#This Row],[B12]]*Tabel_RIE[[#This Row],[W12]])</f>
        <v/>
      </c>
      <c r="S284" s="124" t="str">
        <f>IF(AND(Tabel_RIE[[#This Row],[E12]]="",Tabel_RIE[[#This Row],[R12]]=""),"",IF(AND(OR(Tabel_RIE[[#This Row],[E12]]="",Tabel_RIE[[#This Row],[E12]]&lt;15),OR(Tabel_RIE[[#This Row],[R12]]="",Tabel_RIE[[#This Row],[R12]]&lt;70)),"n.v.t.",IF(OR(Tabel_RIE[[#This Row],[E12]]&gt;=15,Tabel_RIE[[#This Row],[R12]]&gt;=70),"√","fout")))</f>
        <v/>
      </c>
      <c r="T284" s="125"/>
      <c r="U284" s="126"/>
      <c r="V284" s="126"/>
      <c r="W284" s="127"/>
      <c r="X284" s="128" t="str">
        <f t="shared" si="4"/>
        <v>Bronaanpak:
Collectieve maatregelen:
Individuele maatregelen:
PBM's:</v>
      </c>
      <c r="Y284" s="119"/>
      <c r="Z284" s="129"/>
      <c r="AA284" s="125"/>
      <c r="AB284" s="122" t="str">
        <f>IF(Tabel_RIE[[#This Row],[E2]]&gt;0,VLOOKUP(Tabel_RIE[[#This Row],[E2]],Tabel_FK_E[],2,FALSE),"")</f>
        <v/>
      </c>
      <c r="AC284" s="125"/>
      <c r="AD284" s="122" t="str">
        <f>IF(Tabel_RIE[[#This Row],[B2]]&gt;0,VLOOKUP(Tabel_RIE[[#This Row],[B2]],Tabel_FK_B[],2,FALSE),"")</f>
        <v/>
      </c>
      <c r="AE284" s="125"/>
      <c r="AF284" s="122" t="str">
        <f>IF(Tabel_RIE[[#This Row],[W2]]&gt;0,VLOOKUP(Tabel_RIE[[#This Row],[W2]],Tabel_FK_W[],2,FALSE),"")</f>
        <v/>
      </c>
      <c r="AG28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84" s="122"/>
      <c r="AI284" s="119"/>
      <c r="AJ284" s="127"/>
      <c r="AK28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84" s="130" t="str">
        <f>IF(AND(Tabel_RIE[[#This Row],[R12]]&gt;=70,Tabel_RIE[[#This Row],[R22]]&lt;70),"Ja","Nee")</f>
        <v>Ja</v>
      </c>
      <c r="AM284" s="130" t="str">
        <f>IF(Tabel_RIE[[#This Row],[R22]]&lt;&gt;"",Tabel_RIE[[#This Row],[R22]],Tabel_RIE[[#This Row],[R12]])</f>
        <v/>
      </c>
    </row>
    <row r="285" spans="2:39" ht="42" customHeight="1">
      <c r="B285" s="118">
        <v>301</v>
      </c>
      <c r="C285" s="119"/>
      <c r="D285" s="119"/>
      <c r="E285" s="119"/>
      <c r="F285" s="119"/>
      <c r="G285" s="119"/>
      <c r="H285" s="119"/>
      <c r="I285" s="119"/>
      <c r="J285" s="119"/>
      <c r="K285" s="120"/>
      <c r="L285" s="121" t="str">
        <f>IF(Tabel_RIE[[#This Row],[E1]]&gt;0,VLOOKUP(Tabel_RIE[[#This Row],[E1]],Tabel_FK_E[],2,FALSE),"")</f>
        <v/>
      </c>
      <c r="M285" s="120"/>
      <c r="N285" s="122" t="str">
        <f>IF(Tabel_RIE[[#This Row],[B1]]&gt;0,VLOOKUP(Tabel_RIE[[#This Row],[B1]],Tabel_FK_B[],2,FALSE),"")</f>
        <v/>
      </c>
      <c r="O285" s="120"/>
      <c r="P285" s="122" t="str">
        <f>IF(Tabel_RIE[[#This Row],[W1]]&gt;0,VLOOKUP(Tabel_RIE[[#This Row],[W1]],Tabel_FK_W[],2,FALSE),"")</f>
        <v/>
      </c>
      <c r="Q28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85" s="122" t="str">
        <f>IF(OR(Tabel_RIE[[#This Row],[E12]]="",Tabel_RIE[[#This Row],[B12]]="",Tabel_RIE[[#This Row],[W12]]=""),"",Tabel_RIE[[#This Row],[E12]]*Tabel_RIE[[#This Row],[B12]]*Tabel_RIE[[#This Row],[W12]])</f>
        <v/>
      </c>
      <c r="S285" s="124" t="str">
        <f>IF(AND(Tabel_RIE[[#This Row],[E12]]="",Tabel_RIE[[#This Row],[R12]]=""),"",IF(AND(OR(Tabel_RIE[[#This Row],[E12]]="",Tabel_RIE[[#This Row],[E12]]&lt;15),OR(Tabel_RIE[[#This Row],[R12]]="",Tabel_RIE[[#This Row],[R12]]&lt;70)),"n.v.t.",IF(OR(Tabel_RIE[[#This Row],[E12]]&gt;=15,Tabel_RIE[[#This Row],[R12]]&gt;=70),"√","fout")))</f>
        <v/>
      </c>
      <c r="T285" s="125"/>
      <c r="U285" s="126"/>
      <c r="V285" s="126"/>
      <c r="W285" s="127"/>
      <c r="X285" s="128" t="str">
        <f t="shared" si="4"/>
        <v>Bronaanpak:
Collectieve maatregelen:
Individuele maatregelen:
PBM's:</v>
      </c>
      <c r="Y285" s="119"/>
      <c r="Z285" s="129"/>
      <c r="AA285" s="125"/>
      <c r="AB285" s="122" t="str">
        <f>IF(Tabel_RIE[[#This Row],[E2]]&gt;0,VLOOKUP(Tabel_RIE[[#This Row],[E2]],Tabel_FK_E[],2,FALSE),"")</f>
        <v/>
      </c>
      <c r="AC285" s="125"/>
      <c r="AD285" s="122" t="str">
        <f>IF(Tabel_RIE[[#This Row],[B2]]&gt;0,VLOOKUP(Tabel_RIE[[#This Row],[B2]],Tabel_FK_B[],2,FALSE),"")</f>
        <v/>
      </c>
      <c r="AE285" s="125"/>
      <c r="AF285" s="122" t="str">
        <f>IF(Tabel_RIE[[#This Row],[W2]]&gt;0,VLOOKUP(Tabel_RIE[[#This Row],[W2]],Tabel_FK_W[],2,FALSE),"")</f>
        <v/>
      </c>
      <c r="AG28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85" s="122"/>
      <c r="AI285" s="119"/>
      <c r="AJ285" s="127"/>
      <c r="AK28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85" s="130" t="str">
        <f>IF(AND(Tabel_RIE[[#This Row],[R12]]&gt;=70,Tabel_RIE[[#This Row],[R22]]&lt;70),"Ja","Nee")</f>
        <v>Ja</v>
      </c>
      <c r="AM285" s="130" t="str">
        <f>IF(Tabel_RIE[[#This Row],[R22]]&lt;&gt;"",Tabel_RIE[[#This Row],[R22]],Tabel_RIE[[#This Row],[R12]])</f>
        <v/>
      </c>
    </row>
    <row r="286" spans="2:39" ht="42" customHeight="1">
      <c r="B286" s="118">
        <v>302</v>
      </c>
      <c r="C286" s="119"/>
      <c r="D286" s="119"/>
      <c r="E286" s="119"/>
      <c r="F286" s="119"/>
      <c r="G286" s="119"/>
      <c r="H286" s="119"/>
      <c r="I286" s="119"/>
      <c r="J286" s="119"/>
      <c r="K286" s="120"/>
      <c r="L286" s="121" t="str">
        <f>IF(Tabel_RIE[[#This Row],[E1]]&gt;0,VLOOKUP(Tabel_RIE[[#This Row],[E1]],Tabel_FK_E[],2,FALSE),"")</f>
        <v/>
      </c>
      <c r="M286" s="120"/>
      <c r="N286" s="122" t="str">
        <f>IF(Tabel_RIE[[#This Row],[B1]]&gt;0,VLOOKUP(Tabel_RIE[[#This Row],[B1]],Tabel_FK_B[],2,FALSE),"")</f>
        <v/>
      </c>
      <c r="O286" s="120"/>
      <c r="P286" s="122" t="str">
        <f>IF(Tabel_RIE[[#This Row],[W1]]&gt;0,VLOOKUP(Tabel_RIE[[#This Row],[W1]],Tabel_FK_W[],2,FALSE),"")</f>
        <v/>
      </c>
      <c r="Q28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86" s="122" t="str">
        <f>IF(OR(Tabel_RIE[[#This Row],[E12]]="",Tabel_RIE[[#This Row],[B12]]="",Tabel_RIE[[#This Row],[W12]]=""),"",Tabel_RIE[[#This Row],[E12]]*Tabel_RIE[[#This Row],[B12]]*Tabel_RIE[[#This Row],[W12]])</f>
        <v/>
      </c>
      <c r="S286" s="124" t="str">
        <f>IF(AND(Tabel_RIE[[#This Row],[E12]]="",Tabel_RIE[[#This Row],[R12]]=""),"",IF(AND(OR(Tabel_RIE[[#This Row],[E12]]="",Tabel_RIE[[#This Row],[E12]]&lt;15),OR(Tabel_RIE[[#This Row],[R12]]="",Tabel_RIE[[#This Row],[R12]]&lt;70)),"n.v.t.",IF(OR(Tabel_RIE[[#This Row],[E12]]&gt;=15,Tabel_RIE[[#This Row],[R12]]&gt;=70),"√","fout")))</f>
        <v/>
      </c>
      <c r="T286" s="125"/>
      <c r="U286" s="126"/>
      <c r="V286" s="126"/>
      <c r="W286" s="127"/>
      <c r="X286" s="128" t="str">
        <f t="shared" si="4"/>
        <v>Bronaanpak:
Collectieve maatregelen:
Individuele maatregelen:
PBM's:</v>
      </c>
      <c r="Y286" s="119"/>
      <c r="Z286" s="129"/>
      <c r="AA286" s="125"/>
      <c r="AB286" s="122" t="str">
        <f>IF(Tabel_RIE[[#This Row],[E2]]&gt;0,VLOOKUP(Tabel_RIE[[#This Row],[E2]],Tabel_FK_E[],2,FALSE),"")</f>
        <v/>
      </c>
      <c r="AC286" s="125"/>
      <c r="AD286" s="122" t="str">
        <f>IF(Tabel_RIE[[#This Row],[B2]]&gt;0,VLOOKUP(Tabel_RIE[[#This Row],[B2]],Tabel_FK_B[],2,FALSE),"")</f>
        <v/>
      </c>
      <c r="AE286" s="125"/>
      <c r="AF286" s="122" t="str">
        <f>IF(Tabel_RIE[[#This Row],[W2]]&gt;0,VLOOKUP(Tabel_RIE[[#This Row],[W2]],Tabel_FK_W[],2,FALSE),"")</f>
        <v/>
      </c>
      <c r="AG28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86" s="122"/>
      <c r="AI286" s="119"/>
      <c r="AJ286" s="127"/>
      <c r="AK28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86" s="130" t="str">
        <f>IF(AND(Tabel_RIE[[#This Row],[R12]]&gt;=70,Tabel_RIE[[#This Row],[R22]]&lt;70),"Ja","Nee")</f>
        <v>Ja</v>
      </c>
      <c r="AM286" s="130" t="str">
        <f>IF(Tabel_RIE[[#This Row],[R22]]&lt;&gt;"",Tabel_RIE[[#This Row],[R22]],Tabel_RIE[[#This Row],[R12]])</f>
        <v/>
      </c>
    </row>
    <row r="287" spans="2:39" ht="42" customHeight="1">
      <c r="B287" s="118">
        <v>303</v>
      </c>
      <c r="C287" s="119"/>
      <c r="D287" s="119"/>
      <c r="E287" s="119"/>
      <c r="F287" s="119"/>
      <c r="G287" s="119"/>
      <c r="H287" s="119"/>
      <c r="I287" s="119"/>
      <c r="J287" s="119"/>
      <c r="K287" s="120"/>
      <c r="L287" s="121" t="str">
        <f>IF(Tabel_RIE[[#This Row],[E1]]&gt;0,VLOOKUP(Tabel_RIE[[#This Row],[E1]],Tabel_FK_E[],2,FALSE),"")</f>
        <v/>
      </c>
      <c r="M287" s="120"/>
      <c r="N287" s="122" t="str">
        <f>IF(Tabel_RIE[[#This Row],[B1]]&gt;0,VLOOKUP(Tabel_RIE[[#This Row],[B1]],Tabel_FK_B[],2,FALSE),"")</f>
        <v/>
      </c>
      <c r="O287" s="120"/>
      <c r="P287" s="122" t="str">
        <f>IF(Tabel_RIE[[#This Row],[W1]]&gt;0,VLOOKUP(Tabel_RIE[[#This Row],[W1]],Tabel_FK_W[],2,FALSE),"")</f>
        <v/>
      </c>
      <c r="Q28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87" s="122" t="str">
        <f>IF(OR(Tabel_RIE[[#This Row],[E12]]="",Tabel_RIE[[#This Row],[B12]]="",Tabel_RIE[[#This Row],[W12]]=""),"",Tabel_RIE[[#This Row],[E12]]*Tabel_RIE[[#This Row],[B12]]*Tabel_RIE[[#This Row],[W12]])</f>
        <v/>
      </c>
      <c r="S287" s="124" t="str">
        <f>IF(AND(Tabel_RIE[[#This Row],[E12]]="",Tabel_RIE[[#This Row],[R12]]=""),"",IF(AND(OR(Tabel_RIE[[#This Row],[E12]]="",Tabel_RIE[[#This Row],[E12]]&lt;15),OR(Tabel_RIE[[#This Row],[R12]]="",Tabel_RIE[[#This Row],[R12]]&lt;70)),"n.v.t.",IF(OR(Tabel_RIE[[#This Row],[E12]]&gt;=15,Tabel_RIE[[#This Row],[R12]]&gt;=70),"√","fout")))</f>
        <v/>
      </c>
      <c r="T287" s="125"/>
      <c r="U287" s="126"/>
      <c r="V287" s="126"/>
      <c r="W287" s="127"/>
      <c r="X287" s="128" t="str">
        <f t="shared" si="4"/>
        <v>Bronaanpak:
Collectieve maatregelen:
Individuele maatregelen:
PBM's:</v>
      </c>
      <c r="Y287" s="119"/>
      <c r="Z287" s="129"/>
      <c r="AA287" s="125"/>
      <c r="AB287" s="122" t="str">
        <f>IF(Tabel_RIE[[#This Row],[E2]]&gt;0,VLOOKUP(Tabel_RIE[[#This Row],[E2]],Tabel_FK_E[],2,FALSE),"")</f>
        <v/>
      </c>
      <c r="AC287" s="125"/>
      <c r="AD287" s="122" t="str">
        <f>IF(Tabel_RIE[[#This Row],[B2]]&gt;0,VLOOKUP(Tabel_RIE[[#This Row],[B2]],Tabel_FK_B[],2,FALSE),"")</f>
        <v/>
      </c>
      <c r="AE287" s="125"/>
      <c r="AF287" s="122" t="str">
        <f>IF(Tabel_RIE[[#This Row],[W2]]&gt;0,VLOOKUP(Tabel_RIE[[#This Row],[W2]],Tabel_FK_W[],2,FALSE),"")</f>
        <v/>
      </c>
      <c r="AG28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87" s="122"/>
      <c r="AI287" s="119"/>
      <c r="AJ287" s="127"/>
      <c r="AK28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87" s="130" t="str">
        <f>IF(AND(Tabel_RIE[[#This Row],[R12]]&gt;=70,Tabel_RIE[[#This Row],[R22]]&lt;70),"Ja","Nee")</f>
        <v>Ja</v>
      </c>
      <c r="AM287" s="130" t="str">
        <f>IF(Tabel_RIE[[#This Row],[R22]]&lt;&gt;"",Tabel_RIE[[#This Row],[R22]],Tabel_RIE[[#This Row],[R12]])</f>
        <v/>
      </c>
    </row>
    <row r="288" spans="2:39" ht="42" customHeight="1">
      <c r="B288" s="118">
        <v>304</v>
      </c>
      <c r="C288" s="119"/>
      <c r="D288" s="119"/>
      <c r="E288" s="119"/>
      <c r="F288" s="119"/>
      <c r="G288" s="119"/>
      <c r="H288" s="119"/>
      <c r="I288" s="119"/>
      <c r="J288" s="119"/>
      <c r="K288" s="120"/>
      <c r="L288" s="121" t="str">
        <f>IF(Tabel_RIE[[#This Row],[E1]]&gt;0,VLOOKUP(Tabel_RIE[[#This Row],[E1]],Tabel_FK_E[],2,FALSE),"")</f>
        <v/>
      </c>
      <c r="M288" s="120"/>
      <c r="N288" s="122" t="str">
        <f>IF(Tabel_RIE[[#This Row],[B1]]&gt;0,VLOOKUP(Tabel_RIE[[#This Row],[B1]],Tabel_FK_B[],2,FALSE),"")</f>
        <v/>
      </c>
      <c r="O288" s="120"/>
      <c r="P288" s="122" t="str">
        <f>IF(Tabel_RIE[[#This Row],[W1]]&gt;0,VLOOKUP(Tabel_RIE[[#This Row],[W1]],Tabel_FK_W[],2,FALSE),"")</f>
        <v/>
      </c>
      <c r="Q28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88" s="122" t="str">
        <f>IF(OR(Tabel_RIE[[#This Row],[E12]]="",Tabel_RIE[[#This Row],[B12]]="",Tabel_RIE[[#This Row],[W12]]=""),"",Tabel_RIE[[#This Row],[E12]]*Tabel_RIE[[#This Row],[B12]]*Tabel_RIE[[#This Row],[W12]])</f>
        <v/>
      </c>
      <c r="S288" s="124" t="str">
        <f>IF(AND(Tabel_RIE[[#This Row],[E12]]="",Tabel_RIE[[#This Row],[R12]]=""),"",IF(AND(OR(Tabel_RIE[[#This Row],[E12]]="",Tabel_RIE[[#This Row],[E12]]&lt;15),OR(Tabel_RIE[[#This Row],[R12]]="",Tabel_RIE[[#This Row],[R12]]&lt;70)),"n.v.t.",IF(OR(Tabel_RIE[[#This Row],[E12]]&gt;=15,Tabel_RIE[[#This Row],[R12]]&gt;=70),"√","fout")))</f>
        <v/>
      </c>
      <c r="T288" s="125"/>
      <c r="U288" s="126"/>
      <c r="V288" s="126"/>
      <c r="W288" s="127"/>
      <c r="X288" s="128" t="str">
        <f t="shared" si="4"/>
        <v>Bronaanpak:
Collectieve maatregelen:
Individuele maatregelen:
PBM's:</v>
      </c>
      <c r="Y288" s="119"/>
      <c r="Z288" s="129"/>
      <c r="AA288" s="125"/>
      <c r="AB288" s="122" t="str">
        <f>IF(Tabel_RIE[[#This Row],[E2]]&gt;0,VLOOKUP(Tabel_RIE[[#This Row],[E2]],Tabel_FK_E[],2,FALSE),"")</f>
        <v/>
      </c>
      <c r="AC288" s="125"/>
      <c r="AD288" s="122" t="str">
        <f>IF(Tabel_RIE[[#This Row],[B2]]&gt;0,VLOOKUP(Tabel_RIE[[#This Row],[B2]],Tabel_FK_B[],2,FALSE),"")</f>
        <v/>
      </c>
      <c r="AE288" s="125"/>
      <c r="AF288" s="122" t="str">
        <f>IF(Tabel_RIE[[#This Row],[W2]]&gt;0,VLOOKUP(Tabel_RIE[[#This Row],[W2]],Tabel_FK_W[],2,FALSE),"")</f>
        <v/>
      </c>
      <c r="AG28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88" s="122"/>
      <c r="AI288" s="119"/>
      <c r="AJ288" s="127"/>
      <c r="AK28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88" s="130" t="str">
        <f>IF(AND(Tabel_RIE[[#This Row],[R12]]&gt;=70,Tabel_RIE[[#This Row],[R22]]&lt;70),"Ja","Nee")</f>
        <v>Ja</v>
      </c>
      <c r="AM288" s="130" t="str">
        <f>IF(Tabel_RIE[[#This Row],[R22]]&lt;&gt;"",Tabel_RIE[[#This Row],[R22]],Tabel_RIE[[#This Row],[R12]])</f>
        <v/>
      </c>
    </row>
    <row r="289" spans="2:39" ht="42" customHeight="1">
      <c r="B289" s="118">
        <v>305</v>
      </c>
      <c r="C289" s="119"/>
      <c r="D289" s="119"/>
      <c r="E289" s="119"/>
      <c r="F289" s="119"/>
      <c r="G289" s="119"/>
      <c r="H289" s="119"/>
      <c r="I289" s="119"/>
      <c r="J289" s="119"/>
      <c r="K289" s="120"/>
      <c r="L289" s="121" t="str">
        <f>IF(Tabel_RIE[[#This Row],[E1]]&gt;0,VLOOKUP(Tabel_RIE[[#This Row],[E1]],Tabel_FK_E[],2,FALSE),"")</f>
        <v/>
      </c>
      <c r="M289" s="120"/>
      <c r="N289" s="122" t="str">
        <f>IF(Tabel_RIE[[#This Row],[B1]]&gt;0,VLOOKUP(Tabel_RIE[[#This Row],[B1]],Tabel_FK_B[],2,FALSE),"")</f>
        <v/>
      </c>
      <c r="O289" s="120"/>
      <c r="P289" s="122" t="str">
        <f>IF(Tabel_RIE[[#This Row],[W1]]&gt;0,VLOOKUP(Tabel_RIE[[#This Row],[W1]],Tabel_FK_W[],2,FALSE),"")</f>
        <v/>
      </c>
      <c r="Q28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89" s="122" t="str">
        <f>IF(OR(Tabel_RIE[[#This Row],[E12]]="",Tabel_RIE[[#This Row],[B12]]="",Tabel_RIE[[#This Row],[W12]]=""),"",Tabel_RIE[[#This Row],[E12]]*Tabel_RIE[[#This Row],[B12]]*Tabel_RIE[[#This Row],[W12]])</f>
        <v/>
      </c>
      <c r="S289" s="124" t="str">
        <f>IF(AND(Tabel_RIE[[#This Row],[E12]]="",Tabel_RIE[[#This Row],[R12]]=""),"",IF(AND(OR(Tabel_RIE[[#This Row],[E12]]="",Tabel_RIE[[#This Row],[E12]]&lt;15),OR(Tabel_RIE[[#This Row],[R12]]="",Tabel_RIE[[#This Row],[R12]]&lt;70)),"n.v.t.",IF(OR(Tabel_RIE[[#This Row],[E12]]&gt;=15,Tabel_RIE[[#This Row],[R12]]&gt;=70),"√","fout")))</f>
        <v/>
      </c>
      <c r="T289" s="125"/>
      <c r="U289" s="126"/>
      <c r="V289" s="126"/>
      <c r="W289" s="127"/>
      <c r="X289" s="128" t="str">
        <f t="shared" si="4"/>
        <v>Bronaanpak:
Collectieve maatregelen:
Individuele maatregelen:
PBM's:</v>
      </c>
      <c r="Y289" s="119"/>
      <c r="Z289" s="129"/>
      <c r="AA289" s="125"/>
      <c r="AB289" s="122" t="str">
        <f>IF(Tabel_RIE[[#This Row],[E2]]&gt;0,VLOOKUP(Tabel_RIE[[#This Row],[E2]],Tabel_FK_E[],2,FALSE),"")</f>
        <v/>
      </c>
      <c r="AC289" s="125"/>
      <c r="AD289" s="122" t="str">
        <f>IF(Tabel_RIE[[#This Row],[B2]]&gt;0,VLOOKUP(Tabel_RIE[[#This Row],[B2]],Tabel_FK_B[],2,FALSE),"")</f>
        <v/>
      </c>
      <c r="AE289" s="125"/>
      <c r="AF289" s="122" t="str">
        <f>IF(Tabel_RIE[[#This Row],[W2]]&gt;0,VLOOKUP(Tabel_RIE[[#This Row],[W2]],Tabel_FK_W[],2,FALSE),"")</f>
        <v/>
      </c>
      <c r="AG28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89" s="122"/>
      <c r="AI289" s="119"/>
      <c r="AJ289" s="127"/>
      <c r="AK28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89" s="130" t="str">
        <f>IF(AND(Tabel_RIE[[#This Row],[R12]]&gt;=70,Tabel_RIE[[#This Row],[R22]]&lt;70),"Ja","Nee")</f>
        <v>Ja</v>
      </c>
      <c r="AM289" s="130" t="str">
        <f>IF(Tabel_RIE[[#This Row],[R22]]&lt;&gt;"",Tabel_RIE[[#This Row],[R22]],Tabel_RIE[[#This Row],[R12]])</f>
        <v/>
      </c>
    </row>
    <row r="290" spans="2:39" ht="42" customHeight="1">
      <c r="B290" s="118">
        <v>306</v>
      </c>
      <c r="C290" s="119"/>
      <c r="D290" s="119"/>
      <c r="E290" s="119"/>
      <c r="F290" s="119"/>
      <c r="G290" s="119"/>
      <c r="H290" s="119"/>
      <c r="I290" s="119"/>
      <c r="J290" s="119"/>
      <c r="K290" s="120"/>
      <c r="L290" s="121" t="str">
        <f>IF(Tabel_RIE[[#This Row],[E1]]&gt;0,VLOOKUP(Tabel_RIE[[#This Row],[E1]],Tabel_FK_E[],2,FALSE),"")</f>
        <v/>
      </c>
      <c r="M290" s="120"/>
      <c r="N290" s="122" t="str">
        <f>IF(Tabel_RIE[[#This Row],[B1]]&gt;0,VLOOKUP(Tabel_RIE[[#This Row],[B1]],Tabel_FK_B[],2,FALSE),"")</f>
        <v/>
      </c>
      <c r="O290" s="120"/>
      <c r="P290" s="122" t="str">
        <f>IF(Tabel_RIE[[#This Row],[W1]]&gt;0,VLOOKUP(Tabel_RIE[[#This Row],[W1]],Tabel_FK_W[],2,FALSE),"")</f>
        <v/>
      </c>
      <c r="Q29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90" s="122" t="str">
        <f>IF(OR(Tabel_RIE[[#This Row],[E12]]="",Tabel_RIE[[#This Row],[B12]]="",Tabel_RIE[[#This Row],[W12]]=""),"",Tabel_RIE[[#This Row],[E12]]*Tabel_RIE[[#This Row],[B12]]*Tabel_RIE[[#This Row],[W12]])</f>
        <v/>
      </c>
      <c r="S290" s="124" t="str">
        <f>IF(AND(Tabel_RIE[[#This Row],[E12]]="",Tabel_RIE[[#This Row],[R12]]=""),"",IF(AND(OR(Tabel_RIE[[#This Row],[E12]]="",Tabel_RIE[[#This Row],[E12]]&lt;15),OR(Tabel_RIE[[#This Row],[R12]]="",Tabel_RIE[[#This Row],[R12]]&lt;70)),"n.v.t.",IF(OR(Tabel_RIE[[#This Row],[E12]]&gt;=15,Tabel_RIE[[#This Row],[R12]]&gt;=70),"√","fout")))</f>
        <v/>
      </c>
      <c r="T290" s="125"/>
      <c r="U290" s="126"/>
      <c r="V290" s="126"/>
      <c r="W290" s="127"/>
      <c r="X290" s="128" t="str">
        <f t="shared" si="4"/>
        <v>Bronaanpak:
Collectieve maatregelen:
Individuele maatregelen:
PBM's:</v>
      </c>
      <c r="Y290" s="119"/>
      <c r="Z290" s="129"/>
      <c r="AA290" s="125"/>
      <c r="AB290" s="122" t="str">
        <f>IF(Tabel_RIE[[#This Row],[E2]]&gt;0,VLOOKUP(Tabel_RIE[[#This Row],[E2]],Tabel_FK_E[],2,FALSE),"")</f>
        <v/>
      </c>
      <c r="AC290" s="125"/>
      <c r="AD290" s="122" t="str">
        <f>IF(Tabel_RIE[[#This Row],[B2]]&gt;0,VLOOKUP(Tabel_RIE[[#This Row],[B2]],Tabel_FK_B[],2,FALSE),"")</f>
        <v/>
      </c>
      <c r="AE290" s="125"/>
      <c r="AF290" s="122" t="str">
        <f>IF(Tabel_RIE[[#This Row],[W2]]&gt;0,VLOOKUP(Tabel_RIE[[#This Row],[W2]],Tabel_FK_W[],2,FALSE),"")</f>
        <v/>
      </c>
      <c r="AG29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90" s="122"/>
      <c r="AI290" s="119"/>
      <c r="AJ290" s="127"/>
      <c r="AK29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90" s="130" t="str">
        <f>IF(AND(Tabel_RIE[[#This Row],[R12]]&gt;=70,Tabel_RIE[[#This Row],[R22]]&lt;70),"Ja","Nee")</f>
        <v>Ja</v>
      </c>
      <c r="AM290" s="130" t="str">
        <f>IF(Tabel_RIE[[#This Row],[R22]]&lt;&gt;"",Tabel_RIE[[#This Row],[R22]],Tabel_RIE[[#This Row],[R12]])</f>
        <v/>
      </c>
    </row>
    <row r="291" spans="2:39" ht="42" customHeight="1">
      <c r="B291" s="118">
        <v>307</v>
      </c>
      <c r="C291" s="119"/>
      <c r="D291" s="119"/>
      <c r="E291" s="119"/>
      <c r="F291" s="119"/>
      <c r="G291" s="119"/>
      <c r="H291" s="119"/>
      <c r="I291" s="119"/>
      <c r="J291" s="119"/>
      <c r="K291" s="120"/>
      <c r="L291" s="121" t="str">
        <f>IF(Tabel_RIE[[#This Row],[E1]]&gt;0,VLOOKUP(Tabel_RIE[[#This Row],[E1]],Tabel_FK_E[],2,FALSE),"")</f>
        <v/>
      </c>
      <c r="M291" s="120"/>
      <c r="N291" s="122" t="str">
        <f>IF(Tabel_RIE[[#This Row],[B1]]&gt;0,VLOOKUP(Tabel_RIE[[#This Row],[B1]],Tabel_FK_B[],2,FALSE),"")</f>
        <v/>
      </c>
      <c r="O291" s="120"/>
      <c r="P291" s="122" t="str">
        <f>IF(Tabel_RIE[[#This Row],[W1]]&gt;0,VLOOKUP(Tabel_RIE[[#This Row],[W1]],Tabel_FK_W[],2,FALSE),"")</f>
        <v/>
      </c>
      <c r="Q29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91" s="122" t="str">
        <f>IF(OR(Tabel_RIE[[#This Row],[E12]]="",Tabel_RIE[[#This Row],[B12]]="",Tabel_RIE[[#This Row],[W12]]=""),"",Tabel_RIE[[#This Row],[E12]]*Tabel_RIE[[#This Row],[B12]]*Tabel_RIE[[#This Row],[W12]])</f>
        <v/>
      </c>
      <c r="S291" s="124" t="str">
        <f>IF(AND(Tabel_RIE[[#This Row],[E12]]="",Tabel_RIE[[#This Row],[R12]]=""),"",IF(AND(OR(Tabel_RIE[[#This Row],[E12]]="",Tabel_RIE[[#This Row],[E12]]&lt;15),OR(Tabel_RIE[[#This Row],[R12]]="",Tabel_RIE[[#This Row],[R12]]&lt;70)),"n.v.t.",IF(OR(Tabel_RIE[[#This Row],[E12]]&gt;=15,Tabel_RIE[[#This Row],[R12]]&gt;=70),"√","fout")))</f>
        <v/>
      </c>
      <c r="T291" s="125"/>
      <c r="U291" s="126"/>
      <c r="V291" s="126"/>
      <c r="W291" s="127"/>
      <c r="X291" s="128" t="str">
        <f t="shared" si="4"/>
        <v>Bronaanpak:
Collectieve maatregelen:
Individuele maatregelen:
PBM's:</v>
      </c>
      <c r="Y291" s="119"/>
      <c r="Z291" s="129"/>
      <c r="AA291" s="125"/>
      <c r="AB291" s="122" t="str">
        <f>IF(Tabel_RIE[[#This Row],[E2]]&gt;0,VLOOKUP(Tabel_RIE[[#This Row],[E2]],Tabel_FK_E[],2,FALSE),"")</f>
        <v/>
      </c>
      <c r="AC291" s="125"/>
      <c r="AD291" s="122" t="str">
        <f>IF(Tabel_RIE[[#This Row],[B2]]&gt;0,VLOOKUP(Tabel_RIE[[#This Row],[B2]],Tabel_FK_B[],2,FALSE),"")</f>
        <v/>
      </c>
      <c r="AE291" s="125"/>
      <c r="AF291" s="122" t="str">
        <f>IF(Tabel_RIE[[#This Row],[W2]]&gt;0,VLOOKUP(Tabel_RIE[[#This Row],[W2]],Tabel_FK_W[],2,FALSE),"")</f>
        <v/>
      </c>
      <c r="AG29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91" s="122"/>
      <c r="AI291" s="119"/>
      <c r="AJ291" s="127"/>
      <c r="AK29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91" s="130" t="str">
        <f>IF(AND(Tabel_RIE[[#This Row],[R12]]&gt;=70,Tabel_RIE[[#This Row],[R22]]&lt;70),"Ja","Nee")</f>
        <v>Ja</v>
      </c>
      <c r="AM291" s="130" t="str">
        <f>IF(Tabel_RIE[[#This Row],[R22]]&lt;&gt;"",Tabel_RIE[[#This Row],[R22]],Tabel_RIE[[#This Row],[R12]])</f>
        <v/>
      </c>
    </row>
    <row r="292" spans="2:39" ht="42" customHeight="1">
      <c r="B292" s="118">
        <v>308</v>
      </c>
      <c r="C292" s="119"/>
      <c r="D292" s="119"/>
      <c r="E292" s="119"/>
      <c r="F292" s="119"/>
      <c r="G292" s="119"/>
      <c r="H292" s="119"/>
      <c r="I292" s="119"/>
      <c r="J292" s="119"/>
      <c r="K292" s="120"/>
      <c r="L292" s="121" t="str">
        <f>IF(Tabel_RIE[[#This Row],[E1]]&gt;0,VLOOKUP(Tabel_RIE[[#This Row],[E1]],Tabel_FK_E[],2,FALSE),"")</f>
        <v/>
      </c>
      <c r="M292" s="120"/>
      <c r="N292" s="122" t="str">
        <f>IF(Tabel_RIE[[#This Row],[B1]]&gt;0,VLOOKUP(Tabel_RIE[[#This Row],[B1]],Tabel_FK_B[],2,FALSE),"")</f>
        <v/>
      </c>
      <c r="O292" s="120"/>
      <c r="P292" s="122" t="str">
        <f>IF(Tabel_RIE[[#This Row],[W1]]&gt;0,VLOOKUP(Tabel_RIE[[#This Row],[W1]],Tabel_FK_W[],2,FALSE),"")</f>
        <v/>
      </c>
      <c r="Q29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92" s="122" t="str">
        <f>IF(OR(Tabel_RIE[[#This Row],[E12]]="",Tabel_RIE[[#This Row],[B12]]="",Tabel_RIE[[#This Row],[W12]]=""),"",Tabel_RIE[[#This Row],[E12]]*Tabel_RIE[[#This Row],[B12]]*Tabel_RIE[[#This Row],[W12]])</f>
        <v/>
      </c>
      <c r="S292" s="124" t="str">
        <f>IF(AND(Tabel_RIE[[#This Row],[E12]]="",Tabel_RIE[[#This Row],[R12]]=""),"",IF(AND(OR(Tabel_RIE[[#This Row],[E12]]="",Tabel_RIE[[#This Row],[E12]]&lt;15),OR(Tabel_RIE[[#This Row],[R12]]="",Tabel_RIE[[#This Row],[R12]]&lt;70)),"n.v.t.",IF(OR(Tabel_RIE[[#This Row],[E12]]&gt;=15,Tabel_RIE[[#This Row],[R12]]&gt;=70),"√","fout")))</f>
        <v/>
      </c>
      <c r="T292" s="125"/>
      <c r="U292" s="126"/>
      <c r="V292" s="126"/>
      <c r="W292" s="127"/>
      <c r="X292" s="128" t="str">
        <f t="shared" si="4"/>
        <v>Bronaanpak:
Collectieve maatregelen:
Individuele maatregelen:
PBM's:</v>
      </c>
      <c r="Y292" s="119"/>
      <c r="Z292" s="129"/>
      <c r="AA292" s="125"/>
      <c r="AB292" s="122" t="str">
        <f>IF(Tabel_RIE[[#This Row],[E2]]&gt;0,VLOOKUP(Tabel_RIE[[#This Row],[E2]],Tabel_FK_E[],2,FALSE),"")</f>
        <v/>
      </c>
      <c r="AC292" s="125"/>
      <c r="AD292" s="122" t="str">
        <f>IF(Tabel_RIE[[#This Row],[B2]]&gt;0,VLOOKUP(Tabel_RIE[[#This Row],[B2]],Tabel_FK_B[],2,FALSE),"")</f>
        <v/>
      </c>
      <c r="AE292" s="125"/>
      <c r="AF292" s="122" t="str">
        <f>IF(Tabel_RIE[[#This Row],[W2]]&gt;0,VLOOKUP(Tabel_RIE[[#This Row],[W2]],Tabel_FK_W[],2,FALSE),"")</f>
        <v/>
      </c>
      <c r="AG29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92" s="122"/>
      <c r="AI292" s="119"/>
      <c r="AJ292" s="127"/>
      <c r="AK29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92" s="130" t="str">
        <f>IF(AND(Tabel_RIE[[#This Row],[R12]]&gt;=70,Tabel_RIE[[#This Row],[R22]]&lt;70),"Ja","Nee")</f>
        <v>Ja</v>
      </c>
      <c r="AM292" s="130" t="str">
        <f>IF(Tabel_RIE[[#This Row],[R22]]&lt;&gt;"",Tabel_RIE[[#This Row],[R22]],Tabel_RIE[[#This Row],[R12]])</f>
        <v/>
      </c>
    </row>
    <row r="293" spans="2:39" ht="42" customHeight="1">
      <c r="B293" s="118">
        <v>309</v>
      </c>
      <c r="C293" s="119"/>
      <c r="D293" s="119"/>
      <c r="E293" s="119"/>
      <c r="F293" s="119"/>
      <c r="G293" s="119"/>
      <c r="H293" s="119"/>
      <c r="I293" s="119"/>
      <c r="J293" s="119"/>
      <c r="K293" s="120"/>
      <c r="L293" s="121" t="str">
        <f>IF(Tabel_RIE[[#This Row],[E1]]&gt;0,VLOOKUP(Tabel_RIE[[#This Row],[E1]],Tabel_FK_E[],2,FALSE),"")</f>
        <v/>
      </c>
      <c r="M293" s="120"/>
      <c r="N293" s="122" t="str">
        <f>IF(Tabel_RIE[[#This Row],[B1]]&gt;0,VLOOKUP(Tabel_RIE[[#This Row],[B1]],Tabel_FK_B[],2,FALSE),"")</f>
        <v/>
      </c>
      <c r="O293" s="120"/>
      <c r="P293" s="122" t="str">
        <f>IF(Tabel_RIE[[#This Row],[W1]]&gt;0,VLOOKUP(Tabel_RIE[[#This Row],[W1]],Tabel_FK_W[],2,FALSE),"")</f>
        <v/>
      </c>
      <c r="Q29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93" s="122" t="str">
        <f>IF(OR(Tabel_RIE[[#This Row],[E12]]="",Tabel_RIE[[#This Row],[B12]]="",Tabel_RIE[[#This Row],[W12]]=""),"",Tabel_RIE[[#This Row],[E12]]*Tabel_RIE[[#This Row],[B12]]*Tabel_RIE[[#This Row],[W12]])</f>
        <v/>
      </c>
      <c r="S293" s="124" t="str">
        <f>IF(AND(Tabel_RIE[[#This Row],[E12]]="",Tabel_RIE[[#This Row],[R12]]=""),"",IF(AND(OR(Tabel_RIE[[#This Row],[E12]]="",Tabel_RIE[[#This Row],[E12]]&lt;15),OR(Tabel_RIE[[#This Row],[R12]]="",Tabel_RIE[[#This Row],[R12]]&lt;70)),"n.v.t.",IF(OR(Tabel_RIE[[#This Row],[E12]]&gt;=15,Tabel_RIE[[#This Row],[R12]]&gt;=70),"√","fout")))</f>
        <v/>
      </c>
      <c r="T293" s="125"/>
      <c r="U293" s="126"/>
      <c r="V293" s="126"/>
      <c r="W293" s="127"/>
      <c r="X293" s="128" t="str">
        <f t="shared" si="4"/>
        <v>Bronaanpak:
Collectieve maatregelen:
Individuele maatregelen:
PBM's:</v>
      </c>
      <c r="Y293" s="119"/>
      <c r="Z293" s="129"/>
      <c r="AA293" s="125"/>
      <c r="AB293" s="122" t="str">
        <f>IF(Tabel_RIE[[#This Row],[E2]]&gt;0,VLOOKUP(Tabel_RIE[[#This Row],[E2]],Tabel_FK_E[],2,FALSE),"")</f>
        <v/>
      </c>
      <c r="AC293" s="125"/>
      <c r="AD293" s="122" t="str">
        <f>IF(Tabel_RIE[[#This Row],[B2]]&gt;0,VLOOKUP(Tabel_RIE[[#This Row],[B2]],Tabel_FK_B[],2,FALSE),"")</f>
        <v/>
      </c>
      <c r="AE293" s="125"/>
      <c r="AF293" s="122" t="str">
        <f>IF(Tabel_RIE[[#This Row],[W2]]&gt;0,VLOOKUP(Tabel_RIE[[#This Row],[W2]],Tabel_FK_W[],2,FALSE),"")</f>
        <v/>
      </c>
      <c r="AG29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93" s="122"/>
      <c r="AI293" s="119"/>
      <c r="AJ293" s="127"/>
      <c r="AK29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93" s="130" t="str">
        <f>IF(AND(Tabel_RIE[[#This Row],[R12]]&gt;=70,Tabel_RIE[[#This Row],[R22]]&lt;70),"Ja","Nee")</f>
        <v>Ja</v>
      </c>
      <c r="AM293" s="130" t="str">
        <f>IF(Tabel_RIE[[#This Row],[R22]]&lt;&gt;"",Tabel_RIE[[#This Row],[R22]],Tabel_RIE[[#This Row],[R12]])</f>
        <v/>
      </c>
    </row>
    <row r="294" spans="2:39" ht="42" customHeight="1">
      <c r="B294" s="118">
        <v>310</v>
      </c>
      <c r="C294" s="119"/>
      <c r="D294" s="119"/>
      <c r="E294" s="119"/>
      <c r="F294" s="119"/>
      <c r="G294" s="119"/>
      <c r="H294" s="119"/>
      <c r="I294" s="119"/>
      <c r="J294" s="119"/>
      <c r="K294" s="120"/>
      <c r="L294" s="121" t="str">
        <f>IF(Tabel_RIE[[#This Row],[E1]]&gt;0,VLOOKUP(Tabel_RIE[[#This Row],[E1]],Tabel_FK_E[],2,FALSE),"")</f>
        <v/>
      </c>
      <c r="M294" s="120"/>
      <c r="N294" s="122" t="str">
        <f>IF(Tabel_RIE[[#This Row],[B1]]&gt;0,VLOOKUP(Tabel_RIE[[#This Row],[B1]],Tabel_FK_B[],2,FALSE),"")</f>
        <v/>
      </c>
      <c r="O294" s="120"/>
      <c r="P294" s="122" t="str">
        <f>IF(Tabel_RIE[[#This Row],[W1]]&gt;0,VLOOKUP(Tabel_RIE[[#This Row],[W1]],Tabel_FK_W[],2,FALSE),"")</f>
        <v/>
      </c>
      <c r="Q29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94" s="122" t="str">
        <f>IF(OR(Tabel_RIE[[#This Row],[E12]]="",Tabel_RIE[[#This Row],[B12]]="",Tabel_RIE[[#This Row],[W12]]=""),"",Tabel_RIE[[#This Row],[E12]]*Tabel_RIE[[#This Row],[B12]]*Tabel_RIE[[#This Row],[W12]])</f>
        <v/>
      </c>
      <c r="S294" s="124" t="str">
        <f>IF(AND(Tabel_RIE[[#This Row],[E12]]="",Tabel_RIE[[#This Row],[R12]]=""),"",IF(AND(OR(Tabel_RIE[[#This Row],[E12]]="",Tabel_RIE[[#This Row],[E12]]&lt;15),OR(Tabel_RIE[[#This Row],[R12]]="",Tabel_RIE[[#This Row],[R12]]&lt;70)),"n.v.t.",IF(OR(Tabel_RIE[[#This Row],[E12]]&gt;=15,Tabel_RIE[[#This Row],[R12]]&gt;=70),"√","fout")))</f>
        <v/>
      </c>
      <c r="T294" s="125"/>
      <c r="U294" s="126"/>
      <c r="V294" s="126"/>
      <c r="W294" s="127"/>
      <c r="X294" s="128" t="str">
        <f t="shared" si="4"/>
        <v>Bronaanpak:
Collectieve maatregelen:
Individuele maatregelen:
PBM's:</v>
      </c>
      <c r="Y294" s="119"/>
      <c r="Z294" s="129"/>
      <c r="AA294" s="125"/>
      <c r="AB294" s="122" t="str">
        <f>IF(Tabel_RIE[[#This Row],[E2]]&gt;0,VLOOKUP(Tabel_RIE[[#This Row],[E2]],Tabel_FK_E[],2,FALSE),"")</f>
        <v/>
      </c>
      <c r="AC294" s="125"/>
      <c r="AD294" s="122" t="str">
        <f>IF(Tabel_RIE[[#This Row],[B2]]&gt;0,VLOOKUP(Tabel_RIE[[#This Row],[B2]],Tabel_FK_B[],2,FALSE),"")</f>
        <v/>
      </c>
      <c r="AE294" s="125"/>
      <c r="AF294" s="122" t="str">
        <f>IF(Tabel_RIE[[#This Row],[W2]]&gt;0,VLOOKUP(Tabel_RIE[[#This Row],[W2]],Tabel_FK_W[],2,FALSE),"")</f>
        <v/>
      </c>
      <c r="AG29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94" s="122"/>
      <c r="AI294" s="119"/>
      <c r="AJ294" s="127"/>
      <c r="AK29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94" s="130" t="str">
        <f>IF(AND(Tabel_RIE[[#This Row],[R12]]&gt;=70,Tabel_RIE[[#This Row],[R22]]&lt;70),"Ja","Nee")</f>
        <v>Ja</v>
      </c>
      <c r="AM294" s="130" t="str">
        <f>IF(Tabel_RIE[[#This Row],[R22]]&lt;&gt;"",Tabel_RIE[[#This Row],[R22]],Tabel_RIE[[#This Row],[R12]])</f>
        <v/>
      </c>
    </row>
    <row r="295" spans="2:39" ht="42" customHeight="1">
      <c r="B295" s="118">
        <v>311</v>
      </c>
      <c r="C295" s="119"/>
      <c r="D295" s="119"/>
      <c r="E295" s="119"/>
      <c r="F295" s="119"/>
      <c r="G295" s="119"/>
      <c r="H295" s="119"/>
      <c r="I295" s="119"/>
      <c r="J295" s="119"/>
      <c r="K295" s="120"/>
      <c r="L295" s="121" t="str">
        <f>IF(Tabel_RIE[[#This Row],[E1]]&gt;0,VLOOKUP(Tabel_RIE[[#This Row],[E1]],Tabel_FK_E[],2,FALSE),"")</f>
        <v/>
      </c>
      <c r="M295" s="120"/>
      <c r="N295" s="122" t="str">
        <f>IF(Tabel_RIE[[#This Row],[B1]]&gt;0,VLOOKUP(Tabel_RIE[[#This Row],[B1]],Tabel_FK_B[],2,FALSE),"")</f>
        <v/>
      </c>
      <c r="O295" s="120"/>
      <c r="P295" s="122" t="str">
        <f>IF(Tabel_RIE[[#This Row],[W1]]&gt;0,VLOOKUP(Tabel_RIE[[#This Row],[W1]],Tabel_FK_W[],2,FALSE),"")</f>
        <v/>
      </c>
      <c r="Q29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95" s="122" t="str">
        <f>IF(OR(Tabel_RIE[[#This Row],[E12]]="",Tabel_RIE[[#This Row],[B12]]="",Tabel_RIE[[#This Row],[W12]]=""),"",Tabel_RIE[[#This Row],[E12]]*Tabel_RIE[[#This Row],[B12]]*Tabel_RIE[[#This Row],[W12]])</f>
        <v/>
      </c>
      <c r="S295" s="124" t="str">
        <f>IF(AND(Tabel_RIE[[#This Row],[E12]]="",Tabel_RIE[[#This Row],[R12]]=""),"",IF(AND(OR(Tabel_RIE[[#This Row],[E12]]="",Tabel_RIE[[#This Row],[E12]]&lt;15),OR(Tabel_RIE[[#This Row],[R12]]="",Tabel_RIE[[#This Row],[R12]]&lt;70)),"n.v.t.",IF(OR(Tabel_RIE[[#This Row],[E12]]&gt;=15,Tabel_RIE[[#This Row],[R12]]&gt;=70),"√","fout")))</f>
        <v/>
      </c>
      <c r="T295" s="125"/>
      <c r="U295" s="126"/>
      <c r="V295" s="126"/>
      <c r="W295" s="127"/>
      <c r="X295" s="128" t="str">
        <f t="shared" si="4"/>
        <v>Bronaanpak:
Collectieve maatregelen:
Individuele maatregelen:
PBM's:</v>
      </c>
      <c r="Y295" s="119"/>
      <c r="Z295" s="129"/>
      <c r="AA295" s="125"/>
      <c r="AB295" s="122" t="str">
        <f>IF(Tabel_RIE[[#This Row],[E2]]&gt;0,VLOOKUP(Tabel_RIE[[#This Row],[E2]],Tabel_FK_E[],2,FALSE),"")</f>
        <v/>
      </c>
      <c r="AC295" s="125"/>
      <c r="AD295" s="122" t="str">
        <f>IF(Tabel_RIE[[#This Row],[B2]]&gt;0,VLOOKUP(Tabel_RIE[[#This Row],[B2]],Tabel_FK_B[],2,FALSE),"")</f>
        <v/>
      </c>
      <c r="AE295" s="125"/>
      <c r="AF295" s="122" t="str">
        <f>IF(Tabel_RIE[[#This Row],[W2]]&gt;0,VLOOKUP(Tabel_RIE[[#This Row],[W2]],Tabel_FK_W[],2,FALSE),"")</f>
        <v/>
      </c>
      <c r="AG29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95" s="122"/>
      <c r="AI295" s="119"/>
      <c r="AJ295" s="127"/>
      <c r="AK29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95" s="130" t="str">
        <f>IF(AND(Tabel_RIE[[#This Row],[R12]]&gt;=70,Tabel_RIE[[#This Row],[R22]]&lt;70),"Ja","Nee")</f>
        <v>Ja</v>
      </c>
      <c r="AM295" s="130" t="str">
        <f>IF(Tabel_RIE[[#This Row],[R22]]&lt;&gt;"",Tabel_RIE[[#This Row],[R22]],Tabel_RIE[[#This Row],[R12]])</f>
        <v/>
      </c>
    </row>
    <row r="296" spans="2:39" ht="42" customHeight="1">
      <c r="B296" s="118">
        <v>312</v>
      </c>
      <c r="C296" s="119"/>
      <c r="D296" s="119"/>
      <c r="E296" s="119"/>
      <c r="F296" s="119"/>
      <c r="G296" s="119"/>
      <c r="H296" s="119"/>
      <c r="I296" s="119"/>
      <c r="J296" s="119"/>
      <c r="K296" s="120"/>
      <c r="L296" s="121" t="str">
        <f>IF(Tabel_RIE[[#This Row],[E1]]&gt;0,VLOOKUP(Tabel_RIE[[#This Row],[E1]],Tabel_FK_E[],2,FALSE),"")</f>
        <v/>
      </c>
      <c r="M296" s="120"/>
      <c r="N296" s="122" t="str">
        <f>IF(Tabel_RIE[[#This Row],[B1]]&gt;0,VLOOKUP(Tabel_RIE[[#This Row],[B1]],Tabel_FK_B[],2,FALSE),"")</f>
        <v/>
      </c>
      <c r="O296" s="120"/>
      <c r="P296" s="122" t="str">
        <f>IF(Tabel_RIE[[#This Row],[W1]]&gt;0,VLOOKUP(Tabel_RIE[[#This Row],[W1]],Tabel_FK_W[],2,FALSE),"")</f>
        <v/>
      </c>
      <c r="Q29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96" s="122" t="str">
        <f>IF(OR(Tabel_RIE[[#This Row],[E12]]="",Tabel_RIE[[#This Row],[B12]]="",Tabel_RIE[[#This Row],[W12]]=""),"",Tabel_RIE[[#This Row],[E12]]*Tabel_RIE[[#This Row],[B12]]*Tabel_RIE[[#This Row],[W12]])</f>
        <v/>
      </c>
      <c r="S296" s="124" t="str">
        <f>IF(AND(Tabel_RIE[[#This Row],[E12]]="",Tabel_RIE[[#This Row],[R12]]=""),"",IF(AND(OR(Tabel_RIE[[#This Row],[E12]]="",Tabel_RIE[[#This Row],[E12]]&lt;15),OR(Tabel_RIE[[#This Row],[R12]]="",Tabel_RIE[[#This Row],[R12]]&lt;70)),"n.v.t.",IF(OR(Tabel_RIE[[#This Row],[E12]]&gt;=15,Tabel_RIE[[#This Row],[R12]]&gt;=70),"√","fout")))</f>
        <v/>
      </c>
      <c r="T296" s="125"/>
      <c r="U296" s="126"/>
      <c r="V296" s="126"/>
      <c r="W296" s="127"/>
      <c r="X296" s="128" t="str">
        <f t="shared" si="4"/>
        <v>Bronaanpak:
Collectieve maatregelen:
Individuele maatregelen:
PBM's:</v>
      </c>
      <c r="Y296" s="119"/>
      <c r="Z296" s="129"/>
      <c r="AA296" s="125"/>
      <c r="AB296" s="122" t="str">
        <f>IF(Tabel_RIE[[#This Row],[E2]]&gt;0,VLOOKUP(Tabel_RIE[[#This Row],[E2]],Tabel_FK_E[],2,FALSE),"")</f>
        <v/>
      </c>
      <c r="AC296" s="125"/>
      <c r="AD296" s="122" t="str">
        <f>IF(Tabel_RIE[[#This Row],[B2]]&gt;0,VLOOKUP(Tabel_RIE[[#This Row],[B2]],Tabel_FK_B[],2,FALSE),"")</f>
        <v/>
      </c>
      <c r="AE296" s="125"/>
      <c r="AF296" s="122" t="str">
        <f>IF(Tabel_RIE[[#This Row],[W2]]&gt;0,VLOOKUP(Tabel_RIE[[#This Row],[W2]],Tabel_FK_W[],2,FALSE),"")</f>
        <v/>
      </c>
      <c r="AG29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96" s="122"/>
      <c r="AI296" s="119"/>
      <c r="AJ296" s="127"/>
      <c r="AK29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96" s="130" t="str">
        <f>IF(AND(Tabel_RIE[[#This Row],[R12]]&gt;=70,Tabel_RIE[[#This Row],[R22]]&lt;70),"Ja","Nee")</f>
        <v>Ja</v>
      </c>
      <c r="AM296" s="130" t="str">
        <f>IF(Tabel_RIE[[#This Row],[R22]]&lt;&gt;"",Tabel_RIE[[#This Row],[R22]],Tabel_RIE[[#This Row],[R12]])</f>
        <v/>
      </c>
    </row>
    <row r="297" spans="2:39" ht="42" customHeight="1">
      <c r="B297" s="118">
        <v>313</v>
      </c>
      <c r="C297" s="119"/>
      <c r="D297" s="119"/>
      <c r="E297" s="119"/>
      <c r="F297" s="119"/>
      <c r="G297" s="119"/>
      <c r="H297" s="119"/>
      <c r="I297" s="119"/>
      <c r="J297" s="119"/>
      <c r="K297" s="120"/>
      <c r="L297" s="121" t="str">
        <f>IF(Tabel_RIE[[#This Row],[E1]]&gt;0,VLOOKUP(Tabel_RIE[[#This Row],[E1]],Tabel_FK_E[],2,FALSE),"")</f>
        <v/>
      </c>
      <c r="M297" s="120"/>
      <c r="N297" s="122" t="str">
        <f>IF(Tabel_RIE[[#This Row],[B1]]&gt;0,VLOOKUP(Tabel_RIE[[#This Row],[B1]],Tabel_FK_B[],2,FALSE),"")</f>
        <v/>
      </c>
      <c r="O297" s="120"/>
      <c r="P297" s="122" t="str">
        <f>IF(Tabel_RIE[[#This Row],[W1]]&gt;0,VLOOKUP(Tabel_RIE[[#This Row],[W1]],Tabel_FK_W[],2,FALSE),"")</f>
        <v/>
      </c>
      <c r="Q29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97" s="122" t="str">
        <f>IF(OR(Tabel_RIE[[#This Row],[E12]]="",Tabel_RIE[[#This Row],[B12]]="",Tabel_RIE[[#This Row],[W12]]=""),"",Tabel_RIE[[#This Row],[E12]]*Tabel_RIE[[#This Row],[B12]]*Tabel_RIE[[#This Row],[W12]])</f>
        <v/>
      </c>
      <c r="S297" s="124" t="str">
        <f>IF(AND(Tabel_RIE[[#This Row],[E12]]="",Tabel_RIE[[#This Row],[R12]]=""),"",IF(AND(OR(Tabel_RIE[[#This Row],[E12]]="",Tabel_RIE[[#This Row],[E12]]&lt;15),OR(Tabel_RIE[[#This Row],[R12]]="",Tabel_RIE[[#This Row],[R12]]&lt;70)),"n.v.t.",IF(OR(Tabel_RIE[[#This Row],[E12]]&gt;=15,Tabel_RIE[[#This Row],[R12]]&gt;=70),"√","fout")))</f>
        <v/>
      </c>
      <c r="T297" s="125"/>
      <c r="U297" s="126"/>
      <c r="V297" s="126"/>
      <c r="W297" s="127"/>
      <c r="X297" s="128" t="str">
        <f t="shared" si="4"/>
        <v>Bronaanpak:
Collectieve maatregelen:
Individuele maatregelen:
PBM's:</v>
      </c>
      <c r="Y297" s="119"/>
      <c r="Z297" s="129"/>
      <c r="AA297" s="125"/>
      <c r="AB297" s="122" t="str">
        <f>IF(Tabel_RIE[[#This Row],[E2]]&gt;0,VLOOKUP(Tabel_RIE[[#This Row],[E2]],Tabel_FK_E[],2,FALSE),"")</f>
        <v/>
      </c>
      <c r="AC297" s="125"/>
      <c r="AD297" s="122" t="str">
        <f>IF(Tabel_RIE[[#This Row],[B2]]&gt;0,VLOOKUP(Tabel_RIE[[#This Row],[B2]],Tabel_FK_B[],2,FALSE),"")</f>
        <v/>
      </c>
      <c r="AE297" s="125"/>
      <c r="AF297" s="122" t="str">
        <f>IF(Tabel_RIE[[#This Row],[W2]]&gt;0,VLOOKUP(Tabel_RIE[[#This Row],[W2]],Tabel_FK_W[],2,FALSE),"")</f>
        <v/>
      </c>
      <c r="AG29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97" s="122"/>
      <c r="AI297" s="119"/>
      <c r="AJ297" s="127"/>
      <c r="AK29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97" s="130" t="str">
        <f>IF(AND(Tabel_RIE[[#This Row],[R12]]&gt;=70,Tabel_RIE[[#This Row],[R22]]&lt;70),"Ja","Nee")</f>
        <v>Ja</v>
      </c>
      <c r="AM297" s="130" t="str">
        <f>IF(Tabel_RIE[[#This Row],[R22]]&lt;&gt;"",Tabel_RIE[[#This Row],[R22]],Tabel_RIE[[#This Row],[R12]])</f>
        <v/>
      </c>
    </row>
    <row r="298" spans="2:39" ht="42" customHeight="1">
      <c r="B298" s="118">
        <v>314</v>
      </c>
      <c r="C298" s="119"/>
      <c r="D298" s="119"/>
      <c r="E298" s="119"/>
      <c r="F298" s="119"/>
      <c r="G298" s="119"/>
      <c r="H298" s="119"/>
      <c r="I298" s="119"/>
      <c r="J298" s="119"/>
      <c r="K298" s="120"/>
      <c r="L298" s="121" t="str">
        <f>IF(Tabel_RIE[[#This Row],[E1]]&gt;0,VLOOKUP(Tabel_RIE[[#This Row],[E1]],Tabel_FK_E[],2,FALSE),"")</f>
        <v/>
      </c>
      <c r="M298" s="120"/>
      <c r="N298" s="122" t="str">
        <f>IF(Tabel_RIE[[#This Row],[B1]]&gt;0,VLOOKUP(Tabel_RIE[[#This Row],[B1]],Tabel_FK_B[],2,FALSE),"")</f>
        <v/>
      </c>
      <c r="O298" s="120"/>
      <c r="P298" s="122" t="str">
        <f>IF(Tabel_RIE[[#This Row],[W1]]&gt;0,VLOOKUP(Tabel_RIE[[#This Row],[W1]],Tabel_FK_W[],2,FALSE),"")</f>
        <v/>
      </c>
      <c r="Q29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98" s="122" t="str">
        <f>IF(OR(Tabel_RIE[[#This Row],[E12]]="",Tabel_RIE[[#This Row],[B12]]="",Tabel_RIE[[#This Row],[W12]]=""),"",Tabel_RIE[[#This Row],[E12]]*Tabel_RIE[[#This Row],[B12]]*Tabel_RIE[[#This Row],[W12]])</f>
        <v/>
      </c>
      <c r="S298" s="124" t="str">
        <f>IF(AND(Tabel_RIE[[#This Row],[E12]]="",Tabel_RIE[[#This Row],[R12]]=""),"",IF(AND(OR(Tabel_RIE[[#This Row],[E12]]="",Tabel_RIE[[#This Row],[E12]]&lt;15),OR(Tabel_RIE[[#This Row],[R12]]="",Tabel_RIE[[#This Row],[R12]]&lt;70)),"n.v.t.",IF(OR(Tabel_RIE[[#This Row],[E12]]&gt;=15,Tabel_RIE[[#This Row],[R12]]&gt;=70),"√","fout")))</f>
        <v/>
      </c>
      <c r="T298" s="125"/>
      <c r="U298" s="126"/>
      <c r="V298" s="126"/>
      <c r="W298" s="127"/>
      <c r="X298" s="128" t="str">
        <f t="shared" si="4"/>
        <v>Bronaanpak:
Collectieve maatregelen:
Individuele maatregelen:
PBM's:</v>
      </c>
      <c r="Y298" s="119"/>
      <c r="Z298" s="129"/>
      <c r="AA298" s="125"/>
      <c r="AB298" s="122" t="str">
        <f>IF(Tabel_RIE[[#This Row],[E2]]&gt;0,VLOOKUP(Tabel_RIE[[#This Row],[E2]],Tabel_FK_E[],2,FALSE),"")</f>
        <v/>
      </c>
      <c r="AC298" s="125"/>
      <c r="AD298" s="122" t="str">
        <f>IF(Tabel_RIE[[#This Row],[B2]]&gt;0,VLOOKUP(Tabel_RIE[[#This Row],[B2]],Tabel_FK_B[],2,FALSE),"")</f>
        <v/>
      </c>
      <c r="AE298" s="125"/>
      <c r="AF298" s="122" t="str">
        <f>IF(Tabel_RIE[[#This Row],[W2]]&gt;0,VLOOKUP(Tabel_RIE[[#This Row],[W2]],Tabel_FK_W[],2,FALSE),"")</f>
        <v/>
      </c>
      <c r="AG29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98" s="122"/>
      <c r="AI298" s="119"/>
      <c r="AJ298" s="127"/>
      <c r="AK29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98" s="130" t="str">
        <f>IF(AND(Tabel_RIE[[#This Row],[R12]]&gt;=70,Tabel_RIE[[#This Row],[R22]]&lt;70),"Ja","Nee")</f>
        <v>Ja</v>
      </c>
      <c r="AM298" s="130" t="str">
        <f>IF(Tabel_RIE[[#This Row],[R22]]&lt;&gt;"",Tabel_RIE[[#This Row],[R22]],Tabel_RIE[[#This Row],[R12]])</f>
        <v/>
      </c>
    </row>
    <row r="299" spans="2:39" ht="42" customHeight="1">
      <c r="B299" s="118">
        <v>315</v>
      </c>
      <c r="C299" s="119"/>
      <c r="D299" s="119"/>
      <c r="E299" s="119"/>
      <c r="F299" s="119"/>
      <c r="G299" s="119"/>
      <c r="H299" s="119"/>
      <c r="I299" s="119"/>
      <c r="J299" s="119"/>
      <c r="K299" s="120"/>
      <c r="L299" s="121" t="str">
        <f>IF(Tabel_RIE[[#This Row],[E1]]&gt;0,VLOOKUP(Tabel_RIE[[#This Row],[E1]],Tabel_FK_E[],2,FALSE),"")</f>
        <v/>
      </c>
      <c r="M299" s="120"/>
      <c r="N299" s="122" t="str">
        <f>IF(Tabel_RIE[[#This Row],[B1]]&gt;0,VLOOKUP(Tabel_RIE[[#This Row],[B1]],Tabel_FK_B[],2,FALSE),"")</f>
        <v/>
      </c>
      <c r="O299" s="120"/>
      <c r="P299" s="122" t="str">
        <f>IF(Tabel_RIE[[#This Row],[W1]]&gt;0,VLOOKUP(Tabel_RIE[[#This Row],[W1]],Tabel_FK_W[],2,FALSE),"")</f>
        <v/>
      </c>
      <c r="Q29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99" s="122" t="str">
        <f>IF(OR(Tabel_RIE[[#This Row],[E12]]="",Tabel_RIE[[#This Row],[B12]]="",Tabel_RIE[[#This Row],[W12]]=""),"",Tabel_RIE[[#This Row],[E12]]*Tabel_RIE[[#This Row],[B12]]*Tabel_RIE[[#This Row],[W12]])</f>
        <v/>
      </c>
      <c r="S299" s="124" t="str">
        <f>IF(AND(Tabel_RIE[[#This Row],[E12]]="",Tabel_RIE[[#This Row],[R12]]=""),"",IF(AND(OR(Tabel_RIE[[#This Row],[E12]]="",Tabel_RIE[[#This Row],[E12]]&lt;15),OR(Tabel_RIE[[#This Row],[R12]]="",Tabel_RIE[[#This Row],[R12]]&lt;70)),"n.v.t.",IF(OR(Tabel_RIE[[#This Row],[E12]]&gt;=15,Tabel_RIE[[#This Row],[R12]]&gt;=70),"√","fout")))</f>
        <v/>
      </c>
      <c r="T299" s="125"/>
      <c r="U299" s="126"/>
      <c r="V299" s="126"/>
      <c r="W299" s="127"/>
      <c r="X299" s="128" t="str">
        <f t="shared" si="4"/>
        <v>Bronaanpak:
Collectieve maatregelen:
Individuele maatregelen:
PBM's:</v>
      </c>
      <c r="Y299" s="119"/>
      <c r="Z299" s="129"/>
      <c r="AA299" s="125"/>
      <c r="AB299" s="122" t="str">
        <f>IF(Tabel_RIE[[#This Row],[E2]]&gt;0,VLOOKUP(Tabel_RIE[[#This Row],[E2]],Tabel_FK_E[],2,FALSE),"")</f>
        <v/>
      </c>
      <c r="AC299" s="125"/>
      <c r="AD299" s="122" t="str">
        <f>IF(Tabel_RIE[[#This Row],[B2]]&gt;0,VLOOKUP(Tabel_RIE[[#This Row],[B2]],Tabel_FK_B[],2,FALSE),"")</f>
        <v/>
      </c>
      <c r="AE299" s="125"/>
      <c r="AF299" s="122" t="str">
        <f>IF(Tabel_RIE[[#This Row],[W2]]&gt;0,VLOOKUP(Tabel_RIE[[#This Row],[W2]],Tabel_FK_W[],2,FALSE),"")</f>
        <v/>
      </c>
      <c r="AG29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99" s="122"/>
      <c r="AI299" s="119"/>
      <c r="AJ299" s="127"/>
      <c r="AK29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299" s="130" t="str">
        <f>IF(AND(Tabel_RIE[[#This Row],[R12]]&gt;=70,Tabel_RIE[[#This Row],[R22]]&lt;70),"Ja","Nee")</f>
        <v>Ja</v>
      </c>
      <c r="AM299" s="130" t="str">
        <f>IF(Tabel_RIE[[#This Row],[R22]]&lt;&gt;"",Tabel_RIE[[#This Row],[R22]],Tabel_RIE[[#This Row],[R12]])</f>
        <v/>
      </c>
    </row>
    <row r="300" spans="2:39" ht="42" customHeight="1">
      <c r="B300" s="118">
        <v>316</v>
      </c>
      <c r="C300" s="119"/>
      <c r="D300" s="119"/>
      <c r="E300" s="119"/>
      <c r="F300" s="119"/>
      <c r="G300" s="119"/>
      <c r="H300" s="119"/>
      <c r="I300" s="119"/>
      <c r="J300" s="119"/>
      <c r="K300" s="120"/>
      <c r="L300" s="121" t="str">
        <f>IF(Tabel_RIE[[#This Row],[E1]]&gt;0,VLOOKUP(Tabel_RIE[[#This Row],[E1]],Tabel_FK_E[],2,FALSE),"")</f>
        <v/>
      </c>
      <c r="M300" s="120"/>
      <c r="N300" s="122" t="str">
        <f>IF(Tabel_RIE[[#This Row],[B1]]&gt;0,VLOOKUP(Tabel_RIE[[#This Row],[B1]],Tabel_FK_B[],2,FALSE),"")</f>
        <v/>
      </c>
      <c r="O300" s="120"/>
      <c r="P300" s="122" t="str">
        <f>IF(Tabel_RIE[[#This Row],[W1]]&gt;0,VLOOKUP(Tabel_RIE[[#This Row],[W1]],Tabel_FK_W[],2,FALSE),"")</f>
        <v/>
      </c>
      <c r="Q30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00" s="122" t="str">
        <f>IF(OR(Tabel_RIE[[#This Row],[E12]]="",Tabel_RIE[[#This Row],[B12]]="",Tabel_RIE[[#This Row],[W12]]=""),"",Tabel_RIE[[#This Row],[E12]]*Tabel_RIE[[#This Row],[B12]]*Tabel_RIE[[#This Row],[W12]])</f>
        <v/>
      </c>
      <c r="S300" s="124" t="str">
        <f>IF(AND(Tabel_RIE[[#This Row],[E12]]="",Tabel_RIE[[#This Row],[R12]]=""),"",IF(AND(OR(Tabel_RIE[[#This Row],[E12]]="",Tabel_RIE[[#This Row],[E12]]&lt;15),OR(Tabel_RIE[[#This Row],[R12]]="",Tabel_RIE[[#This Row],[R12]]&lt;70)),"n.v.t.",IF(OR(Tabel_RIE[[#This Row],[E12]]&gt;=15,Tabel_RIE[[#This Row],[R12]]&gt;=70),"√","fout")))</f>
        <v/>
      </c>
      <c r="T300" s="125"/>
      <c r="U300" s="126"/>
      <c r="V300" s="126"/>
      <c r="W300" s="127"/>
      <c r="X300" s="128" t="str">
        <f t="shared" si="4"/>
        <v>Bronaanpak:
Collectieve maatregelen:
Individuele maatregelen:
PBM's:</v>
      </c>
      <c r="Y300" s="119"/>
      <c r="Z300" s="129"/>
      <c r="AA300" s="125"/>
      <c r="AB300" s="122" t="str">
        <f>IF(Tabel_RIE[[#This Row],[E2]]&gt;0,VLOOKUP(Tabel_RIE[[#This Row],[E2]],Tabel_FK_E[],2,FALSE),"")</f>
        <v/>
      </c>
      <c r="AC300" s="125"/>
      <c r="AD300" s="122" t="str">
        <f>IF(Tabel_RIE[[#This Row],[B2]]&gt;0,VLOOKUP(Tabel_RIE[[#This Row],[B2]],Tabel_FK_B[],2,FALSE),"")</f>
        <v/>
      </c>
      <c r="AE300" s="125"/>
      <c r="AF300" s="122" t="str">
        <f>IF(Tabel_RIE[[#This Row],[W2]]&gt;0,VLOOKUP(Tabel_RIE[[#This Row],[W2]],Tabel_FK_W[],2,FALSE),"")</f>
        <v/>
      </c>
      <c r="AG30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00" s="122"/>
      <c r="AI300" s="119"/>
      <c r="AJ300" s="127"/>
      <c r="AK30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00" s="130" t="str">
        <f>IF(AND(Tabel_RIE[[#This Row],[R12]]&gt;=70,Tabel_RIE[[#This Row],[R22]]&lt;70),"Ja","Nee")</f>
        <v>Ja</v>
      </c>
      <c r="AM300" s="130" t="str">
        <f>IF(Tabel_RIE[[#This Row],[R22]]&lt;&gt;"",Tabel_RIE[[#This Row],[R22]],Tabel_RIE[[#This Row],[R12]])</f>
        <v/>
      </c>
    </row>
    <row r="301" spans="2:39" ht="42" customHeight="1">
      <c r="B301" s="118">
        <v>317</v>
      </c>
      <c r="C301" s="119"/>
      <c r="D301" s="119"/>
      <c r="E301" s="119"/>
      <c r="F301" s="119"/>
      <c r="G301" s="119"/>
      <c r="H301" s="119"/>
      <c r="I301" s="119"/>
      <c r="J301" s="119"/>
      <c r="K301" s="120"/>
      <c r="L301" s="121" t="str">
        <f>IF(Tabel_RIE[[#This Row],[E1]]&gt;0,VLOOKUP(Tabel_RIE[[#This Row],[E1]],Tabel_FK_E[],2,FALSE),"")</f>
        <v/>
      </c>
      <c r="M301" s="120"/>
      <c r="N301" s="122" t="str">
        <f>IF(Tabel_RIE[[#This Row],[B1]]&gt;0,VLOOKUP(Tabel_RIE[[#This Row],[B1]],Tabel_FK_B[],2,FALSE),"")</f>
        <v/>
      </c>
      <c r="O301" s="120"/>
      <c r="P301" s="122" t="str">
        <f>IF(Tabel_RIE[[#This Row],[W1]]&gt;0,VLOOKUP(Tabel_RIE[[#This Row],[W1]],Tabel_FK_W[],2,FALSE),"")</f>
        <v/>
      </c>
      <c r="Q30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01" s="122" t="str">
        <f>IF(OR(Tabel_RIE[[#This Row],[E12]]="",Tabel_RIE[[#This Row],[B12]]="",Tabel_RIE[[#This Row],[W12]]=""),"",Tabel_RIE[[#This Row],[E12]]*Tabel_RIE[[#This Row],[B12]]*Tabel_RIE[[#This Row],[W12]])</f>
        <v/>
      </c>
      <c r="S301" s="124" t="str">
        <f>IF(AND(Tabel_RIE[[#This Row],[E12]]="",Tabel_RIE[[#This Row],[R12]]=""),"",IF(AND(OR(Tabel_RIE[[#This Row],[E12]]="",Tabel_RIE[[#This Row],[E12]]&lt;15),OR(Tabel_RIE[[#This Row],[R12]]="",Tabel_RIE[[#This Row],[R12]]&lt;70)),"n.v.t.",IF(OR(Tabel_RIE[[#This Row],[E12]]&gt;=15,Tabel_RIE[[#This Row],[R12]]&gt;=70),"√","fout")))</f>
        <v/>
      </c>
      <c r="T301" s="125"/>
      <c r="U301" s="126"/>
      <c r="V301" s="126"/>
      <c r="W301" s="127"/>
      <c r="X301" s="128" t="str">
        <f t="shared" si="4"/>
        <v>Bronaanpak:
Collectieve maatregelen:
Individuele maatregelen:
PBM's:</v>
      </c>
      <c r="Y301" s="119"/>
      <c r="Z301" s="129"/>
      <c r="AA301" s="125"/>
      <c r="AB301" s="122" t="str">
        <f>IF(Tabel_RIE[[#This Row],[E2]]&gt;0,VLOOKUP(Tabel_RIE[[#This Row],[E2]],Tabel_FK_E[],2,FALSE),"")</f>
        <v/>
      </c>
      <c r="AC301" s="125"/>
      <c r="AD301" s="122" t="str">
        <f>IF(Tabel_RIE[[#This Row],[B2]]&gt;0,VLOOKUP(Tabel_RIE[[#This Row],[B2]],Tabel_FK_B[],2,FALSE),"")</f>
        <v/>
      </c>
      <c r="AE301" s="125"/>
      <c r="AF301" s="122" t="str">
        <f>IF(Tabel_RIE[[#This Row],[W2]]&gt;0,VLOOKUP(Tabel_RIE[[#This Row],[W2]],Tabel_FK_W[],2,FALSE),"")</f>
        <v/>
      </c>
      <c r="AG30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01" s="122"/>
      <c r="AI301" s="119"/>
      <c r="AJ301" s="127"/>
      <c r="AK30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01" s="130" t="str">
        <f>IF(AND(Tabel_RIE[[#This Row],[R12]]&gt;=70,Tabel_RIE[[#This Row],[R22]]&lt;70),"Ja","Nee")</f>
        <v>Ja</v>
      </c>
      <c r="AM301" s="130" t="str">
        <f>IF(Tabel_RIE[[#This Row],[R22]]&lt;&gt;"",Tabel_RIE[[#This Row],[R22]],Tabel_RIE[[#This Row],[R12]])</f>
        <v/>
      </c>
    </row>
    <row r="302" spans="2:39" ht="42" customHeight="1">
      <c r="B302" s="118">
        <v>318</v>
      </c>
      <c r="C302" s="119"/>
      <c r="D302" s="119"/>
      <c r="E302" s="119"/>
      <c r="F302" s="119"/>
      <c r="G302" s="119"/>
      <c r="H302" s="119"/>
      <c r="I302" s="119"/>
      <c r="J302" s="119"/>
      <c r="K302" s="120"/>
      <c r="L302" s="121" t="str">
        <f>IF(Tabel_RIE[[#This Row],[E1]]&gt;0,VLOOKUP(Tabel_RIE[[#This Row],[E1]],Tabel_FK_E[],2,FALSE),"")</f>
        <v/>
      </c>
      <c r="M302" s="120"/>
      <c r="N302" s="122" t="str">
        <f>IF(Tabel_RIE[[#This Row],[B1]]&gt;0,VLOOKUP(Tabel_RIE[[#This Row],[B1]],Tabel_FK_B[],2,FALSE),"")</f>
        <v/>
      </c>
      <c r="O302" s="120"/>
      <c r="P302" s="122" t="str">
        <f>IF(Tabel_RIE[[#This Row],[W1]]&gt;0,VLOOKUP(Tabel_RIE[[#This Row],[W1]],Tabel_FK_W[],2,FALSE),"")</f>
        <v/>
      </c>
      <c r="Q30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02" s="122" t="str">
        <f>IF(OR(Tabel_RIE[[#This Row],[E12]]="",Tabel_RIE[[#This Row],[B12]]="",Tabel_RIE[[#This Row],[W12]]=""),"",Tabel_RIE[[#This Row],[E12]]*Tabel_RIE[[#This Row],[B12]]*Tabel_RIE[[#This Row],[W12]])</f>
        <v/>
      </c>
      <c r="S302" s="124" t="str">
        <f>IF(AND(Tabel_RIE[[#This Row],[E12]]="",Tabel_RIE[[#This Row],[R12]]=""),"",IF(AND(OR(Tabel_RIE[[#This Row],[E12]]="",Tabel_RIE[[#This Row],[E12]]&lt;15),OR(Tabel_RIE[[#This Row],[R12]]="",Tabel_RIE[[#This Row],[R12]]&lt;70)),"n.v.t.",IF(OR(Tabel_RIE[[#This Row],[E12]]&gt;=15,Tabel_RIE[[#This Row],[R12]]&gt;=70),"√","fout")))</f>
        <v/>
      </c>
      <c r="T302" s="125"/>
      <c r="U302" s="126"/>
      <c r="V302" s="126"/>
      <c r="W302" s="127"/>
      <c r="X302" s="128" t="str">
        <f t="shared" si="4"/>
        <v>Bronaanpak:
Collectieve maatregelen:
Individuele maatregelen:
PBM's:</v>
      </c>
      <c r="Y302" s="119"/>
      <c r="Z302" s="129"/>
      <c r="AA302" s="125"/>
      <c r="AB302" s="122" t="str">
        <f>IF(Tabel_RIE[[#This Row],[E2]]&gt;0,VLOOKUP(Tabel_RIE[[#This Row],[E2]],Tabel_FK_E[],2,FALSE),"")</f>
        <v/>
      </c>
      <c r="AC302" s="125"/>
      <c r="AD302" s="122" t="str">
        <f>IF(Tabel_RIE[[#This Row],[B2]]&gt;0,VLOOKUP(Tabel_RIE[[#This Row],[B2]],Tabel_FK_B[],2,FALSE),"")</f>
        <v/>
      </c>
      <c r="AE302" s="125"/>
      <c r="AF302" s="122" t="str">
        <f>IF(Tabel_RIE[[#This Row],[W2]]&gt;0,VLOOKUP(Tabel_RIE[[#This Row],[W2]],Tabel_FK_W[],2,FALSE),"")</f>
        <v/>
      </c>
      <c r="AG30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02" s="122"/>
      <c r="AI302" s="119"/>
      <c r="AJ302" s="127"/>
      <c r="AK30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02" s="130" t="str">
        <f>IF(AND(Tabel_RIE[[#This Row],[R12]]&gt;=70,Tabel_RIE[[#This Row],[R22]]&lt;70),"Ja","Nee")</f>
        <v>Ja</v>
      </c>
      <c r="AM302" s="130" t="str">
        <f>IF(Tabel_RIE[[#This Row],[R22]]&lt;&gt;"",Tabel_RIE[[#This Row],[R22]],Tabel_RIE[[#This Row],[R12]])</f>
        <v/>
      </c>
    </row>
    <row r="303" spans="2:39" ht="42" customHeight="1">
      <c r="B303" s="118">
        <v>319</v>
      </c>
      <c r="C303" s="119"/>
      <c r="D303" s="119"/>
      <c r="E303" s="119"/>
      <c r="F303" s="119"/>
      <c r="G303" s="119"/>
      <c r="H303" s="119"/>
      <c r="I303" s="119"/>
      <c r="J303" s="119"/>
      <c r="K303" s="120"/>
      <c r="L303" s="121" t="str">
        <f>IF(Tabel_RIE[[#This Row],[E1]]&gt;0,VLOOKUP(Tabel_RIE[[#This Row],[E1]],Tabel_FK_E[],2,FALSE),"")</f>
        <v/>
      </c>
      <c r="M303" s="120"/>
      <c r="N303" s="122" t="str">
        <f>IF(Tabel_RIE[[#This Row],[B1]]&gt;0,VLOOKUP(Tabel_RIE[[#This Row],[B1]],Tabel_FK_B[],2,FALSE),"")</f>
        <v/>
      </c>
      <c r="O303" s="120"/>
      <c r="P303" s="122" t="str">
        <f>IF(Tabel_RIE[[#This Row],[W1]]&gt;0,VLOOKUP(Tabel_RIE[[#This Row],[W1]],Tabel_FK_W[],2,FALSE),"")</f>
        <v/>
      </c>
      <c r="Q30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03" s="122" t="str">
        <f>IF(OR(Tabel_RIE[[#This Row],[E12]]="",Tabel_RIE[[#This Row],[B12]]="",Tabel_RIE[[#This Row],[W12]]=""),"",Tabel_RIE[[#This Row],[E12]]*Tabel_RIE[[#This Row],[B12]]*Tabel_RIE[[#This Row],[W12]])</f>
        <v/>
      </c>
      <c r="S303" s="124" t="str">
        <f>IF(AND(Tabel_RIE[[#This Row],[E12]]="",Tabel_RIE[[#This Row],[R12]]=""),"",IF(AND(OR(Tabel_RIE[[#This Row],[E12]]="",Tabel_RIE[[#This Row],[E12]]&lt;15),OR(Tabel_RIE[[#This Row],[R12]]="",Tabel_RIE[[#This Row],[R12]]&lt;70)),"n.v.t.",IF(OR(Tabel_RIE[[#This Row],[E12]]&gt;=15,Tabel_RIE[[#This Row],[R12]]&gt;=70),"√","fout")))</f>
        <v/>
      </c>
      <c r="T303" s="125"/>
      <c r="U303" s="126"/>
      <c r="V303" s="126"/>
      <c r="W303" s="127"/>
      <c r="X303" s="128" t="str">
        <f t="shared" si="4"/>
        <v>Bronaanpak:
Collectieve maatregelen:
Individuele maatregelen:
PBM's:</v>
      </c>
      <c r="Y303" s="119"/>
      <c r="Z303" s="129"/>
      <c r="AA303" s="125"/>
      <c r="AB303" s="122" t="str">
        <f>IF(Tabel_RIE[[#This Row],[E2]]&gt;0,VLOOKUP(Tabel_RIE[[#This Row],[E2]],Tabel_FK_E[],2,FALSE),"")</f>
        <v/>
      </c>
      <c r="AC303" s="125"/>
      <c r="AD303" s="122" t="str">
        <f>IF(Tabel_RIE[[#This Row],[B2]]&gt;0,VLOOKUP(Tabel_RIE[[#This Row],[B2]],Tabel_FK_B[],2,FALSE),"")</f>
        <v/>
      </c>
      <c r="AE303" s="125"/>
      <c r="AF303" s="122" t="str">
        <f>IF(Tabel_RIE[[#This Row],[W2]]&gt;0,VLOOKUP(Tabel_RIE[[#This Row],[W2]],Tabel_FK_W[],2,FALSE),"")</f>
        <v/>
      </c>
      <c r="AG30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03" s="122"/>
      <c r="AI303" s="119"/>
      <c r="AJ303" s="127"/>
      <c r="AK30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03" s="130" t="str">
        <f>IF(AND(Tabel_RIE[[#This Row],[R12]]&gt;=70,Tabel_RIE[[#This Row],[R22]]&lt;70),"Ja","Nee")</f>
        <v>Ja</v>
      </c>
      <c r="AM303" s="130" t="str">
        <f>IF(Tabel_RIE[[#This Row],[R22]]&lt;&gt;"",Tabel_RIE[[#This Row],[R22]],Tabel_RIE[[#This Row],[R12]])</f>
        <v/>
      </c>
    </row>
    <row r="304" spans="2:39" ht="42" customHeight="1">
      <c r="B304" s="118">
        <v>320</v>
      </c>
      <c r="C304" s="119"/>
      <c r="D304" s="119"/>
      <c r="E304" s="119"/>
      <c r="F304" s="119"/>
      <c r="G304" s="119"/>
      <c r="H304" s="119"/>
      <c r="I304" s="119"/>
      <c r="J304" s="119"/>
      <c r="K304" s="120"/>
      <c r="L304" s="121" t="str">
        <f>IF(Tabel_RIE[[#This Row],[E1]]&gt;0,VLOOKUP(Tabel_RIE[[#This Row],[E1]],Tabel_FK_E[],2,FALSE),"")</f>
        <v/>
      </c>
      <c r="M304" s="120"/>
      <c r="N304" s="122" t="str">
        <f>IF(Tabel_RIE[[#This Row],[B1]]&gt;0,VLOOKUP(Tabel_RIE[[#This Row],[B1]],Tabel_FK_B[],2,FALSE),"")</f>
        <v/>
      </c>
      <c r="O304" s="120"/>
      <c r="P304" s="122" t="str">
        <f>IF(Tabel_RIE[[#This Row],[W1]]&gt;0,VLOOKUP(Tabel_RIE[[#This Row],[W1]],Tabel_FK_W[],2,FALSE),"")</f>
        <v/>
      </c>
      <c r="Q30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04" s="122" t="str">
        <f>IF(OR(Tabel_RIE[[#This Row],[E12]]="",Tabel_RIE[[#This Row],[B12]]="",Tabel_RIE[[#This Row],[W12]]=""),"",Tabel_RIE[[#This Row],[E12]]*Tabel_RIE[[#This Row],[B12]]*Tabel_RIE[[#This Row],[W12]])</f>
        <v/>
      </c>
      <c r="S304" s="124" t="str">
        <f>IF(AND(Tabel_RIE[[#This Row],[E12]]="",Tabel_RIE[[#This Row],[R12]]=""),"",IF(AND(OR(Tabel_RIE[[#This Row],[E12]]="",Tabel_RIE[[#This Row],[E12]]&lt;15),OR(Tabel_RIE[[#This Row],[R12]]="",Tabel_RIE[[#This Row],[R12]]&lt;70)),"n.v.t.",IF(OR(Tabel_RIE[[#This Row],[E12]]&gt;=15,Tabel_RIE[[#This Row],[R12]]&gt;=70),"√","fout")))</f>
        <v/>
      </c>
      <c r="T304" s="125"/>
      <c r="U304" s="126"/>
      <c r="V304" s="126"/>
      <c r="W304" s="127"/>
      <c r="X304" s="128" t="str">
        <f t="shared" si="4"/>
        <v>Bronaanpak:
Collectieve maatregelen:
Individuele maatregelen:
PBM's:</v>
      </c>
      <c r="Y304" s="119"/>
      <c r="Z304" s="129"/>
      <c r="AA304" s="125"/>
      <c r="AB304" s="122" t="str">
        <f>IF(Tabel_RIE[[#This Row],[E2]]&gt;0,VLOOKUP(Tabel_RIE[[#This Row],[E2]],Tabel_FK_E[],2,FALSE),"")</f>
        <v/>
      </c>
      <c r="AC304" s="125"/>
      <c r="AD304" s="122" t="str">
        <f>IF(Tabel_RIE[[#This Row],[B2]]&gt;0,VLOOKUP(Tabel_RIE[[#This Row],[B2]],Tabel_FK_B[],2,FALSE),"")</f>
        <v/>
      </c>
      <c r="AE304" s="125"/>
      <c r="AF304" s="122" t="str">
        <f>IF(Tabel_RIE[[#This Row],[W2]]&gt;0,VLOOKUP(Tabel_RIE[[#This Row],[W2]],Tabel_FK_W[],2,FALSE),"")</f>
        <v/>
      </c>
      <c r="AG30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04" s="122"/>
      <c r="AI304" s="119"/>
      <c r="AJ304" s="127"/>
      <c r="AK30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04" s="130" t="str">
        <f>IF(AND(Tabel_RIE[[#This Row],[R12]]&gt;=70,Tabel_RIE[[#This Row],[R22]]&lt;70),"Ja","Nee")</f>
        <v>Ja</v>
      </c>
      <c r="AM304" s="130" t="str">
        <f>IF(Tabel_RIE[[#This Row],[R22]]&lt;&gt;"",Tabel_RIE[[#This Row],[R22]],Tabel_RIE[[#This Row],[R12]])</f>
        <v/>
      </c>
    </row>
    <row r="305" spans="2:39" ht="42" customHeight="1">
      <c r="B305" s="118">
        <v>321</v>
      </c>
      <c r="C305" s="119"/>
      <c r="D305" s="119"/>
      <c r="E305" s="119"/>
      <c r="F305" s="119"/>
      <c r="G305" s="119"/>
      <c r="H305" s="119"/>
      <c r="I305" s="119"/>
      <c r="J305" s="119"/>
      <c r="K305" s="120"/>
      <c r="L305" s="121" t="str">
        <f>IF(Tabel_RIE[[#This Row],[E1]]&gt;0,VLOOKUP(Tabel_RIE[[#This Row],[E1]],Tabel_FK_E[],2,FALSE),"")</f>
        <v/>
      </c>
      <c r="M305" s="120"/>
      <c r="N305" s="122" t="str">
        <f>IF(Tabel_RIE[[#This Row],[B1]]&gt;0,VLOOKUP(Tabel_RIE[[#This Row],[B1]],Tabel_FK_B[],2,FALSE),"")</f>
        <v/>
      </c>
      <c r="O305" s="120"/>
      <c r="P305" s="122" t="str">
        <f>IF(Tabel_RIE[[#This Row],[W1]]&gt;0,VLOOKUP(Tabel_RIE[[#This Row],[W1]],Tabel_FK_W[],2,FALSE),"")</f>
        <v/>
      </c>
      <c r="Q30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05" s="122" t="str">
        <f>IF(OR(Tabel_RIE[[#This Row],[E12]]="",Tabel_RIE[[#This Row],[B12]]="",Tabel_RIE[[#This Row],[W12]]=""),"",Tabel_RIE[[#This Row],[E12]]*Tabel_RIE[[#This Row],[B12]]*Tabel_RIE[[#This Row],[W12]])</f>
        <v/>
      </c>
      <c r="S305" s="124" t="str">
        <f>IF(AND(Tabel_RIE[[#This Row],[E12]]="",Tabel_RIE[[#This Row],[R12]]=""),"",IF(AND(OR(Tabel_RIE[[#This Row],[E12]]="",Tabel_RIE[[#This Row],[E12]]&lt;15),OR(Tabel_RIE[[#This Row],[R12]]="",Tabel_RIE[[#This Row],[R12]]&lt;70)),"n.v.t.",IF(OR(Tabel_RIE[[#This Row],[E12]]&gt;=15,Tabel_RIE[[#This Row],[R12]]&gt;=70),"√","fout")))</f>
        <v/>
      </c>
      <c r="T305" s="125"/>
      <c r="U305" s="126"/>
      <c r="V305" s="126"/>
      <c r="W305" s="127"/>
      <c r="X305" s="128" t="str">
        <f t="shared" si="4"/>
        <v>Bronaanpak:
Collectieve maatregelen:
Individuele maatregelen:
PBM's:</v>
      </c>
      <c r="Y305" s="119"/>
      <c r="Z305" s="129"/>
      <c r="AA305" s="125"/>
      <c r="AB305" s="122" t="str">
        <f>IF(Tabel_RIE[[#This Row],[E2]]&gt;0,VLOOKUP(Tabel_RIE[[#This Row],[E2]],Tabel_FK_E[],2,FALSE),"")</f>
        <v/>
      </c>
      <c r="AC305" s="125"/>
      <c r="AD305" s="122" t="str">
        <f>IF(Tabel_RIE[[#This Row],[B2]]&gt;0,VLOOKUP(Tabel_RIE[[#This Row],[B2]],Tabel_FK_B[],2,FALSE),"")</f>
        <v/>
      </c>
      <c r="AE305" s="125"/>
      <c r="AF305" s="122" t="str">
        <f>IF(Tabel_RIE[[#This Row],[W2]]&gt;0,VLOOKUP(Tabel_RIE[[#This Row],[W2]],Tabel_FK_W[],2,FALSE),"")</f>
        <v/>
      </c>
      <c r="AG30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05" s="122"/>
      <c r="AI305" s="119"/>
      <c r="AJ305" s="127"/>
      <c r="AK30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05" s="130" t="str">
        <f>IF(AND(Tabel_RIE[[#This Row],[R12]]&gt;=70,Tabel_RIE[[#This Row],[R22]]&lt;70),"Ja","Nee")</f>
        <v>Ja</v>
      </c>
      <c r="AM305" s="130" t="str">
        <f>IF(Tabel_RIE[[#This Row],[R22]]&lt;&gt;"",Tabel_RIE[[#This Row],[R22]],Tabel_RIE[[#This Row],[R12]])</f>
        <v/>
      </c>
    </row>
    <row r="306" spans="2:39" ht="42" customHeight="1">
      <c r="B306" s="118">
        <v>322</v>
      </c>
      <c r="C306" s="119"/>
      <c r="D306" s="119"/>
      <c r="E306" s="119"/>
      <c r="F306" s="119"/>
      <c r="G306" s="119"/>
      <c r="H306" s="119"/>
      <c r="I306" s="119"/>
      <c r="J306" s="119"/>
      <c r="K306" s="120"/>
      <c r="L306" s="121" t="str">
        <f>IF(Tabel_RIE[[#This Row],[E1]]&gt;0,VLOOKUP(Tabel_RIE[[#This Row],[E1]],Tabel_FK_E[],2,FALSE),"")</f>
        <v/>
      </c>
      <c r="M306" s="120"/>
      <c r="N306" s="122" t="str">
        <f>IF(Tabel_RIE[[#This Row],[B1]]&gt;0,VLOOKUP(Tabel_RIE[[#This Row],[B1]],Tabel_FK_B[],2,FALSE),"")</f>
        <v/>
      </c>
      <c r="O306" s="120"/>
      <c r="P306" s="122" t="str">
        <f>IF(Tabel_RIE[[#This Row],[W1]]&gt;0,VLOOKUP(Tabel_RIE[[#This Row],[W1]],Tabel_FK_W[],2,FALSE),"")</f>
        <v/>
      </c>
      <c r="Q30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06" s="122" t="str">
        <f>IF(OR(Tabel_RIE[[#This Row],[E12]]="",Tabel_RIE[[#This Row],[B12]]="",Tabel_RIE[[#This Row],[W12]]=""),"",Tabel_RIE[[#This Row],[E12]]*Tabel_RIE[[#This Row],[B12]]*Tabel_RIE[[#This Row],[W12]])</f>
        <v/>
      </c>
      <c r="S306" s="124" t="str">
        <f>IF(AND(Tabel_RIE[[#This Row],[E12]]="",Tabel_RIE[[#This Row],[R12]]=""),"",IF(AND(OR(Tabel_RIE[[#This Row],[E12]]="",Tabel_RIE[[#This Row],[E12]]&lt;15),OR(Tabel_RIE[[#This Row],[R12]]="",Tabel_RIE[[#This Row],[R12]]&lt;70)),"n.v.t.",IF(OR(Tabel_RIE[[#This Row],[E12]]&gt;=15,Tabel_RIE[[#This Row],[R12]]&gt;=70),"√","fout")))</f>
        <v/>
      </c>
      <c r="T306" s="125"/>
      <c r="U306" s="126"/>
      <c r="V306" s="126"/>
      <c r="W306" s="127"/>
      <c r="X306" s="128" t="str">
        <f t="shared" si="4"/>
        <v>Bronaanpak:
Collectieve maatregelen:
Individuele maatregelen:
PBM's:</v>
      </c>
      <c r="Y306" s="119"/>
      <c r="Z306" s="129"/>
      <c r="AA306" s="125"/>
      <c r="AB306" s="122" t="str">
        <f>IF(Tabel_RIE[[#This Row],[E2]]&gt;0,VLOOKUP(Tabel_RIE[[#This Row],[E2]],Tabel_FK_E[],2,FALSE),"")</f>
        <v/>
      </c>
      <c r="AC306" s="125"/>
      <c r="AD306" s="122" t="str">
        <f>IF(Tabel_RIE[[#This Row],[B2]]&gt;0,VLOOKUP(Tabel_RIE[[#This Row],[B2]],Tabel_FK_B[],2,FALSE),"")</f>
        <v/>
      </c>
      <c r="AE306" s="125"/>
      <c r="AF306" s="122" t="str">
        <f>IF(Tabel_RIE[[#This Row],[W2]]&gt;0,VLOOKUP(Tabel_RIE[[#This Row],[W2]],Tabel_FK_W[],2,FALSE),"")</f>
        <v/>
      </c>
      <c r="AG30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06" s="122"/>
      <c r="AI306" s="119"/>
      <c r="AJ306" s="127"/>
      <c r="AK30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06" s="130" t="str">
        <f>IF(AND(Tabel_RIE[[#This Row],[R12]]&gt;=70,Tabel_RIE[[#This Row],[R22]]&lt;70),"Ja","Nee")</f>
        <v>Ja</v>
      </c>
      <c r="AM306" s="130" t="str">
        <f>IF(Tabel_RIE[[#This Row],[R22]]&lt;&gt;"",Tabel_RIE[[#This Row],[R22]],Tabel_RIE[[#This Row],[R12]])</f>
        <v/>
      </c>
    </row>
    <row r="307" spans="2:39" ht="42" customHeight="1">
      <c r="B307" s="118">
        <v>323</v>
      </c>
      <c r="C307" s="119"/>
      <c r="D307" s="119"/>
      <c r="E307" s="119"/>
      <c r="F307" s="119"/>
      <c r="G307" s="119"/>
      <c r="H307" s="119"/>
      <c r="I307" s="119"/>
      <c r="J307" s="119"/>
      <c r="K307" s="120"/>
      <c r="L307" s="121" t="str">
        <f>IF(Tabel_RIE[[#This Row],[E1]]&gt;0,VLOOKUP(Tabel_RIE[[#This Row],[E1]],Tabel_FK_E[],2,FALSE),"")</f>
        <v/>
      </c>
      <c r="M307" s="120"/>
      <c r="N307" s="122" t="str">
        <f>IF(Tabel_RIE[[#This Row],[B1]]&gt;0,VLOOKUP(Tabel_RIE[[#This Row],[B1]],Tabel_FK_B[],2,FALSE),"")</f>
        <v/>
      </c>
      <c r="O307" s="120"/>
      <c r="P307" s="122" t="str">
        <f>IF(Tabel_RIE[[#This Row],[W1]]&gt;0,VLOOKUP(Tabel_RIE[[#This Row],[W1]],Tabel_FK_W[],2,FALSE),"")</f>
        <v/>
      </c>
      <c r="Q30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07" s="122" t="str">
        <f>IF(OR(Tabel_RIE[[#This Row],[E12]]="",Tabel_RIE[[#This Row],[B12]]="",Tabel_RIE[[#This Row],[W12]]=""),"",Tabel_RIE[[#This Row],[E12]]*Tabel_RIE[[#This Row],[B12]]*Tabel_RIE[[#This Row],[W12]])</f>
        <v/>
      </c>
      <c r="S307" s="124" t="str">
        <f>IF(AND(Tabel_RIE[[#This Row],[E12]]="",Tabel_RIE[[#This Row],[R12]]=""),"",IF(AND(OR(Tabel_RIE[[#This Row],[E12]]="",Tabel_RIE[[#This Row],[E12]]&lt;15),OR(Tabel_RIE[[#This Row],[R12]]="",Tabel_RIE[[#This Row],[R12]]&lt;70)),"n.v.t.",IF(OR(Tabel_RIE[[#This Row],[E12]]&gt;=15,Tabel_RIE[[#This Row],[R12]]&gt;=70),"√","fout")))</f>
        <v/>
      </c>
      <c r="T307" s="125"/>
      <c r="U307" s="126"/>
      <c r="V307" s="126"/>
      <c r="W307" s="127"/>
      <c r="X307" s="128" t="str">
        <f t="shared" si="4"/>
        <v>Bronaanpak:
Collectieve maatregelen:
Individuele maatregelen:
PBM's:</v>
      </c>
      <c r="Y307" s="119"/>
      <c r="Z307" s="129"/>
      <c r="AA307" s="125"/>
      <c r="AB307" s="122" t="str">
        <f>IF(Tabel_RIE[[#This Row],[E2]]&gt;0,VLOOKUP(Tabel_RIE[[#This Row],[E2]],Tabel_FK_E[],2,FALSE),"")</f>
        <v/>
      </c>
      <c r="AC307" s="125"/>
      <c r="AD307" s="122" t="str">
        <f>IF(Tabel_RIE[[#This Row],[B2]]&gt;0,VLOOKUP(Tabel_RIE[[#This Row],[B2]],Tabel_FK_B[],2,FALSE),"")</f>
        <v/>
      </c>
      <c r="AE307" s="125"/>
      <c r="AF307" s="122" t="str">
        <f>IF(Tabel_RIE[[#This Row],[W2]]&gt;0,VLOOKUP(Tabel_RIE[[#This Row],[W2]],Tabel_FK_W[],2,FALSE),"")</f>
        <v/>
      </c>
      <c r="AG30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07" s="122"/>
      <c r="AI307" s="119"/>
      <c r="AJ307" s="127"/>
      <c r="AK30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07" s="130" t="str">
        <f>IF(AND(Tabel_RIE[[#This Row],[R12]]&gt;=70,Tabel_RIE[[#This Row],[R22]]&lt;70),"Ja","Nee")</f>
        <v>Ja</v>
      </c>
      <c r="AM307" s="130" t="str">
        <f>IF(Tabel_RIE[[#This Row],[R22]]&lt;&gt;"",Tabel_RIE[[#This Row],[R22]],Tabel_RIE[[#This Row],[R12]])</f>
        <v/>
      </c>
    </row>
    <row r="308" spans="2:39" ht="42" customHeight="1">
      <c r="B308" s="118">
        <v>324</v>
      </c>
      <c r="C308" s="119"/>
      <c r="D308" s="119"/>
      <c r="E308" s="119"/>
      <c r="F308" s="119"/>
      <c r="G308" s="119"/>
      <c r="H308" s="119"/>
      <c r="I308" s="119"/>
      <c r="J308" s="119"/>
      <c r="K308" s="120"/>
      <c r="L308" s="121" t="str">
        <f>IF(Tabel_RIE[[#This Row],[E1]]&gt;0,VLOOKUP(Tabel_RIE[[#This Row],[E1]],Tabel_FK_E[],2,FALSE),"")</f>
        <v/>
      </c>
      <c r="M308" s="120"/>
      <c r="N308" s="122" t="str">
        <f>IF(Tabel_RIE[[#This Row],[B1]]&gt;0,VLOOKUP(Tabel_RIE[[#This Row],[B1]],Tabel_FK_B[],2,FALSE),"")</f>
        <v/>
      </c>
      <c r="O308" s="120"/>
      <c r="P308" s="122" t="str">
        <f>IF(Tabel_RIE[[#This Row],[W1]]&gt;0,VLOOKUP(Tabel_RIE[[#This Row],[W1]],Tabel_FK_W[],2,FALSE),"")</f>
        <v/>
      </c>
      <c r="Q30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08" s="122" t="str">
        <f>IF(OR(Tabel_RIE[[#This Row],[E12]]="",Tabel_RIE[[#This Row],[B12]]="",Tabel_RIE[[#This Row],[W12]]=""),"",Tabel_RIE[[#This Row],[E12]]*Tabel_RIE[[#This Row],[B12]]*Tabel_RIE[[#This Row],[W12]])</f>
        <v/>
      </c>
      <c r="S308" s="124" t="str">
        <f>IF(AND(Tabel_RIE[[#This Row],[E12]]="",Tabel_RIE[[#This Row],[R12]]=""),"",IF(AND(OR(Tabel_RIE[[#This Row],[E12]]="",Tabel_RIE[[#This Row],[E12]]&lt;15),OR(Tabel_RIE[[#This Row],[R12]]="",Tabel_RIE[[#This Row],[R12]]&lt;70)),"n.v.t.",IF(OR(Tabel_RIE[[#This Row],[E12]]&gt;=15,Tabel_RIE[[#This Row],[R12]]&gt;=70),"√","fout")))</f>
        <v/>
      </c>
      <c r="T308" s="125"/>
      <c r="U308" s="126"/>
      <c r="V308" s="126"/>
      <c r="W308" s="127"/>
      <c r="X308" s="128" t="str">
        <f t="shared" si="4"/>
        <v>Bronaanpak:
Collectieve maatregelen:
Individuele maatregelen:
PBM's:</v>
      </c>
      <c r="Y308" s="119"/>
      <c r="Z308" s="129"/>
      <c r="AA308" s="125"/>
      <c r="AB308" s="122" t="str">
        <f>IF(Tabel_RIE[[#This Row],[E2]]&gt;0,VLOOKUP(Tabel_RIE[[#This Row],[E2]],Tabel_FK_E[],2,FALSE),"")</f>
        <v/>
      </c>
      <c r="AC308" s="125"/>
      <c r="AD308" s="122" t="str">
        <f>IF(Tabel_RIE[[#This Row],[B2]]&gt;0,VLOOKUP(Tabel_RIE[[#This Row],[B2]],Tabel_FK_B[],2,FALSE),"")</f>
        <v/>
      </c>
      <c r="AE308" s="125"/>
      <c r="AF308" s="122" t="str">
        <f>IF(Tabel_RIE[[#This Row],[W2]]&gt;0,VLOOKUP(Tabel_RIE[[#This Row],[W2]],Tabel_FK_W[],2,FALSE),"")</f>
        <v/>
      </c>
      <c r="AG30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08" s="122"/>
      <c r="AI308" s="119"/>
      <c r="AJ308" s="127"/>
      <c r="AK30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08" s="130" t="str">
        <f>IF(AND(Tabel_RIE[[#This Row],[R12]]&gt;=70,Tabel_RIE[[#This Row],[R22]]&lt;70),"Ja","Nee")</f>
        <v>Ja</v>
      </c>
      <c r="AM308" s="130" t="str">
        <f>IF(Tabel_RIE[[#This Row],[R22]]&lt;&gt;"",Tabel_RIE[[#This Row],[R22]],Tabel_RIE[[#This Row],[R12]])</f>
        <v/>
      </c>
    </row>
    <row r="309" spans="2:39" ht="42" customHeight="1">
      <c r="B309" s="118">
        <v>325</v>
      </c>
      <c r="C309" s="119"/>
      <c r="D309" s="119"/>
      <c r="E309" s="119"/>
      <c r="F309" s="119"/>
      <c r="G309" s="119"/>
      <c r="H309" s="119"/>
      <c r="I309" s="119"/>
      <c r="J309" s="119"/>
      <c r="K309" s="120"/>
      <c r="L309" s="121" t="str">
        <f>IF(Tabel_RIE[[#This Row],[E1]]&gt;0,VLOOKUP(Tabel_RIE[[#This Row],[E1]],Tabel_FK_E[],2,FALSE),"")</f>
        <v/>
      </c>
      <c r="M309" s="120"/>
      <c r="N309" s="122" t="str">
        <f>IF(Tabel_RIE[[#This Row],[B1]]&gt;0,VLOOKUP(Tabel_RIE[[#This Row],[B1]],Tabel_FK_B[],2,FALSE),"")</f>
        <v/>
      </c>
      <c r="O309" s="120"/>
      <c r="P309" s="122" t="str">
        <f>IF(Tabel_RIE[[#This Row],[W1]]&gt;0,VLOOKUP(Tabel_RIE[[#This Row],[W1]],Tabel_FK_W[],2,FALSE),"")</f>
        <v/>
      </c>
      <c r="Q30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09" s="122" t="str">
        <f>IF(OR(Tabel_RIE[[#This Row],[E12]]="",Tabel_RIE[[#This Row],[B12]]="",Tabel_RIE[[#This Row],[W12]]=""),"",Tabel_RIE[[#This Row],[E12]]*Tabel_RIE[[#This Row],[B12]]*Tabel_RIE[[#This Row],[W12]])</f>
        <v/>
      </c>
      <c r="S309" s="124" t="str">
        <f>IF(AND(Tabel_RIE[[#This Row],[E12]]="",Tabel_RIE[[#This Row],[R12]]=""),"",IF(AND(OR(Tabel_RIE[[#This Row],[E12]]="",Tabel_RIE[[#This Row],[E12]]&lt;15),OR(Tabel_RIE[[#This Row],[R12]]="",Tabel_RIE[[#This Row],[R12]]&lt;70)),"n.v.t.",IF(OR(Tabel_RIE[[#This Row],[E12]]&gt;=15,Tabel_RIE[[#This Row],[R12]]&gt;=70),"√","fout")))</f>
        <v/>
      </c>
      <c r="T309" s="125"/>
      <c r="U309" s="126"/>
      <c r="V309" s="126"/>
      <c r="W309" s="127"/>
      <c r="X309" s="128" t="str">
        <f t="shared" si="4"/>
        <v>Bronaanpak:
Collectieve maatregelen:
Individuele maatregelen:
PBM's:</v>
      </c>
      <c r="Y309" s="119"/>
      <c r="Z309" s="129"/>
      <c r="AA309" s="125"/>
      <c r="AB309" s="122" t="str">
        <f>IF(Tabel_RIE[[#This Row],[E2]]&gt;0,VLOOKUP(Tabel_RIE[[#This Row],[E2]],Tabel_FK_E[],2,FALSE),"")</f>
        <v/>
      </c>
      <c r="AC309" s="125"/>
      <c r="AD309" s="122" t="str">
        <f>IF(Tabel_RIE[[#This Row],[B2]]&gt;0,VLOOKUP(Tabel_RIE[[#This Row],[B2]],Tabel_FK_B[],2,FALSE),"")</f>
        <v/>
      </c>
      <c r="AE309" s="125"/>
      <c r="AF309" s="122" t="str">
        <f>IF(Tabel_RIE[[#This Row],[W2]]&gt;0,VLOOKUP(Tabel_RIE[[#This Row],[W2]],Tabel_FK_W[],2,FALSE),"")</f>
        <v/>
      </c>
      <c r="AG30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09" s="122"/>
      <c r="AI309" s="119"/>
      <c r="AJ309" s="127"/>
      <c r="AK30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09" s="130" t="str">
        <f>IF(AND(Tabel_RIE[[#This Row],[R12]]&gt;=70,Tabel_RIE[[#This Row],[R22]]&lt;70),"Ja","Nee")</f>
        <v>Ja</v>
      </c>
      <c r="AM309" s="130" t="str">
        <f>IF(Tabel_RIE[[#This Row],[R22]]&lt;&gt;"",Tabel_RIE[[#This Row],[R22]],Tabel_RIE[[#This Row],[R12]])</f>
        <v/>
      </c>
    </row>
    <row r="310" spans="2:39" ht="42" customHeight="1">
      <c r="B310" s="118">
        <v>326</v>
      </c>
      <c r="C310" s="119"/>
      <c r="D310" s="119"/>
      <c r="E310" s="119"/>
      <c r="F310" s="119"/>
      <c r="G310" s="119"/>
      <c r="H310" s="119"/>
      <c r="I310" s="119"/>
      <c r="J310" s="119"/>
      <c r="K310" s="120"/>
      <c r="L310" s="121" t="str">
        <f>IF(Tabel_RIE[[#This Row],[E1]]&gt;0,VLOOKUP(Tabel_RIE[[#This Row],[E1]],Tabel_FK_E[],2,FALSE),"")</f>
        <v/>
      </c>
      <c r="M310" s="120"/>
      <c r="N310" s="122" t="str">
        <f>IF(Tabel_RIE[[#This Row],[B1]]&gt;0,VLOOKUP(Tabel_RIE[[#This Row],[B1]],Tabel_FK_B[],2,FALSE),"")</f>
        <v/>
      </c>
      <c r="O310" s="120"/>
      <c r="P310" s="122" t="str">
        <f>IF(Tabel_RIE[[#This Row],[W1]]&gt;0,VLOOKUP(Tabel_RIE[[#This Row],[W1]],Tabel_FK_W[],2,FALSE),"")</f>
        <v/>
      </c>
      <c r="Q31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10" s="122" t="str">
        <f>IF(OR(Tabel_RIE[[#This Row],[E12]]="",Tabel_RIE[[#This Row],[B12]]="",Tabel_RIE[[#This Row],[W12]]=""),"",Tabel_RIE[[#This Row],[E12]]*Tabel_RIE[[#This Row],[B12]]*Tabel_RIE[[#This Row],[W12]])</f>
        <v/>
      </c>
      <c r="S310" s="124" t="str">
        <f>IF(AND(Tabel_RIE[[#This Row],[E12]]="",Tabel_RIE[[#This Row],[R12]]=""),"",IF(AND(OR(Tabel_RIE[[#This Row],[E12]]="",Tabel_RIE[[#This Row],[E12]]&lt;15),OR(Tabel_RIE[[#This Row],[R12]]="",Tabel_RIE[[#This Row],[R12]]&lt;70)),"n.v.t.",IF(OR(Tabel_RIE[[#This Row],[E12]]&gt;=15,Tabel_RIE[[#This Row],[R12]]&gt;=70),"√","fout")))</f>
        <v/>
      </c>
      <c r="T310" s="125"/>
      <c r="U310" s="126"/>
      <c r="V310" s="126"/>
      <c r="W310" s="127"/>
      <c r="X310" s="128" t="str">
        <f t="shared" si="4"/>
        <v>Bronaanpak:
Collectieve maatregelen:
Individuele maatregelen:
PBM's:</v>
      </c>
      <c r="Y310" s="119"/>
      <c r="Z310" s="129"/>
      <c r="AA310" s="125"/>
      <c r="AB310" s="122" t="str">
        <f>IF(Tabel_RIE[[#This Row],[E2]]&gt;0,VLOOKUP(Tabel_RIE[[#This Row],[E2]],Tabel_FK_E[],2,FALSE),"")</f>
        <v/>
      </c>
      <c r="AC310" s="125"/>
      <c r="AD310" s="122" t="str">
        <f>IF(Tabel_RIE[[#This Row],[B2]]&gt;0,VLOOKUP(Tabel_RIE[[#This Row],[B2]],Tabel_FK_B[],2,FALSE),"")</f>
        <v/>
      </c>
      <c r="AE310" s="125"/>
      <c r="AF310" s="122" t="str">
        <f>IF(Tabel_RIE[[#This Row],[W2]]&gt;0,VLOOKUP(Tabel_RIE[[#This Row],[W2]],Tabel_FK_W[],2,FALSE),"")</f>
        <v/>
      </c>
      <c r="AG31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10" s="122"/>
      <c r="AI310" s="119"/>
      <c r="AJ310" s="127"/>
      <c r="AK31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10" s="130" t="str">
        <f>IF(AND(Tabel_RIE[[#This Row],[R12]]&gt;=70,Tabel_RIE[[#This Row],[R22]]&lt;70),"Ja","Nee")</f>
        <v>Ja</v>
      </c>
      <c r="AM310" s="130" t="str">
        <f>IF(Tabel_RIE[[#This Row],[R22]]&lt;&gt;"",Tabel_RIE[[#This Row],[R22]],Tabel_RIE[[#This Row],[R12]])</f>
        <v/>
      </c>
    </row>
    <row r="311" spans="2:39" ht="42" customHeight="1">
      <c r="B311" s="118">
        <v>327</v>
      </c>
      <c r="C311" s="119"/>
      <c r="D311" s="119"/>
      <c r="E311" s="119"/>
      <c r="F311" s="119"/>
      <c r="G311" s="119"/>
      <c r="H311" s="119"/>
      <c r="I311" s="119"/>
      <c r="J311" s="119"/>
      <c r="K311" s="120"/>
      <c r="L311" s="121" t="str">
        <f>IF(Tabel_RIE[[#This Row],[E1]]&gt;0,VLOOKUP(Tabel_RIE[[#This Row],[E1]],Tabel_FK_E[],2,FALSE),"")</f>
        <v/>
      </c>
      <c r="M311" s="120"/>
      <c r="N311" s="122" t="str">
        <f>IF(Tabel_RIE[[#This Row],[B1]]&gt;0,VLOOKUP(Tabel_RIE[[#This Row],[B1]],Tabel_FK_B[],2,FALSE),"")</f>
        <v/>
      </c>
      <c r="O311" s="120"/>
      <c r="P311" s="122" t="str">
        <f>IF(Tabel_RIE[[#This Row],[W1]]&gt;0,VLOOKUP(Tabel_RIE[[#This Row],[W1]],Tabel_FK_W[],2,FALSE),"")</f>
        <v/>
      </c>
      <c r="Q31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11" s="122" t="str">
        <f>IF(OR(Tabel_RIE[[#This Row],[E12]]="",Tabel_RIE[[#This Row],[B12]]="",Tabel_RIE[[#This Row],[W12]]=""),"",Tabel_RIE[[#This Row],[E12]]*Tabel_RIE[[#This Row],[B12]]*Tabel_RIE[[#This Row],[W12]])</f>
        <v/>
      </c>
      <c r="S311" s="124" t="str">
        <f>IF(AND(Tabel_RIE[[#This Row],[E12]]="",Tabel_RIE[[#This Row],[R12]]=""),"",IF(AND(OR(Tabel_RIE[[#This Row],[E12]]="",Tabel_RIE[[#This Row],[E12]]&lt;15),OR(Tabel_RIE[[#This Row],[R12]]="",Tabel_RIE[[#This Row],[R12]]&lt;70)),"n.v.t.",IF(OR(Tabel_RIE[[#This Row],[E12]]&gt;=15,Tabel_RIE[[#This Row],[R12]]&gt;=70),"√","fout")))</f>
        <v/>
      </c>
      <c r="T311" s="125"/>
      <c r="U311" s="126"/>
      <c r="V311" s="126"/>
      <c r="W311" s="127"/>
      <c r="X311" s="128" t="str">
        <f t="shared" si="4"/>
        <v>Bronaanpak:
Collectieve maatregelen:
Individuele maatregelen:
PBM's:</v>
      </c>
      <c r="Y311" s="119"/>
      <c r="Z311" s="129"/>
      <c r="AA311" s="125"/>
      <c r="AB311" s="122" t="str">
        <f>IF(Tabel_RIE[[#This Row],[E2]]&gt;0,VLOOKUP(Tabel_RIE[[#This Row],[E2]],Tabel_FK_E[],2,FALSE),"")</f>
        <v/>
      </c>
      <c r="AC311" s="125"/>
      <c r="AD311" s="122" t="str">
        <f>IF(Tabel_RIE[[#This Row],[B2]]&gt;0,VLOOKUP(Tabel_RIE[[#This Row],[B2]],Tabel_FK_B[],2,FALSE),"")</f>
        <v/>
      </c>
      <c r="AE311" s="125"/>
      <c r="AF311" s="122" t="str">
        <f>IF(Tabel_RIE[[#This Row],[W2]]&gt;0,VLOOKUP(Tabel_RIE[[#This Row],[W2]],Tabel_FK_W[],2,FALSE),"")</f>
        <v/>
      </c>
      <c r="AG31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11" s="122"/>
      <c r="AI311" s="119"/>
      <c r="AJ311" s="127"/>
      <c r="AK31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11" s="130" t="str">
        <f>IF(AND(Tabel_RIE[[#This Row],[R12]]&gt;=70,Tabel_RIE[[#This Row],[R22]]&lt;70),"Ja","Nee")</f>
        <v>Ja</v>
      </c>
      <c r="AM311" s="130" t="str">
        <f>IF(Tabel_RIE[[#This Row],[R22]]&lt;&gt;"",Tabel_RIE[[#This Row],[R22]],Tabel_RIE[[#This Row],[R12]])</f>
        <v/>
      </c>
    </row>
    <row r="312" spans="2:39" ht="42" customHeight="1">
      <c r="B312" s="118">
        <v>328</v>
      </c>
      <c r="C312" s="119"/>
      <c r="D312" s="119"/>
      <c r="E312" s="119"/>
      <c r="F312" s="119"/>
      <c r="G312" s="119"/>
      <c r="H312" s="119"/>
      <c r="I312" s="119"/>
      <c r="J312" s="119"/>
      <c r="K312" s="120"/>
      <c r="L312" s="121" t="str">
        <f>IF(Tabel_RIE[[#This Row],[E1]]&gt;0,VLOOKUP(Tabel_RIE[[#This Row],[E1]],Tabel_FK_E[],2,FALSE),"")</f>
        <v/>
      </c>
      <c r="M312" s="120"/>
      <c r="N312" s="122" t="str">
        <f>IF(Tabel_RIE[[#This Row],[B1]]&gt;0,VLOOKUP(Tabel_RIE[[#This Row],[B1]],Tabel_FK_B[],2,FALSE),"")</f>
        <v/>
      </c>
      <c r="O312" s="120"/>
      <c r="P312" s="122" t="str">
        <f>IF(Tabel_RIE[[#This Row],[W1]]&gt;0,VLOOKUP(Tabel_RIE[[#This Row],[W1]],Tabel_FK_W[],2,FALSE),"")</f>
        <v/>
      </c>
      <c r="Q31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12" s="122" t="str">
        <f>IF(OR(Tabel_RIE[[#This Row],[E12]]="",Tabel_RIE[[#This Row],[B12]]="",Tabel_RIE[[#This Row],[W12]]=""),"",Tabel_RIE[[#This Row],[E12]]*Tabel_RIE[[#This Row],[B12]]*Tabel_RIE[[#This Row],[W12]])</f>
        <v/>
      </c>
      <c r="S312" s="124" t="str">
        <f>IF(AND(Tabel_RIE[[#This Row],[E12]]="",Tabel_RIE[[#This Row],[R12]]=""),"",IF(AND(OR(Tabel_RIE[[#This Row],[E12]]="",Tabel_RIE[[#This Row],[E12]]&lt;15),OR(Tabel_RIE[[#This Row],[R12]]="",Tabel_RIE[[#This Row],[R12]]&lt;70)),"n.v.t.",IF(OR(Tabel_RIE[[#This Row],[E12]]&gt;=15,Tabel_RIE[[#This Row],[R12]]&gt;=70),"√","fout")))</f>
        <v/>
      </c>
      <c r="T312" s="125"/>
      <c r="U312" s="126"/>
      <c r="V312" s="126"/>
      <c r="W312" s="127"/>
      <c r="X312" s="128" t="str">
        <f t="shared" si="4"/>
        <v>Bronaanpak:
Collectieve maatregelen:
Individuele maatregelen:
PBM's:</v>
      </c>
      <c r="Y312" s="119"/>
      <c r="Z312" s="129"/>
      <c r="AA312" s="125"/>
      <c r="AB312" s="122" t="str">
        <f>IF(Tabel_RIE[[#This Row],[E2]]&gt;0,VLOOKUP(Tabel_RIE[[#This Row],[E2]],Tabel_FK_E[],2,FALSE),"")</f>
        <v/>
      </c>
      <c r="AC312" s="125"/>
      <c r="AD312" s="122" t="str">
        <f>IF(Tabel_RIE[[#This Row],[B2]]&gt;0,VLOOKUP(Tabel_RIE[[#This Row],[B2]],Tabel_FK_B[],2,FALSE),"")</f>
        <v/>
      </c>
      <c r="AE312" s="125"/>
      <c r="AF312" s="122" t="str">
        <f>IF(Tabel_RIE[[#This Row],[W2]]&gt;0,VLOOKUP(Tabel_RIE[[#This Row],[W2]],Tabel_FK_W[],2,FALSE),"")</f>
        <v/>
      </c>
      <c r="AG31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12" s="122"/>
      <c r="AI312" s="119"/>
      <c r="AJ312" s="127"/>
      <c r="AK31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12" s="130" t="str">
        <f>IF(AND(Tabel_RIE[[#This Row],[R12]]&gt;=70,Tabel_RIE[[#This Row],[R22]]&lt;70),"Ja","Nee")</f>
        <v>Ja</v>
      </c>
      <c r="AM312" s="130" t="str">
        <f>IF(Tabel_RIE[[#This Row],[R22]]&lt;&gt;"",Tabel_RIE[[#This Row],[R22]],Tabel_RIE[[#This Row],[R12]])</f>
        <v/>
      </c>
    </row>
    <row r="313" spans="2:39" ht="42" customHeight="1">
      <c r="B313" s="118">
        <v>329</v>
      </c>
      <c r="C313" s="119"/>
      <c r="D313" s="119"/>
      <c r="E313" s="119"/>
      <c r="F313" s="119"/>
      <c r="G313" s="119"/>
      <c r="H313" s="119"/>
      <c r="I313" s="119"/>
      <c r="J313" s="119"/>
      <c r="K313" s="120"/>
      <c r="L313" s="121" t="str">
        <f>IF(Tabel_RIE[[#This Row],[E1]]&gt;0,VLOOKUP(Tabel_RIE[[#This Row],[E1]],Tabel_FK_E[],2,FALSE),"")</f>
        <v/>
      </c>
      <c r="M313" s="120"/>
      <c r="N313" s="122" t="str">
        <f>IF(Tabel_RIE[[#This Row],[B1]]&gt;0,VLOOKUP(Tabel_RIE[[#This Row],[B1]],Tabel_FK_B[],2,FALSE),"")</f>
        <v/>
      </c>
      <c r="O313" s="120"/>
      <c r="P313" s="122" t="str">
        <f>IF(Tabel_RIE[[#This Row],[W1]]&gt;0,VLOOKUP(Tabel_RIE[[#This Row],[W1]],Tabel_FK_W[],2,FALSE),"")</f>
        <v/>
      </c>
      <c r="Q31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13" s="122" t="str">
        <f>IF(OR(Tabel_RIE[[#This Row],[E12]]="",Tabel_RIE[[#This Row],[B12]]="",Tabel_RIE[[#This Row],[W12]]=""),"",Tabel_RIE[[#This Row],[E12]]*Tabel_RIE[[#This Row],[B12]]*Tabel_RIE[[#This Row],[W12]])</f>
        <v/>
      </c>
      <c r="S313" s="124" t="str">
        <f>IF(AND(Tabel_RIE[[#This Row],[E12]]="",Tabel_RIE[[#This Row],[R12]]=""),"",IF(AND(OR(Tabel_RIE[[#This Row],[E12]]="",Tabel_RIE[[#This Row],[E12]]&lt;15),OR(Tabel_RIE[[#This Row],[R12]]="",Tabel_RIE[[#This Row],[R12]]&lt;70)),"n.v.t.",IF(OR(Tabel_RIE[[#This Row],[E12]]&gt;=15,Tabel_RIE[[#This Row],[R12]]&gt;=70),"√","fout")))</f>
        <v/>
      </c>
      <c r="T313" s="125"/>
      <c r="U313" s="126"/>
      <c r="V313" s="126"/>
      <c r="W313" s="127"/>
      <c r="X313" s="128" t="str">
        <f t="shared" si="4"/>
        <v>Bronaanpak:
Collectieve maatregelen:
Individuele maatregelen:
PBM's:</v>
      </c>
      <c r="Y313" s="119"/>
      <c r="Z313" s="129"/>
      <c r="AA313" s="125"/>
      <c r="AB313" s="122" t="str">
        <f>IF(Tabel_RIE[[#This Row],[E2]]&gt;0,VLOOKUP(Tabel_RIE[[#This Row],[E2]],Tabel_FK_E[],2,FALSE),"")</f>
        <v/>
      </c>
      <c r="AC313" s="125"/>
      <c r="AD313" s="122" t="str">
        <f>IF(Tabel_RIE[[#This Row],[B2]]&gt;0,VLOOKUP(Tabel_RIE[[#This Row],[B2]],Tabel_FK_B[],2,FALSE),"")</f>
        <v/>
      </c>
      <c r="AE313" s="125"/>
      <c r="AF313" s="122" t="str">
        <f>IF(Tabel_RIE[[#This Row],[W2]]&gt;0,VLOOKUP(Tabel_RIE[[#This Row],[W2]],Tabel_FK_W[],2,FALSE),"")</f>
        <v/>
      </c>
      <c r="AG31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13" s="122"/>
      <c r="AI313" s="119"/>
      <c r="AJ313" s="127"/>
      <c r="AK31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13" s="130" t="str">
        <f>IF(AND(Tabel_RIE[[#This Row],[R12]]&gt;=70,Tabel_RIE[[#This Row],[R22]]&lt;70),"Ja","Nee")</f>
        <v>Ja</v>
      </c>
      <c r="AM313" s="130" t="str">
        <f>IF(Tabel_RIE[[#This Row],[R22]]&lt;&gt;"",Tabel_RIE[[#This Row],[R22]],Tabel_RIE[[#This Row],[R12]])</f>
        <v/>
      </c>
    </row>
    <row r="314" spans="2:39" ht="42" customHeight="1">
      <c r="B314" s="118">
        <v>330</v>
      </c>
      <c r="C314" s="119"/>
      <c r="D314" s="119"/>
      <c r="E314" s="119"/>
      <c r="F314" s="119"/>
      <c r="G314" s="119"/>
      <c r="H314" s="119"/>
      <c r="I314" s="119"/>
      <c r="J314" s="119"/>
      <c r="K314" s="120"/>
      <c r="L314" s="121" t="str">
        <f>IF(Tabel_RIE[[#This Row],[E1]]&gt;0,VLOOKUP(Tabel_RIE[[#This Row],[E1]],Tabel_FK_E[],2,FALSE),"")</f>
        <v/>
      </c>
      <c r="M314" s="120"/>
      <c r="N314" s="122" t="str">
        <f>IF(Tabel_RIE[[#This Row],[B1]]&gt;0,VLOOKUP(Tabel_RIE[[#This Row],[B1]],Tabel_FK_B[],2,FALSE),"")</f>
        <v/>
      </c>
      <c r="O314" s="120"/>
      <c r="P314" s="122" t="str">
        <f>IF(Tabel_RIE[[#This Row],[W1]]&gt;0,VLOOKUP(Tabel_RIE[[#This Row],[W1]],Tabel_FK_W[],2,FALSE),"")</f>
        <v/>
      </c>
      <c r="Q31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14" s="122" t="str">
        <f>IF(OR(Tabel_RIE[[#This Row],[E12]]="",Tabel_RIE[[#This Row],[B12]]="",Tabel_RIE[[#This Row],[W12]]=""),"",Tabel_RIE[[#This Row],[E12]]*Tabel_RIE[[#This Row],[B12]]*Tabel_RIE[[#This Row],[W12]])</f>
        <v/>
      </c>
      <c r="S314" s="124" t="str">
        <f>IF(AND(Tabel_RIE[[#This Row],[E12]]="",Tabel_RIE[[#This Row],[R12]]=""),"",IF(AND(OR(Tabel_RIE[[#This Row],[E12]]="",Tabel_RIE[[#This Row],[E12]]&lt;15),OR(Tabel_RIE[[#This Row],[R12]]="",Tabel_RIE[[#This Row],[R12]]&lt;70)),"n.v.t.",IF(OR(Tabel_RIE[[#This Row],[E12]]&gt;=15,Tabel_RIE[[#This Row],[R12]]&gt;=70),"√","fout")))</f>
        <v/>
      </c>
      <c r="T314" s="125"/>
      <c r="U314" s="126"/>
      <c r="V314" s="126"/>
      <c r="W314" s="127"/>
      <c r="X314" s="128" t="str">
        <f t="shared" si="4"/>
        <v>Bronaanpak:
Collectieve maatregelen:
Individuele maatregelen:
PBM's:</v>
      </c>
      <c r="Y314" s="119"/>
      <c r="Z314" s="129"/>
      <c r="AA314" s="125"/>
      <c r="AB314" s="122" t="str">
        <f>IF(Tabel_RIE[[#This Row],[E2]]&gt;0,VLOOKUP(Tabel_RIE[[#This Row],[E2]],Tabel_FK_E[],2,FALSE),"")</f>
        <v/>
      </c>
      <c r="AC314" s="125"/>
      <c r="AD314" s="122" t="str">
        <f>IF(Tabel_RIE[[#This Row],[B2]]&gt;0,VLOOKUP(Tabel_RIE[[#This Row],[B2]],Tabel_FK_B[],2,FALSE),"")</f>
        <v/>
      </c>
      <c r="AE314" s="125"/>
      <c r="AF314" s="122" t="str">
        <f>IF(Tabel_RIE[[#This Row],[W2]]&gt;0,VLOOKUP(Tabel_RIE[[#This Row],[W2]],Tabel_FK_W[],2,FALSE),"")</f>
        <v/>
      </c>
      <c r="AG31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14" s="122"/>
      <c r="AI314" s="119"/>
      <c r="AJ314" s="127"/>
      <c r="AK31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14" s="130" t="str">
        <f>IF(AND(Tabel_RIE[[#This Row],[R12]]&gt;=70,Tabel_RIE[[#This Row],[R22]]&lt;70),"Ja","Nee")</f>
        <v>Ja</v>
      </c>
      <c r="AM314" s="130" t="str">
        <f>IF(Tabel_RIE[[#This Row],[R22]]&lt;&gt;"",Tabel_RIE[[#This Row],[R22]],Tabel_RIE[[#This Row],[R12]])</f>
        <v/>
      </c>
    </row>
    <row r="315" spans="2:39" ht="42" customHeight="1">
      <c r="B315" s="118">
        <v>331</v>
      </c>
      <c r="C315" s="119"/>
      <c r="D315" s="119"/>
      <c r="E315" s="119"/>
      <c r="F315" s="119"/>
      <c r="G315" s="119"/>
      <c r="H315" s="119"/>
      <c r="I315" s="119"/>
      <c r="J315" s="119"/>
      <c r="K315" s="120"/>
      <c r="L315" s="121" t="str">
        <f>IF(Tabel_RIE[[#This Row],[E1]]&gt;0,VLOOKUP(Tabel_RIE[[#This Row],[E1]],Tabel_FK_E[],2,FALSE),"")</f>
        <v/>
      </c>
      <c r="M315" s="120"/>
      <c r="N315" s="122" t="str">
        <f>IF(Tabel_RIE[[#This Row],[B1]]&gt;0,VLOOKUP(Tabel_RIE[[#This Row],[B1]],Tabel_FK_B[],2,FALSE),"")</f>
        <v/>
      </c>
      <c r="O315" s="120"/>
      <c r="P315" s="122" t="str">
        <f>IF(Tabel_RIE[[#This Row],[W1]]&gt;0,VLOOKUP(Tabel_RIE[[#This Row],[W1]],Tabel_FK_W[],2,FALSE),"")</f>
        <v/>
      </c>
      <c r="Q31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15" s="122" t="str">
        <f>IF(OR(Tabel_RIE[[#This Row],[E12]]="",Tabel_RIE[[#This Row],[B12]]="",Tabel_RIE[[#This Row],[W12]]=""),"",Tabel_RIE[[#This Row],[E12]]*Tabel_RIE[[#This Row],[B12]]*Tabel_RIE[[#This Row],[W12]])</f>
        <v/>
      </c>
      <c r="S315" s="124" t="str">
        <f>IF(AND(Tabel_RIE[[#This Row],[E12]]="",Tabel_RIE[[#This Row],[R12]]=""),"",IF(AND(OR(Tabel_RIE[[#This Row],[E12]]="",Tabel_RIE[[#This Row],[E12]]&lt;15),OR(Tabel_RIE[[#This Row],[R12]]="",Tabel_RIE[[#This Row],[R12]]&lt;70)),"n.v.t.",IF(OR(Tabel_RIE[[#This Row],[E12]]&gt;=15,Tabel_RIE[[#This Row],[R12]]&gt;=70),"√","fout")))</f>
        <v/>
      </c>
      <c r="T315" s="125"/>
      <c r="U315" s="126"/>
      <c r="V315" s="126"/>
      <c r="W315" s="127"/>
      <c r="X315" s="128" t="str">
        <f t="shared" si="4"/>
        <v>Bronaanpak:
Collectieve maatregelen:
Individuele maatregelen:
PBM's:</v>
      </c>
      <c r="Y315" s="119"/>
      <c r="Z315" s="129"/>
      <c r="AA315" s="125"/>
      <c r="AB315" s="122" t="str">
        <f>IF(Tabel_RIE[[#This Row],[E2]]&gt;0,VLOOKUP(Tabel_RIE[[#This Row],[E2]],Tabel_FK_E[],2,FALSE),"")</f>
        <v/>
      </c>
      <c r="AC315" s="125"/>
      <c r="AD315" s="122" t="str">
        <f>IF(Tabel_RIE[[#This Row],[B2]]&gt;0,VLOOKUP(Tabel_RIE[[#This Row],[B2]],Tabel_FK_B[],2,FALSE),"")</f>
        <v/>
      </c>
      <c r="AE315" s="125"/>
      <c r="AF315" s="122" t="str">
        <f>IF(Tabel_RIE[[#This Row],[W2]]&gt;0,VLOOKUP(Tabel_RIE[[#This Row],[W2]],Tabel_FK_W[],2,FALSE),"")</f>
        <v/>
      </c>
      <c r="AG31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15" s="122"/>
      <c r="AI315" s="119"/>
      <c r="AJ315" s="127"/>
      <c r="AK31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15" s="130" t="str">
        <f>IF(AND(Tabel_RIE[[#This Row],[R12]]&gt;=70,Tabel_RIE[[#This Row],[R22]]&lt;70),"Ja","Nee")</f>
        <v>Ja</v>
      </c>
      <c r="AM315" s="130" t="str">
        <f>IF(Tabel_RIE[[#This Row],[R22]]&lt;&gt;"",Tabel_RIE[[#This Row],[R22]],Tabel_RIE[[#This Row],[R12]])</f>
        <v/>
      </c>
    </row>
    <row r="316" spans="2:39" ht="42" customHeight="1">
      <c r="B316" s="118">
        <v>332</v>
      </c>
      <c r="C316" s="119"/>
      <c r="D316" s="119"/>
      <c r="E316" s="119"/>
      <c r="F316" s="119"/>
      <c r="G316" s="119"/>
      <c r="H316" s="119"/>
      <c r="I316" s="119"/>
      <c r="J316" s="119"/>
      <c r="K316" s="120"/>
      <c r="L316" s="121" t="str">
        <f>IF(Tabel_RIE[[#This Row],[E1]]&gt;0,VLOOKUP(Tabel_RIE[[#This Row],[E1]],Tabel_FK_E[],2,FALSE),"")</f>
        <v/>
      </c>
      <c r="M316" s="120"/>
      <c r="N316" s="122" t="str">
        <f>IF(Tabel_RIE[[#This Row],[B1]]&gt;0,VLOOKUP(Tabel_RIE[[#This Row],[B1]],Tabel_FK_B[],2,FALSE),"")</f>
        <v/>
      </c>
      <c r="O316" s="120"/>
      <c r="P316" s="122" t="str">
        <f>IF(Tabel_RIE[[#This Row],[W1]]&gt;0,VLOOKUP(Tabel_RIE[[#This Row],[W1]],Tabel_FK_W[],2,FALSE),"")</f>
        <v/>
      </c>
      <c r="Q31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16" s="122" t="str">
        <f>IF(OR(Tabel_RIE[[#This Row],[E12]]="",Tabel_RIE[[#This Row],[B12]]="",Tabel_RIE[[#This Row],[W12]]=""),"",Tabel_RIE[[#This Row],[E12]]*Tabel_RIE[[#This Row],[B12]]*Tabel_RIE[[#This Row],[W12]])</f>
        <v/>
      </c>
      <c r="S316" s="124" t="str">
        <f>IF(AND(Tabel_RIE[[#This Row],[E12]]="",Tabel_RIE[[#This Row],[R12]]=""),"",IF(AND(OR(Tabel_RIE[[#This Row],[E12]]="",Tabel_RIE[[#This Row],[E12]]&lt;15),OR(Tabel_RIE[[#This Row],[R12]]="",Tabel_RIE[[#This Row],[R12]]&lt;70)),"n.v.t.",IF(OR(Tabel_RIE[[#This Row],[E12]]&gt;=15,Tabel_RIE[[#This Row],[R12]]&gt;=70),"√","fout")))</f>
        <v/>
      </c>
      <c r="T316" s="125"/>
      <c r="U316" s="126"/>
      <c r="V316" s="126"/>
      <c r="W316" s="127"/>
      <c r="X316" s="128" t="str">
        <f t="shared" si="4"/>
        <v>Bronaanpak:
Collectieve maatregelen:
Individuele maatregelen:
PBM's:</v>
      </c>
      <c r="Y316" s="119"/>
      <c r="Z316" s="129"/>
      <c r="AA316" s="125"/>
      <c r="AB316" s="122" t="str">
        <f>IF(Tabel_RIE[[#This Row],[E2]]&gt;0,VLOOKUP(Tabel_RIE[[#This Row],[E2]],Tabel_FK_E[],2,FALSE),"")</f>
        <v/>
      </c>
      <c r="AC316" s="125"/>
      <c r="AD316" s="122" t="str">
        <f>IF(Tabel_RIE[[#This Row],[B2]]&gt;0,VLOOKUP(Tabel_RIE[[#This Row],[B2]],Tabel_FK_B[],2,FALSE),"")</f>
        <v/>
      </c>
      <c r="AE316" s="125"/>
      <c r="AF316" s="122" t="str">
        <f>IF(Tabel_RIE[[#This Row],[W2]]&gt;0,VLOOKUP(Tabel_RIE[[#This Row],[W2]],Tabel_FK_W[],2,FALSE),"")</f>
        <v/>
      </c>
      <c r="AG31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16" s="122"/>
      <c r="AI316" s="119"/>
      <c r="AJ316" s="127"/>
      <c r="AK31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16" s="130" t="str">
        <f>IF(AND(Tabel_RIE[[#This Row],[R12]]&gt;=70,Tabel_RIE[[#This Row],[R22]]&lt;70),"Ja","Nee")</f>
        <v>Ja</v>
      </c>
      <c r="AM316" s="130" t="str">
        <f>IF(Tabel_RIE[[#This Row],[R22]]&lt;&gt;"",Tabel_RIE[[#This Row],[R22]],Tabel_RIE[[#This Row],[R12]])</f>
        <v/>
      </c>
    </row>
    <row r="317" spans="2:39" ht="42" customHeight="1">
      <c r="B317" s="118">
        <v>333</v>
      </c>
      <c r="C317" s="119"/>
      <c r="D317" s="119"/>
      <c r="E317" s="119"/>
      <c r="F317" s="119"/>
      <c r="G317" s="119"/>
      <c r="H317" s="119"/>
      <c r="I317" s="119"/>
      <c r="J317" s="119"/>
      <c r="K317" s="120"/>
      <c r="L317" s="121" t="str">
        <f>IF(Tabel_RIE[[#This Row],[E1]]&gt;0,VLOOKUP(Tabel_RIE[[#This Row],[E1]],Tabel_FK_E[],2,FALSE),"")</f>
        <v/>
      </c>
      <c r="M317" s="120"/>
      <c r="N317" s="122" t="str">
        <f>IF(Tabel_RIE[[#This Row],[B1]]&gt;0,VLOOKUP(Tabel_RIE[[#This Row],[B1]],Tabel_FK_B[],2,FALSE),"")</f>
        <v/>
      </c>
      <c r="O317" s="120"/>
      <c r="P317" s="122" t="str">
        <f>IF(Tabel_RIE[[#This Row],[W1]]&gt;0,VLOOKUP(Tabel_RIE[[#This Row],[W1]],Tabel_FK_W[],2,FALSE),"")</f>
        <v/>
      </c>
      <c r="Q31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17" s="122" t="str">
        <f>IF(OR(Tabel_RIE[[#This Row],[E12]]="",Tabel_RIE[[#This Row],[B12]]="",Tabel_RIE[[#This Row],[W12]]=""),"",Tabel_RIE[[#This Row],[E12]]*Tabel_RIE[[#This Row],[B12]]*Tabel_RIE[[#This Row],[W12]])</f>
        <v/>
      </c>
      <c r="S317" s="124" t="str">
        <f>IF(AND(Tabel_RIE[[#This Row],[E12]]="",Tabel_RIE[[#This Row],[R12]]=""),"",IF(AND(OR(Tabel_RIE[[#This Row],[E12]]="",Tabel_RIE[[#This Row],[E12]]&lt;15),OR(Tabel_RIE[[#This Row],[R12]]="",Tabel_RIE[[#This Row],[R12]]&lt;70)),"n.v.t.",IF(OR(Tabel_RIE[[#This Row],[E12]]&gt;=15,Tabel_RIE[[#This Row],[R12]]&gt;=70),"√","fout")))</f>
        <v/>
      </c>
      <c r="T317" s="125"/>
      <c r="U317" s="126"/>
      <c r="V317" s="126"/>
      <c r="W317" s="127"/>
      <c r="X317" s="128" t="str">
        <f t="shared" si="4"/>
        <v>Bronaanpak:
Collectieve maatregelen:
Individuele maatregelen:
PBM's:</v>
      </c>
      <c r="Y317" s="119"/>
      <c r="Z317" s="129"/>
      <c r="AA317" s="125"/>
      <c r="AB317" s="122" t="str">
        <f>IF(Tabel_RIE[[#This Row],[E2]]&gt;0,VLOOKUP(Tabel_RIE[[#This Row],[E2]],Tabel_FK_E[],2,FALSE),"")</f>
        <v/>
      </c>
      <c r="AC317" s="125"/>
      <c r="AD317" s="122" t="str">
        <f>IF(Tabel_RIE[[#This Row],[B2]]&gt;0,VLOOKUP(Tabel_RIE[[#This Row],[B2]],Tabel_FK_B[],2,FALSE),"")</f>
        <v/>
      </c>
      <c r="AE317" s="125"/>
      <c r="AF317" s="122" t="str">
        <f>IF(Tabel_RIE[[#This Row],[W2]]&gt;0,VLOOKUP(Tabel_RIE[[#This Row],[W2]],Tabel_FK_W[],2,FALSE),"")</f>
        <v/>
      </c>
      <c r="AG31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17" s="122"/>
      <c r="AI317" s="119"/>
      <c r="AJ317" s="127"/>
      <c r="AK31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17" s="130" t="str">
        <f>IF(AND(Tabel_RIE[[#This Row],[R12]]&gt;=70,Tabel_RIE[[#This Row],[R22]]&lt;70),"Ja","Nee")</f>
        <v>Ja</v>
      </c>
      <c r="AM317" s="130" t="str">
        <f>IF(Tabel_RIE[[#This Row],[R22]]&lt;&gt;"",Tabel_RIE[[#This Row],[R22]],Tabel_RIE[[#This Row],[R12]])</f>
        <v/>
      </c>
    </row>
    <row r="318" spans="2:39" ht="42" customHeight="1">
      <c r="B318" s="118">
        <v>334</v>
      </c>
      <c r="C318" s="119"/>
      <c r="D318" s="119"/>
      <c r="E318" s="119"/>
      <c r="F318" s="119"/>
      <c r="G318" s="119"/>
      <c r="H318" s="119"/>
      <c r="I318" s="119"/>
      <c r="J318" s="119"/>
      <c r="K318" s="120"/>
      <c r="L318" s="121" t="str">
        <f>IF(Tabel_RIE[[#This Row],[E1]]&gt;0,VLOOKUP(Tabel_RIE[[#This Row],[E1]],Tabel_FK_E[],2,FALSE),"")</f>
        <v/>
      </c>
      <c r="M318" s="120"/>
      <c r="N318" s="122" t="str">
        <f>IF(Tabel_RIE[[#This Row],[B1]]&gt;0,VLOOKUP(Tabel_RIE[[#This Row],[B1]],Tabel_FK_B[],2,FALSE),"")</f>
        <v/>
      </c>
      <c r="O318" s="120"/>
      <c r="P318" s="122" t="str">
        <f>IF(Tabel_RIE[[#This Row],[W1]]&gt;0,VLOOKUP(Tabel_RIE[[#This Row],[W1]],Tabel_FK_W[],2,FALSE),"")</f>
        <v/>
      </c>
      <c r="Q31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18" s="122" t="str">
        <f>IF(OR(Tabel_RIE[[#This Row],[E12]]="",Tabel_RIE[[#This Row],[B12]]="",Tabel_RIE[[#This Row],[W12]]=""),"",Tabel_RIE[[#This Row],[E12]]*Tabel_RIE[[#This Row],[B12]]*Tabel_RIE[[#This Row],[W12]])</f>
        <v/>
      </c>
      <c r="S318" s="124" t="str">
        <f>IF(AND(Tabel_RIE[[#This Row],[E12]]="",Tabel_RIE[[#This Row],[R12]]=""),"",IF(AND(OR(Tabel_RIE[[#This Row],[E12]]="",Tabel_RIE[[#This Row],[E12]]&lt;15),OR(Tabel_RIE[[#This Row],[R12]]="",Tabel_RIE[[#This Row],[R12]]&lt;70)),"n.v.t.",IF(OR(Tabel_RIE[[#This Row],[E12]]&gt;=15,Tabel_RIE[[#This Row],[R12]]&gt;=70),"√","fout")))</f>
        <v/>
      </c>
      <c r="T318" s="125"/>
      <c r="U318" s="126"/>
      <c r="V318" s="126"/>
      <c r="W318" s="127"/>
      <c r="X318" s="128" t="str">
        <f t="shared" si="4"/>
        <v>Bronaanpak:
Collectieve maatregelen:
Individuele maatregelen:
PBM's:</v>
      </c>
      <c r="Y318" s="119"/>
      <c r="Z318" s="129"/>
      <c r="AA318" s="125"/>
      <c r="AB318" s="122" t="str">
        <f>IF(Tabel_RIE[[#This Row],[E2]]&gt;0,VLOOKUP(Tabel_RIE[[#This Row],[E2]],Tabel_FK_E[],2,FALSE),"")</f>
        <v/>
      </c>
      <c r="AC318" s="125"/>
      <c r="AD318" s="122" t="str">
        <f>IF(Tabel_RIE[[#This Row],[B2]]&gt;0,VLOOKUP(Tabel_RIE[[#This Row],[B2]],Tabel_FK_B[],2,FALSE),"")</f>
        <v/>
      </c>
      <c r="AE318" s="125"/>
      <c r="AF318" s="122" t="str">
        <f>IF(Tabel_RIE[[#This Row],[W2]]&gt;0,VLOOKUP(Tabel_RIE[[#This Row],[W2]],Tabel_FK_W[],2,FALSE),"")</f>
        <v/>
      </c>
      <c r="AG31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18" s="122"/>
      <c r="AI318" s="119"/>
      <c r="AJ318" s="127"/>
      <c r="AK31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18" s="130" t="str">
        <f>IF(AND(Tabel_RIE[[#This Row],[R12]]&gt;=70,Tabel_RIE[[#This Row],[R22]]&lt;70),"Ja","Nee")</f>
        <v>Ja</v>
      </c>
      <c r="AM318" s="130" t="str">
        <f>IF(Tabel_RIE[[#This Row],[R22]]&lt;&gt;"",Tabel_RIE[[#This Row],[R22]],Tabel_RIE[[#This Row],[R12]])</f>
        <v/>
      </c>
    </row>
    <row r="319" spans="2:39" ht="42" customHeight="1">
      <c r="B319" s="118">
        <v>335</v>
      </c>
      <c r="C319" s="119"/>
      <c r="D319" s="119"/>
      <c r="E319" s="119"/>
      <c r="F319" s="119"/>
      <c r="G319" s="119"/>
      <c r="H319" s="119"/>
      <c r="I319" s="119"/>
      <c r="J319" s="119"/>
      <c r="K319" s="120"/>
      <c r="L319" s="121" t="str">
        <f>IF(Tabel_RIE[[#This Row],[E1]]&gt;0,VLOOKUP(Tabel_RIE[[#This Row],[E1]],Tabel_FK_E[],2,FALSE),"")</f>
        <v/>
      </c>
      <c r="M319" s="120"/>
      <c r="N319" s="122" t="str">
        <f>IF(Tabel_RIE[[#This Row],[B1]]&gt;0,VLOOKUP(Tabel_RIE[[#This Row],[B1]],Tabel_FK_B[],2,FALSE),"")</f>
        <v/>
      </c>
      <c r="O319" s="120"/>
      <c r="P319" s="122" t="str">
        <f>IF(Tabel_RIE[[#This Row],[W1]]&gt;0,VLOOKUP(Tabel_RIE[[#This Row],[W1]],Tabel_FK_W[],2,FALSE),"")</f>
        <v/>
      </c>
      <c r="Q31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19" s="122" t="str">
        <f>IF(OR(Tabel_RIE[[#This Row],[E12]]="",Tabel_RIE[[#This Row],[B12]]="",Tabel_RIE[[#This Row],[W12]]=""),"",Tabel_RIE[[#This Row],[E12]]*Tabel_RIE[[#This Row],[B12]]*Tabel_RIE[[#This Row],[W12]])</f>
        <v/>
      </c>
      <c r="S319" s="124" t="str">
        <f>IF(AND(Tabel_RIE[[#This Row],[E12]]="",Tabel_RIE[[#This Row],[R12]]=""),"",IF(AND(OR(Tabel_RIE[[#This Row],[E12]]="",Tabel_RIE[[#This Row],[E12]]&lt;15),OR(Tabel_RIE[[#This Row],[R12]]="",Tabel_RIE[[#This Row],[R12]]&lt;70)),"n.v.t.",IF(OR(Tabel_RIE[[#This Row],[E12]]&gt;=15,Tabel_RIE[[#This Row],[R12]]&gt;=70),"√","fout")))</f>
        <v/>
      </c>
      <c r="T319" s="125"/>
      <c r="U319" s="126"/>
      <c r="V319" s="126"/>
      <c r="W319" s="127"/>
      <c r="X319" s="128" t="str">
        <f t="shared" si="4"/>
        <v>Bronaanpak:
Collectieve maatregelen:
Individuele maatregelen:
PBM's:</v>
      </c>
      <c r="Y319" s="119"/>
      <c r="Z319" s="129"/>
      <c r="AA319" s="125"/>
      <c r="AB319" s="122" t="str">
        <f>IF(Tabel_RIE[[#This Row],[E2]]&gt;0,VLOOKUP(Tabel_RIE[[#This Row],[E2]],Tabel_FK_E[],2,FALSE),"")</f>
        <v/>
      </c>
      <c r="AC319" s="125"/>
      <c r="AD319" s="122" t="str">
        <f>IF(Tabel_RIE[[#This Row],[B2]]&gt;0,VLOOKUP(Tabel_RIE[[#This Row],[B2]],Tabel_FK_B[],2,FALSE),"")</f>
        <v/>
      </c>
      <c r="AE319" s="125"/>
      <c r="AF319" s="122" t="str">
        <f>IF(Tabel_RIE[[#This Row],[W2]]&gt;0,VLOOKUP(Tabel_RIE[[#This Row],[W2]],Tabel_FK_W[],2,FALSE),"")</f>
        <v/>
      </c>
      <c r="AG31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19" s="122"/>
      <c r="AI319" s="119"/>
      <c r="AJ319" s="127"/>
      <c r="AK31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19" s="130" t="str">
        <f>IF(AND(Tabel_RIE[[#This Row],[R12]]&gt;=70,Tabel_RIE[[#This Row],[R22]]&lt;70),"Ja","Nee")</f>
        <v>Ja</v>
      </c>
      <c r="AM319" s="130" t="str">
        <f>IF(Tabel_RIE[[#This Row],[R22]]&lt;&gt;"",Tabel_RIE[[#This Row],[R22]],Tabel_RIE[[#This Row],[R12]])</f>
        <v/>
      </c>
    </row>
    <row r="320" spans="2:39" ht="42" customHeight="1">
      <c r="B320" s="118">
        <v>336</v>
      </c>
      <c r="C320" s="119"/>
      <c r="D320" s="119"/>
      <c r="E320" s="119"/>
      <c r="F320" s="119"/>
      <c r="G320" s="119"/>
      <c r="H320" s="119"/>
      <c r="I320" s="119"/>
      <c r="J320" s="119"/>
      <c r="K320" s="120"/>
      <c r="L320" s="121" t="str">
        <f>IF(Tabel_RIE[[#This Row],[E1]]&gt;0,VLOOKUP(Tabel_RIE[[#This Row],[E1]],Tabel_FK_E[],2,FALSE),"")</f>
        <v/>
      </c>
      <c r="M320" s="120"/>
      <c r="N320" s="122" t="str">
        <f>IF(Tabel_RIE[[#This Row],[B1]]&gt;0,VLOOKUP(Tabel_RIE[[#This Row],[B1]],Tabel_FK_B[],2,FALSE),"")</f>
        <v/>
      </c>
      <c r="O320" s="120"/>
      <c r="P320" s="122" t="str">
        <f>IF(Tabel_RIE[[#This Row],[W1]]&gt;0,VLOOKUP(Tabel_RIE[[#This Row],[W1]],Tabel_FK_W[],2,FALSE),"")</f>
        <v/>
      </c>
      <c r="Q32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20" s="122" t="str">
        <f>IF(OR(Tabel_RIE[[#This Row],[E12]]="",Tabel_RIE[[#This Row],[B12]]="",Tabel_RIE[[#This Row],[W12]]=""),"",Tabel_RIE[[#This Row],[E12]]*Tabel_RIE[[#This Row],[B12]]*Tabel_RIE[[#This Row],[W12]])</f>
        <v/>
      </c>
      <c r="S320" s="124" t="str">
        <f>IF(AND(Tabel_RIE[[#This Row],[E12]]="",Tabel_RIE[[#This Row],[R12]]=""),"",IF(AND(OR(Tabel_RIE[[#This Row],[E12]]="",Tabel_RIE[[#This Row],[E12]]&lt;15),OR(Tabel_RIE[[#This Row],[R12]]="",Tabel_RIE[[#This Row],[R12]]&lt;70)),"n.v.t.",IF(OR(Tabel_RIE[[#This Row],[E12]]&gt;=15,Tabel_RIE[[#This Row],[R12]]&gt;=70),"√","fout")))</f>
        <v/>
      </c>
      <c r="T320" s="125"/>
      <c r="U320" s="126"/>
      <c r="V320" s="126"/>
      <c r="W320" s="127"/>
      <c r="X320" s="128" t="str">
        <f t="shared" si="4"/>
        <v>Bronaanpak:
Collectieve maatregelen:
Individuele maatregelen:
PBM's:</v>
      </c>
      <c r="Y320" s="119"/>
      <c r="Z320" s="129"/>
      <c r="AA320" s="125"/>
      <c r="AB320" s="122" t="str">
        <f>IF(Tabel_RIE[[#This Row],[E2]]&gt;0,VLOOKUP(Tabel_RIE[[#This Row],[E2]],Tabel_FK_E[],2,FALSE),"")</f>
        <v/>
      </c>
      <c r="AC320" s="125"/>
      <c r="AD320" s="122" t="str">
        <f>IF(Tabel_RIE[[#This Row],[B2]]&gt;0,VLOOKUP(Tabel_RIE[[#This Row],[B2]],Tabel_FK_B[],2,FALSE),"")</f>
        <v/>
      </c>
      <c r="AE320" s="125"/>
      <c r="AF320" s="122" t="str">
        <f>IF(Tabel_RIE[[#This Row],[W2]]&gt;0,VLOOKUP(Tabel_RIE[[#This Row],[W2]],Tabel_FK_W[],2,FALSE),"")</f>
        <v/>
      </c>
      <c r="AG32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20" s="122"/>
      <c r="AI320" s="119"/>
      <c r="AJ320" s="127"/>
      <c r="AK32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20" s="130" t="str">
        <f>IF(AND(Tabel_RIE[[#This Row],[R12]]&gt;=70,Tabel_RIE[[#This Row],[R22]]&lt;70),"Ja","Nee")</f>
        <v>Ja</v>
      </c>
      <c r="AM320" s="130" t="str">
        <f>IF(Tabel_RIE[[#This Row],[R22]]&lt;&gt;"",Tabel_RIE[[#This Row],[R22]],Tabel_RIE[[#This Row],[R12]])</f>
        <v/>
      </c>
    </row>
    <row r="321" spans="2:39" ht="42" customHeight="1">
      <c r="B321" s="118">
        <v>337</v>
      </c>
      <c r="C321" s="119"/>
      <c r="D321" s="119"/>
      <c r="E321" s="119"/>
      <c r="F321" s="119"/>
      <c r="G321" s="119"/>
      <c r="H321" s="119"/>
      <c r="I321" s="119"/>
      <c r="J321" s="119"/>
      <c r="K321" s="120"/>
      <c r="L321" s="121" t="str">
        <f>IF(Tabel_RIE[[#This Row],[E1]]&gt;0,VLOOKUP(Tabel_RIE[[#This Row],[E1]],Tabel_FK_E[],2,FALSE),"")</f>
        <v/>
      </c>
      <c r="M321" s="120"/>
      <c r="N321" s="122" t="str">
        <f>IF(Tabel_RIE[[#This Row],[B1]]&gt;0,VLOOKUP(Tabel_RIE[[#This Row],[B1]],Tabel_FK_B[],2,FALSE),"")</f>
        <v/>
      </c>
      <c r="O321" s="120"/>
      <c r="P321" s="122" t="str">
        <f>IF(Tabel_RIE[[#This Row],[W1]]&gt;0,VLOOKUP(Tabel_RIE[[#This Row],[W1]],Tabel_FK_W[],2,FALSE),"")</f>
        <v/>
      </c>
      <c r="Q32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21" s="122" t="str">
        <f>IF(OR(Tabel_RIE[[#This Row],[E12]]="",Tabel_RIE[[#This Row],[B12]]="",Tabel_RIE[[#This Row],[W12]]=""),"",Tabel_RIE[[#This Row],[E12]]*Tabel_RIE[[#This Row],[B12]]*Tabel_RIE[[#This Row],[W12]])</f>
        <v/>
      </c>
      <c r="S321" s="124" t="str">
        <f>IF(AND(Tabel_RIE[[#This Row],[E12]]="",Tabel_RIE[[#This Row],[R12]]=""),"",IF(AND(OR(Tabel_RIE[[#This Row],[E12]]="",Tabel_RIE[[#This Row],[E12]]&lt;15),OR(Tabel_RIE[[#This Row],[R12]]="",Tabel_RIE[[#This Row],[R12]]&lt;70)),"n.v.t.",IF(OR(Tabel_RIE[[#This Row],[E12]]&gt;=15,Tabel_RIE[[#This Row],[R12]]&gt;=70),"√","fout")))</f>
        <v/>
      </c>
      <c r="T321" s="125"/>
      <c r="U321" s="126"/>
      <c r="V321" s="126"/>
      <c r="W321" s="127"/>
      <c r="X321" s="128" t="str">
        <f t="shared" si="4"/>
        <v>Bronaanpak:
Collectieve maatregelen:
Individuele maatregelen:
PBM's:</v>
      </c>
      <c r="Y321" s="119"/>
      <c r="Z321" s="129"/>
      <c r="AA321" s="125"/>
      <c r="AB321" s="122" t="str">
        <f>IF(Tabel_RIE[[#This Row],[E2]]&gt;0,VLOOKUP(Tabel_RIE[[#This Row],[E2]],Tabel_FK_E[],2,FALSE),"")</f>
        <v/>
      </c>
      <c r="AC321" s="125"/>
      <c r="AD321" s="122" t="str">
        <f>IF(Tabel_RIE[[#This Row],[B2]]&gt;0,VLOOKUP(Tabel_RIE[[#This Row],[B2]],Tabel_FK_B[],2,FALSE),"")</f>
        <v/>
      </c>
      <c r="AE321" s="125"/>
      <c r="AF321" s="122" t="str">
        <f>IF(Tabel_RIE[[#This Row],[W2]]&gt;0,VLOOKUP(Tabel_RIE[[#This Row],[W2]],Tabel_FK_W[],2,FALSE),"")</f>
        <v/>
      </c>
      <c r="AG32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21" s="122"/>
      <c r="AI321" s="119"/>
      <c r="AJ321" s="127"/>
      <c r="AK32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21" s="130" t="str">
        <f>IF(AND(Tabel_RIE[[#This Row],[R12]]&gt;=70,Tabel_RIE[[#This Row],[R22]]&lt;70),"Ja","Nee")</f>
        <v>Ja</v>
      </c>
      <c r="AM321" s="130" t="str">
        <f>IF(Tabel_RIE[[#This Row],[R22]]&lt;&gt;"",Tabel_RIE[[#This Row],[R22]],Tabel_RIE[[#This Row],[R12]])</f>
        <v/>
      </c>
    </row>
    <row r="322" spans="2:39" ht="42" customHeight="1">
      <c r="B322" s="118">
        <v>338</v>
      </c>
      <c r="C322" s="119"/>
      <c r="D322" s="119"/>
      <c r="E322" s="119"/>
      <c r="F322" s="119"/>
      <c r="G322" s="119"/>
      <c r="H322" s="119"/>
      <c r="I322" s="119"/>
      <c r="J322" s="119"/>
      <c r="K322" s="120"/>
      <c r="L322" s="121" t="str">
        <f>IF(Tabel_RIE[[#This Row],[E1]]&gt;0,VLOOKUP(Tabel_RIE[[#This Row],[E1]],Tabel_FK_E[],2,FALSE),"")</f>
        <v/>
      </c>
      <c r="M322" s="120"/>
      <c r="N322" s="122" t="str">
        <f>IF(Tabel_RIE[[#This Row],[B1]]&gt;0,VLOOKUP(Tabel_RIE[[#This Row],[B1]],Tabel_FK_B[],2,FALSE),"")</f>
        <v/>
      </c>
      <c r="O322" s="120"/>
      <c r="P322" s="122" t="str">
        <f>IF(Tabel_RIE[[#This Row],[W1]]&gt;0,VLOOKUP(Tabel_RIE[[#This Row],[W1]],Tabel_FK_W[],2,FALSE),"")</f>
        <v/>
      </c>
      <c r="Q32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22" s="122" t="str">
        <f>IF(OR(Tabel_RIE[[#This Row],[E12]]="",Tabel_RIE[[#This Row],[B12]]="",Tabel_RIE[[#This Row],[W12]]=""),"",Tabel_RIE[[#This Row],[E12]]*Tabel_RIE[[#This Row],[B12]]*Tabel_RIE[[#This Row],[W12]])</f>
        <v/>
      </c>
      <c r="S322" s="124" t="str">
        <f>IF(AND(Tabel_RIE[[#This Row],[E12]]="",Tabel_RIE[[#This Row],[R12]]=""),"",IF(AND(OR(Tabel_RIE[[#This Row],[E12]]="",Tabel_RIE[[#This Row],[E12]]&lt;15),OR(Tabel_RIE[[#This Row],[R12]]="",Tabel_RIE[[#This Row],[R12]]&lt;70)),"n.v.t.",IF(OR(Tabel_RIE[[#This Row],[E12]]&gt;=15,Tabel_RIE[[#This Row],[R12]]&gt;=70),"√","fout")))</f>
        <v/>
      </c>
      <c r="T322" s="125"/>
      <c r="U322" s="126"/>
      <c r="V322" s="126"/>
      <c r="W322" s="127"/>
      <c r="X322" s="128" t="str">
        <f t="shared" si="4"/>
        <v>Bronaanpak:
Collectieve maatregelen:
Individuele maatregelen:
PBM's:</v>
      </c>
      <c r="Y322" s="119"/>
      <c r="Z322" s="129"/>
      <c r="AA322" s="125"/>
      <c r="AB322" s="122" t="str">
        <f>IF(Tabel_RIE[[#This Row],[E2]]&gt;0,VLOOKUP(Tabel_RIE[[#This Row],[E2]],Tabel_FK_E[],2,FALSE),"")</f>
        <v/>
      </c>
      <c r="AC322" s="125"/>
      <c r="AD322" s="122" t="str">
        <f>IF(Tabel_RIE[[#This Row],[B2]]&gt;0,VLOOKUP(Tabel_RIE[[#This Row],[B2]],Tabel_FK_B[],2,FALSE),"")</f>
        <v/>
      </c>
      <c r="AE322" s="125"/>
      <c r="AF322" s="122" t="str">
        <f>IF(Tabel_RIE[[#This Row],[W2]]&gt;0,VLOOKUP(Tabel_RIE[[#This Row],[W2]],Tabel_FK_W[],2,FALSE),"")</f>
        <v/>
      </c>
      <c r="AG32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22" s="122"/>
      <c r="AI322" s="119"/>
      <c r="AJ322" s="127"/>
      <c r="AK32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22" s="130" t="str">
        <f>IF(AND(Tabel_RIE[[#This Row],[R12]]&gt;=70,Tabel_RIE[[#This Row],[R22]]&lt;70),"Ja","Nee")</f>
        <v>Ja</v>
      </c>
      <c r="AM322" s="130" t="str">
        <f>IF(Tabel_RIE[[#This Row],[R22]]&lt;&gt;"",Tabel_RIE[[#This Row],[R22]],Tabel_RIE[[#This Row],[R12]])</f>
        <v/>
      </c>
    </row>
    <row r="323" spans="2:39" ht="42" customHeight="1">
      <c r="B323" s="118">
        <v>339</v>
      </c>
      <c r="C323" s="119"/>
      <c r="D323" s="119"/>
      <c r="E323" s="119"/>
      <c r="F323" s="119"/>
      <c r="G323" s="119"/>
      <c r="H323" s="119"/>
      <c r="I323" s="119"/>
      <c r="J323" s="119"/>
      <c r="K323" s="120"/>
      <c r="L323" s="121" t="str">
        <f>IF(Tabel_RIE[[#This Row],[E1]]&gt;0,VLOOKUP(Tabel_RIE[[#This Row],[E1]],Tabel_FK_E[],2,FALSE),"")</f>
        <v/>
      </c>
      <c r="M323" s="120"/>
      <c r="N323" s="122" t="str">
        <f>IF(Tabel_RIE[[#This Row],[B1]]&gt;0,VLOOKUP(Tabel_RIE[[#This Row],[B1]],Tabel_FK_B[],2,FALSE),"")</f>
        <v/>
      </c>
      <c r="O323" s="120"/>
      <c r="P323" s="122" t="str">
        <f>IF(Tabel_RIE[[#This Row],[W1]]&gt;0,VLOOKUP(Tabel_RIE[[#This Row],[W1]],Tabel_FK_W[],2,FALSE),"")</f>
        <v/>
      </c>
      <c r="Q32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23" s="122" t="str">
        <f>IF(OR(Tabel_RIE[[#This Row],[E12]]="",Tabel_RIE[[#This Row],[B12]]="",Tabel_RIE[[#This Row],[W12]]=""),"",Tabel_RIE[[#This Row],[E12]]*Tabel_RIE[[#This Row],[B12]]*Tabel_RIE[[#This Row],[W12]])</f>
        <v/>
      </c>
      <c r="S323" s="124" t="str">
        <f>IF(AND(Tabel_RIE[[#This Row],[E12]]="",Tabel_RIE[[#This Row],[R12]]=""),"",IF(AND(OR(Tabel_RIE[[#This Row],[E12]]="",Tabel_RIE[[#This Row],[E12]]&lt;15),OR(Tabel_RIE[[#This Row],[R12]]="",Tabel_RIE[[#This Row],[R12]]&lt;70)),"n.v.t.",IF(OR(Tabel_RIE[[#This Row],[E12]]&gt;=15,Tabel_RIE[[#This Row],[R12]]&gt;=70),"√","fout")))</f>
        <v/>
      </c>
      <c r="T323" s="125"/>
      <c r="U323" s="126"/>
      <c r="V323" s="126"/>
      <c r="W323" s="127"/>
      <c r="X323" s="128" t="str">
        <f t="shared" si="4"/>
        <v>Bronaanpak:
Collectieve maatregelen:
Individuele maatregelen:
PBM's:</v>
      </c>
      <c r="Y323" s="119"/>
      <c r="Z323" s="129"/>
      <c r="AA323" s="125"/>
      <c r="AB323" s="122" t="str">
        <f>IF(Tabel_RIE[[#This Row],[E2]]&gt;0,VLOOKUP(Tabel_RIE[[#This Row],[E2]],Tabel_FK_E[],2,FALSE),"")</f>
        <v/>
      </c>
      <c r="AC323" s="125"/>
      <c r="AD323" s="122" t="str">
        <f>IF(Tabel_RIE[[#This Row],[B2]]&gt;0,VLOOKUP(Tabel_RIE[[#This Row],[B2]],Tabel_FK_B[],2,FALSE),"")</f>
        <v/>
      </c>
      <c r="AE323" s="125"/>
      <c r="AF323" s="122" t="str">
        <f>IF(Tabel_RIE[[#This Row],[W2]]&gt;0,VLOOKUP(Tabel_RIE[[#This Row],[W2]],Tabel_FK_W[],2,FALSE),"")</f>
        <v/>
      </c>
      <c r="AG32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23" s="122"/>
      <c r="AI323" s="119"/>
      <c r="AJ323" s="127"/>
      <c r="AK32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23" s="130" t="str">
        <f>IF(AND(Tabel_RIE[[#This Row],[R12]]&gt;=70,Tabel_RIE[[#This Row],[R22]]&lt;70),"Ja","Nee")</f>
        <v>Ja</v>
      </c>
      <c r="AM323" s="130" t="str">
        <f>IF(Tabel_RIE[[#This Row],[R22]]&lt;&gt;"",Tabel_RIE[[#This Row],[R22]],Tabel_RIE[[#This Row],[R12]])</f>
        <v/>
      </c>
    </row>
    <row r="324" spans="2:39" ht="42" customHeight="1">
      <c r="B324" s="118">
        <v>340</v>
      </c>
      <c r="C324" s="119"/>
      <c r="D324" s="119"/>
      <c r="E324" s="119"/>
      <c r="F324" s="119"/>
      <c r="G324" s="119"/>
      <c r="H324" s="119"/>
      <c r="I324" s="119"/>
      <c r="J324" s="119"/>
      <c r="K324" s="120"/>
      <c r="L324" s="121" t="str">
        <f>IF(Tabel_RIE[[#This Row],[E1]]&gt;0,VLOOKUP(Tabel_RIE[[#This Row],[E1]],Tabel_FK_E[],2,FALSE),"")</f>
        <v/>
      </c>
      <c r="M324" s="120"/>
      <c r="N324" s="122" t="str">
        <f>IF(Tabel_RIE[[#This Row],[B1]]&gt;0,VLOOKUP(Tabel_RIE[[#This Row],[B1]],Tabel_FK_B[],2,FALSE),"")</f>
        <v/>
      </c>
      <c r="O324" s="120"/>
      <c r="P324" s="122" t="str">
        <f>IF(Tabel_RIE[[#This Row],[W1]]&gt;0,VLOOKUP(Tabel_RIE[[#This Row],[W1]],Tabel_FK_W[],2,FALSE),"")</f>
        <v/>
      </c>
      <c r="Q32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24" s="122" t="str">
        <f>IF(OR(Tabel_RIE[[#This Row],[E12]]="",Tabel_RIE[[#This Row],[B12]]="",Tabel_RIE[[#This Row],[W12]]=""),"",Tabel_RIE[[#This Row],[E12]]*Tabel_RIE[[#This Row],[B12]]*Tabel_RIE[[#This Row],[W12]])</f>
        <v/>
      </c>
      <c r="S324" s="124" t="str">
        <f>IF(AND(Tabel_RIE[[#This Row],[E12]]="",Tabel_RIE[[#This Row],[R12]]=""),"",IF(AND(OR(Tabel_RIE[[#This Row],[E12]]="",Tabel_RIE[[#This Row],[E12]]&lt;15),OR(Tabel_RIE[[#This Row],[R12]]="",Tabel_RIE[[#This Row],[R12]]&lt;70)),"n.v.t.",IF(OR(Tabel_RIE[[#This Row],[E12]]&gt;=15,Tabel_RIE[[#This Row],[R12]]&gt;=70),"√","fout")))</f>
        <v/>
      </c>
      <c r="T324" s="125"/>
      <c r="U324" s="126"/>
      <c r="V324" s="126"/>
      <c r="W324" s="127"/>
      <c r="X324" s="128" t="str">
        <f t="shared" si="4"/>
        <v>Bronaanpak:
Collectieve maatregelen:
Individuele maatregelen:
PBM's:</v>
      </c>
      <c r="Y324" s="119"/>
      <c r="Z324" s="129"/>
      <c r="AA324" s="125"/>
      <c r="AB324" s="122" t="str">
        <f>IF(Tabel_RIE[[#This Row],[E2]]&gt;0,VLOOKUP(Tabel_RIE[[#This Row],[E2]],Tabel_FK_E[],2,FALSE),"")</f>
        <v/>
      </c>
      <c r="AC324" s="125"/>
      <c r="AD324" s="122" t="str">
        <f>IF(Tabel_RIE[[#This Row],[B2]]&gt;0,VLOOKUP(Tabel_RIE[[#This Row],[B2]],Tabel_FK_B[],2,FALSE),"")</f>
        <v/>
      </c>
      <c r="AE324" s="125"/>
      <c r="AF324" s="122" t="str">
        <f>IF(Tabel_RIE[[#This Row],[W2]]&gt;0,VLOOKUP(Tabel_RIE[[#This Row],[W2]],Tabel_FK_W[],2,FALSE),"")</f>
        <v/>
      </c>
      <c r="AG32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24" s="122"/>
      <c r="AI324" s="119"/>
      <c r="AJ324" s="127"/>
      <c r="AK32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24" s="130" t="str">
        <f>IF(AND(Tabel_RIE[[#This Row],[R12]]&gt;=70,Tabel_RIE[[#This Row],[R22]]&lt;70),"Ja","Nee")</f>
        <v>Ja</v>
      </c>
      <c r="AM324" s="130" t="str">
        <f>IF(Tabel_RIE[[#This Row],[R22]]&lt;&gt;"",Tabel_RIE[[#This Row],[R22]],Tabel_RIE[[#This Row],[R12]])</f>
        <v/>
      </c>
    </row>
    <row r="325" spans="2:39" ht="42" customHeight="1">
      <c r="B325" s="118">
        <v>341</v>
      </c>
      <c r="C325" s="119"/>
      <c r="D325" s="119"/>
      <c r="E325" s="119"/>
      <c r="F325" s="119"/>
      <c r="G325" s="119"/>
      <c r="H325" s="119"/>
      <c r="I325" s="119"/>
      <c r="J325" s="119"/>
      <c r="K325" s="120"/>
      <c r="L325" s="121" t="str">
        <f>IF(Tabel_RIE[[#This Row],[E1]]&gt;0,VLOOKUP(Tabel_RIE[[#This Row],[E1]],Tabel_FK_E[],2,FALSE),"")</f>
        <v/>
      </c>
      <c r="M325" s="120"/>
      <c r="N325" s="122" t="str">
        <f>IF(Tabel_RIE[[#This Row],[B1]]&gt;0,VLOOKUP(Tabel_RIE[[#This Row],[B1]],Tabel_FK_B[],2,FALSE),"")</f>
        <v/>
      </c>
      <c r="O325" s="120"/>
      <c r="P325" s="122" t="str">
        <f>IF(Tabel_RIE[[#This Row],[W1]]&gt;0,VLOOKUP(Tabel_RIE[[#This Row],[W1]],Tabel_FK_W[],2,FALSE),"")</f>
        <v/>
      </c>
      <c r="Q32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25" s="122" t="str">
        <f>IF(OR(Tabel_RIE[[#This Row],[E12]]="",Tabel_RIE[[#This Row],[B12]]="",Tabel_RIE[[#This Row],[W12]]=""),"",Tabel_RIE[[#This Row],[E12]]*Tabel_RIE[[#This Row],[B12]]*Tabel_RIE[[#This Row],[W12]])</f>
        <v/>
      </c>
      <c r="S325" s="124" t="str">
        <f>IF(AND(Tabel_RIE[[#This Row],[E12]]="",Tabel_RIE[[#This Row],[R12]]=""),"",IF(AND(OR(Tabel_RIE[[#This Row],[E12]]="",Tabel_RIE[[#This Row],[E12]]&lt;15),OR(Tabel_RIE[[#This Row],[R12]]="",Tabel_RIE[[#This Row],[R12]]&lt;70)),"n.v.t.",IF(OR(Tabel_RIE[[#This Row],[E12]]&gt;=15,Tabel_RIE[[#This Row],[R12]]&gt;=70),"√","fout")))</f>
        <v/>
      </c>
      <c r="T325" s="125"/>
      <c r="U325" s="126"/>
      <c r="V325" s="126"/>
      <c r="W325" s="127"/>
      <c r="X325" s="128" t="str">
        <f t="shared" si="4"/>
        <v>Bronaanpak:
Collectieve maatregelen:
Individuele maatregelen:
PBM's:</v>
      </c>
      <c r="Y325" s="119"/>
      <c r="Z325" s="129"/>
      <c r="AA325" s="125"/>
      <c r="AB325" s="122" t="str">
        <f>IF(Tabel_RIE[[#This Row],[E2]]&gt;0,VLOOKUP(Tabel_RIE[[#This Row],[E2]],Tabel_FK_E[],2,FALSE),"")</f>
        <v/>
      </c>
      <c r="AC325" s="125"/>
      <c r="AD325" s="122" t="str">
        <f>IF(Tabel_RIE[[#This Row],[B2]]&gt;0,VLOOKUP(Tabel_RIE[[#This Row],[B2]],Tabel_FK_B[],2,FALSE),"")</f>
        <v/>
      </c>
      <c r="AE325" s="125"/>
      <c r="AF325" s="122" t="str">
        <f>IF(Tabel_RIE[[#This Row],[W2]]&gt;0,VLOOKUP(Tabel_RIE[[#This Row],[W2]],Tabel_FK_W[],2,FALSE),"")</f>
        <v/>
      </c>
      <c r="AG32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25" s="122"/>
      <c r="AI325" s="119"/>
      <c r="AJ325" s="127"/>
      <c r="AK32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25" s="130" t="str">
        <f>IF(AND(Tabel_RIE[[#This Row],[R12]]&gt;=70,Tabel_RIE[[#This Row],[R22]]&lt;70),"Ja","Nee")</f>
        <v>Ja</v>
      </c>
      <c r="AM325" s="130" t="str">
        <f>IF(Tabel_RIE[[#This Row],[R22]]&lt;&gt;"",Tabel_RIE[[#This Row],[R22]],Tabel_RIE[[#This Row],[R12]])</f>
        <v/>
      </c>
    </row>
    <row r="326" spans="2:39" ht="42" customHeight="1">
      <c r="B326" s="118">
        <v>342</v>
      </c>
      <c r="C326" s="119"/>
      <c r="D326" s="119"/>
      <c r="E326" s="119"/>
      <c r="F326" s="119"/>
      <c r="G326" s="119"/>
      <c r="H326" s="119"/>
      <c r="I326" s="119"/>
      <c r="J326" s="119"/>
      <c r="K326" s="120"/>
      <c r="L326" s="121" t="str">
        <f>IF(Tabel_RIE[[#This Row],[E1]]&gt;0,VLOOKUP(Tabel_RIE[[#This Row],[E1]],Tabel_FK_E[],2,FALSE),"")</f>
        <v/>
      </c>
      <c r="M326" s="120"/>
      <c r="N326" s="122" t="str">
        <f>IF(Tabel_RIE[[#This Row],[B1]]&gt;0,VLOOKUP(Tabel_RIE[[#This Row],[B1]],Tabel_FK_B[],2,FALSE),"")</f>
        <v/>
      </c>
      <c r="O326" s="120"/>
      <c r="P326" s="122" t="str">
        <f>IF(Tabel_RIE[[#This Row],[W1]]&gt;0,VLOOKUP(Tabel_RIE[[#This Row],[W1]],Tabel_FK_W[],2,FALSE),"")</f>
        <v/>
      </c>
      <c r="Q32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26" s="122" t="str">
        <f>IF(OR(Tabel_RIE[[#This Row],[E12]]="",Tabel_RIE[[#This Row],[B12]]="",Tabel_RIE[[#This Row],[W12]]=""),"",Tabel_RIE[[#This Row],[E12]]*Tabel_RIE[[#This Row],[B12]]*Tabel_RIE[[#This Row],[W12]])</f>
        <v/>
      </c>
      <c r="S326" s="124" t="str">
        <f>IF(AND(Tabel_RIE[[#This Row],[E12]]="",Tabel_RIE[[#This Row],[R12]]=""),"",IF(AND(OR(Tabel_RIE[[#This Row],[E12]]="",Tabel_RIE[[#This Row],[E12]]&lt;15),OR(Tabel_RIE[[#This Row],[R12]]="",Tabel_RIE[[#This Row],[R12]]&lt;70)),"n.v.t.",IF(OR(Tabel_RIE[[#This Row],[E12]]&gt;=15,Tabel_RIE[[#This Row],[R12]]&gt;=70),"√","fout")))</f>
        <v/>
      </c>
      <c r="T326" s="125"/>
      <c r="U326" s="126"/>
      <c r="V326" s="126"/>
      <c r="W326" s="127"/>
      <c r="X326" s="128" t="str">
        <f t="shared" si="4"/>
        <v>Bronaanpak:
Collectieve maatregelen:
Individuele maatregelen:
PBM's:</v>
      </c>
      <c r="Y326" s="119"/>
      <c r="Z326" s="129"/>
      <c r="AA326" s="125"/>
      <c r="AB326" s="122" t="str">
        <f>IF(Tabel_RIE[[#This Row],[E2]]&gt;0,VLOOKUP(Tabel_RIE[[#This Row],[E2]],Tabel_FK_E[],2,FALSE),"")</f>
        <v/>
      </c>
      <c r="AC326" s="125"/>
      <c r="AD326" s="122" t="str">
        <f>IF(Tabel_RIE[[#This Row],[B2]]&gt;0,VLOOKUP(Tabel_RIE[[#This Row],[B2]],Tabel_FK_B[],2,FALSE),"")</f>
        <v/>
      </c>
      <c r="AE326" s="125"/>
      <c r="AF326" s="122" t="str">
        <f>IF(Tabel_RIE[[#This Row],[W2]]&gt;0,VLOOKUP(Tabel_RIE[[#This Row],[W2]],Tabel_FK_W[],2,FALSE),"")</f>
        <v/>
      </c>
      <c r="AG32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26" s="122"/>
      <c r="AI326" s="119"/>
      <c r="AJ326" s="127"/>
      <c r="AK32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26" s="130" t="str">
        <f>IF(AND(Tabel_RIE[[#This Row],[R12]]&gt;=70,Tabel_RIE[[#This Row],[R22]]&lt;70),"Ja","Nee")</f>
        <v>Ja</v>
      </c>
      <c r="AM326" s="130" t="str">
        <f>IF(Tabel_RIE[[#This Row],[R22]]&lt;&gt;"",Tabel_RIE[[#This Row],[R22]],Tabel_RIE[[#This Row],[R12]])</f>
        <v/>
      </c>
    </row>
    <row r="327" spans="2:39" ht="42" customHeight="1">
      <c r="B327" s="118">
        <v>343</v>
      </c>
      <c r="C327" s="119"/>
      <c r="D327" s="119"/>
      <c r="E327" s="119"/>
      <c r="F327" s="119"/>
      <c r="G327" s="119"/>
      <c r="H327" s="119"/>
      <c r="I327" s="119"/>
      <c r="J327" s="119"/>
      <c r="K327" s="120"/>
      <c r="L327" s="121" t="str">
        <f>IF(Tabel_RIE[[#This Row],[E1]]&gt;0,VLOOKUP(Tabel_RIE[[#This Row],[E1]],Tabel_FK_E[],2,FALSE),"")</f>
        <v/>
      </c>
      <c r="M327" s="120"/>
      <c r="N327" s="122" t="str">
        <f>IF(Tabel_RIE[[#This Row],[B1]]&gt;0,VLOOKUP(Tabel_RIE[[#This Row],[B1]],Tabel_FK_B[],2,FALSE),"")</f>
        <v/>
      </c>
      <c r="O327" s="120"/>
      <c r="P327" s="122" t="str">
        <f>IF(Tabel_RIE[[#This Row],[W1]]&gt;0,VLOOKUP(Tabel_RIE[[#This Row],[W1]],Tabel_FK_W[],2,FALSE),"")</f>
        <v/>
      </c>
      <c r="Q32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27" s="122" t="str">
        <f>IF(OR(Tabel_RIE[[#This Row],[E12]]="",Tabel_RIE[[#This Row],[B12]]="",Tabel_RIE[[#This Row],[W12]]=""),"",Tabel_RIE[[#This Row],[E12]]*Tabel_RIE[[#This Row],[B12]]*Tabel_RIE[[#This Row],[W12]])</f>
        <v/>
      </c>
      <c r="S327" s="124" t="str">
        <f>IF(AND(Tabel_RIE[[#This Row],[E12]]="",Tabel_RIE[[#This Row],[R12]]=""),"",IF(AND(OR(Tabel_RIE[[#This Row],[E12]]="",Tabel_RIE[[#This Row],[E12]]&lt;15),OR(Tabel_RIE[[#This Row],[R12]]="",Tabel_RIE[[#This Row],[R12]]&lt;70)),"n.v.t.",IF(OR(Tabel_RIE[[#This Row],[E12]]&gt;=15,Tabel_RIE[[#This Row],[R12]]&gt;=70),"√","fout")))</f>
        <v/>
      </c>
      <c r="T327" s="125"/>
      <c r="U327" s="126"/>
      <c r="V327" s="126"/>
      <c r="W327" s="127"/>
      <c r="X327" s="128" t="str">
        <f t="shared" ref="X327:X390" si="5">$X$1</f>
        <v>Bronaanpak:
Collectieve maatregelen:
Individuele maatregelen:
PBM's:</v>
      </c>
      <c r="Y327" s="119"/>
      <c r="Z327" s="129"/>
      <c r="AA327" s="125"/>
      <c r="AB327" s="122" t="str">
        <f>IF(Tabel_RIE[[#This Row],[E2]]&gt;0,VLOOKUP(Tabel_RIE[[#This Row],[E2]],Tabel_FK_E[],2,FALSE),"")</f>
        <v/>
      </c>
      <c r="AC327" s="125"/>
      <c r="AD327" s="122" t="str">
        <f>IF(Tabel_RIE[[#This Row],[B2]]&gt;0,VLOOKUP(Tabel_RIE[[#This Row],[B2]],Tabel_FK_B[],2,FALSE),"")</f>
        <v/>
      </c>
      <c r="AE327" s="125"/>
      <c r="AF327" s="122" t="str">
        <f>IF(Tabel_RIE[[#This Row],[W2]]&gt;0,VLOOKUP(Tabel_RIE[[#This Row],[W2]],Tabel_FK_W[],2,FALSE),"")</f>
        <v/>
      </c>
      <c r="AG32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27" s="122"/>
      <c r="AI327" s="119"/>
      <c r="AJ327" s="127"/>
      <c r="AK32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27" s="130" t="str">
        <f>IF(AND(Tabel_RIE[[#This Row],[R12]]&gt;=70,Tabel_RIE[[#This Row],[R22]]&lt;70),"Ja","Nee")</f>
        <v>Ja</v>
      </c>
      <c r="AM327" s="130" t="str">
        <f>IF(Tabel_RIE[[#This Row],[R22]]&lt;&gt;"",Tabel_RIE[[#This Row],[R22]],Tabel_RIE[[#This Row],[R12]])</f>
        <v/>
      </c>
    </row>
    <row r="328" spans="2:39" ht="42" customHeight="1">
      <c r="B328" s="118">
        <v>344</v>
      </c>
      <c r="C328" s="119"/>
      <c r="D328" s="119"/>
      <c r="E328" s="119"/>
      <c r="F328" s="119"/>
      <c r="G328" s="119"/>
      <c r="H328" s="119"/>
      <c r="I328" s="119"/>
      <c r="J328" s="119"/>
      <c r="K328" s="120"/>
      <c r="L328" s="121" t="str">
        <f>IF(Tabel_RIE[[#This Row],[E1]]&gt;0,VLOOKUP(Tabel_RIE[[#This Row],[E1]],Tabel_FK_E[],2,FALSE),"")</f>
        <v/>
      </c>
      <c r="M328" s="120"/>
      <c r="N328" s="122" t="str">
        <f>IF(Tabel_RIE[[#This Row],[B1]]&gt;0,VLOOKUP(Tabel_RIE[[#This Row],[B1]],Tabel_FK_B[],2,FALSE),"")</f>
        <v/>
      </c>
      <c r="O328" s="120"/>
      <c r="P328" s="122" t="str">
        <f>IF(Tabel_RIE[[#This Row],[W1]]&gt;0,VLOOKUP(Tabel_RIE[[#This Row],[W1]],Tabel_FK_W[],2,FALSE),"")</f>
        <v/>
      </c>
      <c r="Q32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28" s="122" t="str">
        <f>IF(OR(Tabel_RIE[[#This Row],[E12]]="",Tabel_RIE[[#This Row],[B12]]="",Tabel_RIE[[#This Row],[W12]]=""),"",Tabel_RIE[[#This Row],[E12]]*Tabel_RIE[[#This Row],[B12]]*Tabel_RIE[[#This Row],[W12]])</f>
        <v/>
      </c>
      <c r="S328" s="124" t="str">
        <f>IF(AND(Tabel_RIE[[#This Row],[E12]]="",Tabel_RIE[[#This Row],[R12]]=""),"",IF(AND(OR(Tabel_RIE[[#This Row],[E12]]="",Tabel_RIE[[#This Row],[E12]]&lt;15),OR(Tabel_RIE[[#This Row],[R12]]="",Tabel_RIE[[#This Row],[R12]]&lt;70)),"n.v.t.",IF(OR(Tabel_RIE[[#This Row],[E12]]&gt;=15,Tabel_RIE[[#This Row],[R12]]&gt;=70),"√","fout")))</f>
        <v/>
      </c>
      <c r="T328" s="125"/>
      <c r="U328" s="126"/>
      <c r="V328" s="126"/>
      <c r="W328" s="127"/>
      <c r="X328" s="128" t="str">
        <f t="shared" si="5"/>
        <v>Bronaanpak:
Collectieve maatregelen:
Individuele maatregelen:
PBM's:</v>
      </c>
      <c r="Y328" s="119"/>
      <c r="Z328" s="129"/>
      <c r="AA328" s="125"/>
      <c r="AB328" s="122" t="str">
        <f>IF(Tabel_RIE[[#This Row],[E2]]&gt;0,VLOOKUP(Tabel_RIE[[#This Row],[E2]],Tabel_FK_E[],2,FALSE),"")</f>
        <v/>
      </c>
      <c r="AC328" s="125"/>
      <c r="AD328" s="122" t="str">
        <f>IF(Tabel_RIE[[#This Row],[B2]]&gt;0,VLOOKUP(Tabel_RIE[[#This Row],[B2]],Tabel_FK_B[],2,FALSE),"")</f>
        <v/>
      </c>
      <c r="AE328" s="125"/>
      <c r="AF328" s="122" t="str">
        <f>IF(Tabel_RIE[[#This Row],[W2]]&gt;0,VLOOKUP(Tabel_RIE[[#This Row],[W2]],Tabel_FK_W[],2,FALSE),"")</f>
        <v/>
      </c>
      <c r="AG32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28" s="122"/>
      <c r="AI328" s="119"/>
      <c r="AJ328" s="127"/>
      <c r="AK32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28" s="130" t="str">
        <f>IF(AND(Tabel_RIE[[#This Row],[R12]]&gt;=70,Tabel_RIE[[#This Row],[R22]]&lt;70),"Ja","Nee")</f>
        <v>Ja</v>
      </c>
      <c r="AM328" s="130" t="str">
        <f>IF(Tabel_RIE[[#This Row],[R22]]&lt;&gt;"",Tabel_RIE[[#This Row],[R22]],Tabel_RIE[[#This Row],[R12]])</f>
        <v/>
      </c>
    </row>
    <row r="329" spans="2:39" ht="42" customHeight="1">
      <c r="B329" s="118">
        <v>345</v>
      </c>
      <c r="C329" s="119"/>
      <c r="D329" s="119"/>
      <c r="E329" s="119"/>
      <c r="F329" s="119"/>
      <c r="G329" s="119"/>
      <c r="H329" s="119"/>
      <c r="I329" s="119"/>
      <c r="J329" s="119"/>
      <c r="K329" s="120"/>
      <c r="L329" s="121" t="str">
        <f>IF(Tabel_RIE[[#This Row],[E1]]&gt;0,VLOOKUP(Tabel_RIE[[#This Row],[E1]],Tabel_FK_E[],2,FALSE),"")</f>
        <v/>
      </c>
      <c r="M329" s="120"/>
      <c r="N329" s="122" t="str">
        <f>IF(Tabel_RIE[[#This Row],[B1]]&gt;0,VLOOKUP(Tabel_RIE[[#This Row],[B1]],Tabel_FK_B[],2,FALSE),"")</f>
        <v/>
      </c>
      <c r="O329" s="120"/>
      <c r="P329" s="122" t="str">
        <f>IF(Tabel_RIE[[#This Row],[W1]]&gt;0,VLOOKUP(Tabel_RIE[[#This Row],[W1]],Tabel_FK_W[],2,FALSE),"")</f>
        <v/>
      </c>
      <c r="Q32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29" s="122" t="str">
        <f>IF(OR(Tabel_RIE[[#This Row],[E12]]="",Tabel_RIE[[#This Row],[B12]]="",Tabel_RIE[[#This Row],[W12]]=""),"",Tabel_RIE[[#This Row],[E12]]*Tabel_RIE[[#This Row],[B12]]*Tabel_RIE[[#This Row],[W12]])</f>
        <v/>
      </c>
      <c r="S329" s="124" t="str">
        <f>IF(AND(Tabel_RIE[[#This Row],[E12]]="",Tabel_RIE[[#This Row],[R12]]=""),"",IF(AND(OR(Tabel_RIE[[#This Row],[E12]]="",Tabel_RIE[[#This Row],[E12]]&lt;15),OR(Tabel_RIE[[#This Row],[R12]]="",Tabel_RIE[[#This Row],[R12]]&lt;70)),"n.v.t.",IF(OR(Tabel_RIE[[#This Row],[E12]]&gt;=15,Tabel_RIE[[#This Row],[R12]]&gt;=70),"√","fout")))</f>
        <v/>
      </c>
      <c r="T329" s="125"/>
      <c r="U329" s="126"/>
      <c r="V329" s="126"/>
      <c r="W329" s="127"/>
      <c r="X329" s="128" t="str">
        <f t="shared" si="5"/>
        <v>Bronaanpak:
Collectieve maatregelen:
Individuele maatregelen:
PBM's:</v>
      </c>
      <c r="Y329" s="119"/>
      <c r="Z329" s="129"/>
      <c r="AA329" s="125"/>
      <c r="AB329" s="122" t="str">
        <f>IF(Tabel_RIE[[#This Row],[E2]]&gt;0,VLOOKUP(Tabel_RIE[[#This Row],[E2]],Tabel_FK_E[],2,FALSE),"")</f>
        <v/>
      </c>
      <c r="AC329" s="125"/>
      <c r="AD329" s="122" t="str">
        <f>IF(Tabel_RIE[[#This Row],[B2]]&gt;0,VLOOKUP(Tabel_RIE[[#This Row],[B2]],Tabel_FK_B[],2,FALSE),"")</f>
        <v/>
      </c>
      <c r="AE329" s="125"/>
      <c r="AF329" s="122" t="str">
        <f>IF(Tabel_RIE[[#This Row],[W2]]&gt;0,VLOOKUP(Tabel_RIE[[#This Row],[W2]],Tabel_FK_W[],2,FALSE),"")</f>
        <v/>
      </c>
      <c r="AG32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29" s="122"/>
      <c r="AI329" s="119"/>
      <c r="AJ329" s="127"/>
      <c r="AK32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29" s="130" t="str">
        <f>IF(AND(Tabel_RIE[[#This Row],[R12]]&gt;=70,Tabel_RIE[[#This Row],[R22]]&lt;70),"Ja","Nee")</f>
        <v>Ja</v>
      </c>
      <c r="AM329" s="130" t="str">
        <f>IF(Tabel_RIE[[#This Row],[R22]]&lt;&gt;"",Tabel_RIE[[#This Row],[R22]],Tabel_RIE[[#This Row],[R12]])</f>
        <v/>
      </c>
    </row>
    <row r="330" spans="2:39" ht="42" customHeight="1">
      <c r="B330" s="118">
        <v>346</v>
      </c>
      <c r="C330" s="119"/>
      <c r="D330" s="119"/>
      <c r="E330" s="119"/>
      <c r="F330" s="119"/>
      <c r="G330" s="119"/>
      <c r="H330" s="119"/>
      <c r="I330" s="119"/>
      <c r="J330" s="119"/>
      <c r="K330" s="120"/>
      <c r="L330" s="121" t="str">
        <f>IF(Tabel_RIE[[#This Row],[E1]]&gt;0,VLOOKUP(Tabel_RIE[[#This Row],[E1]],Tabel_FK_E[],2,FALSE),"")</f>
        <v/>
      </c>
      <c r="M330" s="120"/>
      <c r="N330" s="122" t="str">
        <f>IF(Tabel_RIE[[#This Row],[B1]]&gt;0,VLOOKUP(Tabel_RIE[[#This Row],[B1]],Tabel_FK_B[],2,FALSE),"")</f>
        <v/>
      </c>
      <c r="O330" s="120"/>
      <c r="P330" s="122" t="str">
        <f>IF(Tabel_RIE[[#This Row],[W1]]&gt;0,VLOOKUP(Tabel_RIE[[#This Row],[W1]],Tabel_FK_W[],2,FALSE),"")</f>
        <v/>
      </c>
      <c r="Q33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30" s="122" t="str">
        <f>IF(OR(Tabel_RIE[[#This Row],[E12]]="",Tabel_RIE[[#This Row],[B12]]="",Tabel_RIE[[#This Row],[W12]]=""),"",Tabel_RIE[[#This Row],[E12]]*Tabel_RIE[[#This Row],[B12]]*Tabel_RIE[[#This Row],[W12]])</f>
        <v/>
      </c>
      <c r="S330" s="124" t="str">
        <f>IF(AND(Tabel_RIE[[#This Row],[E12]]="",Tabel_RIE[[#This Row],[R12]]=""),"",IF(AND(OR(Tabel_RIE[[#This Row],[E12]]="",Tabel_RIE[[#This Row],[E12]]&lt;15),OR(Tabel_RIE[[#This Row],[R12]]="",Tabel_RIE[[#This Row],[R12]]&lt;70)),"n.v.t.",IF(OR(Tabel_RIE[[#This Row],[E12]]&gt;=15,Tabel_RIE[[#This Row],[R12]]&gt;=70),"√","fout")))</f>
        <v/>
      </c>
      <c r="T330" s="125"/>
      <c r="U330" s="126"/>
      <c r="V330" s="126"/>
      <c r="W330" s="127"/>
      <c r="X330" s="128" t="str">
        <f t="shared" si="5"/>
        <v>Bronaanpak:
Collectieve maatregelen:
Individuele maatregelen:
PBM's:</v>
      </c>
      <c r="Y330" s="119"/>
      <c r="Z330" s="129"/>
      <c r="AA330" s="125"/>
      <c r="AB330" s="122" t="str">
        <f>IF(Tabel_RIE[[#This Row],[E2]]&gt;0,VLOOKUP(Tabel_RIE[[#This Row],[E2]],Tabel_FK_E[],2,FALSE),"")</f>
        <v/>
      </c>
      <c r="AC330" s="125"/>
      <c r="AD330" s="122" t="str">
        <f>IF(Tabel_RIE[[#This Row],[B2]]&gt;0,VLOOKUP(Tabel_RIE[[#This Row],[B2]],Tabel_FK_B[],2,FALSE),"")</f>
        <v/>
      </c>
      <c r="AE330" s="125"/>
      <c r="AF330" s="122" t="str">
        <f>IF(Tabel_RIE[[#This Row],[W2]]&gt;0,VLOOKUP(Tabel_RIE[[#This Row],[W2]],Tabel_FK_W[],2,FALSE),"")</f>
        <v/>
      </c>
      <c r="AG33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30" s="122"/>
      <c r="AI330" s="119"/>
      <c r="AJ330" s="127"/>
      <c r="AK33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30" s="130" t="str">
        <f>IF(AND(Tabel_RIE[[#This Row],[R12]]&gt;=70,Tabel_RIE[[#This Row],[R22]]&lt;70),"Ja","Nee")</f>
        <v>Ja</v>
      </c>
      <c r="AM330" s="130" t="str">
        <f>IF(Tabel_RIE[[#This Row],[R22]]&lt;&gt;"",Tabel_RIE[[#This Row],[R22]],Tabel_RIE[[#This Row],[R12]])</f>
        <v/>
      </c>
    </row>
    <row r="331" spans="2:39" ht="42" customHeight="1">
      <c r="B331" s="118">
        <v>347</v>
      </c>
      <c r="C331" s="119"/>
      <c r="D331" s="119"/>
      <c r="E331" s="119"/>
      <c r="F331" s="119"/>
      <c r="G331" s="119"/>
      <c r="H331" s="119"/>
      <c r="I331" s="119"/>
      <c r="J331" s="119"/>
      <c r="K331" s="120"/>
      <c r="L331" s="121" t="str">
        <f>IF(Tabel_RIE[[#This Row],[E1]]&gt;0,VLOOKUP(Tabel_RIE[[#This Row],[E1]],Tabel_FK_E[],2,FALSE),"")</f>
        <v/>
      </c>
      <c r="M331" s="120"/>
      <c r="N331" s="122" t="str">
        <f>IF(Tabel_RIE[[#This Row],[B1]]&gt;0,VLOOKUP(Tabel_RIE[[#This Row],[B1]],Tabel_FK_B[],2,FALSE),"")</f>
        <v/>
      </c>
      <c r="O331" s="120"/>
      <c r="P331" s="122" t="str">
        <f>IF(Tabel_RIE[[#This Row],[W1]]&gt;0,VLOOKUP(Tabel_RIE[[#This Row],[W1]],Tabel_FK_W[],2,FALSE),"")</f>
        <v/>
      </c>
      <c r="Q33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31" s="122" t="str">
        <f>IF(OR(Tabel_RIE[[#This Row],[E12]]="",Tabel_RIE[[#This Row],[B12]]="",Tabel_RIE[[#This Row],[W12]]=""),"",Tabel_RIE[[#This Row],[E12]]*Tabel_RIE[[#This Row],[B12]]*Tabel_RIE[[#This Row],[W12]])</f>
        <v/>
      </c>
      <c r="S331" s="124" t="str">
        <f>IF(AND(Tabel_RIE[[#This Row],[E12]]="",Tabel_RIE[[#This Row],[R12]]=""),"",IF(AND(OR(Tabel_RIE[[#This Row],[E12]]="",Tabel_RIE[[#This Row],[E12]]&lt;15),OR(Tabel_RIE[[#This Row],[R12]]="",Tabel_RIE[[#This Row],[R12]]&lt;70)),"n.v.t.",IF(OR(Tabel_RIE[[#This Row],[E12]]&gt;=15,Tabel_RIE[[#This Row],[R12]]&gt;=70),"√","fout")))</f>
        <v/>
      </c>
      <c r="T331" s="125"/>
      <c r="U331" s="126"/>
      <c r="V331" s="126"/>
      <c r="W331" s="127"/>
      <c r="X331" s="128" t="str">
        <f t="shared" si="5"/>
        <v>Bronaanpak:
Collectieve maatregelen:
Individuele maatregelen:
PBM's:</v>
      </c>
      <c r="Y331" s="119"/>
      <c r="Z331" s="129"/>
      <c r="AA331" s="125"/>
      <c r="AB331" s="122" t="str">
        <f>IF(Tabel_RIE[[#This Row],[E2]]&gt;0,VLOOKUP(Tabel_RIE[[#This Row],[E2]],Tabel_FK_E[],2,FALSE),"")</f>
        <v/>
      </c>
      <c r="AC331" s="125"/>
      <c r="AD331" s="122" t="str">
        <f>IF(Tabel_RIE[[#This Row],[B2]]&gt;0,VLOOKUP(Tabel_RIE[[#This Row],[B2]],Tabel_FK_B[],2,FALSE),"")</f>
        <v/>
      </c>
      <c r="AE331" s="125"/>
      <c r="AF331" s="122" t="str">
        <f>IF(Tabel_RIE[[#This Row],[W2]]&gt;0,VLOOKUP(Tabel_RIE[[#This Row],[W2]],Tabel_FK_W[],2,FALSE),"")</f>
        <v/>
      </c>
      <c r="AG33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31" s="122"/>
      <c r="AI331" s="119"/>
      <c r="AJ331" s="127"/>
      <c r="AK33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31" s="130" t="str">
        <f>IF(AND(Tabel_RIE[[#This Row],[R12]]&gt;=70,Tabel_RIE[[#This Row],[R22]]&lt;70),"Ja","Nee")</f>
        <v>Ja</v>
      </c>
      <c r="AM331" s="130" t="str">
        <f>IF(Tabel_RIE[[#This Row],[R22]]&lt;&gt;"",Tabel_RIE[[#This Row],[R22]],Tabel_RIE[[#This Row],[R12]])</f>
        <v/>
      </c>
    </row>
    <row r="332" spans="2:39" ht="42" customHeight="1">
      <c r="B332" s="118">
        <v>348</v>
      </c>
      <c r="C332" s="119"/>
      <c r="D332" s="119"/>
      <c r="E332" s="119"/>
      <c r="F332" s="119"/>
      <c r="G332" s="119"/>
      <c r="H332" s="119"/>
      <c r="I332" s="119"/>
      <c r="J332" s="119"/>
      <c r="K332" s="120"/>
      <c r="L332" s="121" t="str">
        <f>IF(Tabel_RIE[[#This Row],[E1]]&gt;0,VLOOKUP(Tabel_RIE[[#This Row],[E1]],Tabel_FK_E[],2,FALSE),"")</f>
        <v/>
      </c>
      <c r="M332" s="120"/>
      <c r="N332" s="122" t="str">
        <f>IF(Tabel_RIE[[#This Row],[B1]]&gt;0,VLOOKUP(Tabel_RIE[[#This Row],[B1]],Tabel_FK_B[],2,FALSE),"")</f>
        <v/>
      </c>
      <c r="O332" s="120"/>
      <c r="P332" s="122" t="str">
        <f>IF(Tabel_RIE[[#This Row],[W1]]&gt;0,VLOOKUP(Tabel_RIE[[#This Row],[W1]],Tabel_FK_W[],2,FALSE),"")</f>
        <v/>
      </c>
      <c r="Q33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32" s="122" t="str">
        <f>IF(OR(Tabel_RIE[[#This Row],[E12]]="",Tabel_RIE[[#This Row],[B12]]="",Tabel_RIE[[#This Row],[W12]]=""),"",Tabel_RIE[[#This Row],[E12]]*Tabel_RIE[[#This Row],[B12]]*Tabel_RIE[[#This Row],[W12]])</f>
        <v/>
      </c>
      <c r="S332" s="124" t="str">
        <f>IF(AND(Tabel_RIE[[#This Row],[E12]]="",Tabel_RIE[[#This Row],[R12]]=""),"",IF(AND(OR(Tabel_RIE[[#This Row],[E12]]="",Tabel_RIE[[#This Row],[E12]]&lt;15),OR(Tabel_RIE[[#This Row],[R12]]="",Tabel_RIE[[#This Row],[R12]]&lt;70)),"n.v.t.",IF(OR(Tabel_RIE[[#This Row],[E12]]&gt;=15,Tabel_RIE[[#This Row],[R12]]&gt;=70),"√","fout")))</f>
        <v/>
      </c>
      <c r="T332" s="125"/>
      <c r="U332" s="126"/>
      <c r="V332" s="126"/>
      <c r="W332" s="127"/>
      <c r="X332" s="128" t="str">
        <f t="shared" si="5"/>
        <v>Bronaanpak:
Collectieve maatregelen:
Individuele maatregelen:
PBM's:</v>
      </c>
      <c r="Y332" s="119"/>
      <c r="Z332" s="129"/>
      <c r="AA332" s="125"/>
      <c r="AB332" s="122" t="str">
        <f>IF(Tabel_RIE[[#This Row],[E2]]&gt;0,VLOOKUP(Tabel_RIE[[#This Row],[E2]],Tabel_FK_E[],2,FALSE),"")</f>
        <v/>
      </c>
      <c r="AC332" s="125"/>
      <c r="AD332" s="122" t="str">
        <f>IF(Tabel_RIE[[#This Row],[B2]]&gt;0,VLOOKUP(Tabel_RIE[[#This Row],[B2]],Tabel_FK_B[],2,FALSE),"")</f>
        <v/>
      </c>
      <c r="AE332" s="125"/>
      <c r="AF332" s="122" t="str">
        <f>IF(Tabel_RIE[[#This Row],[W2]]&gt;0,VLOOKUP(Tabel_RIE[[#This Row],[W2]],Tabel_FK_W[],2,FALSE),"")</f>
        <v/>
      </c>
      <c r="AG33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32" s="122"/>
      <c r="AI332" s="119"/>
      <c r="AJ332" s="127"/>
      <c r="AK33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32" s="130" t="str">
        <f>IF(AND(Tabel_RIE[[#This Row],[R12]]&gt;=70,Tabel_RIE[[#This Row],[R22]]&lt;70),"Ja","Nee")</f>
        <v>Ja</v>
      </c>
      <c r="AM332" s="130" t="str">
        <f>IF(Tabel_RIE[[#This Row],[R22]]&lt;&gt;"",Tabel_RIE[[#This Row],[R22]],Tabel_RIE[[#This Row],[R12]])</f>
        <v/>
      </c>
    </row>
    <row r="333" spans="2:39" ht="42" customHeight="1">
      <c r="B333" s="118">
        <v>349</v>
      </c>
      <c r="C333" s="119"/>
      <c r="D333" s="119"/>
      <c r="E333" s="119"/>
      <c r="F333" s="119"/>
      <c r="G333" s="119"/>
      <c r="H333" s="119"/>
      <c r="I333" s="119"/>
      <c r="J333" s="119"/>
      <c r="K333" s="120"/>
      <c r="L333" s="121" t="str">
        <f>IF(Tabel_RIE[[#This Row],[E1]]&gt;0,VLOOKUP(Tabel_RIE[[#This Row],[E1]],Tabel_FK_E[],2,FALSE),"")</f>
        <v/>
      </c>
      <c r="M333" s="120"/>
      <c r="N333" s="122" t="str">
        <f>IF(Tabel_RIE[[#This Row],[B1]]&gt;0,VLOOKUP(Tabel_RIE[[#This Row],[B1]],Tabel_FK_B[],2,FALSE),"")</f>
        <v/>
      </c>
      <c r="O333" s="120"/>
      <c r="P333" s="122" t="str">
        <f>IF(Tabel_RIE[[#This Row],[W1]]&gt;0,VLOOKUP(Tabel_RIE[[#This Row],[W1]],Tabel_FK_W[],2,FALSE),"")</f>
        <v/>
      </c>
      <c r="Q33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33" s="122" t="str">
        <f>IF(OR(Tabel_RIE[[#This Row],[E12]]="",Tabel_RIE[[#This Row],[B12]]="",Tabel_RIE[[#This Row],[W12]]=""),"",Tabel_RIE[[#This Row],[E12]]*Tabel_RIE[[#This Row],[B12]]*Tabel_RIE[[#This Row],[W12]])</f>
        <v/>
      </c>
      <c r="S333" s="124" t="str">
        <f>IF(AND(Tabel_RIE[[#This Row],[E12]]="",Tabel_RIE[[#This Row],[R12]]=""),"",IF(AND(OR(Tabel_RIE[[#This Row],[E12]]="",Tabel_RIE[[#This Row],[E12]]&lt;15),OR(Tabel_RIE[[#This Row],[R12]]="",Tabel_RIE[[#This Row],[R12]]&lt;70)),"n.v.t.",IF(OR(Tabel_RIE[[#This Row],[E12]]&gt;=15,Tabel_RIE[[#This Row],[R12]]&gt;=70),"√","fout")))</f>
        <v/>
      </c>
      <c r="T333" s="125"/>
      <c r="U333" s="126"/>
      <c r="V333" s="126"/>
      <c r="W333" s="127"/>
      <c r="X333" s="128" t="str">
        <f t="shared" si="5"/>
        <v>Bronaanpak:
Collectieve maatregelen:
Individuele maatregelen:
PBM's:</v>
      </c>
      <c r="Y333" s="119"/>
      <c r="Z333" s="129"/>
      <c r="AA333" s="125"/>
      <c r="AB333" s="122" t="str">
        <f>IF(Tabel_RIE[[#This Row],[E2]]&gt;0,VLOOKUP(Tabel_RIE[[#This Row],[E2]],Tabel_FK_E[],2,FALSE),"")</f>
        <v/>
      </c>
      <c r="AC333" s="125"/>
      <c r="AD333" s="122" t="str">
        <f>IF(Tabel_RIE[[#This Row],[B2]]&gt;0,VLOOKUP(Tabel_RIE[[#This Row],[B2]],Tabel_FK_B[],2,FALSE),"")</f>
        <v/>
      </c>
      <c r="AE333" s="125"/>
      <c r="AF333" s="122" t="str">
        <f>IF(Tabel_RIE[[#This Row],[W2]]&gt;0,VLOOKUP(Tabel_RIE[[#This Row],[W2]],Tabel_FK_W[],2,FALSE),"")</f>
        <v/>
      </c>
      <c r="AG33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33" s="122"/>
      <c r="AI333" s="119"/>
      <c r="AJ333" s="127"/>
      <c r="AK33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33" s="130" t="str">
        <f>IF(AND(Tabel_RIE[[#This Row],[R12]]&gt;=70,Tabel_RIE[[#This Row],[R22]]&lt;70),"Ja","Nee")</f>
        <v>Ja</v>
      </c>
      <c r="AM333" s="130" t="str">
        <f>IF(Tabel_RIE[[#This Row],[R22]]&lt;&gt;"",Tabel_RIE[[#This Row],[R22]],Tabel_RIE[[#This Row],[R12]])</f>
        <v/>
      </c>
    </row>
    <row r="334" spans="2:39" ht="42" customHeight="1">
      <c r="B334" s="118">
        <v>350</v>
      </c>
      <c r="C334" s="119"/>
      <c r="D334" s="119"/>
      <c r="E334" s="119"/>
      <c r="F334" s="119"/>
      <c r="G334" s="119"/>
      <c r="H334" s="119"/>
      <c r="I334" s="119"/>
      <c r="J334" s="119"/>
      <c r="K334" s="120"/>
      <c r="L334" s="121" t="str">
        <f>IF(Tabel_RIE[[#This Row],[E1]]&gt;0,VLOOKUP(Tabel_RIE[[#This Row],[E1]],Tabel_FK_E[],2,FALSE),"")</f>
        <v/>
      </c>
      <c r="M334" s="120"/>
      <c r="N334" s="122" t="str">
        <f>IF(Tabel_RIE[[#This Row],[B1]]&gt;0,VLOOKUP(Tabel_RIE[[#This Row],[B1]],Tabel_FK_B[],2,FALSE),"")</f>
        <v/>
      </c>
      <c r="O334" s="120"/>
      <c r="P334" s="122" t="str">
        <f>IF(Tabel_RIE[[#This Row],[W1]]&gt;0,VLOOKUP(Tabel_RIE[[#This Row],[W1]],Tabel_FK_W[],2,FALSE),"")</f>
        <v/>
      </c>
      <c r="Q33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34" s="122" t="str">
        <f>IF(OR(Tabel_RIE[[#This Row],[E12]]="",Tabel_RIE[[#This Row],[B12]]="",Tabel_RIE[[#This Row],[W12]]=""),"",Tabel_RIE[[#This Row],[E12]]*Tabel_RIE[[#This Row],[B12]]*Tabel_RIE[[#This Row],[W12]])</f>
        <v/>
      </c>
      <c r="S334" s="124" t="str">
        <f>IF(AND(Tabel_RIE[[#This Row],[E12]]="",Tabel_RIE[[#This Row],[R12]]=""),"",IF(AND(OR(Tabel_RIE[[#This Row],[E12]]="",Tabel_RIE[[#This Row],[E12]]&lt;15),OR(Tabel_RIE[[#This Row],[R12]]="",Tabel_RIE[[#This Row],[R12]]&lt;70)),"n.v.t.",IF(OR(Tabel_RIE[[#This Row],[E12]]&gt;=15,Tabel_RIE[[#This Row],[R12]]&gt;=70),"√","fout")))</f>
        <v/>
      </c>
      <c r="T334" s="125"/>
      <c r="U334" s="126"/>
      <c r="V334" s="126"/>
      <c r="W334" s="127"/>
      <c r="X334" s="128" t="str">
        <f t="shared" si="5"/>
        <v>Bronaanpak:
Collectieve maatregelen:
Individuele maatregelen:
PBM's:</v>
      </c>
      <c r="Y334" s="119"/>
      <c r="Z334" s="129"/>
      <c r="AA334" s="125"/>
      <c r="AB334" s="122" t="str">
        <f>IF(Tabel_RIE[[#This Row],[E2]]&gt;0,VLOOKUP(Tabel_RIE[[#This Row],[E2]],Tabel_FK_E[],2,FALSE),"")</f>
        <v/>
      </c>
      <c r="AC334" s="125"/>
      <c r="AD334" s="122" t="str">
        <f>IF(Tabel_RIE[[#This Row],[B2]]&gt;0,VLOOKUP(Tabel_RIE[[#This Row],[B2]],Tabel_FK_B[],2,FALSE),"")</f>
        <v/>
      </c>
      <c r="AE334" s="125"/>
      <c r="AF334" s="122" t="str">
        <f>IF(Tabel_RIE[[#This Row],[W2]]&gt;0,VLOOKUP(Tabel_RIE[[#This Row],[W2]],Tabel_FK_W[],2,FALSE),"")</f>
        <v/>
      </c>
      <c r="AG33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34" s="122"/>
      <c r="AI334" s="119"/>
      <c r="AJ334" s="127"/>
      <c r="AK33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34" s="130" t="str">
        <f>IF(AND(Tabel_RIE[[#This Row],[R12]]&gt;=70,Tabel_RIE[[#This Row],[R22]]&lt;70),"Ja","Nee")</f>
        <v>Ja</v>
      </c>
      <c r="AM334" s="130" t="str">
        <f>IF(Tabel_RIE[[#This Row],[R22]]&lt;&gt;"",Tabel_RIE[[#This Row],[R22]],Tabel_RIE[[#This Row],[R12]])</f>
        <v/>
      </c>
    </row>
    <row r="335" spans="2:39" ht="42" customHeight="1">
      <c r="B335" s="118">
        <v>351</v>
      </c>
      <c r="C335" s="119"/>
      <c r="D335" s="119"/>
      <c r="E335" s="119"/>
      <c r="F335" s="119"/>
      <c r="G335" s="119"/>
      <c r="H335" s="119"/>
      <c r="I335" s="119"/>
      <c r="J335" s="119"/>
      <c r="K335" s="120"/>
      <c r="L335" s="121" t="str">
        <f>IF(Tabel_RIE[[#This Row],[E1]]&gt;0,VLOOKUP(Tabel_RIE[[#This Row],[E1]],Tabel_FK_E[],2,FALSE),"")</f>
        <v/>
      </c>
      <c r="M335" s="120"/>
      <c r="N335" s="122" t="str">
        <f>IF(Tabel_RIE[[#This Row],[B1]]&gt;0,VLOOKUP(Tabel_RIE[[#This Row],[B1]],Tabel_FK_B[],2,FALSE),"")</f>
        <v/>
      </c>
      <c r="O335" s="120"/>
      <c r="P335" s="122" t="str">
        <f>IF(Tabel_RIE[[#This Row],[W1]]&gt;0,VLOOKUP(Tabel_RIE[[#This Row],[W1]],Tabel_FK_W[],2,FALSE),"")</f>
        <v/>
      </c>
      <c r="Q33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35" s="122" t="str">
        <f>IF(OR(Tabel_RIE[[#This Row],[E12]]="",Tabel_RIE[[#This Row],[B12]]="",Tabel_RIE[[#This Row],[W12]]=""),"",Tabel_RIE[[#This Row],[E12]]*Tabel_RIE[[#This Row],[B12]]*Tabel_RIE[[#This Row],[W12]])</f>
        <v/>
      </c>
      <c r="S335" s="124" t="str">
        <f>IF(AND(Tabel_RIE[[#This Row],[E12]]="",Tabel_RIE[[#This Row],[R12]]=""),"",IF(AND(OR(Tabel_RIE[[#This Row],[E12]]="",Tabel_RIE[[#This Row],[E12]]&lt;15),OR(Tabel_RIE[[#This Row],[R12]]="",Tabel_RIE[[#This Row],[R12]]&lt;70)),"n.v.t.",IF(OR(Tabel_RIE[[#This Row],[E12]]&gt;=15,Tabel_RIE[[#This Row],[R12]]&gt;=70),"√","fout")))</f>
        <v/>
      </c>
      <c r="T335" s="125"/>
      <c r="U335" s="126"/>
      <c r="V335" s="126"/>
      <c r="W335" s="127"/>
      <c r="X335" s="128" t="str">
        <f t="shared" si="5"/>
        <v>Bronaanpak:
Collectieve maatregelen:
Individuele maatregelen:
PBM's:</v>
      </c>
      <c r="Y335" s="119"/>
      <c r="Z335" s="129"/>
      <c r="AA335" s="125"/>
      <c r="AB335" s="122" t="str">
        <f>IF(Tabel_RIE[[#This Row],[E2]]&gt;0,VLOOKUP(Tabel_RIE[[#This Row],[E2]],Tabel_FK_E[],2,FALSE),"")</f>
        <v/>
      </c>
      <c r="AC335" s="125"/>
      <c r="AD335" s="122" t="str">
        <f>IF(Tabel_RIE[[#This Row],[B2]]&gt;0,VLOOKUP(Tabel_RIE[[#This Row],[B2]],Tabel_FK_B[],2,FALSE),"")</f>
        <v/>
      </c>
      <c r="AE335" s="125"/>
      <c r="AF335" s="122" t="str">
        <f>IF(Tabel_RIE[[#This Row],[W2]]&gt;0,VLOOKUP(Tabel_RIE[[#This Row],[W2]],Tabel_FK_W[],2,FALSE),"")</f>
        <v/>
      </c>
      <c r="AG33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35" s="122"/>
      <c r="AI335" s="119"/>
      <c r="AJ335" s="127"/>
      <c r="AK33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35" s="130" t="str">
        <f>IF(AND(Tabel_RIE[[#This Row],[R12]]&gt;=70,Tabel_RIE[[#This Row],[R22]]&lt;70),"Ja","Nee")</f>
        <v>Ja</v>
      </c>
      <c r="AM335" s="130" t="str">
        <f>IF(Tabel_RIE[[#This Row],[R22]]&lt;&gt;"",Tabel_RIE[[#This Row],[R22]],Tabel_RIE[[#This Row],[R12]])</f>
        <v/>
      </c>
    </row>
    <row r="336" spans="2:39" ht="42" customHeight="1">
      <c r="B336" s="118">
        <v>352</v>
      </c>
      <c r="C336" s="119"/>
      <c r="D336" s="119"/>
      <c r="E336" s="119"/>
      <c r="F336" s="119"/>
      <c r="G336" s="119"/>
      <c r="H336" s="119"/>
      <c r="I336" s="119"/>
      <c r="J336" s="119"/>
      <c r="K336" s="120"/>
      <c r="L336" s="121" t="str">
        <f>IF(Tabel_RIE[[#This Row],[E1]]&gt;0,VLOOKUP(Tabel_RIE[[#This Row],[E1]],Tabel_FK_E[],2,FALSE),"")</f>
        <v/>
      </c>
      <c r="M336" s="120"/>
      <c r="N336" s="122" t="str">
        <f>IF(Tabel_RIE[[#This Row],[B1]]&gt;0,VLOOKUP(Tabel_RIE[[#This Row],[B1]],Tabel_FK_B[],2,FALSE),"")</f>
        <v/>
      </c>
      <c r="O336" s="120"/>
      <c r="P336" s="122" t="str">
        <f>IF(Tabel_RIE[[#This Row],[W1]]&gt;0,VLOOKUP(Tabel_RIE[[#This Row],[W1]],Tabel_FK_W[],2,FALSE),"")</f>
        <v/>
      </c>
      <c r="Q33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36" s="122" t="str">
        <f>IF(OR(Tabel_RIE[[#This Row],[E12]]="",Tabel_RIE[[#This Row],[B12]]="",Tabel_RIE[[#This Row],[W12]]=""),"",Tabel_RIE[[#This Row],[E12]]*Tabel_RIE[[#This Row],[B12]]*Tabel_RIE[[#This Row],[W12]])</f>
        <v/>
      </c>
      <c r="S336" s="124" t="str">
        <f>IF(AND(Tabel_RIE[[#This Row],[E12]]="",Tabel_RIE[[#This Row],[R12]]=""),"",IF(AND(OR(Tabel_RIE[[#This Row],[E12]]="",Tabel_RIE[[#This Row],[E12]]&lt;15),OR(Tabel_RIE[[#This Row],[R12]]="",Tabel_RIE[[#This Row],[R12]]&lt;70)),"n.v.t.",IF(OR(Tabel_RIE[[#This Row],[E12]]&gt;=15,Tabel_RIE[[#This Row],[R12]]&gt;=70),"√","fout")))</f>
        <v/>
      </c>
      <c r="T336" s="125"/>
      <c r="U336" s="126"/>
      <c r="V336" s="126"/>
      <c r="W336" s="127"/>
      <c r="X336" s="128" t="str">
        <f t="shared" si="5"/>
        <v>Bronaanpak:
Collectieve maatregelen:
Individuele maatregelen:
PBM's:</v>
      </c>
      <c r="Y336" s="119"/>
      <c r="Z336" s="129"/>
      <c r="AA336" s="125"/>
      <c r="AB336" s="122" t="str">
        <f>IF(Tabel_RIE[[#This Row],[E2]]&gt;0,VLOOKUP(Tabel_RIE[[#This Row],[E2]],Tabel_FK_E[],2,FALSE),"")</f>
        <v/>
      </c>
      <c r="AC336" s="125"/>
      <c r="AD336" s="122" t="str">
        <f>IF(Tabel_RIE[[#This Row],[B2]]&gt;0,VLOOKUP(Tabel_RIE[[#This Row],[B2]],Tabel_FK_B[],2,FALSE),"")</f>
        <v/>
      </c>
      <c r="AE336" s="125"/>
      <c r="AF336" s="122" t="str">
        <f>IF(Tabel_RIE[[#This Row],[W2]]&gt;0,VLOOKUP(Tabel_RIE[[#This Row],[W2]],Tabel_FK_W[],2,FALSE),"")</f>
        <v/>
      </c>
      <c r="AG33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36" s="122"/>
      <c r="AI336" s="119"/>
      <c r="AJ336" s="127"/>
      <c r="AK33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36" s="130" t="str">
        <f>IF(AND(Tabel_RIE[[#This Row],[R12]]&gt;=70,Tabel_RIE[[#This Row],[R22]]&lt;70),"Ja","Nee")</f>
        <v>Ja</v>
      </c>
      <c r="AM336" s="130" t="str">
        <f>IF(Tabel_RIE[[#This Row],[R22]]&lt;&gt;"",Tabel_RIE[[#This Row],[R22]],Tabel_RIE[[#This Row],[R12]])</f>
        <v/>
      </c>
    </row>
    <row r="337" spans="2:39" ht="42" customHeight="1">
      <c r="B337" s="118">
        <v>353</v>
      </c>
      <c r="C337" s="119"/>
      <c r="D337" s="119"/>
      <c r="E337" s="119"/>
      <c r="F337" s="119"/>
      <c r="G337" s="119"/>
      <c r="H337" s="119"/>
      <c r="I337" s="119"/>
      <c r="J337" s="119"/>
      <c r="K337" s="120"/>
      <c r="L337" s="121" t="str">
        <f>IF(Tabel_RIE[[#This Row],[E1]]&gt;0,VLOOKUP(Tabel_RIE[[#This Row],[E1]],Tabel_FK_E[],2,FALSE),"")</f>
        <v/>
      </c>
      <c r="M337" s="120"/>
      <c r="N337" s="122" t="str">
        <f>IF(Tabel_RIE[[#This Row],[B1]]&gt;0,VLOOKUP(Tabel_RIE[[#This Row],[B1]],Tabel_FK_B[],2,FALSE),"")</f>
        <v/>
      </c>
      <c r="O337" s="120"/>
      <c r="P337" s="122" t="str">
        <f>IF(Tabel_RIE[[#This Row],[W1]]&gt;0,VLOOKUP(Tabel_RIE[[#This Row],[W1]],Tabel_FK_W[],2,FALSE),"")</f>
        <v/>
      </c>
      <c r="Q33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37" s="122" t="str">
        <f>IF(OR(Tabel_RIE[[#This Row],[E12]]="",Tabel_RIE[[#This Row],[B12]]="",Tabel_RIE[[#This Row],[W12]]=""),"",Tabel_RIE[[#This Row],[E12]]*Tabel_RIE[[#This Row],[B12]]*Tabel_RIE[[#This Row],[W12]])</f>
        <v/>
      </c>
      <c r="S337" s="124" t="str">
        <f>IF(AND(Tabel_RIE[[#This Row],[E12]]="",Tabel_RIE[[#This Row],[R12]]=""),"",IF(AND(OR(Tabel_RIE[[#This Row],[E12]]="",Tabel_RIE[[#This Row],[E12]]&lt;15),OR(Tabel_RIE[[#This Row],[R12]]="",Tabel_RIE[[#This Row],[R12]]&lt;70)),"n.v.t.",IF(OR(Tabel_RIE[[#This Row],[E12]]&gt;=15,Tabel_RIE[[#This Row],[R12]]&gt;=70),"√","fout")))</f>
        <v/>
      </c>
      <c r="T337" s="125"/>
      <c r="U337" s="126"/>
      <c r="V337" s="126"/>
      <c r="W337" s="127"/>
      <c r="X337" s="128" t="str">
        <f t="shared" si="5"/>
        <v>Bronaanpak:
Collectieve maatregelen:
Individuele maatregelen:
PBM's:</v>
      </c>
      <c r="Y337" s="119"/>
      <c r="Z337" s="129"/>
      <c r="AA337" s="125"/>
      <c r="AB337" s="122" t="str">
        <f>IF(Tabel_RIE[[#This Row],[E2]]&gt;0,VLOOKUP(Tabel_RIE[[#This Row],[E2]],Tabel_FK_E[],2,FALSE),"")</f>
        <v/>
      </c>
      <c r="AC337" s="125"/>
      <c r="AD337" s="122" t="str">
        <f>IF(Tabel_RIE[[#This Row],[B2]]&gt;0,VLOOKUP(Tabel_RIE[[#This Row],[B2]],Tabel_FK_B[],2,FALSE),"")</f>
        <v/>
      </c>
      <c r="AE337" s="125"/>
      <c r="AF337" s="122" t="str">
        <f>IF(Tabel_RIE[[#This Row],[W2]]&gt;0,VLOOKUP(Tabel_RIE[[#This Row],[W2]],Tabel_FK_W[],2,FALSE),"")</f>
        <v/>
      </c>
      <c r="AG33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37" s="122"/>
      <c r="AI337" s="119"/>
      <c r="AJ337" s="127"/>
      <c r="AK33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37" s="130" t="str">
        <f>IF(AND(Tabel_RIE[[#This Row],[R12]]&gt;=70,Tabel_RIE[[#This Row],[R22]]&lt;70),"Ja","Nee")</f>
        <v>Ja</v>
      </c>
      <c r="AM337" s="130" t="str">
        <f>IF(Tabel_RIE[[#This Row],[R22]]&lt;&gt;"",Tabel_RIE[[#This Row],[R22]],Tabel_RIE[[#This Row],[R12]])</f>
        <v/>
      </c>
    </row>
    <row r="338" spans="2:39" ht="42" customHeight="1">
      <c r="B338" s="118">
        <v>354</v>
      </c>
      <c r="C338" s="119"/>
      <c r="D338" s="119"/>
      <c r="E338" s="119"/>
      <c r="F338" s="119"/>
      <c r="G338" s="119"/>
      <c r="H338" s="119"/>
      <c r="I338" s="119"/>
      <c r="J338" s="119"/>
      <c r="K338" s="120"/>
      <c r="L338" s="121" t="str">
        <f>IF(Tabel_RIE[[#This Row],[E1]]&gt;0,VLOOKUP(Tabel_RIE[[#This Row],[E1]],Tabel_FK_E[],2,FALSE),"")</f>
        <v/>
      </c>
      <c r="M338" s="120"/>
      <c r="N338" s="122" t="str">
        <f>IF(Tabel_RIE[[#This Row],[B1]]&gt;0,VLOOKUP(Tabel_RIE[[#This Row],[B1]],Tabel_FK_B[],2,FALSE),"")</f>
        <v/>
      </c>
      <c r="O338" s="120"/>
      <c r="P338" s="122" t="str">
        <f>IF(Tabel_RIE[[#This Row],[W1]]&gt;0,VLOOKUP(Tabel_RIE[[#This Row],[W1]],Tabel_FK_W[],2,FALSE),"")</f>
        <v/>
      </c>
      <c r="Q33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38" s="122" t="str">
        <f>IF(OR(Tabel_RIE[[#This Row],[E12]]="",Tabel_RIE[[#This Row],[B12]]="",Tabel_RIE[[#This Row],[W12]]=""),"",Tabel_RIE[[#This Row],[E12]]*Tabel_RIE[[#This Row],[B12]]*Tabel_RIE[[#This Row],[W12]])</f>
        <v/>
      </c>
      <c r="S338" s="124" t="str">
        <f>IF(AND(Tabel_RIE[[#This Row],[E12]]="",Tabel_RIE[[#This Row],[R12]]=""),"",IF(AND(OR(Tabel_RIE[[#This Row],[E12]]="",Tabel_RIE[[#This Row],[E12]]&lt;15),OR(Tabel_RIE[[#This Row],[R12]]="",Tabel_RIE[[#This Row],[R12]]&lt;70)),"n.v.t.",IF(OR(Tabel_RIE[[#This Row],[E12]]&gt;=15,Tabel_RIE[[#This Row],[R12]]&gt;=70),"√","fout")))</f>
        <v/>
      </c>
      <c r="T338" s="125"/>
      <c r="U338" s="126"/>
      <c r="V338" s="126"/>
      <c r="W338" s="127"/>
      <c r="X338" s="128" t="str">
        <f t="shared" si="5"/>
        <v>Bronaanpak:
Collectieve maatregelen:
Individuele maatregelen:
PBM's:</v>
      </c>
      <c r="Y338" s="119"/>
      <c r="Z338" s="129"/>
      <c r="AA338" s="125"/>
      <c r="AB338" s="122" t="str">
        <f>IF(Tabel_RIE[[#This Row],[E2]]&gt;0,VLOOKUP(Tabel_RIE[[#This Row],[E2]],Tabel_FK_E[],2,FALSE),"")</f>
        <v/>
      </c>
      <c r="AC338" s="125"/>
      <c r="AD338" s="122" t="str">
        <f>IF(Tabel_RIE[[#This Row],[B2]]&gt;0,VLOOKUP(Tabel_RIE[[#This Row],[B2]],Tabel_FK_B[],2,FALSE),"")</f>
        <v/>
      </c>
      <c r="AE338" s="125"/>
      <c r="AF338" s="122" t="str">
        <f>IF(Tabel_RIE[[#This Row],[W2]]&gt;0,VLOOKUP(Tabel_RIE[[#This Row],[W2]],Tabel_FK_W[],2,FALSE),"")</f>
        <v/>
      </c>
      <c r="AG33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38" s="122"/>
      <c r="AI338" s="119"/>
      <c r="AJ338" s="127"/>
      <c r="AK33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38" s="130" t="str">
        <f>IF(AND(Tabel_RIE[[#This Row],[R12]]&gt;=70,Tabel_RIE[[#This Row],[R22]]&lt;70),"Ja","Nee")</f>
        <v>Ja</v>
      </c>
      <c r="AM338" s="130" t="str">
        <f>IF(Tabel_RIE[[#This Row],[R22]]&lt;&gt;"",Tabel_RIE[[#This Row],[R22]],Tabel_RIE[[#This Row],[R12]])</f>
        <v/>
      </c>
    </row>
    <row r="339" spans="2:39" ht="42" customHeight="1">
      <c r="B339" s="118">
        <v>355</v>
      </c>
      <c r="C339" s="119"/>
      <c r="D339" s="119"/>
      <c r="E339" s="119"/>
      <c r="F339" s="119"/>
      <c r="G339" s="119"/>
      <c r="H339" s="119"/>
      <c r="I339" s="119"/>
      <c r="J339" s="119"/>
      <c r="K339" s="120"/>
      <c r="L339" s="121" t="str">
        <f>IF(Tabel_RIE[[#This Row],[E1]]&gt;0,VLOOKUP(Tabel_RIE[[#This Row],[E1]],Tabel_FK_E[],2,FALSE),"")</f>
        <v/>
      </c>
      <c r="M339" s="120"/>
      <c r="N339" s="122" t="str">
        <f>IF(Tabel_RIE[[#This Row],[B1]]&gt;0,VLOOKUP(Tabel_RIE[[#This Row],[B1]],Tabel_FK_B[],2,FALSE),"")</f>
        <v/>
      </c>
      <c r="O339" s="120"/>
      <c r="P339" s="122" t="str">
        <f>IF(Tabel_RIE[[#This Row],[W1]]&gt;0,VLOOKUP(Tabel_RIE[[#This Row],[W1]],Tabel_FK_W[],2,FALSE),"")</f>
        <v/>
      </c>
      <c r="Q33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39" s="122" t="str">
        <f>IF(OR(Tabel_RIE[[#This Row],[E12]]="",Tabel_RIE[[#This Row],[B12]]="",Tabel_RIE[[#This Row],[W12]]=""),"",Tabel_RIE[[#This Row],[E12]]*Tabel_RIE[[#This Row],[B12]]*Tabel_RIE[[#This Row],[W12]])</f>
        <v/>
      </c>
      <c r="S339" s="124" t="str">
        <f>IF(AND(Tabel_RIE[[#This Row],[E12]]="",Tabel_RIE[[#This Row],[R12]]=""),"",IF(AND(OR(Tabel_RIE[[#This Row],[E12]]="",Tabel_RIE[[#This Row],[E12]]&lt;15),OR(Tabel_RIE[[#This Row],[R12]]="",Tabel_RIE[[#This Row],[R12]]&lt;70)),"n.v.t.",IF(OR(Tabel_RIE[[#This Row],[E12]]&gt;=15,Tabel_RIE[[#This Row],[R12]]&gt;=70),"√","fout")))</f>
        <v/>
      </c>
      <c r="T339" s="125"/>
      <c r="U339" s="126"/>
      <c r="V339" s="126"/>
      <c r="W339" s="127"/>
      <c r="X339" s="128" t="str">
        <f t="shared" si="5"/>
        <v>Bronaanpak:
Collectieve maatregelen:
Individuele maatregelen:
PBM's:</v>
      </c>
      <c r="Y339" s="119"/>
      <c r="Z339" s="129"/>
      <c r="AA339" s="125"/>
      <c r="AB339" s="122" t="str">
        <f>IF(Tabel_RIE[[#This Row],[E2]]&gt;0,VLOOKUP(Tabel_RIE[[#This Row],[E2]],Tabel_FK_E[],2,FALSE),"")</f>
        <v/>
      </c>
      <c r="AC339" s="125"/>
      <c r="AD339" s="122" t="str">
        <f>IF(Tabel_RIE[[#This Row],[B2]]&gt;0,VLOOKUP(Tabel_RIE[[#This Row],[B2]],Tabel_FK_B[],2,FALSE),"")</f>
        <v/>
      </c>
      <c r="AE339" s="125"/>
      <c r="AF339" s="122" t="str">
        <f>IF(Tabel_RIE[[#This Row],[W2]]&gt;0,VLOOKUP(Tabel_RIE[[#This Row],[W2]],Tabel_FK_W[],2,FALSE),"")</f>
        <v/>
      </c>
      <c r="AG33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39" s="122"/>
      <c r="AI339" s="119"/>
      <c r="AJ339" s="127"/>
      <c r="AK33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39" s="130" t="str">
        <f>IF(AND(Tabel_RIE[[#This Row],[R12]]&gt;=70,Tabel_RIE[[#This Row],[R22]]&lt;70),"Ja","Nee")</f>
        <v>Ja</v>
      </c>
      <c r="AM339" s="130" t="str">
        <f>IF(Tabel_RIE[[#This Row],[R22]]&lt;&gt;"",Tabel_RIE[[#This Row],[R22]],Tabel_RIE[[#This Row],[R12]])</f>
        <v/>
      </c>
    </row>
    <row r="340" spans="2:39" ht="42" customHeight="1">
      <c r="B340" s="118">
        <v>356</v>
      </c>
      <c r="C340" s="119"/>
      <c r="D340" s="119"/>
      <c r="E340" s="119"/>
      <c r="F340" s="119"/>
      <c r="G340" s="119"/>
      <c r="H340" s="119"/>
      <c r="I340" s="119"/>
      <c r="J340" s="119"/>
      <c r="K340" s="120"/>
      <c r="L340" s="121" t="str">
        <f>IF(Tabel_RIE[[#This Row],[E1]]&gt;0,VLOOKUP(Tabel_RIE[[#This Row],[E1]],Tabel_FK_E[],2,FALSE),"")</f>
        <v/>
      </c>
      <c r="M340" s="120"/>
      <c r="N340" s="122" t="str">
        <f>IF(Tabel_RIE[[#This Row],[B1]]&gt;0,VLOOKUP(Tabel_RIE[[#This Row],[B1]],Tabel_FK_B[],2,FALSE),"")</f>
        <v/>
      </c>
      <c r="O340" s="120"/>
      <c r="P340" s="122" t="str">
        <f>IF(Tabel_RIE[[#This Row],[W1]]&gt;0,VLOOKUP(Tabel_RIE[[#This Row],[W1]],Tabel_FK_W[],2,FALSE),"")</f>
        <v/>
      </c>
      <c r="Q34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40" s="122" t="str">
        <f>IF(OR(Tabel_RIE[[#This Row],[E12]]="",Tabel_RIE[[#This Row],[B12]]="",Tabel_RIE[[#This Row],[W12]]=""),"",Tabel_RIE[[#This Row],[E12]]*Tabel_RIE[[#This Row],[B12]]*Tabel_RIE[[#This Row],[W12]])</f>
        <v/>
      </c>
      <c r="S340" s="124" t="str">
        <f>IF(AND(Tabel_RIE[[#This Row],[E12]]="",Tabel_RIE[[#This Row],[R12]]=""),"",IF(AND(OR(Tabel_RIE[[#This Row],[E12]]="",Tabel_RIE[[#This Row],[E12]]&lt;15),OR(Tabel_RIE[[#This Row],[R12]]="",Tabel_RIE[[#This Row],[R12]]&lt;70)),"n.v.t.",IF(OR(Tabel_RIE[[#This Row],[E12]]&gt;=15,Tabel_RIE[[#This Row],[R12]]&gt;=70),"√","fout")))</f>
        <v/>
      </c>
      <c r="T340" s="125"/>
      <c r="U340" s="126"/>
      <c r="V340" s="126"/>
      <c r="W340" s="127"/>
      <c r="X340" s="128" t="str">
        <f t="shared" si="5"/>
        <v>Bronaanpak:
Collectieve maatregelen:
Individuele maatregelen:
PBM's:</v>
      </c>
      <c r="Y340" s="119"/>
      <c r="Z340" s="129"/>
      <c r="AA340" s="125"/>
      <c r="AB340" s="122" t="str">
        <f>IF(Tabel_RIE[[#This Row],[E2]]&gt;0,VLOOKUP(Tabel_RIE[[#This Row],[E2]],Tabel_FK_E[],2,FALSE),"")</f>
        <v/>
      </c>
      <c r="AC340" s="125"/>
      <c r="AD340" s="122" t="str">
        <f>IF(Tabel_RIE[[#This Row],[B2]]&gt;0,VLOOKUP(Tabel_RIE[[#This Row],[B2]],Tabel_FK_B[],2,FALSE),"")</f>
        <v/>
      </c>
      <c r="AE340" s="125"/>
      <c r="AF340" s="122" t="str">
        <f>IF(Tabel_RIE[[#This Row],[W2]]&gt;0,VLOOKUP(Tabel_RIE[[#This Row],[W2]],Tabel_FK_W[],2,FALSE),"")</f>
        <v/>
      </c>
      <c r="AG34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40" s="122"/>
      <c r="AI340" s="119"/>
      <c r="AJ340" s="127"/>
      <c r="AK34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40" s="130" t="str">
        <f>IF(AND(Tabel_RIE[[#This Row],[R12]]&gt;=70,Tabel_RIE[[#This Row],[R22]]&lt;70),"Ja","Nee")</f>
        <v>Ja</v>
      </c>
      <c r="AM340" s="130" t="str">
        <f>IF(Tabel_RIE[[#This Row],[R22]]&lt;&gt;"",Tabel_RIE[[#This Row],[R22]],Tabel_RIE[[#This Row],[R12]])</f>
        <v/>
      </c>
    </row>
    <row r="341" spans="2:39" ht="42" customHeight="1">
      <c r="B341" s="118">
        <v>357</v>
      </c>
      <c r="C341" s="119"/>
      <c r="D341" s="119"/>
      <c r="E341" s="119"/>
      <c r="F341" s="119"/>
      <c r="G341" s="119"/>
      <c r="H341" s="119"/>
      <c r="I341" s="119"/>
      <c r="J341" s="119"/>
      <c r="K341" s="120"/>
      <c r="L341" s="121" t="str">
        <f>IF(Tabel_RIE[[#This Row],[E1]]&gt;0,VLOOKUP(Tabel_RIE[[#This Row],[E1]],Tabel_FK_E[],2,FALSE),"")</f>
        <v/>
      </c>
      <c r="M341" s="120"/>
      <c r="N341" s="122" t="str">
        <f>IF(Tabel_RIE[[#This Row],[B1]]&gt;0,VLOOKUP(Tabel_RIE[[#This Row],[B1]],Tabel_FK_B[],2,FALSE),"")</f>
        <v/>
      </c>
      <c r="O341" s="120"/>
      <c r="P341" s="122" t="str">
        <f>IF(Tabel_RIE[[#This Row],[W1]]&gt;0,VLOOKUP(Tabel_RIE[[#This Row],[W1]],Tabel_FK_W[],2,FALSE),"")</f>
        <v/>
      </c>
      <c r="Q34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41" s="122" t="str">
        <f>IF(OR(Tabel_RIE[[#This Row],[E12]]="",Tabel_RIE[[#This Row],[B12]]="",Tabel_RIE[[#This Row],[W12]]=""),"",Tabel_RIE[[#This Row],[E12]]*Tabel_RIE[[#This Row],[B12]]*Tabel_RIE[[#This Row],[W12]])</f>
        <v/>
      </c>
      <c r="S341" s="124" t="str">
        <f>IF(AND(Tabel_RIE[[#This Row],[E12]]="",Tabel_RIE[[#This Row],[R12]]=""),"",IF(AND(OR(Tabel_RIE[[#This Row],[E12]]="",Tabel_RIE[[#This Row],[E12]]&lt;15),OR(Tabel_RIE[[#This Row],[R12]]="",Tabel_RIE[[#This Row],[R12]]&lt;70)),"n.v.t.",IF(OR(Tabel_RIE[[#This Row],[E12]]&gt;=15,Tabel_RIE[[#This Row],[R12]]&gt;=70),"√","fout")))</f>
        <v/>
      </c>
      <c r="T341" s="125"/>
      <c r="U341" s="126"/>
      <c r="V341" s="126"/>
      <c r="W341" s="127"/>
      <c r="X341" s="128" t="str">
        <f t="shared" si="5"/>
        <v>Bronaanpak:
Collectieve maatregelen:
Individuele maatregelen:
PBM's:</v>
      </c>
      <c r="Y341" s="119"/>
      <c r="Z341" s="129"/>
      <c r="AA341" s="125"/>
      <c r="AB341" s="122" t="str">
        <f>IF(Tabel_RIE[[#This Row],[E2]]&gt;0,VLOOKUP(Tabel_RIE[[#This Row],[E2]],Tabel_FK_E[],2,FALSE),"")</f>
        <v/>
      </c>
      <c r="AC341" s="125"/>
      <c r="AD341" s="122" t="str">
        <f>IF(Tabel_RIE[[#This Row],[B2]]&gt;0,VLOOKUP(Tabel_RIE[[#This Row],[B2]],Tabel_FK_B[],2,FALSE),"")</f>
        <v/>
      </c>
      <c r="AE341" s="125"/>
      <c r="AF341" s="122" t="str">
        <f>IF(Tabel_RIE[[#This Row],[W2]]&gt;0,VLOOKUP(Tabel_RIE[[#This Row],[W2]],Tabel_FK_W[],2,FALSE),"")</f>
        <v/>
      </c>
      <c r="AG34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41" s="122"/>
      <c r="AI341" s="119"/>
      <c r="AJ341" s="127"/>
      <c r="AK34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41" s="130" t="str">
        <f>IF(AND(Tabel_RIE[[#This Row],[R12]]&gt;=70,Tabel_RIE[[#This Row],[R22]]&lt;70),"Ja","Nee")</f>
        <v>Ja</v>
      </c>
      <c r="AM341" s="130" t="str">
        <f>IF(Tabel_RIE[[#This Row],[R22]]&lt;&gt;"",Tabel_RIE[[#This Row],[R22]],Tabel_RIE[[#This Row],[R12]])</f>
        <v/>
      </c>
    </row>
    <row r="342" spans="2:39" ht="42" customHeight="1">
      <c r="B342" s="118">
        <v>358</v>
      </c>
      <c r="C342" s="119"/>
      <c r="D342" s="119"/>
      <c r="E342" s="119"/>
      <c r="F342" s="119"/>
      <c r="G342" s="119"/>
      <c r="H342" s="119"/>
      <c r="I342" s="119"/>
      <c r="J342" s="119"/>
      <c r="K342" s="120"/>
      <c r="L342" s="121" t="str">
        <f>IF(Tabel_RIE[[#This Row],[E1]]&gt;0,VLOOKUP(Tabel_RIE[[#This Row],[E1]],Tabel_FK_E[],2,FALSE),"")</f>
        <v/>
      </c>
      <c r="M342" s="120"/>
      <c r="N342" s="122" t="str">
        <f>IF(Tabel_RIE[[#This Row],[B1]]&gt;0,VLOOKUP(Tabel_RIE[[#This Row],[B1]],Tabel_FK_B[],2,FALSE),"")</f>
        <v/>
      </c>
      <c r="O342" s="120"/>
      <c r="P342" s="122" t="str">
        <f>IF(Tabel_RIE[[#This Row],[W1]]&gt;0,VLOOKUP(Tabel_RIE[[#This Row],[W1]],Tabel_FK_W[],2,FALSE),"")</f>
        <v/>
      </c>
      <c r="Q34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42" s="122" t="str">
        <f>IF(OR(Tabel_RIE[[#This Row],[E12]]="",Tabel_RIE[[#This Row],[B12]]="",Tabel_RIE[[#This Row],[W12]]=""),"",Tabel_RIE[[#This Row],[E12]]*Tabel_RIE[[#This Row],[B12]]*Tabel_RIE[[#This Row],[W12]])</f>
        <v/>
      </c>
      <c r="S342" s="124" t="str">
        <f>IF(AND(Tabel_RIE[[#This Row],[E12]]="",Tabel_RIE[[#This Row],[R12]]=""),"",IF(AND(OR(Tabel_RIE[[#This Row],[E12]]="",Tabel_RIE[[#This Row],[E12]]&lt;15),OR(Tabel_RIE[[#This Row],[R12]]="",Tabel_RIE[[#This Row],[R12]]&lt;70)),"n.v.t.",IF(OR(Tabel_RIE[[#This Row],[E12]]&gt;=15,Tabel_RIE[[#This Row],[R12]]&gt;=70),"√","fout")))</f>
        <v/>
      </c>
      <c r="T342" s="125"/>
      <c r="U342" s="126"/>
      <c r="V342" s="126"/>
      <c r="W342" s="127"/>
      <c r="X342" s="128" t="str">
        <f t="shared" si="5"/>
        <v>Bronaanpak:
Collectieve maatregelen:
Individuele maatregelen:
PBM's:</v>
      </c>
      <c r="Y342" s="119"/>
      <c r="Z342" s="129"/>
      <c r="AA342" s="125"/>
      <c r="AB342" s="122" t="str">
        <f>IF(Tabel_RIE[[#This Row],[E2]]&gt;0,VLOOKUP(Tabel_RIE[[#This Row],[E2]],Tabel_FK_E[],2,FALSE),"")</f>
        <v/>
      </c>
      <c r="AC342" s="125"/>
      <c r="AD342" s="122" t="str">
        <f>IF(Tabel_RIE[[#This Row],[B2]]&gt;0,VLOOKUP(Tabel_RIE[[#This Row],[B2]],Tabel_FK_B[],2,FALSE),"")</f>
        <v/>
      </c>
      <c r="AE342" s="125"/>
      <c r="AF342" s="122" t="str">
        <f>IF(Tabel_RIE[[#This Row],[W2]]&gt;0,VLOOKUP(Tabel_RIE[[#This Row],[W2]],Tabel_FK_W[],2,FALSE),"")</f>
        <v/>
      </c>
      <c r="AG34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42" s="122"/>
      <c r="AI342" s="119"/>
      <c r="AJ342" s="127"/>
      <c r="AK34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42" s="130" t="str">
        <f>IF(AND(Tabel_RIE[[#This Row],[R12]]&gt;=70,Tabel_RIE[[#This Row],[R22]]&lt;70),"Ja","Nee")</f>
        <v>Ja</v>
      </c>
      <c r="AM342" s="130" t="str">
        <f>IF(Tabel_RIE[[#This Row],[R22]]&lt;&gt;"",Tabel_RIE[[#This Row],[R22]],Tabel_RIE[[#This Row],[R12]])</f>
        <v/>
      </c>
    </row>
    <row r="343" spans="2:39" ht="42" customHeight="1">
      <c r="B343" s="118">
        <v>359</v>
      </c>
      <c r="C343" s="119"/>
      <c r="D343" s="119"/>
      <c r="E343" s="119"/>
      <c r="F343" s="119"/>
      <c r="G343" s="119"/>
      <c r="H343" s="119"/>
      <c r="I343" s="119"/>
      <c r="J343" s="119"/>
      <c r="K343" s="120"/>
      <c r="L343" s="121" t="str">
        <f>IF(Tabel_RIE[[#This Row],[E1]]&gt;0,VLOOKUP(Tabel_RIE[[#This Row],[E1]],Tabel_FK_E[],2,FALSE),"")</f>
        <v/>
      </c>
      <c r="M343" s="120"/>
      <c r="N343" s="122" t="str">
        <f>IF(Tabel_RIE[[#This Row],[B1]]&gt;0,VLOOKUP(Tabel_RIE[[#This Row],[B1]],Tabel_FK_B[],2,FALSE),"")</f>
        <v/>
      </c>
      <c r="O343" s="120"/>
      <c r="P343" s="122" t="str">
        <f>IF(Tabel_RIE[[#This Row],[W1]]&gt;0,VLOOKUP(Tabel_RIE[[#This Row],[W1]],Tabel_FK_W[],2,FALSE),"")</f>
        <v/>
      </c>
      <c r="Q34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43" s="122" t="str">
        <f>IF(OR(Tabel_RIE[[#This Row],[E12]]="",Tabel_RIE[[#This Row],[B12]]="",Tabel_RIE[[#This Row],[W12]]=""),"",Tabel_RIE[[#This Row],[E12]]*Tabel_RIE[[#This Row],[B12]]*Tabel_RIE[[#This Row],[W12]])</f>
        <v/>
      </c>
      <c r="S343" s="124" t="str">
        <f>IF(AND(Tabel_RIE[[#This Row],[E12]]="",Tabel_RIE[[#This Row],[R12]]=""),"",IF(AND(OR(Tabel_RIE[[#This Row],[E12]]="",Tabel_RIE[[#This Row],[E12]]&lt;15),OR(Tabel_RIE[[#This Row],[R12]]="",Tabel_RIE[[#This Row],[R12]]&lt;70)),"n.v.t.",IF(OR(Tabel_RIE[[#This Row],[E12]]&gt;=15,Tabel_RIE[[#This Row],[R12]]&gt;=70),"√","fout")))</f>
        <v/>
      </c>
      <c r="T343" s="125"/>
      <c r="U343" s="126"/>
      <c r="V343" s="126"/>
      <c r="W343" s="127"/>
      <c r="X343" s="128" t="str">
        <f t="shared" si="5"/>
        <v>Bronaanpak:
Collectieve maatregelen:
Individuele maatregelen:
PBM's:</v>
      </c>
      <c r="Y343" s="119"/>
      <c r="Z343" s="129"/>
      <c r="AA343" s="125"/>
      <c r="AB343" s="122" t="str">
        <f>IF(Tabel_RIE[[#This Row],[E2]]&gt;0,VLOOKUP(Tabel_RIE[[#This Row],[E2]],Tabel_FK_E[],2,FALSE),"")</f>
        <v/>
      </c>
      <c r="AC343" s="125"/>
      <c r="AD343" s="122" t="str">
        <f>IF(Tabel_RIE[[#This Row],[B2]]&gt;0,VLOOKUP(Tabel_RIE[[#This Row],[B2]],Tabel_FK_B[],2,FALSE),"")</f>
        <v/>
      </c>
      <c r="AE343" s="125"/>
      <c r="AF343" s="122" t="str">
        <f>IF(Tabel_RIE[[#This Row],[W2]]&gt;0,VLOOKUP(Tabel_RIE[[#This Row],[W2]],Tabel_FK_W[],2,FALSE),"")</f>
        <v/>
      </c>
      <c r="AG34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43" s="122"/>
      <c r="AI343" s="119"/>
      <c r="AJ343" s="127"/>
      <c r="AK34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43" s="130" t="str">
        <f>IF(AND(Tabel_RIE[[#This Row],[R12]]&gt;=70,Tabel_RIE[[#This Row],[R22]]&lt;70),"Ja","Nee")</f>
        <v>Ja</v>
      </c>
      <c r="AM343" s="130" t="str">
        <f>IF(Tabel_RIE[[#This Row],[R22]]&lt;&gt;"",Tabel_RIE[[#This Row],[R22]],Tabel_RIE[[#This Row],[R12]])</f>
        <v/>
      </c>
    </row>
    <row r="344" spans="2:39" ht="42" customHeight="1">
      <c r="B344" s="118">
        <v>360</v>
      </c>
      <c r="C344" s="119"/>
      <c r="D344" s="119"/>
      <c r="E344" s="119"/>
      <c r="F344" s="119"/>
      <c r="G344" s="119"/>
      <c r="H344" s="119"/>
      <c r="I344" s="119"/>
      <c r="J344" s="119"/>
      <c r="K344" s="120"/>
      <c r="L344" s="121" t="str">
        <f>IF(Tabel_RIE[[#This Row],[E1]]&gt;0,VLOOKUP(Tabel_RIE[[#This Row],[E1]],Tabel_FK_E[],2,FALSE),"")</f>
        <v/>
      </c>
      <c r="M344" s="120"/>
      <c r="N344" s="122" t="str">
        <f>IF(Tabel_RIE[[#This Row],[B1]]&gt;0,VLOOKUP(Tabel_RIE[[#This Row],[B1]],Tabel_FK_B[],2,FALSE),"")</f>
        <v/>
      </c>
      <c r="O344" s="120"/>
      <c r="P344" s="122" t="str">
        <f>IF(Tabel_RIE[[#This Row],[W1]]&gt;0,VLOOKUP(Tabel_RIE[[#This Row],[W1]],Tabel_FK_W[],2,FALSE),"")</f>
        <v/>
      </c>
      <c r="Q34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44" s="122" t="str">
        <f>IF(OR(Tabel_RIE[[#This Row],[E12]]="",Tabel_RIE[[#This Row],[B12]]="",Tabel_RIE[[#This Row],[W12]]=""),"",Tabel_RIE[[#This Row],[E12]]*Tabel_RIE[[#This Row],[B12]]*Tabel_RIE[[#This Row],[W12]])</f>
        <v/>
      </c>
      <c r="S344" s="124" t="str">
        <f>IF(AND(Tabel_RIE[[#This Row],[E12]]="",Tabel_RIE[[#This Row],[R12]]=""),"",IF(AND(OR(Tabel_RIE[[#This Row],[E12]]="",Tabel_RIE[[#This Row],[E12]]&lt;15),OR(Tabel_RIE[[#This Row],[R12]]="",Tabel_RIE[[#This Row],[R12]]&lt;70)),"n.v.t.",IF(OR(Tabel_RIE[[#This Row],[E12]]&gt;=15,Tabel_RIE[[#This Row],[R12]]&gt;=70),"√","fout")))</f>
        <v/>
      </c>
      <c r="T344" s="125"/>
      <c r="U344" s="126"/>
      <c r="V344" s="126"/>
      <c r="W344" s="127"/>
      <c r="X344" s="128" t="str">
        <f t="shared" si="5"/>
        <v>Bronaanpak:
Collectieve maatregelen:
Individuele maatregelen:
PBM's:</v>
      </c>
      <c r="Y344" s="119"/>
      <c r="Z344" s="129"/>
      <c r="AA344" s="125"/>
      <c r="AB344" s="122" t="str">
        <f>IF(Tabel_RIE[[#This Row],[E2]]&gt;0,VLOOKUP(Tabel_RIE[[#This Row],[E2]],Tabel_FK_E[],2,FALSE),"")</f>
        <v/>
      </c>
      <c r="AC344" s="125"/>
      <c r="AD344" s="122" t="str">
        <f>IF(Tabel_RIE[[#This Row],[B2]]&gt;0,VLOOKUP(Tabel_RIE[[#This Row],[B2]],Tabel_FK_B[],2,FALSE),"")</f>
        <v/>
      </c>
      <c r="AE344" s="125"/>
      <c r="AF344" s="122" t="str">
        <f>IF(Tabel_RIE[[#This Row],[W2]]&gt;0,VLOOKUP(Tabel_RIE[[#This Row],[W2]],Tabel_FK_W[],2,FALSE),"")</f>
        <v/>
      </c>
      <c r="AG34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44" s="122"/>
      <c r="AI344" s="119"/>
      <c r="AJ344" s="127"/>
      <c r="AK34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44" s="130" t="str">
        <f>IF(AND(Tabel_RIE[[#This Row],[R12]]&gt;=70,Tabel_RIE[[#This Row],[R22]]&lt;70),"Ja","Nee")</f>
        <v>Ja</v>
      </c>
      <c r="AM344" s="130" t="str">
        <f>IF(Tabel_RIE[[#This Row],[R22]]&lt;&gt;"",Tabel_RIE[[#This Row],[R22]],Tabel_RIE[[#This Row],[R12]])</f>
        <v/>
      </c>
    </row>
    <row r="345" spans="2:39" ht="42" customHeight="1">
      <c r="B345" s="118">
        <v>361</v>
      </c>
      <c r="C345" s="119"/>
      <c r="D345" s="119"/>
      <c r="E345" s="119"/>
      <c r="F345" s="119"/>
      <c r="G345" s="119"/>
      <c r="H345" s="119"/>
      <c r="I345" s="119"/>
      <c r="J345" s="119"/>
      <c r="K345" s="120"/>
      <c r="L345" s="121" t="str">
        <f>IF(Tabel_RIE[[#This Row],[E1]]&gt;0,VLOOKUP(Tabel_RIE[[#This Row],[E1]],Tabel_FK_E[],2,FALSE),"")</f>
        <v/>
      </c>
      <c r="M345" s="120"/>
      <c r="N345" s="122" t="str">
        <f>IF(Tabel_RIE[[#This Row],[B1]]&gt;0,VLOOKUP(Tabel_RIE[[#This Row],[B1]],Tabel_FK_B[],2,FALSE),"")</f>
        <v/>
      </c>
      <c r="O345" s="120"/>
      <c r="P345" s="122" t="str">
        <f>IF(Tabel_RIE[[#This Row],[W1]]&gt;0,VLOOKUP(Tabel_RIE[[#This Row],[W1]],Tabel_FK_W[],2,FALSE),"")</f>
        <v/>
      </c>
      <c r="Q34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45" s="122" t="str">
        <f>IF(OR(Tabel_RIE[[#This Row],[E12]]="",Tabel_RIE[[#This Row],[B12]]="",Tabel_RIE[[#This Row],[W12]]=""),"",Tabel_RIE[[#This Row],[E12]]*Tabel_RIE[[#This Row],[B12]]*Tabel_RIE[[#This Row],[W12]])</f>
        <v/>
      </c>
      <c r="S345" s="124" t="str">
        <f>IF(AND(Tabel_RIE[[#This Row],[E12]]="",Tabel_RIE[[#This Row],[R12]]=""),"",IF(AND(OR(Tabel_RIE[[#This Row],[E12]]="",Tabel_RIE[[#This Row],[E12]]&lt;15),OR(Tabel_RIE[[#This Row],[R12]]="",Tabel_RIE[[#This Row],[R12]]&lt;70)),"n.v.t.",IF(OR(Tabel_RIE[[#This Row],[E12]]&gt;=15,Tabel_RIE[[#This Row],[R12]]&gt;=70),"√","fout")))</f>
        <v/>
      </c>
      <c r="T345" s="125"/>
      <c r="U345" s="126"/>
      <c r="V345" s="126"/>
      <c r="W345" s="127"/>
      <c r="X345" s="128" t="str">
        <f t="shared" si="5"/>
        <v>Bronaanpak:
Collectieve maatregelen:
Individuele maatregelen:
PBM's:</v>
      </c>
      <c r="Y345" s="119"/>
      <c r="Z345" s="129"/>
      <c r="AA345" s="125"/>
      <c r="AB345" s="122" t="str">
        <f>IF(Tabel_RIE[[#This Row],[E2]]&gt;0,VLOOKUP(Tabel_RIE[[#This Row],[E2]],Tabel_FK_E[],2,FALSE),"")</f>
        <v/>
      </c>
      <c r="AC345" s="125"/>
      <c r="AD345" s="122" t="str">
        <f>IF(Tabel_RIE[[#This Row],[B2]]&gt;0,VLOOKUP(Tabel_RIE[[#This Row],[B2]],Tabel_FK_B[],2,FALSE),"")</f>
        <v/>
      </c>
      <c r="AE345" s="125"/>
      <c r="AF345" s="122" t="str">
        <f>IF(Tabel_RIE[[#This Row],[W2]]&gt;0,VLOOKUP(Tabel_RIE[[#This Row],[W2]],Tabel_FK_W[],2,FALSE),"")</f>
        <v/>
      </c>
      <c r="AG34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45" s="122"/>
      <c r="AI345" s="119"/>
      <c r="AJ345" s="127"/>
      <c r="AK34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45" s="130" t="str">
        <f>IF(AND(Tabel_RIE[[#This Row],[R12]]&gt;=70,Tabel_RIE[[#This Row],[R22]]&lt;70),"Ja","Nee")</f>
        <v>Ja</v>
      </c>
      <c r="AM345" s="130" t="str">
        <f>IF(Tabel_RIE[[#This Row],[R22]]&lt;&gt;"",Tabel_RIE[[#This Row],[R22]],Tabel_RIE[[#This Row],[R12]])</f>
        <v/>
      </c>
    </row>
    <row r="346" spans="2:39" ht="42" customHeight="1">
      <c r="B346" s="118">
        <v>362</v>
      </c>
      <c r="C346" s="119"/>
      <c r="D346" s="119"/>
      <c r="E346" s="119"/>
      <c r="F346" s="119"/>
      <c r="G346" s="119"/>
      <c r="H346" s="119"/>
      <c r="I346" s="119"/>
      <c r="J346" s="119"/>
      <c r="K346" s="120"/>
      <c r="L346" s="121" t="str">
        <f>IF(Tabel_RIE[[#This Row],[E1]]&gt;0,VLOOKUP(Tabel_RIE[[#This Row],[E1]],Tabel_FK_E[],2,FALSE),"")</f>
        <v/>
      </c>
      <c r="M346" s="120"/>
      <c r="N346" s="122" t="str">
        <f>IF(Tabel_RIE[[#This Row],[B1]]&gt;0,VLOOKUP(Tabel_RIE[[#This Row],[B1]],Tabel_FK_B[],2,FALSE),"")</f>
        <v/>
      </c>
      <c r="O346" s="120"/>
      <c r="P346" s="122" t="str">
        <f>IF(Tabel_RIE[[#This Row],[W1]]&gt;0,VLOOKUP(Tabel_RIE[[#This Row],[W1]],Tabel_FK_W[],2,FALSE),"")</f>
        <v/>
      </c>
      <c r="Q34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46" s="122" t="str">
        <f>IF(OR(Tabel_RIE[[#This Row],[E12]]="",Tabel_RIE[[#This Row],[B12]]="",Tabel_RIE[[#This Row],[W12]]=""),"",Tabel_RIE[[#This Row],[E12]]*Tabel_RIE[[#This Row],[B12]]*Tabel_RIE[[#This Row],[W12]])</f>
        <v/>
      </c>
      <c r="S346" s="124" t="str">
        <f>IF(AND(Tabel_RIE[[#This Row],[E12]]="",Tabel_RIE[[#This Row],[R12]]=""),"",IF(AND(OR(Tabel_RIE[[#This Row],[E12]]="",Tabel_RIE[[#This Row],[E12]]&lt;15),OR(Tabel_RIE[[#This Row],[R12]]="",Tabel_RIE[[#This Row],[R12]]&lt;70)),"n.v.t.",IF(OR(Tabel_RIE[[#This Row],[E12]]&gt;=15,Tabel_RIE[[#This Row],[R12]]&gt;=70),"√","fout")))</f>
        <v/>
      </c>
      <c r="T346" s="125"/>
      <c r="U346" s="126"/>
      <c r="V346" s="126"/>
      <c r="W346" s="127"/>
      <c r="X346" s="128" t="str">
        <f t="shared" si="5"/>
        <v>Bronaanpak:
Collectieve maatregelen:
Individuele maatregelen:
PBM's:</v>
      </c>
      <c r="Y346" s="119"/>
      <c r="Z346" s="129"/>
      <c r="AA346" s="125"/>
      <c r="AB346" s="122" t="str">
        <f>IF(Tabel_RIE[[#This Row],[E2]]&gt;0,VLOOKUP(Tabel_RIE[[#This Row],[E2]],Tabel_FK_E[],2,FALSE),"")</f>
        <v/>
      </c>
      <c r="AC346" s="125"/>
      <c r="AD346" s="122" t="str">
        <f>IF(Tabel_RIE[[#This Row],[B2]]&gt;0,VLOOKUP(Tabel_RIE[[#This Row],[B2]],Tabel_FK_B[],2,FALSE),"")</f>
        <v/>
      </c>
      <c r="AE346" s="125"/>
      <c r="AF346" s="122" t="str">
        <f>IF(Tabel_RIE[[#This Row],[W2]]&gt;0,VLOOKUP(Tabel_RIE[[#This Row],[W2]],Tabel_FK_W[],2,FALSE),"")</f>
        <v/>
      </c>
      <c r="AG34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46" s="122"/>
      <c r="AI346" s="119"/>
      <c r="AJ346" s="127"/>
      <c r="AK34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46" s="130" t="str">
        <f>IF(AND(Tabel_RIE[[#This Row],[R12]]&gt;=70,Tabel_RIE[[#This Row],[R22]]&lt;70),"Ja","Nee")</f>
        <v>Ja</v>
      </c>
      <c r="AM346" s="130" t="str">
        <f>IF(Tabel_RIE[[#This Row],[R22]]&lt;&gt;"",Tabel_RIE[[#This Row],[R22]],Tabel_RIE[[#This Row],[R12]])</f>
        <v/>
      </c>
    </row>
    <row r="347" spans="2:39" ht="42" customHeight="1">
      <c r="B347" s="118">
        <v>363</v>
      </c>
      <c r="C347" s="119"/>
      <c r="D347" s="119"/>
      <c r="E347" s="119"/>
      <c r="F347" s="119"/>
      <c r="G347" s="119"/>
      <c r="H347" s="119"/>
      <c r="I347" s="119"/>
      <c r="J347" s="119"/>
      <c r="K347" s="120"/>
      <c r="L347" s="121" t="str">
        <f>IF(Tabel_RIE[[#This Row],[E1]]&gt;0,VLOOKUP(Tabel_RIE[[#This Row],[E1]],Tabel_FK_E[],2,FALSE),"")</f>
        <v/>
      </c>
      <c r="M347" s="120"/>
      <c r="N347" s="122" t="str">
        <f>IF(Tabel_RIE[[#This Row],[B1]]&gt;0,VLOOKUP(Tabel_RIE[[#This Row],[B1]],Tabel_FK_B[],2,FALSE),"")</f>
        <v/>
      </c>
      <c r="O347" s="120"/>
      <c r="P347" s="122" t="str">
        <f>IF(Tabel_RIE[[#This Row],[W1]]&gt;0,VLOOKUP(Tabel_RIE[[#This Row],[W1]],Tabel_FK_W[],2,FALSE),"")</f>
        <v/>
      </c>
      <c r="Q34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47" s="122" t="str">
        <f>IF(OR(Tabel_RIE[[#This Row],[E12]]="",Tabel_RIE[[#This Row],[B12]]="",Tabel_RIE[[#This Row],[W12]]=""),"",Tabel_RIE[[#This Row],[E12]]*Tabel_RIE[[#This Row],[B12]]*Tabel_RIE[[#This Row],[W12]])</f>
        <v/>
      </c>
      <c r="S347" s="124" t="str">
        <f>IF(AND(Tabel_RIE[[#This Row],[E12]]="",Tabel_RIE[[#This Row],[R12]]=""),"",IF(AND(OR(Tabel_RIE[[#This Row],[E12]]="",Tabel_RIE[[#This Row],[E12]]&lt;15),OR(Tabel_RIE[[#This Row],[R12]]="",Tabel_RIE[[#This Row],[R12]]&lt;70)),"n.v.t.",IF(OR(Tabel_RIE[[#This Row],[E12]]&gt;=15,Tabel_RIE[[#This Row],[R12]]&gt;=70),"√","fout")))</f>
        <v/>
      </c>
      <c r="T347" s="125"/>
      <c r="U347" s="126"/>
      <c r="V347" s="126"/>
      <c r="W347" s="127"/>
      <c r="X347" s="128" t="str">
        <f t="shared" si="5"/>
        <v>Bronaanpak:
Collectieve maatregelen:
Individuele maatregelen:
PBM's:</v>
      </c>
      <c r="Y347" s="119"/>
      <c r="Z347" s="129"/>
      <c r="AA347" s="125"/>
      <c r="AB347" s="122" t="str">
        <f>IF(Tabel_RIE[[#This Row],[E2]]&gt;0,VLOOKUP(Tabel_RIE[[#This Row],[E2]],Tabel_FK_E[],2,FALSE),"")</f>
        <v/>
      </c>
      <c r="AC347" s="125"/>
      <c r="AD347" s="122" t="str">
        <f>IF(Tabel_RIE[[#This Row],[B2]]&gt;0,VLOOKUP(Tabel_RIE[[#This Row],[B2]],Tabel_FK_B[],2,FALSE),"")</f>
        <v/>
      </c>
      <c r="AE347" s="125"/>
      <c r="AF347" s="122" t="str">
        <f>IF(Tabel_RIE[[#This Row],[W2]]&gt;0,VLOOKUP(Tabel_RIE[[#This Row],[W2]],Tabel_FK_W[],2,FALSE),"")</f>
        <v/>
      </c>
      <c r="AG34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47" s="122"/>
      <c r="AI347" s="119"/>
      <c r="AJ347" s="127"/>
      <c r="AK34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47" s="130" t="str">
        <f>IF(AND(Tabel_RIE[[#This Row],[R12]]&gt;=70,Tabel_RIE[[#This Row],[R22]]&lt;70),"Ja","Nee")</f>
        <v>Ja</v>
      </c>
      <c r="AM347" s="130" t="str">
        <f>IF(Tabel_RIE[[#This Row],[R22]]&lt;&gt;"",Tabel_RIE[[#This Row],[R22]],Tabel_RIE[[#This Row],[R12]])</f>
        <v/>
      </c>
    </row>
    <row r="348" spans="2:39" ht="42" customHeight="1">
      <c r="B348" s="118">
        <v>364</v>
      </c>
      <c r="C348" s="119"/>
      <c r="D348" s="119"/>
      <c r="E348" s="119"/>
      <c r="F348" s="119"/>
      <c r="G348" s="119"/>
      <c r="H348" s="119"/>
      <c r="I348" s="119"/>
      <c r="J348" s="119"/>
      <c r="K348" s="120"/>
      <c r="L348" s="121" t="str">
        <f>IF(Tabel_RIE[[#This Row],[E1]]&gt;0,VLOOKUP(Tabel_RIE[[#This Row],[E1]],Tabel_FK_E[],2,FALSE),"")</f>
        <v/>
      </c>
      <c r="M348" s="120"/>
      <c r="N348" s="122" t="str">
        <f>IF(Tabel_RIE[[#This Row],[B1]]&gt;0,VLOOKUP(Tabel_RIE[[#This Row],[B1]],Tabel_FK_B[],2,FALSE),"")</f>
        <v/>
      </c>
      <c r="O348" s="120"/>
      <c r="P348" s="122" t="str">
        <f>IF(Tabel_RIE[[#This Row],[W1]]&gt;0,VLOOKUP(Tabel_RIE[[#This Row],[W1]],Tabel_FK_W[],2,FALSE),"")</f>
        <v/>
      </c>
      <c r="Q34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48" s="122" t="str">
        <f>IF(OR(Tabel_RIE[[#This Row],[E12]]="",Tabel_RIE[[#This Row],[B12]]="",Tabel_RIE[[#This Row],[W12]]=""),"",Tabel_RIE[[#This Row],[E12]]*Tabel_RIE[[#This Row],[B12]]*Tabel_RIE[[#This Row],[W12]])</f>
        <v/>
      </c>
      <c r="S348" s="124" t="str">
        <f>IF(AND(Tabel_RIE[[#This Row],[E12]]="",Tabel_RIE[[#This Row],[R12]]=""),"",IF(AND(OR(Tabel_RIE[[#This Row],[E12]]="",Tabel_RIE[[#This Row],[E12]]&lt;15),OR(Tabel_RIE[[#This Row],[R12]]="",Tabel_RIE[[#This Row],[R12]]&lt;70)),"n.v.t.",IF(OR(Tabel_RIE[[#This Row],[E12]]&gt;=15,Tabel_RIE[[#This Row],[R12]]&gt;=70),"√","fout")))</f>
        <v/>
      </c>
      <c r="T348" s="125"/>
      <c r="U348" s="126"/>
      <c r="V348" s="126"/>
      <c r="W348" s="127"/>
      <c r="X348" s="128" t="str">
        <f t="shared" si="5"/>
        <v>Bronaanpak:
Collectieve maatregelen:
Individuele maatregelen:
PBM's:</v>
      </c>
      <c r="Y348" s="119"/>
      <c r="Z348" s="129"/>
      <c r="AA348" s="125"/>
      <c r="AB348" s="122" t="str">
        <f>IF(Tabel_RIE[[#This Row],[E2]]&gt;0,VLOOKUP(Tabel_RIE[[#This Row],[E2]],Tabel_FK_E[],2,FALSE),"")</f>
        <v/>
      </c>
      <c r="AC348" s="125"/>
      <c r="AD348" s="122" t="str">
        <f>IF(Tabel_RIE[[#This Row],[B2]]&gt;0,VLOOKUP(Tabel_RIE[[#This Row],[B2]],Tabel_FK_B[],2,FALSE),"")</f>
        <v/>
      </c>
      <c r="AE348" s="125"/>
      <c r="AF348" s="122" t="str">
        <f>IF(Tabel_RIE[[#This Row],[W2]]&gt;0,VLOOKUP(Tabel_RIE[[#This Row],[W2]],Tabel_FK_W[],2,FALSE),"")</f>
        <v/>
      </c>
      <c r="AG34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48" s="122"/>
      <c r="AI348" s="119"/>
      <c r="AJ348" s="127"/>
      <c r="AK34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48" s="130" t="str">
        <f>IF(AND(Tabel_RIE[[#This Row],[R12]]&gt;=70,Tabel_RIE[[#This Row],[R22]]&lt;70),"Ja","Nee")</f>
        <v>Ja</v>
      </c>
      <c r="AM348" s="130" t="str">
        <f>IF(Tabel_RIE[[#This Row],[R22]]&lt;&gt;"",Tabel_RIE[[#This Row],[R22]],Tabel_RIE[[#This Row],[R12]])</f>
        <v/>
      </c>
    </row>
    <row r="349" spans="2:39" ht="42" customHeight="1">
      <c r="B349" s="118">
        <v>365</v>
      </c>
      <c r="C349" s="119"/>
      <c r="D349" s="119"/>
      <c r="E349" s="119"/>
      <c r="F349" s="119"/>
      <c r="G349" s="119"/>
      <c r="H349" s="119"/>
      <c r="I349" s="119"/>
      <c r="J349" s="119"/>
      <c r="K349" s="120"/>
      <c r="L349" s="121" t="str">
        <f>IF(Tabel_RIE[[#This Row],[E1]]&gt;0,VLOOKUP(Tabel_RIE[[#This Row],[E1]],Tabel_FK_E[],2,FALSE),"")</f>
        <v/>
      </c>
      <c r="M349" s="120"/>
      <c r="N349" s="122" t="str">
        <f>IF(Tabel_RIE[[#This Row],[B1]]&gt;0,VLOOKUP(Tabel_RIE[[#This Row],[B1]],Tabel_FK_B[],2,FALSE),"")</f>
        <v/>
      </c>
      <c r="O349" s="120"/>
      <c r="P349" s="122" t="str">
        <f>IF(Tabel_RIE[[#This Row],[W1]]&gt;0,VLOOKUP(Tabel_RIE[[#This Row],[W1]],Tabel_FK_W[],2,FALSE),"")</f>
        <v/>
      </c>
      <c r="Q34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49" s="122" t="str">
        <f>IF(OR(Tabel_RIE[[#This Row],[E12]]="",Tabel_RIE[[#This Row],[B12]]="",Tabel_RIE[[#This Row],[W12]]=""),"",Tabel_RIE[[#This Row],[E12]]*Tabel_RIE[[#This Row],[B12]]*Tabel_RIE[[#This Row],[W12]])</f>
        <v/>
      </c>
      <c r="S349" s="124" t="str">
        <f>IF(AND(Tabel_RIE[[#This Row],[E12]]="",Tabel_RIE[[#This Row],[R12]]=""),"",IF(AND(OR(Tabel_RIE[[#This Row],[E12]]="",Tabel_RIE[[#This Row],[E12]]&lt;15),OR(Tabel_RIE[[#This Row],[R12]]="",Tabel_RIE[[#This Row],[R12]]&lt;70)),"n.v.t.",IF(OR(Tabel_RIE[[#This Row],[E12]]&gt;=15,Tabel_RIE[[#This Row],[R12]]&gt;=70),"√","fout")))</f>
        <v/>
      </c>
      <c r="T349" s="125"/>
      <c r="U349" s="126"/>
      <c r="V349" s="126"/>
      <c r="W349" s="127"/>
      <c r="X349" s="128" t="str">
        <f t="shared" si="5"/>
        <v>Bronaanpak:
Collectieve maatregelen:
Individuele maatregelen:
PBM's:</v>
      </c>
      <c r="Y349" s="119"/>
      <c r="Z349" s="129"/>
      <c r="AA349" s="125"/>
      <c r="AB349" s="122" t="str">
        <f>IF(Tabel_RIE[[#This Row],[E2]]&gt;0,VLOOKUP(Tabel_RIE[[#This Row],[E2]],Tabel_FK_E[],2,FALSE),"")</f>
        <v/>
      </c>
      <c r="AC349" s="125"/>
      <c r="AD349" s="122" t="str">
        <f>IF(Tabel_RIE[[#This Row],[B2]]&gt;0,VLOOKUP(Tabel_RIE[[#This Row],[B2]],Tabel_FK_B[],2,FALSE),"")</f>
        <v/>
      </c>
      <c r="AE349" s="125"/>
      <c r="AF349" s="122" t="str">
        <f>IF(Tabel_RIE[[#This Row],[W2]]&gt;0,VLOOKUP(Tabel_RIE[[#This Row],[W2]],Tabel_FK_W[],2,FALSE),"")</f>
        <v/>
      </c>
      <c r="AG34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49" s="122"/>
      <c r="AI349" s="119"/>
      <c r="AJ349" s="127"/>
      <c r="AK34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49" s="130" t="str">
        <f>IF(AND(Tabel_RIE[[#This Row],[R12]]&gt;=70,Tabel_RIE[[#This Row],[R22]]&lt;70),"Ja","Nee")</f>
        <v>Ja</v>
      </c>
      <c r="AM349" s="130" t="str">
        <f>IF(Tabel_RIE[[#This Row],[R22]]&lt;&gt;"",Tabel_RIE[[#This Row],[R22]],Tabel_RIE[[#This Row],[R12]])</f>
        <v/>
      </c>
    </row>
    <row r="350" spans="2:39" ht="42" customHeight="1">
      <c r="B350" s="118">
        <v>366</v>
      </c>
      <c r="C350" s="119"/>
      <c r="D350" s="119"/>
      <c r="E350" s="119"/>
      <c r="F350" s="119"/>
      <c r="G350" s="119"/>
      <c r="H350" s="119"/>
      <c r="I350" s="119"/>
      <c r="J350" s="119"/>
      <c r="K350" s="120"/>
      <c r="L350" s="121" t="str">
        <f>IF(Tabel_RIE[[#This Row],[E1]]&gt;0,VLOOKUP(Tabel_RIE[[#This Row],[E1]],Tabel_FK_E[],2,FALSE),"")</f>
        <v/>
      </c>
      <c r="M350" s="120"/>
      <c r="N350" s="122" t="str">
        <f>IF(Tabel_RIE[[#This Row],[B1]]&gt;0,VLOOKUP(Tabel_RIE[[#This Row],[B1]],Tabel_FK_B[],2,FALSE),"")</f>
        <v/>
      </c>
      <c r="O350" s="120"/>
      <c r="P350" s="122" t="str">
        <f>IF(Tabel_RIE[[#This Row],[W1]]&gt;0,VLOOKUP(Tabel_RIE[[#This Row],[W1]],Tabel_FK_W[],2,FALSE),"")</f>
        <v/>
      </c>
      <c r="Q35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50" s="122" t="str">
        <f>IF(OR(Tabel_RIE[[#This Row],[E12]]="",Tabel_RIE[[#This Row],[B12]]="",Tabel_RIE[[#This Row],[W12]]=""),"",Tabel_RIE[[#This Row],[E12]]*Tabel_RIE[[#This Row],[B12]]*Tabel_RIE[[#This Row],[W12]])</f>
        <v/>
      </c>
      <c r="S350" s="124" t="str">
        <f>IF(AND(Tabel_RIE[[#This Row],[E12]]="",Tabel_RIE[[#This Row],[R12]]=""),"",IF(AND(OR(Tabel_RIE[[#This Row],[E12]]="",Tabel_RIE[[#This Row],[E12]]&lt;15),OR(Tabel_RIE[[#This Row],[R12]]="",Tabel_RIE[[#This Row],[R12]]&lt;70)),"n.v.t.",IF(OR(Tabel_RIE[[#This Row],[E12]]&gt;=15,Tabel_RIE[[#This Row],[R12]]&gt;=70),"√","fout")))</f>
        <v/>
      </c>
      <c r="T350" s="125"/>
      <c r="U350" s="126"/>
      <c r="V350" s="126"/>
      <c r="W350" s="127"/>
      <c r="X350" s="128" t="str">
        <f t="shared" si="5"/>
        <v>Bronaanpak:
Collectieve maatregelen:
Individuele maatregelen:
PBM's:</v>
      </c>
      <c r="Y350" s="119"/>
      <c r="Z350" s="129"/>
      <c r="AA350" s="125"/>
      <c r="AB350" s="122" t="str">
        <f>IF(Tabel_RIE[[#This Row],[E2]]&gt;0,VLOOKUP(Tabel_RIE[[#This Row],[E2]],Tabel_FK_E[],2,FALSE),"")</f>
        <v/>
      </c>
      <c r="AC350" s="125"/>
      <c r="AD350" s="122" t="str">
        <f>IF(Tabel_RIE[[#This Row],[B2]]&gt;0,VLOOKUP(Tabel_RIE[[#This Row],[B2]],Tabel_FK_B[],2,FALSE),"")</f>
        <v/>
      </c>
      <c r="AE350" s="125"/>
      <c r="AF350" s="122" t="str">
        <f>IF(Tabel_RIE[[#This Row],[W2]]&gt;0,VLOOKUP(Tabel_RIE[[#This Row],[W2]],Tabel_FK_W[],2,FALSE),"")</f>
        <v/>
      </c>
      <c r="AG35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50" s="122"/>
      <c r="AI350" s="119"/>
      <c r="AJ350" s="127"/>
      <c r="AK35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50" s="130" t="str">
        <f>IF(AND(Tabel_RIE[[#This Row],[R12]]&gt;=70,Tabel_RIE[[#This Row],[R22]]&lt;70),"Ja","Nee")</f>
        <v>Ja</v>
      </c>
      <c r="AM350" s="130" t="str">
        <f>IF(Tabel_RIE[[#This Row],[R22]]&lt;&gt;"",Tabel_RIE[[#This Row],[R22]],Tabel_RIE[[#This Row],[R12]])</f>
        <v/>
      </c>
    </row>
    <row r="351" spans="2:39" ht="42" customHeight="1">
      <c r="B351" s="118">
        <v>367</v>
      </c>
      <c r="C351" s="119"/>
      <c r="D351" s="119"/>
      <c r="E351" s="119"/>
      <c r="F351" s="119"/>
      <c r="G351" s="119"/>
      <c r="H351" s="119"/>
      <c r="I351" s="119"/>
      <c r="J351" s="119"/>
      <c r="K351" s="120"/>
      <c r="L351" s="121" t="str">
        <f>IF(Tabel_RIE[[#This Row],[E1]]&gt;0,VLOOKUP(Tabel_RIE[[#This Row],[E1]],Tabel_FK_E[],2,FALSE),"")</f>
        <v/>
      </c>
      <c r="M351" s="120"/>
      <c r="N351" s="122" t="str">
        <f>IF(Tabel_RIE[[#This Row],[B1]]&gt;0,VLOOKUP(Tabel_RIE[[#This Row],[B1]],Tabel_FK_B[],2,FALSE),"")</f>
        <v/>
      </c>
      <c r="O351" s="120"/>
      <c r="P351" s="122" t="str">
        <f>IF(Tabel_RIE[[#This Row],[W1]]&gt;0,VLOOKUP(Tabel_RIE[[#This Row],[W1]],Tabel_FK_W[],2,FALSE),"")</f>
        <v/>
      </c>
      <c r="Q35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51" s="122" t="str">
        <f>IF(OR(Tabel_RIE[[#This Row],[E12]]="",Tabel_RIE[[#This Row],[B12]]="",Tabel_RIE[[#This Row],[W12]]=""),"",Tabel_RIE[[#This Row],[E12]]*Tabel_RIE[[#This Row],[B12]]*Tabel_RIE[[#This Row],[W12]])</f>
        <v/>
      </c>
      <c r="S351" s="124" t="str">
        <f>IF(AND(Tabel_RIE[[#This Row],[E12]]="",Tabel_RIE[[#This Row],[R12]]=""),"",IF(AND(OR(Tabel_RIE[[#This Row],[E12]]="",Tabel_RIE[[#This Row],[E12]]&lt;15),OR(Tabel_RIE[[#This Row],[R12]]="",Tabel_RIE[[#This Row],[R12]]&lt;70)),"n.v.t.",IF(OR(Tabel_RIE[[#This Row],[E12]]&gt;=15,Tabel_RIE[[#This Row],[R12]]&gt;=70),"√","fout")))</f>
        <v/>
      </c>
      <c r="T351" s="125"/>
      <c r="U351" s="126"/>
      <c r="V351" s="126"/>
      <c r="W351" s="127"/>
      <c r="X351" s="128" t="str">
        <f t="shared" si="5"/>
        <v>Bronaanpak:
Collectieve maatregelen:
Individuele maatregelen:
PBM's:</v>
      </c>
      <c r="Y351" s="119"/>
      <c r="Z351" s="129"/>
      <c r="AA351" s="125"/>
      <c r="AB351" s="122" t="str">
        <f>IF(Tabel_RIE[[#This Row],[E2]]&gt;0,VLOOKUP(Tabel_RIE[[#This Row],[E2]],Tabel_FK_E[],2,FALSE),"")</f>
        <v/>
      </c>
      <c r="AC351" s="125"/>
      <c r="AD351" s="122" t="str">
        <f>IF(Tabel_RIE[[#This Row],[B2]]&gt;0,VLOOKUP(Tabel_RIE[[#This Row],[B2]],Tabel_FK_B[],2,FALSE),"")</f>
        <v/>
      </c>
      <c r="AE351" s="125"/>
      <c r="AF351" s="122" t="str">
        <f>IF(Tabel_RIE[[#This Row],[W2]]&gt;0,VLOOKUP(Tabel_RIE[[#This Row],[W2]],Tabel_FK_W[],2,FALSE),"")</f>
        <v/>
      </c>
      <c r="AG35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51" s="122"/>
      <c r="AI351" s="119"/>
      <c r="AJ351" s="127"/>
      <c r="AK35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51" s="130" t="str">
        <f>IF(AND(Tabel_RIE[[#This Row],[R12]]&gt;=70,Tabel_RIE[[#This Row],[R22]]&lt;70),"Ja","Nee")</f>
        <v>Ja</v>
      </c>
      <c r="AM351" s="130" t="str">
        <f>IF(Tabel_RIE[[#This Row],[R22]]&lt;&gt;"",Tabel_RIE[[#This Row],[R22]],Tabel_RIE[[#This Row],[R12]])</f>
        <v/>
      </c>
    </row>
    <row r="352" spans="2:39" ht="42" customHeight="1">
      <c r="B352" s="118">
        <v>368</v>
      </c>
      <c r="C352" s="119"/>
      <c r="D352" s="119"/>
      <c r="E352" s="119"/>
      <c r="F352" s="119"/>
      <c r="G352" s="119"/>
      <c r="H352" s="119"/>
      <c r="I352" s="119"/>
      <c r="J352" s="119"/>
      <c r="K352" s="120"/>
      <c r="L352" s="121" t="str">
        <f>IF(Tabel_RIE[[#This Row],[E1]]&gt;0,VLOOKUP(Tabel_RIE[[#This Row],[E1]],Tabel_FK_E[],2,FALSE),"")</f>
        <v/>
      </c>
      <c r="M352" s="120"/>
      <c r="N352" s="122" t="str">
        <f>IF(Tabel_RIE[[#This Row],[B1]]&gt;0,VLOOKUP(Tabel_RIE[[#This Row],[B1]],Tabel_FK_B[],2,FALSE),"")</f>
        <v/>
      </c>
      <c r="O352" s="120"/>
      <c r="P352" s="122" t="str">
        <f>IF(Tabel_RIE[[#This Row],[W1]]&gt;0,VLOOKUP(Tabel_RIE[[#This Row],[W1]],Tabel_FK_W[],2,FALSE),"")</f>
        <v/>
      </c>
      <c r="Q35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52" s="122" t="str">
        <f>IF(OR(Tabel_RIE[[#This Row],[E12]]="",Tabel_RIE[[#This Row],[B12]]="",Tabel_RIE[[#This Row],[W12]]=""),"",Tabel_RIE[[#This Row],[E12]]*Tabel_RIE[[#This Row],[B12]]*Tabel_RIE[[#This Row],[W12]])</f>
        <v/>
      </c>
      <c r="S352" s="124" t="str">
        <f>IF(AND(Tabel_RIE[[#This Row],[E12]]="",Tabel_RIE[[#This Row],[R12]]=""),"",IF(AND(OR(Tabel_RIE[[#This Row],[E12]]="",Tabel_RIE[[#This Row],[E12]]&lt;15),OR(Tabel_RIE[[#This Row],[R12]]="",Tabel_RIE[[#This Row],[R12]]&lt;70)),"n.v.t.",IF(OR(Tabel_RIE[[#This Row],[E12]]&gt;=15,Tabel_RIE[[#This Row],[R12]]&gt;=70),"√","fout")))</f>
        <v/>
      </c>
      <c r="T352" s="125"/>
      <c r="U352" s="126"/>
      <c r="V352" s="126"/>
      <c r="W352" s="127"/>
      <c r="X352" s="128" t="str">
        <f t="shared" si="5"/>
        <v>Bronaanpak:
Collectieve maatregelen:
Individuele maatregelen:
PBM's:</v>
      </c>
      <c r="Y352" s="119"/>
      <c r="Z352" s="129"/>
      <c r="AA352" s="125"/>
      <c r="AB352" s="122" t="str">
        <f>IF(Tabel_RIE[[#This Row],[E2]]&gt;0,VLOOKUP(Tabel_RIE[[#This Row],[E2]],Tabel_FK_E[],2,FALSE),"")</f>
        <v/>
      </c>
      <c r="AC352" s="125"/>
      <c r="AD352" s="122" t="str">
        <f>IF(Tabel_RIE[[#This Row],[B2]]&gt;0,VLOOKUP(Tabel_RIE[[#This Row],[B2]],Tabel_FK_B[],2,FALSE),"")</f>
        <v/>
      </c>
      <c r="AE352" s="125"/>
      <c r="AF352" s="122" t="str">
        <f>IF(Tabel_RIE[[#This Row],[W2]]&gt;0,VLOOKUP(Tabel_RIE[[#This Row],[W2]],Tabel_FK_W[],2,FALSE),"")</f>
        <v/>
      </c>
      <c r="AG35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52" s="122"/>
      <c r="AI352" s="119"/>
      <c r="AJ352" s="127"/>
      <c r="AK35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52" s="130" t="str">
        <f>IF(AND(Tabel_RIE[[#This Row],[R12]]&gt;=70,Tabel_RIE[[#This Row],[R22]]&lt;70),"Ja","Nee")</f>
        <v>Ja</v>
      </c>
      <c r="AM352" s="130" t="str">
        <f>IF(Tabel_RIE[[#This Row],[R22]]&lt;&gt;"",Tabel_RIE[[#This Row],[R22]],Tabel_RIE[[#This Row],[R12]])</f>
        <v/>
      </c>
    </row>
    <row r="353" spans="2:39" ht="42" customHeight="1">
      <c r="B353" s="118">
        <v>369</v>
      </c>
      <c r="C353" s="119"/>
      <c r="D353" s="119"/>
      <c r="E353" s="119"/>
      <c r="F353" s="119"/>
      <c r="G353" s="119"/>
      <c r="H353" s="119"/>
      <c r="I353" s="119"/>
      <c r="J353" s="119"/>
      <c r="K353" s="120"/>
      <c r="L353" s="121" t="str">
        <f>IF(Tabel_RIE[[#This Row],[E1]]&gt;0,VLOOKUP(Tabel_RIE[[#This Row],[E1]],Tabel_FK_E[],2,FALSE),"")</f>
        <v/>
      </c>
      <c r="M353" s="120"/>
      <c r="N353" s="122" t="str">
        <f>IF(Tabel_RIE[[#This Row],[B1]]&gt;0,VLOOKUP(Tabel_RIE[[#This Row],[B1]],Tabel_FK_B[],2,FALSE),"")</f>
        <v/>
      </c>
      <c r="O353" s="120"/>
      <c r="P353" s="122" t="str">
        <f>IF(Tabel_RIE[[#This Row],[W1]]&gt;0,VLOOKUP(Tabel_RIE[[#This Row],[W1]],Tabel_FK_W[],2,FALSE),"")</f>
        <v/>
      </c>
      <c r="Q35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53" s="122" t="str">
        <f>IF(OR(Tabel_RIE[[#This Row],[E12]]="",Tabel_RIE[[#This Row],[B12]]="",Tabel_RIE[[#This Row],[W12]]=""),"",Tabel_RIE[[#This Row],[E12]]*Tabel_RIE[[#This Row],[B12]]*Tabel_RIE[[#This Row],[W12]])</f>
        <v/>
      </c>
      <c r="S353" s="124" t="str">
        <f>IF(AND(Tabel_RIE[[#This Row],[E12]]="",Tabel_RIE[[#This Row],[R12]]=""),"",IF(AND(OR(Tabel_RIE[[#This Row],[E12]]="",Tabel_RIE[[#This Row],[E12]]&lt;15),OR(Tabel_RIE[[#This Row],[R12]]="",Tabel_RIE[[#This Row],[R12]]&lt;70)),"n.v.t.",IF(OR(Tabel_RIE[[#This Row],[E12]]&gt;=15,Tabel_RIE[[#This Row],[R12]]&gt;=70),"√","fout")))</f>
        <v/>
      </c>
      <c r="T353" s="125"/>
      <c r="U353" s="126"/>
      <c r="V353" s="126"/>
      <c r="W353" s="127"/>
      <c r="X353" s="128" t="str">
        <f t="shared" si="5"/>
        <v>Bronaanpak:
Collectieve maatregelen:
Individuele maatregelen:
PBM's:</v>
      </c>
      <c r="Y353" s="119"/>
      <c r="Z353" s="129"/>
      <c r="AA353" s="125"/>
      <c r="AB353" s="122" t="str">
        <f>IF(Tabel_RIE[[#This Row],[E2]]&gt;0,VLOOKUP(Tabel_RIE[[#This Row],[E2]],Tabel_FK_E[],2,FALSE),"")</f>
        <v/>
      </c>
      <c r="AC353" s="125"/>
      <c r="AD353" s="122" t="str">
        <f>IF(Tabel_RIE[[#This Row],[B2]]&gt;0,VLOOKUP(Tabel_RIE[[#This Row],[B2]],Tabel_FK_B[],2,FALSE),"")</f>
        <v/>
      </c>
      <c r="AE353" s="125"/>
      <c r="AF353" s="122" t="str">
        <f>IF(Tabel_RIE[[#This Row],[W2]]&gt;0,VLOOKUP(Tabel_RIE[[#This Row],[W2]],Tabel_FK_W[],2,FALSE),"")</f>
        <v/>
      </c>
      <c r="AG35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53" s="122"/>
      <c r="AI353" s="119"/>
      <c r="AJ353" s="127"/>
      <c r="AK35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53" s="130" t="str">
        <f>IF(AND(Tabel_RIE[[#This Row],[R12]]&gt;=70,Tabel_RIE[[#This Row],[R22]]&lt;70),"Ja","Nee")</f>
        <v>Ja</v>
      </c>
      <c r="AM353" s="130" t="str">
        <f>IF(Tabel_RIE[[#This Row],[R22]]&lt;&gt;"",Tabel_RIE[[#This Row],[R22]],Tabel_RIE[[#This Row],[R12]])</f>
        <v/>
      </c>
    </row>
    <row r="354" spans="2:39" ht="42" customHeight="1">
      <c r="B354" s="118">
        <v>370</v>
      </c>
      <c r="C354" s="119"/>
      <c r="D354" s="119"/>
      <c r="E354" s="119"/>
      <c r="F354" s="119"/>
      <c r="G354" s="119"/>
      <c r="H354" s="119"/>
      <c r="I354" s="119"/>
      <c r="J354" s="119"/>
      <c r="K354" s="120"/>
      <c r="L354" s="121" t="str">
        <f>IF(Tabel_RIE[[#This Row],[E1]]&gt;0,VLOOKUP(Tabel_RIE[[#This Row],[E1]],Tabel_FK_E[],2,FALSE),"")</f>
        <v/>
      </c>
      <c r="M354" s="120"/>
      <c r="N354" s="122" t="str">
        <f>IF(Tabel_RIE[[#This Row],[B1]]&gt;0,VLOOKUP(Tabel_RIE[[#This Row],[B1]],Tabel_FK_B[],2,FALSE),"")</f>
        <v/>
      </c>
      <c r="O354" s="120"/>
      <c r="P354" s="122" t="str">
        <f>IF(Tabel_RIE[[#This Row],[W1]]&gt;0,VLOOKUP(Tabel_RIE[[#This Row],[W1]],Tabel_FK_W[],2,FALSE),"")</f>
        <v/>
      </c>
      <c r="Q35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54" s="122" t="str">
        <f>IF(OR(Tabel_RIE[[#This Row],[E12]]="",Tabel_RIE[[#This Row],[B12]]="",Tabel_RIE[[#This Row],[W12]]=""),"",Tabel_RIE[[#This Row],[E12]]*Tabel_RIE[[#This Row],[B12]]*Tabel_RIE[[#This Row],[W12]])</f>
        <v/>
      </c>
      <c r="S354" s="124" t="str">
        <f>IF(AND(Tabel_RIE[[#This Row],[E12]]="",Tabel_RIE[[#This Row],[R12]]=""),"",IF(AND(OR(Tabel_RIE[[#This Row],[E12]]="",Tabel_RIE[[#This Row],[E12]]&lt;15),OR(Tabel_RIE[[#This Row],[R12]]="",Tabel_RIE[[#This Row],[R12]]&lt;70)),"n.v.t.",IF(OR(Tabel_RIE[[#This Row],[E12]]&gt;=15,Tabel_RIE[[#This Row],[R12]]&gt;=70),"√","fout")))</f>
        <v/>
      </c>
      <c r="T354" s="125"/>
      <c r="U354" s="126"/>
      <c r="V354" s="126"/>
      <c r="W354" s="127"/>
      <c r="X354" s="128" t="str">
        <f t="shared" si="5"/>
        <v>Bronaanpak:
Collectieve maatregelen:
Individuele maatregelen:
PBM's:</v>
      </c>
      <c r="Y354" s="119"/>
      <c r="Z354" s="129"/>
      <c r="AA354" s="125"/>
      <c r="AB354" s="122" t="str">
        <f>IF(Tabel_RIE[[#This Row],[E2]]&gt;0,VLOOKUP(Tabel_RIE[[#This Row],[E2]],Tabel_FK_E[],2,FALSE),"")</f>
        <v/>
      </c>
      <c r="AC354" s="125"/>
      <c r="AD354" s="122" t="str">
        <f>IF(Tabel_RIE[[#This Row],[B2]]&gt;0,VLOOKUP(Tabel_RIE[[#This Row],[B2]],Tabel_FK_B[],2,FALSE),"")</f>
        <v/>
      </c>
      <c r="AE354" s="125"/>
      <c r="AF354" s="122" t="str">
        <f>IF(Tabel_RIE[[#This Row],[W2]]&gt;0,VLOOKUP(Tabel_RIE[[#This Row],[W2]],Tabel_FK_W[],2,FALSE),"")</f>
        <v/>
      </c>
      <c r="AG35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54" s="122"/>
      <c r="AI354" s="119"/>
      <c r="AJ354" s="127"/>
      <c r="AK35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54" s="130" t="str">
        <f>IF(AND(Tabel_RIE[[#This Row],[R12]]&gt;=70,Tabel_RIE[[#This Row],[R22]]&lt;70),"Ja","Nee")</f>
        <v>Ja</v>
      </c>
      <c r="AM354" s="130" t="str">
        <f>IF(Tabel_RIE[[#This Row],[R22]]&lt;&gt;"",Tabel_RIE[[#This Row],[R22]],Tabel_RIE[[#This Row],[R12]])</f>
        <v/>
      </c>
    </row>
    <row r="355" spans="2:39" ht="42" customHeight="1">
      <c r="B355" s="118">
        <v>371</v>
      </c>
      <c r="C355" s="119"/>
      <c r="D355" s="119"/>
      <c r="E355" s="119"/>
      <c r="F355" s="119"/>
      <c r="G355" s="119"/>
      <c r="H355" s="119"/>
      <c r="I355" s="119"/>
      <c r="J355" s="119"/>
      <c r="K355" s="120"/>
      <c r="L355" s="121" t="str">
        <f>IF(Tabel_RIE[[#This Row],[E1]]&gt;0,VLOOKUP(Tabel_RIE[[#This Row],[E1]],Tabel_FK_E[],2,FALSE),"")</f>
        <v/>
      </c>
      <c r="M355" s="120"/>
      <c r="N355" s="122" t="str">
        <f>IF(Tabel_RIE[[#This Row],[B1]]&gt;0,VLOOKUP(Tabel_RIE[[#This Row],[B1]],Tabel_FK_B[],2,FALSE),"")</f>
        <v/>
      </c>
      <c r="O355" s="120"/>
      <c r="P355" s="122" t="str">
        <f>IF(Tabel_RIE[[#This Row],[W1]]&gt;0,VLOOKUP(Tabel_RIE[[#This Row],[W1]],Tabel_FK_W[],2,FALSE),"")</f>
        <v/>
      </c>
      <c r="Q35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55" s="122" t="str">
        <f>IF(OR(Tabel_RIE[[#This Row],[E12]]="",Tabel_RIE[[#This Row],[B12]]="",Tabel_RIE[[#This Row],[W12]]=""),"",Tabel_RIE[[#This Row],[E12]]*Tabel_RIE[[#This Row],[B12]]*Tabel_RIE[[#This Row],[W12]])</f>
        <v/>
      </c>
      <c r="S355" s="124" t="str">
        <f>IF(AND(Tabel_RIE[[#This Row],[E12]]="",Tabel_RIE[[#This Row],[R12]]=""),"",IF(AND(OR(Tabel_RIE[[#This Row],[E12]]="",Tabel_RIE[[#This Row],[E12]]&lt;15),OR(Tabel_RIE[[#This Row],[R12]]="",Tabel_RIE[[#This Row],[R12]]&lt;70)),"n.v.t.",IF(OR(Tabel_RIE[[#This Row],[E12]]&gt;=15,Tabel_RIE[[#This Row],[R12]]&gt;=70),"√","fout")))</f>
        <v/>
      </c>
      <c r="T355" s="125"/>
      <c r="U355" s="126"/>
      <c r="V355" s="126"/>
      <c r="W355" s="127"/>
      <c r="X355" s="128" t="str">
        <f t="shared" si="5"/>
        <v>Bronaanpak:
Collectieve maatregelen:
Individuele maatregelen:
PBM's:</v>
      </c>
      <c r="Y355" s="119"/>
      <c r="Z355" s="129"/>
      <c r="AA355" s="125"/>
      <c r="AB355" s="122" t="str">
        <f>IF(Tabel_RIE[[#This Row],[E2]]&gt;0,VLOOKUP(Tabel_RIE[[#This Row],[E2]],Tabel_FK_E[],2,FALSE),"")</f>
        <v/>
      </c>
      <c r="AC355" s="125"/>
      <c r="AD355" s="122" t="str">
        <f>IF(Tabel_RIE[[#This Row],[B2]]&gt;0,VLOOKUP(Tabel_RIE[[#This Row],[B2]],Tabel_FK_B[],2,FALSE),"")</f>
        <v/>
      </c>
      <c r="AE355" s="125"/>
      <c r="AF355" s="122" t="str">
        <f>IF(Tabel_RIE[[#This Row],[W2]]&gt;0,VLOOKUP(Tabel_RIE[[#This Row],[W2]],Tabel_FK_W[],2,FALSE),"")</f>
        <v/>
      </c>
      <c r="AG35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55" s="122"/>
      <c r="AI355" s="119"/>
      <c r="AJ355" s="127"/>
      <c r="AK35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55" s="130" t="str">
        <f>IF(AND(Tabel_RIE[[#This Row],[R12]]&gt;=70,Tabel_RIE[[#This Row],[R22]]&lt;70),"Ja","Nee")</f>
        <v>Ja</v>
      </c>
      <c r="AM355" s="130" t="str">
        <f>IF(Tabel_RIE[[#This Row],[R22]]&lt;&gt;"",Tabel_RIE[[#This Row],[R22]],Tabel_RIE[[#This Row],[R12]])</f>
        <v/>
      </c>
    </row>
    <row r="356" spans="2:39" ht="42" customHeight="1">
      <c r="B356" s="118">
        <v>372</v>
      </c>
      <c r="C356" s="119"/>
      <c r="D356" s="119"/>
      <c r="E356" s="119"/>
      <c r="F356" s="119"/>
      <c r="G356" s="119"/>
      <c r="H356" s="119"/>
      <c r="I356" s="119"/>
      <c r="J356" s="119"/>
      <c r="K356" s="120"/>
      <c r="L356" s="121" t="str">
        <f>IF(Tabel_RIE[[#This Row],[E1]]&gt;0,VLOOKUP(Tabel_RIE[[#This Row],[E1]],Tabel_FK_E[],2,FALSE),"")</f>
        <v/>
      </c>
      <c r="M356" s="120"/>
      <c r="N356" s="122" t="str">
        <f>IF(Tabel_RIE[[#This Row],[B1]]&gt;0,VLOOKUP(Tabel_RIE[[#This Row],[B1]],Tabel_FK_B[],2,FALSE),"")</f>
        <v/>
      </c>
      <c r="O356" s="120"/>
      <c r="P356" s="122" t="str">
        <f>IF(Tabel_RIE[[#This Row],[W1]]&gt;0,VLOOKUP(Tabel_RIE[[#This Row],[W1]],Tabel_FK_W[],2,FALSE),"")</f>
        <v/>
      </c>
      <c r="Q35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56" s="122" t="str">
        <f>IF(OR(Tabel_RIE[[#This Row],[E12]]="",Tabel_RIE[[#This Row],[B12]]="",Tabel_RIE[[#This Row],[W12]]=""),"",Tabel_RIE[[#This Row],[E12]]*Tabel_RIE[[#This Row],[B12]]*Tabel_RIE[[#This Row],[W12]])</f>
        <v/>
      </c>
      <c r="S356" s="124" t="str">
        <f>IF(AND(Tabel_RIE[[#This Row],[E12]]="",Tabel_RIE[[#This Row],[R12]]=""),"",IF(AND(OR(Tabel_RIE[[#This Row],[E12]]="",Tabel_RIE[[#This Row],[E12]]&lt;15),OR(Tabel_RIE[[#This Row],[R12]]="",Tabel_RIE[[#This Row],[R12]]&lt;70)),"n.v.t.",IF(OR(Tabel_RIE[[#This Row],[E12]]&gt;=15,Tabel_RIE[[#This Row],[R12]]&gt;=70),"√","fout")))</f>
        <v/>
      </c>
      <c r="T356" s="125"/>
      <c r="U356" s="126"/>
      <c r="V356" s="126"/>
      <c r="W356" s="127"/>
      <c r="X356" s="128" t="str">
        <f t="shared" si="5"/>
        <v>Bronaanpak:
Collectieve maatregelen:
Individuele maatregelen:
PBM's:</v>
      </c>
      <c r="Y356" s="119"/>
      <c r="Z356" s="129"/>
      <c r="AA356" s="125"/>
      <c r="AB356" s="122" t="str">
        <f>IF(Tabel_RIE[[#This Row],[E2]]&gt;0,VLOOKUP(Tabel_RIE[[#This Row],[E2]],Tabel_FK_E[],2,FALSE),"")</f>
        <v/>
      </c>
      <c r="AC356" s="125"/>
      <c r="AD356" s="122" t="str">
        <f>IF(Tabel_RIE[[#This Row],[B2]]&gt;0,VLOOKUP(Tabel_RIE[[#This Row],[B2]],Tabel_FK_B[],2,FALSE),"")</f>
        <v/>
      </c>
      <c r="AE356" s="125"/>
      <c r="AF356" s="122" t="str">
        <f>IF(Tabel_RIE[[#This Row],[W2]]&gt;0,VLOOKUP(Tabel_RIE[[#This Row],[W2]],Tabel_FK_W[],2,FALSE),"")</f>
        <v/>
      </c>
      <c r="AG35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56" s="122"/>
      <c r="AI356" s="119"/>
      <c r="AJ356" s="127"/>
      <c r="AK35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56" s="130" t="str">
        <f>IF(AND(Tabel_RIE[[#This Row],[R12]]&gt;=70,Tabel_RIE[[#This Row],[R22]]&lt;70),"Ja","Nee")</f>
        <v>Ja</v>
      </c>
      <c r="AM356" s="130" t="str">
        <f>IF(Tabel_RIE[[#This Row],[R22]]&lt;&gt;"",Tabel_RIE[[#This Row],[R22]],Tabel_RIE[[#This Row],[R12]])</f>
        <v/>
      </c>
    </row>
    <row r="357" spans="2:39" ht="42" customHeight="1">
      <c r="B357" s="118">
        <v>373</v>
      </c>
      <c r="C357" s="119"/>
      <c r="D357" s="119"/>
      <c r="E357" s="119"/>
      <c r="F357" s="119"/>
      <c r="G357" s="119"/>
      <c r="H357" s="119"/>
      <c r="I357" s="119"/>
      <c r="J357" s="119"/>
      <c r="K357" s="120"/>
      <c r="L357" s="121" t="str">
        <f>IF(Tabel_RIE[[#This Row],[E1]]&gt;0,VLOOKUP(Tabel_RIE[[#This Row],[E1]],Tabel_FK_E[],2,FALSE),"")</f>
        <v/>
      </c>
      <c r="M357" s="120"/>
      <c r="N357" s="122" t="str">
        <f>IF(Tabel_RIE[[#This Row],[B1]]&gt;0,VLOOKUP(Tabel_RIE[[#This Row],[B1]],Tabel_FK_B[],2,FALSE),"")</f>
        <v/>
      </c>
      <c r="O357" s="120"/>
      <c r="P357" s="122" t="str">
        <f>IF(Tabel_RIE[[#This Row],[W1]]&gt;0,VLOOKUP(Tabel_RIE[[#This Row],[W1]],Tabel_FK_W[],2,FALSE),"")</f>
        <v/>
      </c>
      <c r="Q35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57" s="122" t="str">
        <f>IF(OR(Tabel_RIE[[#This Row],[E12]]="",Tabel_RIE[[#This Row],[B12]]="",Tabel_RIE[[#This Row],[W12]]=""),"",Tabel_RIE[[#This Row],[E12]]*Tabel_RIE[[#This Row],[B12]]*Tabel_RIE[[#This Row],[W12]])</f>
        <v/>
      </c>
      <c r="S357" s="124" t="str">
        <f>IF(AND(Tabel_RIE[[#This Row],[E12]]="",Tabel_RIE[[#This Row],[R12]]=""),"",IF(AND(OR(Tabel_RIE[[#This Row],[E12]]="",Tabel_RIE[[#This Row],[E12]]&lt;15),OR(Tabel_RIE[[#This Row],[R12]]="",Tabel_RIE[[#This Row],[R12]]&lt;70)),"n.v.t.",IF(OR(Tabel_RIE[[#This Row],[E12]]&gt;=15,Tabel_RIE[[#This Row],[R12]]&gt;=70),"√","fout")))</f>
        <v/>
      </c>
      <c r="T357" s="125"/>
      <c r="U357" s="126"/>
      <c r="V357" s="126"/>
      <c r="W357" s="127"/>
      <c r="X357" s="128" t="str">
        <f t="shared" si="5"/>
        <v>Bronaanpak:
Collectieve maatregelen:
Individuele maatregelen:
PBM's:</v>
      </c>
      <c r="Y357" s="119"/>
      <c r="Z357" s="129"/>
      <c r="AA357" s="125"/>
      <c r="AB357" s="122" t="str">
        <f>IF(Tabel_RIE[[#This Row],[E2]]&gt;0,VLOOKUP(Tabel_RIE[[#This Row],[E2]],Tabel_FK_E[],2,FALSE),"")</f>
        <v/>
      </c>
      <c r="AC357" s="125"/>
      <c r="AD357" s="122" t="str">
        <f>IF(Tabel_RIE[[#This Row],[B2]]&gt;0,VLOOKUP(Tabel_RIE[[#This Row],[B2]],Tabel_FK_B[],2,FALSE),"")</f>
        <v/>
      </c>
      <c r="AE357" s="125"/>
      <c r="AF357" s="122" t="str">
        <f>IF(Tabel_RIE[[#This Row],[W2]]&gt;0,VLOOKUP(Tabel_RIE[[#This Row],[W2]],Tabel_FK_W[],2,FALSE),"")</f>
        <v/>
      </c>
      <c r="AG35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57" s="122"/>
      <c r="AI357" s="119"/>
      <c r="AJ357" s="127"/>
      <c r="AK35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57" s="130" t="str">
        <f>IF(AND(Tabel_RIE[[#This Row],[R12]]&gt;=70,Tabel_RIE[[#This Row],[R22]]&lt;70),"Ja","Nee")</f>
        <v>Ja</v>
      </c>
      <c r="AM357" s="130" t="str">
        <f>IF(Tabel_RIE[[#This Row],[R22]]&lt;&gt;"",Tabel_RIE[[#This Row],[R22]],Tabel_RIE[[#This Row],[R12]])</f>
        <v/>
      </c>
    </row>
    <row r="358" spans="2:39" ht="42" customHeight="1">
      <c r="B358" s="118">
        <v>374</v>
      </c>
      <c r="C358" s="119"/>
      <c r="D358" s="119"/>
      <c r="E358" s="119"/>
      <c r="F358" s="119"/>
      <c r="G358" s="119"/>
      <c r="H358" s="119"/>
      <c r="I358" s="119"/>
      <c r="J358" s="119"/>
      <c r="K358" s="120"/>
      <c r="L358" s="121" t="str">
        <f>IF(Tabel_RIE[[#This Row],[E1]]&gt;0,VLOOKUP(Tabel_RIE[[#This Row],[E1]],Tabel_FK_E[],2,FALSE),"")</f>
        <v/>
      </c>
      <c r="M358" s="120"/>
      <c r="N358" s="122" t="str">
        <f>IF(Tabel_RIE[[#This Row],[B1]]&gt;0,VLOOKUP(Tabel_RIE[[#This Row],[B1]],Tabel_FK_B[],2,FALSE),"")</f>
        <v/>
      </c>
      <c r="O358" s="120"/>
      <c r="P358" s="122" t="str">
        <f>IF(Tabel_RIE[[#This Row],[W1]]&gt;0,VLOOKUP(Tabel_RIE[[#This Row],[W1]],Tabel_FK_W[],2,FALSE),"")</f>
        <v/>
      </c>
      <c r="Q35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58" s="122" t="str">
        <f>IF(OR(Tabel_RIE[[#This Row],[E12]]="",Tabel_RIE[[#This Row],[B12]]="",Tabel_RIE[[#This Row],[W12]]=""),"",Tabel_RIE[[#This Row],[E12]]*Tabel_RIE[[#This Row],[B12]]*Tabel_RIE[[#This Row],[W12]])</f>
        <v/>
      </c>
      <c r="S358" s="124" t="str">
        <f>IF(AND(Tabel_RIE[[#This Row],[E12]]="",Tabel_RIE[[#This Row],[R12]]=""),"",IF(AND(OR(Tabel_RIE[[#This Row],[E12]]="",Tabel_RIE[[#This Row],[E12]]&lt;15),OR(Tabel_RIE[[#This Row],[R12]]="",Tabel_RIE[[#This Row],[R12]]&lt;70)),"n.v.t.",IF(OR(Tabel_RIE[[#This Row],[E12]]&gt;=15,Tabel_RIE[[#This Row],[R12]]&gt;=70),"√","fout")))</f>
        <v/>
      </c>
      <c r="T358" s="125"/>
      <c r="U358" s="126"/>
      <c r="V358" s="126"/>
      <c r="W358" s="127"/>
      <c r="X358" s="128" t="str">
        <f t="shared" si="5"/>
        <v>Bronaanpak:
Collectieve maatregelen:
Individuele maatregelen:
PBM's:</v>
      </c>
      <c r="Y358" s="119"/>
      <c r="Z358" s="129"/>
      <c r="AA358" s="125"/>
      <c r="AB358" s="122" t="str">
        <f>IF(Tabel_RIE[[#This Row],[E2]]&gt;0,VLOOKUP(Tabel_RIE[[#This Row],[E2]],Tabel_FK_E[],2,FALSE),"")</f>
        <v/>
      </c>
      <c r="AC358" s="125"/>
      <c r="AD358" s="122" t="str">
        <f>IF(Tabel_RIE[[#This Row],[B2]]&gt;0,VLOOKUP(Tabel_RIE[[#This Row],[B2]],Tabel_FK_B[],2,FALSE),"")</f>
        <v/>
      </c>
      <c r="AE358" s="125"/>
      <c r="AF358" s="122" t="str">
        <f>IF(Tabel_RIE[[#This Row],[W2]]&gt;0,VLOOKUP(Tabel_RIE[[#This Row],[W2]],Tabel_FK_W[],2,FALSE),"")</f>
        <v/>
      </c>
      <c r="AG35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58" s="122"/>
      <c r="AI358" s="119"/>
      <c r="AJ358" s="127"/>
      <c r="AK35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58" s="130" t="str">
        <f>IF(AND(Tabel_RIE[[#This Row],[R12]]&gt;=70,Tabel_RIE[[#This Row],[R22]]&lt;70),"Ja","Nee")</f>
        <v>Ja</v>
      </c>
      <c r="AM358" s="130" t="str">
        <f>IF(Tabel_RIE[[#This Row],[R22]]&lt;&gt;"",Tabel_RIE[[#This Row],[R22]],Tabel_RIE[[#This Row],[R12]])</f>
        <v/>
      </c>
    </row>
    <row r="359" spans="2:39" ht="42" customHeight="1">
      <c r="B359" s="118">
        <v>375</v>
      </c>
      <c r="C359" s="119"/>
      <c r="D359" s="119"/>
      <c r="E359" s="119"/>
      <c r="F359" s="119"/>
      <c r="G359" s="119"/>
      <c r="H359" s="119"/>
      <c r="I359" s="119"/>
      <c r="J359" s="119"/>
      <c r="K359" s="120"/>
      <c r="L359" s="121" t="str">
        <f>IF(Tabel_RIE[[#This Row],[E1]]&gt;0,VLOOKUP(Tabel_RIE[[#This Row],[E1]],Tabel_FK_E[],2,FALSE),"")</f>
        <v/>
      </c>
      <c r="M359" s="120"/>
      <c r="N359" s="122" t="str">
        <f>IF(Tabel_RIE[[#This Row],[B1]]&gt;0,VLOOKUP(Tabel_RIE[[#This Row],[B1]],Tabel_FK_B[],2,FALSE),"")</f>
        <v/>
      </c>
      <c r="O359" s="120"/>
      <c r="P359" s="122" t="str">
        <f>IF(Tabel_RIE[[#This Row],[W1]]&gt;0,VLOOKUP(Tabel_RIE[[#This Row],[W1]],Tabel_FK_W[],2,FALSE),"")</f>
        <v/>
      </c>
      <c r="Q35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59" s="122" t="str">
        <f>IF(OR(Tabel_RIE[[#This Row],[E12]]="",Tabel_RIE[[#This Row],[B12]]="",Tabel_RIE[[#This Row],[W12]]=""),"",Tabel_RIE[[#This Row],[E12]]*Tabel_RIE[[#This Row],[B12]]*Tabel_RIE[[#This Row],[W12]])</f>
        <v/>
      </c>
      <c r="S359" s="124" t="str">
        <f>IF(AND(Tabel_RIE[[#This Row],[E12]]="",Tabel_RIE[[#This Row],[R12]]=""),"",IF(AND(OR(Tabel_RIE[[#This Row],[E12]]="",Tabel_RIE[[#This Row],[E12]]&lt;15),OR(Tabel_RIE[[#This Row],[R12]]="",Tabel_RIE[[#This Row],[R12]]&lt;70)),"n.v.t.",IF(OR(Tabel_RIE[[#This Row],[E12]]&gt;=15,Tabel_RIE[[#This Row],[R12]]&gt;=70),"√","fout")))</f>
        <v/>
      </c>
      <c r="T359" s="125"/>
      <c r="U359" s="126"/>
      <c r="V359" s="126"/>
      <c r="W359" s="127"/>
      <c r="X359" s="128" t="str">
        <f t="shared" si="5"/>
        <v>Bronaanpak:
Collectieve maatregelen:
Individuele maatregelen:
PBM's:</v>
      </c>
      <c r="Y359" s="119"/>
      <c r="Z359" s="129"/>
      <c r="AA359" s="125"/>
      <c r="AB359" s="122" t="str">
        <f>IF(Tabel_RIE[[#This Row],[E2]]&gt;0,VLOOKUP(Tabel_RIE[[#This Row],[E2]],Tabel_FK_E[],2,FALSE),"")</f>
        <v/>
      </c>
      <c r="AC359" s="125"/>
      <c r="AD359" s="122" t="str">
        <f>IF(Tabel_RIE[[#This Row],[B2]]&gt;0,VLOOKUP(Tabel_RIE[[#This Row],[B2]],Tabel_FK_B[],2,FALSE),"")</f>
        <v/>
      </c>
      <c r="AE359" s="125"/>
      <c r="AF359" s="122" t="str">
        <f>IF(Tabel_RIE[[#This Row],[W2]]&gt;0,VLOOKUP(Tabel_RIE[[#This Row],[W2]],Tabel_FK_W[],2,FALSE),"")</f>
        <v/>
      </c>
      <c r="AG35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59" s="122"/>
      <c r="AI359" s="119"/>
      <c r="AJ359" s="127"/>
      <c r="AK35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59" s="130" t="str">
        <f>IF(AND(Tabel_RIE[[#This Row],[R12]]&gt;=70,Tabel_RIE[[#This Row],[R22]]&lt;70),"Ja","Nee")</f>
        <v>Ja</v>
      </c>
      <c r="AM359" s="130" t="str">
        <f>IF(Tabel_RIE[[#This Row],[R22]]&lt;&gt;"",Tabel_RIE[[#This Row],[R22]],Tabel_RIE[[#This Row],[R12]])</f>
        <v/>
      </c>
    </row>
    <row r="360" spans="2:39" ht="42" customHeight="1">
      <c r="B360" s="118">
        <v>376</v>
      </c>
      <c r="C360" s="119"/>
      <c r="D360" s="119"/>
      <c r="E360" s="119"/>
      <c r="F360" s="119"/>
      <c r="G360" s="119"/>
      <c r="H360" s="119"/>
      <c r="I360" s="119"/>
      <c r="J360" s="119"/>
      <c r="K360" s="120"/>
      <c r="L360" s="121" t="str">
        <f>IF(Tabel_RIE[[#This Row],[E1]]&gt;0,VLOOKUP(Tabel_RIE[[#This Row],[E1]],Tabel_FK_E[],2,FALSE),"")</f>
        <v/>
      </c>
      <c r="M360" s="120"/>
      <c r="N360" s="122" t="str">
        <f>IF(Tabel_RIE[[#This Row],[B1]]&gt;0,VLOOKUP(Tabel_RIE[[#This Row],[B1]],Tabel_FK_B[],2,FALSE),"")</f>
        <v/>
      </c>
      <c r="O360" s="120"/>
      <c r="P360" s="122" t="str">
        <f>IF(Tabel_RIE[[#This Row],[W1]]&gt;0,VLOOKUP(Tabel_RIE[[#This Row],[W1]],Tabel_FK_W[],2,FALSE),"")</f>
        <v/>
      </c>
      <c r="Q36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60" s="122" t="str">
        <f>IF(OR(Tabel_RIE[[#This Row],[E12]]="",Tabel_RIE[[#This Row],[B12]]="",Tabel_RIE[[#This Row],[W12]]=""),"",Tabel_RIE[[#This Row],[E12]]*Tabel_RIE[[#This Row],[B12]]*Tabel_RIE[[#This Row],[W12]])</f>
        <v/>
      </c>
      <c r="S360" s="124" t="str">
        <f>IF(AND(Tabel_RIE[[#This Row],[E12]]="",Tabel_RIE[[#This Row],[R12]]=""),"",IF(AND(OR(Tabel_RIE[[#This Row],[E12]]="",Tabel_RIE[[#This Row],[E12]]&lt;15),OR(Tabel_RIE[[#This Row],[R12]]="",Tabel_RIE[[#This Row],[R12]]&lt;70)),"n.v.t.",IF(OR(Tabel_RIE[[#This Row],[E12]]&gt;=15,Tabel_RIE[[#This Row],[R12]]&gt;=70),"√","fout")))</f>
        <v/>
      </c>
      <c r="T360" s="125"/>
      <c r="U360" s="126"/>
      <c r="V360" s="126"/>
      <c r="W360" s="127"/>
      <c r="X360" s="128" t="str">
        <f t="shared" si="5"/>
        <v>Bronaanpak:
Collectieve maatregelen:
Individuele maatregelen:
PBM's:</v>
      </c>
      <c r="Y360" s="119"/>
      <c r="Z360" s="129"/>
      <c r="AA360" s="125"/>
      <c r="AB360" s="122" t="str">
        <f>IF(Tabel_RIE[[#This Row],[E2]]&gt;0,VLOOKUP(Tabel_RIE[[#This Row],[E2]],Tabel_FK_E[],2,FALSE),"")</f>
        <v/>
      </c>
      <c r="AC360" s="125"/>
      <c r="AD360" s="122" t="str">
        <f>IF(Tabel_RIE[[#This Row],[B2]]&gt;0,VLOOKUP(Tabel_RIE[[#This Row],[B2]],Tabel_FK_B[],2,FALSE),"")</f>
        <v/>
      </c>
      <c r="AE360" s="125"/>
      <c r="AF360" s="122" t="str">
        <f>IF(Tabel_RIE[[#This Row],[W2]]&gt;0,VLOOKUP(Tabel_RIE[[#This Row],[W2]],Tabel_FK_W[],2,FALSE),"")</f>
        <v/>
      </c>
      <c r="AG36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60" s="122"/>
      <c r="AI360" s="119"/>
      <c r="AJ360" s="127"/>
      <c r="AK36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60" s="130" t="str">
        <f>IF(AND(Tabel_RIE[[#This Row],[R12]]&gt;=70,Tabel_RIE[[#This Row],[R22]]&lt;70),"Ja","Nee")</f>
        <v>Ja</v>
      </c>
      <c r="AM360" s="130" t="str">
        <f>IF(Tabel_RIE[[#This Row],[R22]]&lt;&gt;"",Tabel_RIE[[#This Row],[R22]],Tabel_RIE[[#This Row],[R12]])</f>
        <v/>
      </c>
    </row>
    <row r="361" spans="2:39" ht="42" customHeight="1">
      <c r="B361" s="118">
        <v>377</v>
      </c>
      <c r="C361" s="119"/>
      <c r="D361" s="119"/>
      <c r="E361" s="119"/>
      <c r="F361" s="119"/>
      <c r="G361" s="119"/>
      <c r="H361" s="119"/>
      <c r="I361" s="119"/>
      <c r="J361" s="119"/>
      <c r="K361" s="120"/>
      <c r="L361" s="121" t="str">
        <f>IF(Tabel_RIE[[#This Row],[E1]]&gt;0,VLOOKUP(Tabel_RIE[[#This Row],[E1]],Tabel_FK_E[],2,FALSE),"")</f>
        <v/>
      </c>
      <c r="M361" s="120"/>
      <c r="N361" s="122" t="str">
        <f>IF(Tabel_RIE[[#This Row],[B1]]&gt;0,VLOOKUP(Tabel_RIE[[#This Row],[B1]],Tabel_FK_B[],2,FALSE),"")</f>
        <v/>
      </c>
      <c r="O361" s="120"/>
      <c r="P361" s="122" t="str">
        <f>IF(Tabel_RIE[[#This Row],[W1]]&gt;0,VLOOKUP(Tabel_RIE[[#This Row],[W1]],Tabel_FK_W[],2,FALSE),"")</f>
        <v/>
      </c>
      <c r="Q36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61" s="122" t="str">
        <f>IF(OR(Tabel_RIE[[#This Row],[E12]]="",Tabel_RIE[[#This Row],[B12]]="",Tabel_RIE[[#This Row],[W12]]=""),"",Tabel_RIE[[#This Row],[E12]]*Tabel_RIE[[#This Row],[B12]]*Tabel_RIE[[#This Row],[W12]])</f>
        <v/>
      </c>
      <c r="S361" s="124" t="str">
        <f>IF(AND(Tabel_RIE[[#This Row],[E12]]="",Tabel_RIE[[#This Row],[R12]]=""),"",IF(AND(OR(Tabel_RIE[[#This Row],[E12]]="",Tabel_RIE[[#This Row],[E12]]&lt;15),OR(Tabel_RIE[[#This Row],[R12]]="",Tabel_RIE[[#This Row],[R12]]&lt;70)),"n.v.t.",IF(OR(Tabel_RIE[[#This Row],[E12]]&gt;=15,Tabel_RIE[[#This Row],[R12]]&gt;=70),"√","fout")))</f>
        <v/>
      </c>
      <c r="T361" s="125"/>
      <c r="U361" s="126"/>
      <c r="V361" s="126"/>
      <c r="W361" s="127"/>
      <c r="X361" s="128" t="str">
        <f t="shared" si="5"/>
        <v>Bronaanpak:
Collectieve maatregelen:
Individuele maatregelen:
PBM's:</v>
      </c>
      <c r="Y361" s="119"/>
      <c r="Z361" s="129"/>
      <c r="AA361" s="125"/>
      <c r="AB361" s="122" t="str">
        <f>IF(Tabel_RIE[[#This Row],[E2]]&gt;0,VLOOKUP(Tabel_RIE[[#This Row],[E2]],Tabel_FK_E[],2,FALSE),"")</f>
        <v/>
      </c>
      <c r="AC361" s="125"/>
      <c r="AD361" s="122" t="str">
        <f>IF(Tabel_RIE[[#This Row],[B2]]&gt;0,VLOOKUP(Tabel_RIE[[#This Row],[B2]],Tabel_FK_B[],2,FALSE),"")</f>
        <v/>
      </c>
      <c r="AE361" s="125"/>
      <c r="AF361" s="122" t="str">
        <f>IF(Tabel_RIE[[#This Row],[W2]]&gt;0,VLOOKUP(Tabel_RIE[[#This Row],[W2]],Tabel_FK_W[],2,FALSE),"")</f>
        <v/>
      </c>
      <c r="AG36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61" s="122"/>
      <c r="AI361" s="119"/>
      <c r="AJ361" s="127"/>
      <c r="AK36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61" s="130" t="str">
        <f>IF(AND(Tabel_RIE[[#This Row],[R12]]&gt;=70,Tabel_RIE[[#This Row],[R22]]&lt;70),"Ja","Nee")</f>
        <v>Ja</v>
      </c>
      <c r="AM361" s="130" t="str">
        <f>IF(Tabel_RIE[[#This Row],[R22]]&lt;&gt;"",Tabel_RIE[[#This Row],[R22]],Tabel_RIE[[#This Row],[R12]])</f>
        <v/>
      </c>
    </row>
    <row r="362" spans="2:39" ht="42" customHeight="1">
      <c r="B362" s="118">
        <v>378</v>
      </c>
      <c r="C362" s="119"/>
      <c r="D362" s="119"/>
      <c r="E362" s="119"/>
      <c r="F362" s="119"/>
      <c r="G362" s="119"/>
      <c r="H362" s="119"/>
      <c r="I362" s="119"/>
      <c r="J362" s="119"/>
      <c r="K362" s="120"/>
      <c r="L362" s="121" t="str">
        <f>IF(Tabel_RIE[[#This Row],[E1]]&gt;0,VLOOKUP(Tabel_RIE[[#This Row],[E1]],Tabel_FK_E[],2,FALSE),"")</f>
        <v/>
      </c>
      <c r="M362" s="120"/>
      <c r="N362" s="122" t="str">
        <f>IF(Tabel_RIE[[#This Row],[B1]]&gt;0,VLOOKUP(Tabel_RIE[[#This Row],[B1]],Tabel_FK_B[],2,FALSE),"")</f>
        <v/>
      </c>
      <c r="O362" s="120"/>
      <c r="P362" s="122" t="str">
        <f>IF(Tabel_RIE[[#This Row],[W1]]&gt;0,VLOOKUP(Tabel_RIE[[#This Row],[W1]],Tabel_FK_W[],2,FALSE),"")</f>
        <v/>
      </c>
      <c r="Q36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62" s="122" t="str">
        <f>IF(OR(Tabel_RIE[[#This Row],[E12]]="",Tabel_RIE[[#This Row],[B12]]="",Tabel_RIE[[#This Row],[W12]]=""),"",Tabel_RIE[[#This Row],[E12]]*Tabel_RIE[[#This Row],[B12]]*Tabel_RIE[[#This Row],[W12]])</f>
        <v/>
      </c>
      <c r="S362" s="124" t="str">
        <f>IF(AND(Tabel_RIE[[#This Row],[E12]]="",Tabel_RIE[[#This Row],[R12]]=""),"",IF(AND(OR(Tabel_RIE[[#This Row],[E12]]="",Tabel_RIE[[#This Row],[E12]]&lt;15),OR(Tabel_RIE[[#This Row],[R12]]="",Tabel_RIE[[#This Row],[R12]]&lt;70)),"n.v.t.",IF(OR(Tabel_RIE[[#This Row],[E12]]&gt;=15,Tabel_RIE[[#This Row],[R12]]&gt;=70),"√","fout")))</f>
        <v/>
      </c>
      <c r="T362" s="125"/>
      <c r="U362" s="126"/>
      <c r="V362" s="126"/>
      <c r="W362" s="127"/>
      <c r="X362" s="128" t="str">
        <f t="shared" si="5"/>
        <v>Bronaanpak:
Collectieve maatregelen:
Individuele maatregelen:
PBM's:</v>
      </c>
      <c r="Y362" s="119"/>
      <c r="Z362" s="129"/>
      <c r="AA362" s="125"/>
      <c r="AB362" s="122" t="str">
        <f>IF(Tabel_RIE[[#This Row],[E2]]&gt;0,VLOOKUP(Tabel_RIE[[#This Row],[E2]],Tabel_FK_E[],2,FALSE),"")</f>
        <v/>
      </c>
      <c r="AC362" s="125"/>
      <c r="AD362" s="122" t="str">
        <f>IF(Tabel_RIE[[#This Row],[B2]]&gt;0,VLOOKUP(Tabel_RIE[[#This Row],[B2]],Tabel_FK_B[],2,FALSE),"")</f>
        <v/>
      </c>
      <c r="AE362" s="125"/>
      <c r="AF362" s="122" t="str">
        <f>IF(Tabel_RIE[[#This Row],[W2]]&gt;0,VLOOKUP(Tabel_RIE[[#This Row],[W2]],Tabel_FK_W[],2,FALSE),"")</f>
        <v/>
      </c>
      <c r="AG36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62" s="122"/>
      <c r="AI362" s="119"/>
      <c r="AJ362" s="127"/>
      <c r="AK36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62" s="130" t="str">
        <f>IF(AND(Tabel_RIE[[#This Row],[R12]]&gt;=70,Tabel_RIE[[#This Row],[R22]]&lt;70),"Ja","Nee")</f>
        <v>Ja</v>
      </c>
      <c r="AM362" s="130" t="str">
        <f>IF(Tabel_RIE[[#This Row],[R22]]&lt;&gt;"",Tabel_RIE[[#This Row],[R22]],Tabel_RIE[[#This Row],[R12]])</f>
        <v/>
      </c>
    </row>
    <row r="363" spans="2:39" ht="42" customHeight="1">
      <c r="B363" s="118">
        <v>379</v>
      </c>
      <c r="C363" s="119"/>
      <c r="D363" s="119"/>
      <c r="E363" s="119"/>
      <c r="F363" s="119"/>
      <c r="G363" s="119"/>
      <c r="H363" s="119"/>
      <c r="I363" s="119"/>
      <c r="J363" s="119"/>
      <c r="K363" s="120"/>
      <c r="L363" s="121" t="str">
        <f>IF(Tabel_RIE[[#This Row],[E1]]&gt;0,VLOOKUP(Tabel_RIE[[#This Row],[E1]],Tabel_FK_E[],2,FALSE),"")</f>
        <v/>
      </c>
      <c r="M363" s="120"/>
      <c r="N363" s="122" t="str">
        <f>IF(Tabel_RIE[[#This Row],[B1]]&gt;0,VLOOKUP(Tabel_RIE[[#This Row],[B1]],Tabel_FK_B[],2,FALSE),"")</f>
        <v/>
      </c>
      <c r="O363" s="120"/>
      <c r="P363" s="122" t="str">
        <f>IF(Tabel_RIE[[#This Row],[W1]]&gt;0,VLOOKUP(Tabel_RIE[[#This Row],[W1]],Tabel_FK_W[],2,FALSE),"")</f>
        <v/>
      </c>
      <c r="Q36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63" s="122" t="str">
        <f>IF(OR(Tabel_RIE[[#This Row],[E12]]="",Tabel_RIE[[#This Row],[B12]]="",Tabel_RIE[[#This Row],[W12]]=""),"",Tabel_RIE[[#This Row],[E12]]*Tabel_RIE[[#This Row],[B12]]*Tabel_RIE[[#This Row],[W12]])</f>
        <v/>
      </c>
      <c r="S363" s="124" t="str">
        <f>IF(AND(Tabel_RIE[[#This Row],[E12]]="",Tabel_RIE[[#This Row],[R12]]=""),"",IF(AND(OR(Tabel_RIE[[#This Row],[E12]]="",Tabel_RIE[[#This Row],[E12]]&lt;15),OR(Tabel_RIE[[#This Row],[R12]]="",Tabel_RIE[[#This Row],[R12]]&lt;70)),"n.v.t.",IF(OR(Tabel_RIE[[#This Row],[E12]]&gt;=15,Tabel_RIE[[#This Row],[R12]]&gt;=70),"√","fout")))</f>
        <v/>
      </c>
      <c r="T363" s="125"/>
      <c r="U363" s="126"/>
      <c r="V363" s="126"/>
      <c r="W363" s="127"/>
      <c r="X363" s="128" t="str">
        <f t="shared" si="5"/>
        <v>Bronaanpak:
Collectieve maatregelen:
Individuele maatregelen:
PBM's:</v>
      </c>
      <c r="Y363" s="119"/>
      <c r="Z363" s="129"/>
      <c r="AA363" s="125"/>
      <c r="AB363" s="122" t="str">
        <f>IF(Tabel_RIE[[#This Row],[E2]]&gt;0,VLOOKUP(Tabel_RIE[[#This Row],[E2]],Tabel_FK_E[],2,FALSE),"")</f>
        <v/>
      </c>
      <c r="AC363" s="125"/>
      <c r="AD363" s="122" t="str">
        <f>IF(Tabel_RIE[[#This Row],[B2]]&gt;0,VLOOKUP(Tabel_RIE[[#This Row],[B2]],Tabel_FK_B[],2,FALSE),"")</f>
        <v/>
      </c>
      <c r="AE363" s="125"/>
      <c r="AF363" s="122" t="str">
        <f>IF(Tabel_RIE[[#This Row],[W2]]&gt;0,VLOOKUP(Tabel_RIE[[#This Row],[W2]],Tabel_FK_W[],2,FALSE),"")</f>
        <v/>
      </c>
      <c r="AG36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63" s="122"/>
      <c r="AI363" s="119"/>
      <c r="AJ363" s="127"/>
      <c r="AK36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63" s="130" t="str">
        <f>IF(AND(Tabel_RIE[[#This Row],[R12]]&gt;=70,Tabel_RIE[[#This Row],[R22]]&lt;70),"Ja","Nee")</f>
        <v>Ja</v>
      </c>
      <c r="AM363" s="130" t="str">
        <f>IF(Tabel_RIE[[#This Row],[R22]]&lt;&gt;"",Tabel_RIE[[#This Row],[R22]],Tabel_RIE[[#This Row],[R12]])</f>
        <v/>
      </c>
    </row>
    <row r="364" spans="2:39" ht="42" customHeight="1">
      <c r="B364" s="118">
        <v>380</v>
      </c>
      <c r="C364" s="119"/>
      <c r="D364" s="119"/>
      <c r="E364" s="119"/>
      <c r="F364" s="119"/>
      <c r="G364" s="119"/>
      <c r="H364" s="119"/>
      <c r="I364" s="119"/>
      <c r="J364" s="119"/>
      <c r="K364" s="120"/>
      <c r="L364" s="121" t="str">
        <f>IF(Tabel_RIE[[#This Row],[E1]]&gt;0,VLOOKUP(Tabel_RIE[[#This Row],[E1]],Tabel_FK_E[],2,FALSE),"")</f>
        <v/>
      </c>
      <c r="M364" s="120"/>
      <c r="N364" s="122" t="str">
        <f>IF(Tabel_RIE[[#This Row],[B1]]&gt;0,VLOOKUP(Tabel_RIE[[#This Row],[B1]],Tabel_FK_B[],2,FALSE),"")</f>
        <v/>
      </c>
      <c r="O364" s="120"/>
      <c r="P364" s="122" t="str">
        <f>IF(Tabel_RIE[[#This Row],[W1]]&gt;0,VLOOKUP(Tabel_RIE[[#This Row],[W1]],Tabel_FK_W[],2,FALSE),"")</f>
        <v/>
      </c>
      <c r="Q36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64" s="122" t="str">
        <f>IF(OR(Tabel_RIE[[#This Row],[E12]]="",Tabel_RIE[[#This Row],[B12]]="",Tabel_RIE[[#This Row],[W12]]=""),"",Tabel_RIE[[#This Row],[E12]]*Tabel_RIE[[#This Row],[B12]]*Tabel_RIE[[#This Row],[W12]])</f>
        <v/>
      </c>
      <c r="S364" s="124" t="str">
        <f>IF(AND(Tabel_RIE[[#This Row],[E12]]="",Tabel_RIE[[#This Row],[R12]]=""),"",IF(AND(OR(Tabel_RIE[[#This Row],[E12]]="",Tabel_RIE[[#This Row],[E12]]&lt;15),OR(Tabel_RIE[[#This Row],[R12]]="",Tabel_RIE[[#This Row],[R12]]&lt;70)),"n.v.t.",IF(OR(Tabel_RIE[[#This Row],[E12]]&gt;=15,Tabel_RIE[[#This Row],[R12]]&gt;=70),"√","fout")))</f>
        <v/>
      </c>
      <c r="T364" s="125"/>
      <c r="U364" s="126"/>
      <c r="V364" s="126"/>
      <c r="W364" s="127"/>
      <c r="X364" s="128" t="str">
        <f t="shared" si="5"/>
        <v>Bronaanpak:
Collectieve maatregelen:
Individuele maatregelen:
PBM's:</v>
      </c>
      <c r="Y364" s="119"/>
      <c r="Z364" s="129"/>
      <c r="AA364" s="125"/>
      <c r="AB364" s="122" t="str">
        <f>IF(Tabel_RIE[[#This Row],[E2]]&gt;0,VLOOKUP(Tabel_RIE[[#This Row],[E2]],Tabel_FK_E[],2,FALSE),"")</f>
        <v/>
      </c>
      <c r="AC364" s="125"/>
      <c r="AD364" s="122" t="str">
        <f>IF(Tabel_RIE[[#This Row],[B2]]&gt;0,VLOOKUP(Tabel_RIE[[#This Row],[B2]],Tabel_FK_B[],2,FALSE),"")</f>
        <v/>
      </c>
      <c r="AE364" s="125"/>
      <c r="AF364" s="122" t="str">
        <f>IF(Tabel_RIE[[#This Row],[W2]]&gt;0,VLOOKUP(Tabel_RIE[[#This Row],[W2]],Tabel_FK_W[],2,FALSE),"")</f>
        <v/>
      </c>
      <c r="AG36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64" s="122"/>
      <c r="AI364" s="119"/>
      <c r="AJ364" s="127"/>
      <c r="AK36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64" s="130" t="str">
        <f>IF(AND(Tabel_RIE[[#This Row],[R12]]&gt;=70,Tabel_RIE[[#This Row],[R22]]&lt;70),"Ja","Nee")</f>
        <v>Ja</v>
      </c>
      <c r="AM364" s="130" t="str">
        <f>IF(Tabel_RIE[[#This Row],[R22]]&lt;&gt;"",Tabel_RIE[[#This Row],[R22]],Tabel_RIE[[#This Row],[R12]])</f>
        <v/>
      </c>
    </row>
    <row r="365" spans="2:39" ht="42" customHeight="1">
      <c r="B365" s="118">
        <v>381</v>
      </c>
      <c r="C365" s="119"/>
      <c r="D365" s="119"/>
      <c r="E365" s="119"/>
      <c r="F365" s="119"/>
      <c r="G365" s="119"/>
      <c r="H365" s="119"/>
      <c r="I365" s="119"/>
      <c r="J365" s="119"/>
      <c r="K365" s="120"/>
      <c r="L365" s="121" t="str">
        <f>IF(Tabel_RIE[[#This Row],[E1]]&gt;0,VLOOKUP(Tabel_RIE[[#This Row],[E1]],Tabel_FK_E[],2,FALSE),"")</f>
        <v/>
      </c>
      <c r="M365" s="120"/>
      <c r="N365" s="122" t="str">
        <f>IF(Tabel_RIE[[#This Row],[B1]]&gt;0,VLOOKUP(Tabel_RIE[[#This Row],[B1]],Tabel_FK_B[],2,FALSE),"")</f>
        <v/>
      </c>
      <c r="O365" s="120"/>
      <c r="P365" s="122" t="str">
        <f>IF(Tabel_RIE[[#This Row],[W1]]&gt;0,VLOOKUP(Tabel_RIE[[#This Row],[W1]],Tabel_FK_W[],2,FALSE),"")</f>
        <v/>
      </c>
      <c r="Q36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65" s="122" t="str">
        <f>IF(OR(Tabel_RIE[[#This Row],[E12]]="",Tabel_RIE[[#This Row],[B12]]="",Tabel_RIE[[#This Row],[W12]]=""),"",Tabel_RIE[[#This Row],[E12]]*Tabel_RIE[[#This Row],[B12]]*Tabel_RIE[[#This Row],[W12]])</f>
        <v/>
      </c>
      <c r="S365" s="124" t="str">
        <f>IF(AND(Tabel_RIE[[#This Row],[E12]]="",Tabel_RIE[[#This Row],[R12]]=""),"",IF(AND(OR(Tabel_RIE[[#This Row],[E12]]="",Tabel_RIE[[#This Row],[E12]]&lt;15),OR(Tabel_RIE[[#This Row],[R12]]="",Tabel_RIE[[#This Row],[R12]]&lt;70)),"n.v.t.",IF(OR(Tabel_RIE[[#This Row],[E12]]&gt;=15,Tabel_RIE[[#This Row],[R12]]&gt;=70),"√","fout")))</f>
        <v/>
      </c>
      <c r="T365" s="125"/>
      <c r="U365" s="126"/>
      <c r="V365" s="126"/>
      <c r="W365" s="127"/>
      <c r="X365" s="128" t="str">
        <f t="shared" si="5"/>
        <v>Bronaanpak:
Collectieve maatregelen:
Individuele maatregelen:
PBM's:</v>
      </c>
      <c r="Y365" s="119"/>
      <c r="Z365" s="129"/>
      <c r="AA365" s="125"/>
      <c r="AB365" s="122" t="str">
        <f>IF(Tabel_RIE[[#This Row],[E2]]&gt;0,VLOOKUP(Tabel_RIE[[#This Row],[E2]],Tabel_FK_E[],2,FALSE),"")</f>
        <v/>
      </c>
      <c r="AC365" s="125"/>
      <c r="AD365" s="122" t="str">
        <f>IF(Tabel_RIE[[#This Row],[B2]]&gt;0,VLOOKUP(Tabel_RIE[[#This Row],[B2]],Tabel_FK_B[],2,FALSE),"")</f>
        <v/>
      </c>
      <c r="AE365" s="125"/>
      <c r="AF365" s="122" t="str">
        <f>IF(Tabel_RIE[[#This Row],[W2]]&gt;0,VLOOKUP(Tabel_RIE[[#This Row],[W2]],Tabel_FK_W[],2,FALSE),"")</f>
        <v/>
      </c>
      <c r="AG36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65" s="122"/>
      <c r="AI365" s="119"/>
      <c r="AJ365" s="127"/>
      <c r="AK36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65" s="130" t="str">
        <f>IF(AND(Tabel_RIE[[#This Row],[R12]]&gt;=70,Tabel_RIE[[#This Row],[R22]]&lt;70),"Ja","Nee")</f>
        <v>Ja</v>
      </c>
      <c r="AM365" s="130" t="str">
        <f>IF(Tabel_RIE[[#This Row],[R22]]&lt;&gt;"",Tabel_RIE[[#This Row],[R22]],Tabel_RIE[[#This Row],[R12]])</f>
        <v/>
      </c>
    </row>
    <row r="366" spans="2:39" ht="42" customHeight="1">
      <c r="B366" s="118">
        <v>382</v>
      </c>
      <c r="C366" s="119"/>
      <c r="D366" s="119"/>
      <c r="E366" s="119"/>
      <c r="F366" s="119"/>
      <c r="G366" s="119"/>
      <c r="H366" s="119"/>
      <c r="I366" s="119"/>
      <c r="J366" s="119"/>
      <c r="K366" s="120"/>
      <c r="L366" s="121" t="str">
        <f>IF(Tabel_RIE[[#This Row],[E1]]&gt;0,VLOOKUP(Tabel_RIE[[#This Row],[E1]],Tabel_FK_E[],2,FALSE),"")</f>
        <v/>
      </c>
      <c r="M366" s="120"/>
      <c r="N366" s="122" t="str">
        <f>IF(Tabel_RIE[[#This Row],[B1]]&gt;0,VLOOKUP(Tabel_RIE[[#This Row],[B1]],Tabel_FK_B[],2,FALSE),"")</f>
        <v/>
      </c>
      <c r="O366" s="120"/>
      <c r="P366" s="122" t="str">
        <f>IF(Tabel_RIE[[#This Row],[W1]]&gt;0,VLOOKUP(Tabel_RIE[[#This Row],[W1]],Tabel_FK_W[],2,FALSE),"")</f>
        <v/>
      </c>
      <c r="Q36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66" s="122" t="str">
        <f>IF(OR(Tabel_RIE[[#This Row],[E12]]="",Tabel_RIE[[#This Row],[B12]]="",Tabel_RIE[[#This Row],[W12]]=""),"",Tabel_RIE[[#This Row],[E12]]*Tabel_RIE[[#This Row],[B12]]*Tabel_RIE[[#This Row],[W12]])</f>
        <v/>
      </c>
      <c r="S366" s="124" t="str">
        <f>IF(AND(Tabel_RIE[[#This Row],[E12]]="",Tabel_RIE[[#This Row],[R12]]=""),"",IF(AND(OR(Tabel_RIE[[#This Row],[E12]]="",Tabel_RIE[[#This Row],[E12]]&lt;15),OR(Tabel_RIE[[#This Row],[R12]]="",Tabel_RIE[[#This Row],[R12]]&lt;70)),"n.v.t.",IF(OR(Tabel_RIE[[#This Row],[E12]]&gt;=15,Tabel_RIE[[#This Row],[R12]]&gt;=70),"√","fout")))</f>
        <v/>
      </c>
      <c r="T366" s="125"/>
      <c r="U366" s="126"/>
      <c r="V366" s="126"/>
      <c r="W366" s="127"/>
      <c r="X366" s="128" t="str">
        <f t="shared" si="5"/>
        <v>Bronaanpak:
Collectieve maatregelen:
Individuele maatregelen:
PBM's:</v>
      </c>
      <c r="Y366" s="119"/>
      <c r="Z366" s="129"/>
      <c r="AA366" s="125"/>
      <c r="AB366" s="122" t="str">
        <f>IF(Tabel_RIE[[#This Row],[E2]]&gt;0,VLOOKUP(Tabel_RIE[[#This Row],[E2]],Tabel_FK_E[],2,FALSE),"")</f>
        <v/>
      </c>
      <c r="AC366" s="125"/>
      <c r="AD366" s="122" t="str">
        <f>IF(Tabel_RIE[[#This Row],[B2]]&gt;0,VLOOKUP(Tabel_RIE[[#This Row],[B2]],Tabel_FK_B[],2,FALSE),"")</f>
        <v/>
      </c>
      <c r="AE366" s="125"/>
      <c r="AF366" s="122" t="str">
        <f>IF(Tabel_RIE[[#This Row],[W2]]&gt;0,VLOOKUP(Tabel_RIE[[#This Row],[W2]],Tabel_FK_W[],2,FALSE),"")</f>
        <v/>
      </c>
      <c r="AG36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66" s="122"/>
      <c r="AI366" s="119"/>
      <c r="AJ366" s="127"/>
      <c r="AK36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66" s="130" t="str">
        <f>IF(AND(Tabel_RIE[[#This Row],[R12]]&gt;=70,Tabel_RIE[[#This Row],[R22]]&lt;70),"Ja","Nee")</f>
        <v>Ja</v>
      </c>
      <c r="AM366" s="130" t="str">
        <f>IF(Tabel_RIE[[#This Row],[R22]]&lt;&gt;"",Tabel_RIE[[#This Row],[R22]],Tabel_RIE[[#This Row],[R12]])</f>
        <v/>
      </c>
    </row>
    <row r="367" spans="2:39" ht="42" customHeight="1">
      <c r="B367" s="118">
        <v>383</v>
      </c>
      <c r="C367" s="119"/>
      <c r="D367" s="119"/>
      <c r="E367" s="119"/>
      <c r="F367" s="119"/>
      <c r="G367" s="119"/>
      <c r="H367" s="119"/>
      <c r="I367" s="119"/>
      <c r="J367" s="119"/>
      <c r="K367" s="120"/>
      <c r="L367" s="121" t="str">
        <f>IF(Tabel_RIE[[#This Row],[E1]]&gt;0,VLOOKUP(Tabel_RIE[[#This Row],[E1]],Tabel_FK_E[],2,FALSE),"")</f>
        <v/>
      </c>
      <c r="M367" s="120"/>
      <c r="N367" s="122" t="str">
        <f>IF(Tabel_RIE[[#This Row],[B1]]&gt;0,VLOOKUP(Tabel_RIE[[#This Row],[B1]],Tabel_FK_B[],2,FALSE),"")</f>
        <v/>
      </c>
      <c r="O367" s="120"/>
      <c r="P367" s="122" t="str">
        <f>IF(Tabel_RIE[[#This Row],[W1]]&gt;0,VLOOKUP(Tabel_RIE[[#This Row],[W1]],Tabel_FK_W[],2,FALSE),"")</f>
        <v/>
      </c>
      <c r="Q36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67" s="122" t="str">
        <f>IF(OR(Tabel_RIE[[#This Row],[E12]]="",Tabel_RIE[[#This Row],[B12]]="",Tabel_RIE[[#This Row],[W12]]=""),"",Tabel_RIE[[#This Row],[E12]]*Tabel_RIE[[#This Row],[B12]]*Tabel_RIE[[#This Row],[W12]])</f>
        <v/>
      </c>
      <c r="S367" s="124" t="str">
        <f>IF(AND(Tabel_RIE[[#This Row],[E12]]="",Tabel_RIE[[#This Row],[R12]]=""),"",IF(AND(OR(Tabel_RIE[[#This Row],[E12]]="",Tabel_RIE[[#This Row],[E12]]&lt;15),OR(Tabel_RIE[[#This Row],[R12]]="",Tabel_RIE[[#This Row],[R12]]&lt;70)),"n.v.t.",IF(OR(Tabel_RIE[[#This Row],[E12]]&gt;=15,Tabel_RIE[[#This Row],[R12]]&gt;=70),"√","fout")))</f>
        <v/>
      </c>
      <c r="T367" s="125"/>
      <c r="U367" s="126"/>
      <c r="V367" s="126"/>
      <c r="W367" s="127"/>
      <c r="X367" s="128" t="str">
        <f t="shared" si="5"/>
        <v>Bronaanpak:
Collectieve maatregelen:
Individuele maatregelen:
PBM's:</v>
      </c>
      <c r="Y367" s="119"/>
      <c r="Z367" s="129"/>
      <c r="AA367" s="125"/>
      <c r="AB367" s="122" t="str">
        <f>IF(Tabel_RIE[[#This Row],[E2]]&gt;0,VLOOKUP(Tabel_RIE[[#This Row],[E2]],Tabel_FK_E[],2,FALSE),"")</f>
        <v/>
      </c>
      <c r="AC367" s="125"/>
      <c r="AD367" s="122" t="str">
        <f>IF(Tabel_RIE[[#This Row],[B2]]&gt;0,VLOOKUP(Tabel_RIE[[#This Row],[B2]],Tabel_FK_B[],2,FALSE),"")</f>
        <v/>
      </c>
      <c r="AE367" s="125"/>
      <c r="AF367" s="122" t="str">
        <f>IF(Tabel_RIE[[#This Row],[W2]]&gt;0,VLOOKUP(Tabel_RIE[[#This Row],[W2]],Tabel_FK_W[],2,FALSE),"")</f>
        <v/>
      </c>
      <c r="AG36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67" s="122"/>
      <c r="AI367" s="119"/>
      <c r="AJ367" s="127"/>
      <c r="AK36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67" s="130" t="str">
        <f>IF(AND(Tabel_RIE[[#This Row],[R12]]&gt;=70,Tabel_RIE[[#This Row],[R22]]&lt;70),"Ja","Nee")</f>
        <v>Ja</v>
      </c>
      <c r="AM367" s="130" t="str">
        <f>IF(Tabel_RIE[[#This Row],[R22]]&lt;&gt;"",Tabel_RIE[[#This Row],[R22]],Tabel_RIE[[#This Row],[R12]])</f>
        <v/>
      </c>
    </row>
    <row r="368" spans="2:39" ht="42" customHeight="1">
      <c r="B368" s="118">
        <v>384</v>
      </c>
      <c r="C368" s="119"/>
      <c r="D368" s="119"/>
      <c r="E368" s="119"/>
      <c r="F368" s="119"/>
      <c r="G368" s="119"/>
      <c r="H368" s="119"/>
      <c r="I368" s="119"/>
      <c r="J368" s="119"/>
      <c r="K368" s="120"/>
      <c r="L368" s="121" t="str">
        <f>IF(Tabel_RIE[[#This Row],[E1]]&gt;0,VLOOKUP(Tabel_RIE[[#This Row],[E1]],Tabel_FK_E[],2,FALSE),"")</f>
        <v/>
      </c>
      <c r="M368" s="120"/>
      <c r="N368" s="122" t="str">
        <f>IF(Tabel_RIE[[#This Row],[B1]]&gt;0,VLOOKUP(Tabel_RIE[[#This Row],[B1]],Tabel_FK_B[],2,FALSE),"")</f>
        <v/>
      </c>
      <c r="O368" s="120"/>
      <c r="P368" s="122" t="str">
        <f>IF(Tabel_RIE[[#This Row],[W1]]&gt;0,VLOOKUP(Tabel_RIE[[#This Row],[W1]],Tabel_FK_W[],2,FALSE),"")</f>
        <v/>
      </c>
      <c r="Q36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68" s="122" t="str">
        <f>IF(OR(Tabel_RIE[[#This Row],[E12]]="",Tabel_RIE[[#This Row],[B12]]="",Tabel_RIE[[#This Row],[W12]]=""),"",Tabel_RIE[[#This Row],[E12]]*Tabel_RIE[[#This Row],[B12]]*Tabel_RIE[[#This Row],[W12]])</f>
        <v/>
      </c>
      <c r="S368" s="124" t="str">
        <f>IF(AND(Tabel_RIE[[#This Row],[E12]]="",Tabel_RIE[[#This Row],[R12]]=""),"",IF(AND(OR(Tabel_RIE[[#This Row],[E12]]="",Tabel_RIE[[#This Row],[E12]]&lt;15),OR(Tabel_RIE[[#This Row],[R12]]="",Tabel_RIE[[#This Row],[R12]]&lt;70)),"n.v.t.",IF(OR(Tabel_RIE[[#This Row],[E12]]&gt;=15,Tabel_RIE[[#This Row],[R12]]&gt;=70),"√","fout")))</f>
        <v/>
      </c>
      <c r="T368" s="125"/>
      <c r="U368" s="126"/>
      <c r="V368" s="126"/>
      <c r="W368" s="127"/>
      <c r="X368" s="128" t="str">
        <f t="shared" si="5"/>
        <v>Bronaanpak:
Collectieve maatregelen:
Individuele maatregelen:
PBM's:</v>
      </c>
      <c r="Y368" s="119"/>
      <c r="Z368" s="129"/>
      <c r="AA368" s="125"/>
      <c r="AB368" s="122" t="str">
        <f>IF(Tabel_RIE[[#This Row],[E2]]&gt;0,VLOOKUP(Tabel_RIE[[#This Row],[E2]],Tabel_FK_E[],2,FALSE),"")</f>
        <v/>
      </c>
      <c r="AC368" s="125"/>
      <c r="AD368" s="122" t="str">
        <f>IF(Tabel_RIE[[#This Row],[B2]]&gt;0,VLOOKUP(Tabel_RIE[[#This Row],[B2]],Tabel_FK_B[],2,FALSE),"")</f>
        <v/>
      </c>
      <c r="AE368" s="125"/>
      <c r="AF368" s="122" t="str">
        <f>IF(Tabel_RIE[[#This Row],[W2]]&gt;0,VLOOKUP(Tabel_RIE[[#This Row],[W2]],Tabel_FK_W[],2,FALSE),"")</f>
        <v/>
      </c>
      <c r="AG36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68" s="122"/>
      <c r="AI368" s="119"/>
      <c r="AJ368" s="127"/>
      <c r="AK36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68" s="130" t="str">
        <f>IF(AND(Tabel_RIE[[#This Row],[R12]]&gt;=70,Tabel_RIE[[#This Row],[R22]]&lt;70),"Ja","Nee")</f>
        <v>Ja</v>
      </c>
      <c r="AM368" s="130" t="str">
        <f>IF(Tabel_RIE[[#This Row],[R22]]&lt;&gt;"",Tabel_RIE[[#This Row],[R22]],Tabel_RIE[[#This Row],[R12]])</f>
        <v/>
      </c>
    </row>
    <row r="369" spans="2:39" ht="42" customHeight="1">
      <c r="B369" s="118">
        <v>385</v>
      </c>
      <c r="C369" s="119"/>
      <c r="D369" s="119"/>
      <c r="E369" s="119"/>
      <c r="F369" s="119"/>
      <c r="G369" s="119"/>
      <c r="H369" s="119"/>
      <c r="I369" s="119"/>
      <c r="J369" s="119"/>
      <c r="K369" s="120"/>
      <c r="L369" s="121" t="str">
        <f>IF(Tabel_RIE[[#This Row],[E1]]&gt;0,VLOOKUP(Tabel_RIE[[#This Row],[E1]],Tabel_FK_E[],2,FALSE),"")</f>
        <v/>
      </c>
      <c r="M369" s="120"/>
      <c r="N369" s="122" t="str">
        <f>IF(Tabel_RIE[[#This Row],[B1]]&gt;0,VLOOKUP(Tabel_RIE[[#This Row],[B1]],Tabel_FK_B[],2,FALSE),"")</f>
        <v/>
      </c>
      <c r="O369" s="120"/>
      <c r="P369" s="122" t="str">
        <f>IF(Tabel_RIE[[#This Row],[W1]]&gt;0,VLOOKUP(Tabel_RIE[[#This Row],[W1]],Tabel_FK_W[],2,FALSE),"")</f>
        <v/>
      </c>
      <c r="Q36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69" s="122" t="str">
        <f>IF(OR(Tabel_RIE[[#This Row],[E12]]="",Tabel_RIE[[#This Row],[B12]]="",Tabel_RIE[[#This Row],[W12]]=""),"",Tabel_RIE[[#This Row],[E12]]*Tabel_RIE[[#This Row],[B12]]*Tabel_RIE[[#This Row],[W12]])</f>
        <v/>
      </c>
      <c r="S369" s="124" t="str">
        <f>IF(AND(Tabel_RIE[[#This Row],[E12]]="",Tabel_RIE[[#This Row],[R12]]=""),"",IF(AND(OR(Tabel_RIE[[#This Row],[E12]]="",Tabel_RIE[[#This Row],[E12]]&lt;15),OR(Tabel_RIE[[#This Row],[R12]]="",Tabel_RIE[[#This Row],[R12]]&lt;70)),"n.v.t.",IF(OR(Tabel_RIE[[#This Row],[E12]]&gt;=15,Tabel_RIE[[#This Row],[R12]]&gt;=70),"√","fout")))</f>
        <v/>
      </c>
      <c r="T369" s="125"/>
      <c r="U369" s="126"/>
      <c r="V369" s="126"/>
      <c r="W369" s="127"/>
      <c r="X369" s="128" t="str">
        <f t="shared" si="5"/>
        <v>Bronaanpak:
Collectieve maatregelen:
Individuele maatregelen:
PBM's:</v>
      </c>
      <c r="Y369" s="119"/>
      <c r="Z369" s="129"/>
      <c r="AA369" s="125"/>
      <c r="AB369" s="122" t="str">
        <f>IF(Tabel_RIE[[#This Row],[E2]]&gt;0,VLOOKUP(Tabel_RIE[[#This Row],[E2]],Tabel_FK_E[],2,FALSE),"")</f>
        <v/>
      </c>
      <c r="AC369" s="125"/>
      <c r="AD369" s="122" t="str">
        <f>IF(Tabel_RIE[[#This Row],[B2]]&gt;0,VLOOKUP(Tabel_RIE[[#This Row],[B2]],Tabel_FK_B[],2,FALSE),"")</f>
        <v/>
      </c>
      <c r="AE369" s="125"/>
      <c r="AF369" s="122" t="str">
        <f>IF(Tabel_RIE[[#This Row],[W2]]&gt;0,VLOOKUP(Tabel_RIE[[#This Row],[W2]],Tabel_FK_W[],2,FALSE),"")</f>
        <v/>
      </c>
      <c r="AG36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69" s="122"/>
      <c r="AI369" s="119"/>
      <c r="AJ369" s="127"/>
      <c r="AK36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69" s="130" t="str">
        <f>IF(AND(Tabel_RIE[[#This Row],[R12]]&gt;=70,Tabel_RIE[[#This Row],[R22]]&lt;70),"Ja","Nee")</f>
        <v>Ja</v>
      </c>
      <c r="AM369" s="130" t="str">
        <f>IF(Tabel_RIE[[#This Row],[R22]]&lt;&gt;"",Tabel_RIE[[#This Row],[R22]],Tabel_RIE[[#This Row],[R12]])</f>
        <v/>
      </c>
    </row>
    <row r="370" spans="2:39" ht="42" customHeight="1">
      <c r="B370" s="118">
        <v>386</v>
      </c>
      <c r="C370" s="119"/>
      <c r="D370" s="119"/>
      <c r="E370" s="119"/>
      <c r="F370" s="119"/>
      <c r="G370" s="119"/>
      <c r="H370" s="119"/>
      <c r="I370" s="119"/>
      <c r="J370" s="119"/>
      <c r="K370" s="120"/>
      <c r="L370" s="121" t="str">
        <f>IF(Tabel_RIE[[#This Row],[E1]]&gt;0,VLOOKUP(Tabel_RIE[[#This Row],[E1]],Tabel_FK_E[],2,FALSE),"")</f>
        <v/>
      </c>
      <c r="M370" s="120"/>
      <c r="N370" s="122" t="str">
        <f>IF(Tabel_RIE[[#This Row],[B1]]&gt;0,VLOOKUP(Tabel_RIE[[#This Row],[B1]],Tabel_FK_B[],2,FALSE),"")</f>
        <v/>
      </c>
      <c r="O370" s="120"/>
      <c r="P370" s="122" t="str">
        <f>IF(Tabel_RIE[[#This Row],[W1]]&gt;0,VLOOKUP(Tabel_RIE[[#This Row],[W1]],Tabel_FK_W[],2,FALSE),"")</f>
        <v/>
      </c>
      <c r="Q37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70" s="122" t="str">
        <f>IF(OR(Tabel_RIE[[#This Row],[E12]]="",Tabel_RIE[[#This Row],[B12]]="",Tabel_RIE[[#This Row],[W12]]=""),"",Tabel_RIE[[#This Row],[E12]]*Tabel_RIE[[#This Row],[B12]]*Tabel_RIE[[#This Row],[W12]])</f>
        <v/>
      </c>
      <c r="S370" s="124" t="str">
        <f>IF(AND(Tabel_RIE[[#This Row],[E12]]="",Tabel_RIE[[#This Row],[R12]]=""),"",IF(AND(OR(Tabel_RIE[[#This Row],[E12]]="",Tabel_RIE[[#This Row],[E12]]&lt;15),OR(Tabel_RIE[[#This Row],[R12]]="",Tabel_RIE[[#This Row],[R12]]&lt;70)),"n.v.t.",IF(OR(Tabel_RIE[[#This Row],[E12]]&gt;=15,Tabel_RIE[[#This Row],[R12]]&gt;=70),"√","fout")))</f>
        <v/>
      </c>
      <c r="T370" s="125"/>
      <c r="U370" s="126"/>
      <c r="V370" s="126"/>
      <c r="W370" s="127"/>
      <c r="X370" s="128" t="str">
        <f t="shared" si="5"/>
        <v>Bronaanpak:
Collectieve maatregelen:
Individuele maatregelen:
PBM's:</v>
      </c>
      <c r="Y370" s="119"/>
      <c r="Z370" s="129"/>
      <c r="AA370" s="125"/>
      <c r="AB370" s="122" t="str">
        <f>IF(Tabel_RIE[[#This Row],[E2]]&gt;0,VLOOKUP(Tabel_RIE[[#This Row],[E2]],Tabel_FK_E[],2,FALSE),"")</f>
        <v/>
      </c>
      <c r="AC370" s="125"/>
      <c r="AD370" s="122" t="str">
        <f>IF(Tabel_RIE[[#This Row],[B2]]&gt;0,VLOOKUP(Tabel_RIE[[#This Row],[B2]],Tabel_FK_B[],2,FALSE),"")</f>
        <v/>
      </c>
      <c r="AE370" s="125"/>
      <c r="AF370" s="122" t="str">
        <f>IF(Tabel_RIE[[#This Row],[W2]]&gt;0,VLOOKUP(Tabel_RIE[[#This Row],[W2]],Tabel_FK_W[],2,FALSE),"")</f>
        <v/>
      </c>
      <c r="AG37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70" s="122"/>
      <c r="AI370" s="119"/>
      <c r="AJ370" s="127"/>
      <c r="AK37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70" s="130" t="str">
        <f>IF(AND(Tabel_RIE[[#This Row],[R12]]&gt;=70,Tabel_RIE[[#This Row],[R22]]&lt;70),"Ja","Nee")</f>
        <v>Ja</v>
      </c>
      <c r="AM370" s="130" t="str">
        <f>IF(Tabel_RIE[[#This Row],[R22]]&lt;&gt;"",Tabel_RIE[[#This Row],[R22]],Tabel_RIE[[#This Row],[R12]])</f>
        <v/>
      </c>
    </row>
    <row r="371" spans="2:39" ht="42" customHeight="1">
      <c r="B371" s="118">
        <v>387</v>
      </c>
      <c r="C371" s="119"/>
      <c r="D371" s="119"/>
      <c r="E371" s="119"/>
      <c r="F371" s="119"/>
      <c r="G371" s="119"/>
      <c r="H371" s="119"/>
      <c r="I371" s="119"/>
      <c r="J371" s="119"/>
      <c r="K371" s="120"/>
      <c r="L371" s="121" t="str">
        <f>IF(Tabel_RIE[[#This Row],[E1]]&gt;0,VLOOKUP(Tabel_RIE[[#This Row],[E1]],Tabel_FK_E[],2,FALSE),"")</f>
        <v/>
      </c>
      <c r="M371" s="120"/>
      <c r="N371" s="122" t="str">
        <f>IF(Tabel_RIE[[#This Row],[B1]]&gt;0,VLOOKUP(Tabel_RIE[[#This Row],[B1]],Tabel_FK_B[],2,FALSE),"")</f>
        <v/>
      </c>
      <c r="O371" s="120"/>
      <c r="P371" s="122" t="str">
        <f>IF(Tabel_RIE[[#This Row],[W1]]&gt;0,VLOOKUP(Tabel_RIE[[#This Row],[W1]],Tabel_FK_W[],2,FALSE),"")</f>
        <v/>
      </c>
      <c r="Q37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71" s="122" t="str">
        <f>IF(OR(Tabel_RIE[[#This Row],[E12]]="",Tabel_RIE[[#This Row],[B12]]="",Tabel_RIE[[#This Row],[W12]]=""),"",Tabel_RIE[[#This Row],[E12]]*Tabel_RIE[[#This Row],[B12]]*Tabel_RIE[[#This Row],[W12]])</f>
        <v/>
      </c>
      <c r="S371" s="124" t="str">
        <f>IF(AND(Tabel_RIE[[#This Row],[E12]]="",Tabel_RIE[[#This Row],[R12]]=""),"",IF(AND(OR(Tabel_RIE[[#This Row],[E12]]="",Tabel_RIE[[#This Row],[E12]]&lt;15),OR(Tabel_RIE[[#This Row],[R12]]="",Tabel_RIE[[#This Row],[R12]]&lt;70)),"n.v.t.",IF(OR(Tabel_RIE[[#This Row],[E12]]&gt;=15,Tabel_RIE[[#This Row],[R12]]&gt;=70),"√","fout")))</f>
        <v/>
      </c>
      <c r="T371" s="125"/>
      <c r="U371" s="126"/>
      <c r="V371" s="126"/>
      <c r="W371" s="127"/>
      <c r="X371" s="128" t="str">
        <f t="shared" si="5"/>
        <v>Bronaanpak:
Collectieve maatregelen:
Individuele maatregelen:
PBM's:</v>
      </c>
      <c r="Y371" s="119"/>
      <c r="Z371" s="129"/>
      <c r="AA371" s="125"/>
      <c r="AB371" s="122" t="str">
        <f>IF(Tabel_RIE[[#This Row],[E2]]&gt;0,VLOOKUP(Tabel_RIE[[#This Row],[E2]],Tabel_FK_E[],2,FALSE),"")</f>
        <v/>
      </c>
      <c r="AC371" s="125"/>
      <c r="AD371" s="122" t="str">
        <f>IF(Tabel_RIE[[#This Row],[B2]]&gt;0,VLOOKUP(Tabel_RIE[[#This Row],[B2]],Tabel_FK_B[],2,FALSE),"")</f>
        <v/>
      </c>
      <c r="AE371" s="125"/>
      <c r="AF371" s="122" t="str">
        <f>IF(Tabel_RIE[[#This Row],[W2]]&gt;0,VLOOKUP(Tabel_RIE[[#This Row],[W2]],Tabel_FK_W[],2,FALSE),"")</f>
        <v/>
      </c>
      <c r="AG37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71" s="122"/>
      <c r="AI371" s="119"/>
      <c r="AJ371" s="127"/>
      <c r="AK37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71" s="130" t="str">
        <f>IF(AND(Tabel_RIE[[#This Row],[R12]]&gt;=70,Tabel_RIE[[#This Row],[R22]]&lt;70),"Ja","Nee")</f>
        <v>Ja</v>
      </c>
      <c r="AM371" s="130" t="str">
        <f>IF(Tabel_RIE[[#This Row],[R22]]&lt;&gt;"",Tabel_RIE[[#This Row],[R22]],Tabel_RIE[[#This Row],[R12]])</f>
        <v/>
      </c>
    </row>
    <row r="372" spans="2:39" ht="42" customHeight="1">
      <c r="B372" s="118">
        <v>388</v>
      </c>
      <c r="C372" s="119"/>
      <c r="D372" s="119"/>
      <c r="E372" s="119"/>
      <c r="F372" s="119"/>
      <c r="G372" s="119"/>
      <c r="H372" s="119"/>
      <c r="I372" s="119"/>
      <c r="J372" s="119"/>
      <c r="K372" s="120"/>
      <c r="L372" s="121" t="str">
        <f>IF(Tabel_RIE[[#This Row],[E1]]&gt;0,VLOOKUP(Tabel_RIE[[#This Row],[E1]],Tabel_FK_E[],2,FALSE),"")</f>
        <v/>
      </c>
      <c r="M372" s="120"/>
      <c r="N372" s="122" t="str">
        <f>IF(Tabel_RIE[[#This Row],[B1]]&gt;0,VLOOKUP(Tabel_RIE[[#This Row],[B1]],Tabel_FK_B[],2,FALSE),"")</f>
        <v/>
      </c>
      <c r="O372" s="120"/>
      <c r="P372" s="122" t="str">
        <f>IF(Tabel_RIE[[#This Row],[W1]]&gt;0,VLOOKUP(Tabel_RIE[[#This Row],[W1]],Tabel_FK_W[],2,FALSE),"")</f>
        <v/>
      </c>
      <c r="Q37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72" s="122" t="str">
        <f>IF(OR(Tabel_RIE[[#This Row],[E12]]="",Tabel_RIE[[#This Row],[B12]]="",Tabel_RIE[[#This Row],[W12]]=""),"",Tabel_RIE[[#This Row],[E12]]*Tabel_RIE[[#This Row],[B12]]*Tabel_RIE[[#This Row],[W12]])</f>
        <v/>
      </c>
      <c r="S372" s="124" t="str">
        <f>IF(AND(Tabel_RIE[[#This Row],[E12]]="",Tabel_RIE[[#This Row],[R12]]=""),"",IF(AND(OR(Tabel_RIE[[#This Row],[E12]]="",Tabel_RIE[[#This Row],[E12]]&lt;15),OR(Tabel_RIE[[#This Row],[R12]]="",Tabel_RIE[[#This Row],[R12]]&lt;70)),"n.v.t.",IF(OR(Tabel_RIE[[#This Row],[E12]]&gt;=15,Tabel_RIE[[#This Row],[R12]]&gt;=70),"√","fout")))</f>
        <v/>
      </c>
      <c r="T372" s="125"/>
      <c r="U372" s="126"/>
      <c r="V372" s="126"/>
      <c r="W372" s="127"/>
      <c r="X372" s="128" t="str">
        <f t="shared" si="5"/>
        <v>Bronaanpak:
Collectieve maatregelen:
Individuele maatregelen:
PBM's:</v>
      </c>
      <c r="Y372" s="119"/>
      <c r="Z372" s="129"/>
      <c r="AA372" s="125"/>
      <c r="AB372" s="122" t="str">
        <f>IF(Tabel_RIE[[#This Row],[E2]]&gt;0,VLOOKUP(Tabel_RIE[[#This Row],[E2]],Tabel_FK_E[],2,FALSE),"")</f>
        <v/>
      </c>
      <c r="AC372" s="125"/>
      <c r="AD372" s="122" t="str">
        <f>IF(Tabel_RIE[[#This Row],[B2]]&gt;0,VLOOKUP(Tabel_RIE[[#This Row],[B2]],Tabel_FK_B[],2,FALSE),"")</f>
        <v/>
      </c>
      <c r="AE372" s="125"/>
      <c r="AF372" s="122" t="str">
        <f>IF(Tabel_RIE[[#This Row],[W2]]&gt;0,VLOOKUP(Tabel_RIE[[#This Row],[W2]],Tabel_FK_W[],2,FALSE),"")</f>
        <v/>
      </c>
      <c r="AG37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72" s="122"/>
      <c r="AI372" s="119"/>
      <c r="AJ372" s="127"/>
      <c r="AK37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72" s="130" t="str">
        <f>IF(AND(Tabel_RIE[[#This Row],[R12]]&gt;=70,Tabel_RIE[[#This Row],[R22]]&lt;70),"Ja","Nee")</f>
        <v>Ja</v>
      </c>
      <c r="AM372" s="130" t="str">
        <f>IF(Tabel_RIE[[#This Row],[R22]]&lt;&gt;"",Tabel_RIE[[#This Row],[R22]],Tabel_RIE[[#This Row],[R12]])</f>
        <v/>
      </c>
    </row>
    <row r="373" spans="2:39" ht="42" customHeight="1">
      <c r="B373" s="118">
        <v>389</v>
      </c>
      <c r="C373" s="119"/>
      <c r="D373" s="119"/>
      <c r="E373" s="119"/>
      <c r="F373" s="119"/>
      <c r="G373" s="119"/>
      <c r="H373" s="119"/>
      <c r="I373" s="119"/>
      <c r="J373" s="119"/>
      <c r="K373" s="120"/>
      <c r="L373" s="121" t="str">
        <f>IF(Tabel_RIE[[#This Row],[E1]]&gt;0,VLOOKUP(Tabel_RIE[[#This Row],[E1]],Tabel_FK_E[],2,FALSE),"")</f>
        <v/>
      </c>
      <c r="M373" s="120"/>
      <c r="N373" s="122" t="str">
        <f>IF(Tabel_RIE[[#This Row],[B1]]&gt;0,VLOOKUP(Tabel_RIE[[#This Row],[B1]],Tabel_FK_B[],2,FALSE),"")</f>
        <v/>
      </c>
      <c r="O373" s="120"/>
      <c r="P373" s="122" t="str">
        <f>IF(Tabel_RIE[[#This Row],[W1]]&gt;0,VLOOKUP(Tabel_RIE[[#This Row],[W1]],Tabel_FK_W[],2,FALSE),"")</f>
        <v/>
      </c>
      <c r="Q37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73" s="122" t="str">
        <f>IF(OR(Tabel_RIE[[#This Row],[E12]]="",Tabel_RIE[[#This Row],[B12]]="",Tabel_RIE[[#This Row],[W12]]=""),"",Tabel_RIE[[#This Row],[E12]]*Tabel_RIE[[#This Row],[B12]]*Tabel_RIE[[#This Row],[W12]])</f>
        <v/>
      </c>
      <c r="S373" s="124" t="str">
        <f>IF(AND(Tabel_RIE[[#This Row],[E12]]="",Tabel_RIE[[#This Row],[R12]]=""),"",IF(AND(OR(Tabel_RIE[[#This Row],[E12]]="",Tabel_RIE[[#This Row],[E12]]&lt;15),OR(Tabel_RIE[[#This Row],[R12]]="",Tabel_RIE[[#This Row],[R12]]&lt;70)),"n.v.t.",IF(OR(Tabel_RIE[[#This Row],[E12]]&gt;=15,Tabel_RIE[[#This Row],[R12]]&gt;=70),"√","fout")))</f>
        <v/>
      </c>
      <c r="T373" s="125"/>
      <c r="U373" s="126"/>
      <c r="V373" s="126"/>
      <c r="W373" s="127"/>
      <c r="X373" s="128" t="str">
        <f t="shared" si="5"/>
        <v>Bronaanpak:
Collectieve maatregelen:
Individuele maatregelen:
PBM's:</v>
      </c>
      <c r="Y373" s="119"/>
      <c r="Z373" s="129"/>
      <c r="AA373" s="125"/>
      <c r="AB373" s="122" t="str">
        <f>IF(Tabel_RIE[[#This Row],[E2]]&gt;0,VLOOKUP(Tabel_RIE[[#This Row],[E2]],Tabel_FK_E[],2,FALSE),"")</f>
        <v/>
      </c>
      <c r="AC373" s="125"/>
      <c r="AD373" s="122" t="str">
        <f>IF(Tabel_RIE[[#This Row],[B2]]&gt;0,VLOOKUP(Tabel_RIE[[#This Row],[B2]],Tabel_FK_B[],2,FALSE),"")</f>
        <v/>
      </c>
      <c r="AE373" s="125"/>
      <c r="AF373" s="122" t="str">
        <f>IF(Tabel_RIE[[#This Row],[W2]]&gt;0,VLOOKUP(Tabel_RIE[[#This Row],[W2]],Tabel_FK_W[],2,FALSE),"")</f>
        <v/>
      </c>
      <c r="AG37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73" s="122"/>
      <c r="AI373" s="119"/>
      <c r="AJ373" s="127"/>
      <c r="AK37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73" s="130" t="str">
        <f>IF(AND(Tabel_RIE[[#This Row],[R12]]&gt;=70,Tabel_RIE[[#This Row],[R22]]&lt;70),"Ja","Nee")</f>
        <v>Ja</v>
      </c>
      <c r="AM373" s="130" t="str">
        <f>IF(Tabel_RIE[[#This Row],[R22]]&lt;&gt;"",Tabel_RIE[[#This Row],[R22]],Tabel_RIE[[#This Row],[R12]])</f>
        <v/>
      </c>
    </row>
    <row r="374" spans="2:39" ht="42" customHeight="1">
      <c r="B374" s="118">
        <v>390</v>
      </c>
      <c r="C374" s="119"/>
      <c r="D374" s="119"/>
      <c r="E374" s="119"/>
      <c r="F374" s="119"/>
      <c r="G374" s="119"/>
      <c r="H374" s="119"/>
      <c r="I374" s="119"/>
      <c r="J374" s="119"/>
      <c r="K374" s="120"/>
      <c r="L374" s="121" t="str">
        <f>IF(Tabel_RIE[[#This Row],[E1]]&gt;0,VLOOKUP(Tabel_RIE[[#This Row],[E1]],Tabel_FK_E[],2,FALSE),"")</f>
        <v/>
      </c>
      <c r="M374" s="120"/>
      <c r="N374" s="122" t="str">
        <f>IF(Tabel_RIE[[#This Row],[B1]]&gt;0,VLOOKUP(Tabel_RIE[[#This Row],[B1]],Tabel_FK_B[],2,FALSE),"")</f>
        <v/>
      </c>
      <c r="O374" s="120"/>
      <c r="P374" s="122" t="str">
        <f>IF(Tabel_RIE[[#This Row],[W1]]&gt;0,VLOOKUP(Tabel_RIE[[#This Row],[W1]],Tabel_FK_W[],2,FALSE),"")</f>
        <v/>
      </c>
      <c r="Q37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74" s="122" t="str">
        <f>IF(OR(Tabel_RIE[[#This Row],[E12]]="",Tabel_RIE[[#This Row],[B12]]="",Tabel_RIE[[#This Row],[W12]]=""),"",Tabel_RIE[[#This Row],[E12]]*Tabel_RIE[[#This Row],[B12]]*Tabel_RIE[[#This Row],[W12]])</f>
        <v/>
      </c>
      <c r="S374" s="124" t="str">
        <f>IF(AND(Tabel_RIE[[#This Row],[E12]]="",Tabel_RIE[[#This Row],[R12]]=""),"",IF(AND(OR(Tabel_RIE[[#This Row],[E12]]="",Tabel_RIE[[#This Row],[E12]]&lt;15),OR(Tabel_RIE[[#This Row],[R12]]="",Tabel_RIE[[#This Row],[R12]]&lt;70)),"n.v.t.",IF(OR(Tabel_RIE[[#This Row],[E12]]&gt;=15,Tabel_RIE[[#This Row],[R12]]&gt;=70),"√","fout")))</f>
        <v/>
      </c>
      <c r="T374" s="125"/>
      <c r="U374" s="126"/>
      <c r="V374" s="126"/>
      <c r="W374" s="127"/>
      <c r="X374" s="128" t="str">
        <f t="shared" si="5"/>
        <v>Bronaanpak:
Collectieve maatregelen:
Individuele maatregelen:
PBM's:</v>
      </c>
      <c r="Y374" s="119"/>
      <c r="Z374" s="129"/>
      <c r="AA374" s="125"/>
      <c r="AB374" s="122" t="str">
        <f>IF(Tabel_RIE[[#This Row],[E2]]&gt;0,VLOOKUP(Tabel_RIE[[#This Row],[E2]],Tabel_FK_E[],2,FALSE),"")</f>
        <v/>
      </c>
      <c r="AC374" s="125"/>
      <c r="AD374" s="122" t="str">
        <f>IF(Tabel_RIE[[#This Row],[B2]]&gt;0,VLOOKUP(Tabel_RIE[[#This Row],[B2]],Tabel_FK_B[],2,FALSE),"")</f>
        <v/>
      </c>
      <c r="AE374" s="125"/>
      <c r="AF374" s="122" t="str">
        <f>IF(Tabel_RIE[[#This Row],[W2]]&gt;0,VLOOKUP(Tabel_RIE[[#This Row],[W2]],Tabel_FK_W[],2,FALSE),"")</f>
        <v/>
      </c>
      <c r="AG37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74" s="122"/>
      <c r="AI374" s="119"/>
      <c r="AJ374" s="127"/>
      <c r="AK37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74" s="130" t="str">
        <f>IF(AND(Tabel_RIE[[#This Row],[R12]]&gt;=70,Tabel_RIE[[#This Row],[R22]]&lt;70),"Ja","Nee")</f>
        <v>Ja</v>
      </c>
      <c r="AM374" s="130" t="str">
        <f>IF(Tabel_RIE[[#This Row],[R22]]&lt;&gt;"",Tabel_RIE[[#This Row],[R22]],Tabel_RIE[[#This Row],[R12]])</f>
        <v/>
      </c>
    </row>
    <row r="375" spans="2:39" ht="42" customHeight="1">
      <c r="B375" s="118">
        <v>391</v>
      </c>
      <c r="C375" s="119"/>
      <c r="D375" s="119"/>
      <c r="E375" s="119"/>
      <c r="F375" s="119"/>
      <c r="G375" s="119"/>
      <c r="H375" s="119"/>
      <c r="I375" s="119"/>
      <c r="J375" s="119"/>
      <c r="K375" s="120"/>
      <c r="L375" s="121" t="str">
        <f>IF(Tabel_RIE[[#This Row],[E1]]&gt;0,VLOOKUP(Tabel_RIE[[#This Row],[E1]],Tabel_FK_E[],2,FALSE),"")</f>
        <v/>
      </c>
      <c r="M375" s="120"/>
      <c r="N375" s="122" t="str">
        <f>IF(Tabel_RIE[[#This Row],[B1]]&gt;0,VLOOKUP(Tabel_RIE[[#This Row],[B1]],Tabel_FK_B[],2,FALSE),"")</f>
        <v/>
      </c>
      <c r="O375" s="120"/>
      <c r="P375" s="122" t="str">
        <f>IF(Tabel_RIE[[#This Row],[W1]]&gt;0,VLOOKUP(Tabel_RIE[[#This Row],[W1]],Tabel_FK_W[],2,FALSE),"")</f>
        <v/>
      </c>
      <c r="Q37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75" s="122" t="str">
        <f>IF(OR(Tabel_RIE[[#This Row],[E12]]="",Tabel_RIE[[#This Row],[B12]]="",Tabel_RIE[[#This Row],[W12]]=""),"",Tabel_RIE[[#This Row],[E12]]*Tabel_RIE[[#This Row],[B12]]*Tabel_RIE[[#This Row],[W12]])</f>
        <v/>
      </c>
      <c r="S375" s="124" t="str">
        <f>IF(AND(Tabel_RIE[[#This Row],[E12]]="",Tabel_RIE[[#This Row],[R12]]=""),"",IF(AND(OR(Tabel_RIE[[#This Row],[E12]]="",Tabel_RIE[[#This Row],[E12]]&lt;15),OR(Tabel_RIE[[#This Row],[R12]]="",Tabel_RIE[[#This Row],[R12]]&lt;70)),"n.v.t.",IF(OR(Tabel_RIE[[#This Row],[E12]]&gt;=15,Tabel_RIE[[#This Row],[R12]]&gt;=70),"√","fout")))</f>
        <v/>
      </c>
      <c r="T375" s="125"/>
      <c r="U375" s="126"/>
      <c r="V375" s="126"/>
      <c r="W375" s="127"/>
      <c r="X375" s="128" t="str">
        <f t="shared" si="5"/>
        <v>Bronaanpak:
Collectieve maatregelen:
Individuele maatregelen:
PBM's:</v>
      </c>
      <c r="Y375" s="119"/>
      <c r="Z375" s="129"/>
      <c r="AA375" s="125"/>
      <c r="AB375" s="122" t="str">
        <f>IF(Tabel_RIE[[#This Row],[E2]]&gt;0,VLOOKUP(Tabel_RIE[[#This Row],[E2]],Tabel_FK_E[],2,FALSE),"")</f>
        <v/>
      </c>
      <c r="AC375" s="125"/>
      <c r="AD375" s="122" t="str">
        <f>IF(Tabel_RIE[[#This Row],[B2]]&gt;0,VLOOKUP(Tabel_RIE[[#This Row],[B2]],Tabel_FK_B[],2,FALSE),"")</f>
        <v/>
      </c>
      <c r="AE375" s="125"/>
      <c r="AF375" s="122" t="str">
        <f>IF(Tabel_RIE[[#This Row],[W2]]&gt;0,VLOOKUP(Tabel_RIE[[#This Row],[W2]],Tabel_FK_W[],2,FALSE),"")</f>
        <v/>
      </c>
      <c r="AG375"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75" s="122"/>
      <c r="AI375" s="119"/>
      <c r="AJ375" s="127"/>
      <c r="AK37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75" s="130" t="str">
        <f>IF(AND(Tabel_RIE[[#This Row],[R12]]&gt;=70,Tabel_RIE[[#This Row],[R22]]&lt;70),"Ja","Nee")</f>
        <v>Ja</v>
      </c>
      <c r="AM375" s="130" t="str">
        <f>IF(Tabel_RIE[[#This Row],[R22]]&lt;&gt;"",Tabel_RIE[[#This Row],[R22]],Tabel_RIE[[#This Row],[R12]])</f>
        <v/>
      </c>
    </row>
    <row r="376" spans="2:39" ht="42" customHeight="1">
      <c r="B376" s="118">
        <v>392</v>
      </c>
      <c r="C376" s="119"/>
      <c r="D376" s="119"/>
      <c r="E376" s="119"/>
      <c r="F376" s="119"/>
      <c r="G376" s="119"/>
      <c r="H376" s="119"/>
      <c r="I376" s="119"/>
      <c r="J376" s="119"/>
      <c r="K376" s="120"/>
      <c r="L376" s="121" t="str">
        <f>IF(Tabel_RIE[[#This Row],[E1]]&gt;0,VLOOKUP(Tabel_RIE[[#This Row],[E1]],Tabel_FK_E[],2,FALSE),"")</f>
        <v/>
      </c>
      <c r="M376" s="120"/>
      <c r="N376" s="122" t="str">
        <f>IF(Tabel_RIE[[#This Row],[B1]]&gt;0,VLOOKUP(Tabel_RIE[[#This Row],[B1]],Tabel_FK_B[],2,FALSE),"")</f>
        <v/>
      </c>
      <c r="O376" s="120"/>
      <c r="P376" s="122" t="str">
        <f>IF(Tabel_RIE[[#This Row],[W1]]&gt;0,VLOOKUP(Tabel_RIE[[#This Row],[W1]],Tabel_FK_W[],2,FALSE),"")</f>
        <v/>
      </c>
      <c r="Q37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76" s="122" t="str">
        <f>IF(OR(Tabel_RIE[[#This Row],[E12]]="",Tabel_RIE[[#This Row],[B12]]="",Tabel_RIE[[#This Row],[W12]]=""),"",Tabel_RIE[[#This Row],[E12]]*Tabel_RIE[[#This Row],[B12]]*Tabel_RIE[[#This Row],[W12]])</f>
        <v/>
      </c>
      <c r="S376" s="124" t="str">
        <f>IF(AND(Tabel_RIE[[#This Row],[E12]]="",Tabel_RIE[[#This Row],[R12]]=""),"",IF(AND(OR(Tabel_RIE[[#This Row],[E12]]="",Tabel_RIE[[#This Row],[E12]]&lt;15),OR(Tabel_RIE[[#This Row],[R12]]="",Tabel_RIE[[#This Row],[R12]]&lt;70)),"n.v.t.",IF(OR(Tabel_RIE[[#This Row],[E12]]&gt;=15,Tabel_RIE[[#This Row],[R12]]&gt;=70),"√","fout")))</f>
        <v/>
      </c>
      <c r="T376" s="125"/>
      <c r="U376" s="126"/>
      <c r="V376" s="126"/>
      <c r="W376" s="127"/>
      <c r="X376" s="128" t="str">
        <f t="shared" si="5"/>
        <v>Bronaanpak:
Collectieve maatregelen:
Individuele maatregelen:
PBM's:</v>
      </c>
      <c r="Y376" s="119"/>
      <c r="Z376" s="129"/>
      <c r="AA376" s="125"/>
      <c r="AB376" s="122" t="str">
        <f>IF(Tabel_RIE[[#This Row],[E2]]&gt;0,VLOOKUP(Tabel_RIE[[#This Row],[E2]],Tabel_FK_E[],2,FALSE),"")</f>
        <v/>
      </c>
      <c r="AC376" s="125"/>
      <c r="AD376" s="122" t="str">
        <f>IF(Tabel_RIE[[#This Row],[B2]]&gt;0,VLOOKUP(Tabel_RIE[[#This Row],[B2]],Tabel_FK_B[],2,FALSE),"")</f>
        <v/>
      </c>
      <c r="AE376" s="125"/>
      <c r="AF376" s="122" t="str">
        <f>IF(Tabel_RIE[[#This Row],[W2]]&gt;0,VLOOKUP(Tabel_RIE[[#This Row],[W2]],Tabel_FK_W[],2,FALSE),"")</f>
        <v/>
      </c>
      <c r="AG376"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76" s="122"/>
      <c r="AI376" s="119"/>
      <c r="AJ376" s="127"/>
      <c r="AK37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76" s="130" t="str">
        <f>IF(AND(Tabel_RIE[[#This Row],[R12]]&gt;=70,Tabel_RIE[[#This Row],[R22]]&lt;70),"Ja","Nee")</f>
        <v>Ja</v>
      </c>
      <c r="AM376" s="130" t="str">
        <f>IF(Tabel_RIE[[#This Row],[R22]]&lt;&gt;"",Tabel_RIE[[#This Row],[R22]],Tabel_RIE[[#This Row],[R12]])</f>
        <v/>
      </c>
    </row>
    <row r="377" spans="2:39" ht="42" customHeight="1">
      <c r="B377" s="118">
        <v>393</v>
      </c>
      <c r="C377" s="119"/>
      <c r="D377" s="119"/>
      <c r="E377" s="119"/>
      <c r="F377" s="119"/>
      <c r="G377" s="119"/>
      <c r="H377" s="119"/>
      <c r="I377" s="119"/>
      <c r="J377" s="119"/>
      <c r="K377" s="120"/>
      <c r="L377" s="121" t="str">
        <f>IF(Tabel_RIE[[#This Row],[E1]]&gt;0,VLOOKUP(Tabel_RIE[[#This Row],[E1]],Tabel_FK_E[],2,FALSE),"")</f>
        <v/>
      </c>
      <c r="M377" s="120"/>
      <c r="N377" s="122" t="str">
        <f>IF(Tabel_RIE[[#This Row],[B1]]&gt;0,VLOOKUP(Tabel_RIE[[#This Row],[B1]],Tabel_FK_B[],2,FALSE),"")</f>
        <v/>
      </c>
      <c r="O377" s="120"/>
      <c r="P377" s="122" t="str">
        <f>IF(Tabel_RIE[[#This Row],[W1]]&gt;0,VLOOKUP(Tabel_RIE[[#This Row],[W1]],Tabel_FK_W[],2,FALSE),"")</f>
        <v/>
      </c>
      <c r="Q37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77" s="122" t="str">
        <f>IF(OR(Tabel_RIE[[#This Row],[E12]]="",Tabel_RIE[[#This Row],[B12]]="",Tabel_RIE[[#This Row],[W12]]=""),"",Tabel_RIE[[#This Row],[E12]]*Tabel_RIE[[#This Row],[B12]]*Tabel_RIE[[#This Row],[W12]])</f>
        <v/>
      </c>
      <c r="S377" s="124" t="str">
        <f>IF(AND(Tabel_RIE[[#This Row],[E12]]="",Tabel_RIE[[#This Row],[R12]]=""),"",IF(AND(OR(Tabel_RIE[[#This Row],[E12]]="",Tabel_RIE[[#This Row],[E12]]&lt;15),OR(Tabel_RIE[[#This Row],[R12]]="",Tabel_RIE[[#This Row],[R12]]&lt;70)),"n.v.t.",IF(OR(Tabel_RIE[[#This Row],[E12]]&gt;=15,Tabel_RIE[[#This Row],[R12]]&gt;=70),"√","fout")))</f>
        <v/>
      </c>
      <c r="T377" s="125"/>
      <c r="U377" s="126"/>
      <c r="V377" s="126"/>
      <c r="W377" s="127"/>
      <c r="X377" s="128" t="str">
        <f t="shared" si="5"/>
        <v>Bronaanpak:
Collectieve maatregelen:
Individuele maatregelen:
PBM's:</v>
      </c>
      <c r="Y377" s="119"/>
      <c r="Z377" s="129"/>
      <c r="AA377" s="125"/>
      <c r="AB377" s="122" t="str">
        <f>IF(Tabel_RIE[[#This Row],[E2]]&gt;0,VLOOKUP(Tabel_RIE[[#This Row],[E2]],Tabel_FK_E[],2,FALSE),"")</f>
        <v/>
      </c>
      <c r="AC377" s="125"/>
      <c r="AD377" s="122" t="str">
        <f>IF(Tabel_RIE[[#This Row],[B2]]&gt;0,VLOOKUP(Tabel_RIE[[#This Row],[B2]],Tabel_FK_B[],2,FALSE),"")</f>
        <v/>
      </c>
      <c r="AE377" s="125"/>
      <c r="AF377" s="122" t="str">
        <f>IF(Tabel_RIE[[#This Row],[W2]]&gt;0,VLOOKUP(Tabel_RIE[[#This Row],[W2]],Tabel_FK_W[],2,FALSE),"")</f>
        <v/>
      </c>
      <c r="AG37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77" s="122"/>
      <c r="AI377" s="119"/>
      <c r="AJ377" s="127"/>
      <c r="AK37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77" s="130" t="str">
        <f>IF(AND(Tabel_RIE[[#This Row],[R12]]&gt;=70,Tabel_RIE[[#This Row],[R22]]&lt;70),"Ja","Nee")</f>
        <v>Ja</v>
      </c>
      <c r="AM377" s="130" t="str">
        <f>IF(Tabel_RIE[[#This Row],[R22]]&lt;&gt;"",Tabel_RIE[[#This Row],[R22]],Tabel_RIE[[#This Row],[R12]])</f>
        <v/>
      </c>
    </row>
    <row r="378" spans="2:39" ht="42" customHeight="1">
      <c r="B378" s="118">
        <v>394</v>
      </c>
      <c r="C378" s="119"/>
      <c r="D378" s="119"/>
      <c r="E378" s="119"/>
      <c r="F378" s="119"/>
      <c r="G378" s="119"/>
      <c r="H378" s="119"/>
      <c r="I378" s="119"/>
      <c r="J378" s="119"/>
      <c r="K378" s="120"/>
      <c r="L378" s="121" t="str">
        <f>IF(Tabel_RIE[[#This Row],[E1]]&gt;0,VLOOKUP(Tabel_RIE[[#This Row],[E1]],Tabel_FK_E[],2,FALSE),"")</f>
        <v/>
      </c>
      <c r="M378" s="120"/>
      <c r="N378" s="122" t="str">
        <f>IF(Tabel_RIE[[#This Row],[B1]]&gt;0,VLOOKUP(Tabel_RIE[[#This Row],[B1]],Tabel_FK_B[],2,FALSE),"")</f>
        <v/>
      </c>
      <c r="O378" s="120"/>
      <c r="P378" s="122" t="str">
        <f>IF(Tabel_RIE[[#This Row],[W1]]&gt;0,VLOOKUP(Tabel_RIE[[#This Row],[W1]],Tabel_FK_W[],2,FALSE),"")</f>
        <v/>
      </c>
      <c r="Q37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78" s="122" t="str">
        <f>IF(OR(Tabel_RIE[[#This Row],[E12]]="",Tabel_RIE[[#This Row],[B12]]="",Tabel_RIE[[#This Row],[W12]]=""),"",Tabel_RIE[[#This Row],[E12]]*Tabel_RIE[[#This Row],[B12]]*Tabel_RIE[[#This Row],[W12]])</f>
        <v/>
      </c>
      <c r="S378" s="124" t="str">
        <f>IF(AND(Tabel_RIE[[#This Row],[E12]]="",Tabel_RIE[[#This Row],[R12]]=""),"",IF(AND(OR(Tabel_RIE[[#This Row],[E12]]="",Tabel_RIE[[#This Row],[E12]]&lt;15),OR(Tabel_RIE[[#This Row],[R12]]="",Tabel_RIE[[#This Row],[R12]]&lt;70)),"n.v.t.",IF(OR(Tabel_RIE[[#This Row],[E12]]&gt;=15,Tabel_RIE[[#This Row],[R12]]&gt;=70),"√","fout")))</f>
        <v/>
      </c>
      <c r="T378" s="125"/>
      <c r="U378" s="126"/>
      <c r="V378" s="126"/>
      <c r="W378" s="127"/>
      <c r="X378" s="128" t="str">
        <f t="shared" si="5"/>
        <v>Bronaanpak:
Collectieve maatregelen:
Individuele maatregelen:
PBM's:</v>
      </c>
      <c r="Y378" s="119"/>
      <c r="Z378" s="129"/>
      <c r="AA378" s="125"/>
      <c r="AB378" s="122" t="str">
        <f>IF(Tabel_RIE[[#This Row],[E2]]&gt;0,VLOOKUP(Tabel_RIE[[#This Row],[E2]],Tabel_FK_E[],2,FALSE),"")</f>
        <v/>
      </c>
      <c r="AC378" s="125"/>
      <c r="AD378" s="122" t="str">
        <f>IF(Tabel_RIE[[#This Row],[B2]]&gt;0,VLOOKUP(Tabel_RIE[[#This Row],[B2]],Tabel_FK_B[],2,FALSE),"")</f>
        <v/>
      </c>
      <c r="AE378" s="125"/>
      <c r="AF378" s="122" t="str">
        <f>IF(Tabel_RIE[[#This Row],[W2]]&gt;0,VLOOKUP(Tabel_RIE[[#This Row],[W2]],Tabel_FK_W[],2,FALSE),"")</f>
        <v/>
      </c>
      <c r="AG37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78" s="122"/>
      <c r="AI378" s="119"/>
      <c r="AJ378" s="127"/>
      <c r="AK37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78" s="130" t="str">
        <f>IF(AND(Tabel_RIE[[#This Row],[R12]]&gt;=70,Tabel_RIE[[#This Row],[R22]]&lt;70),"Ja","Nee")</f>
        <v>Ja</v>
      </c>
      <c r="AM378" s="130" t="str">
        <f>IF(Tabel_RIE[[#This Row],[R22]]&lt;&gt;"",Tabel_RIE[[#This Row],[R22]],Tabel_RIE[[#This Row],[R12]])</f>
        <v/>
      </c>
    </row>
    <row r="379" spans="2:39" ht="42" customHeight="1">
      <c r="B379" s="118">
        <v>395</v>
      </c>
      <c r="C379" s="119"/>
      <c r="D379" s="119"/>
      <c r="E379" s="119"/>
      <c r="F379" s="119"/>
      <c r="G379" s="119"/>
      <c r="H379" s="119"/>
      <c r="I379" s="119"/>
      <c r="J379" s="119"/>
      <c r="K379" s="120"/>
      <c r="L379" s="121" t="str">
        <f>IF(Tabel_RIE[[#This Row],[E1]]&gt;0,VLOOKUP(Tabel_RIE[[#This Row],[E1]],Tabel_FK_E[],2,FALSE),"")</f>
        <v/>
      </c>
      <c r="M379" s="120"/>
      <c r="N379" s="122" t="str">
        <f>IF(Tabel_RIE[[#This Row],[B1]]&gt;0,VLOOKUP(Tabel_RIE[[#This Row],[B1]],Tabel_FK_B[],2,FALSE),"")</f>
        <v/>
      </c>
      <c r="O379" s="120"/>
      <c r="P379" s="122" t="str">
        <f>IF(Tabel_RIE[[#This Row],[W1]]&gt;0,VLOOKUP(Tabel_RIE[[#This Row],[W1]],Tabel_FK_W[],2,FALSE),"")</f>
        <v/>
      </c>
      <c r="Q37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79" s="122" t="str">
        <f>IF(OR(Tabel_RIE[[#This Row],[E12]]="",Tabel_RIE[[#This Row],[B12]]="",Tabel_RIE[[#This Row],[W12]]=""),"",Tabel_RIE[[#This Row],[E12]]*Tabel_RIE[[#This Row],[B12]]*Tabel_RIE[[#This Row],[W12]])</f>
        <v/>
      </c>
      <c r="S379" s="124" t="str">
        <f>IF(AND(Tabel_RIE[[#This Row],[E12]]="",Tabel_RIE[[#This Row],[R12]]=""),"",IF(AND(OR(Tabel_RIE[[#This Row],[E12]]="",Tabel_RIE[[#This Row],[E12]]&lt;15),OR(Tabel_RIE[[#This Row],[R12]]="",Tabel_RIE[[#This Row],[R12]]&lt;70)),"n.v.t.",IF(OR(Tabel_RIE[[#This Row],[E12]]&gt;=15,Tabel_RIE[[#This Row],[R12]]&gt;=70),"√","fout")))</f>
        <v/>
      </c>
      <c r="T379" s="125"/>
      <c r="U379" s="126"/>
      <c r="V379" s="126"/>
      <c r="W379" s="127"/>
      <c r="X379" s="128" t="str">
        <f t="shared" si="5"/>
        <v>Bronaanpak:
Collectieve maatregelen:
Individuele maatregelen:
PBM's:</v>
      </c>
      <c r="Y379" s="119"/>
      <c r="Z379" s="129"/>
      <c r="AA379" s="125"/>
      <c r="AB379" s="122" t="str">
        <f>IF(Tabel_RIE[[#This Row],[E2]]&gt;0,VLOOKUP(Tabel_RIE[[#This Row],[E2]],Tabel_FK_E[],2,FALSE),"")</f>
        <v/>
      </c>
      <c r="AC379" s="125"/>
      <c r="AD379" s="122" t="str">
        <f>IF(Tabel_RIE[[#This Row],[B2]]&gt;0,VLOOKUP(Tabel_RIE[[#This Row],[B2]],Tabel_FK_B[],2,FALSE),"")</f>
        <v/>
      </c>
      <c r="AE379" s="125"/>
      <c r="AF379" s="122" t="str">
        <f>IF(Tabel_RIE[[#This Row],[W2]]&gt;0,VLOOKUP(Tabel_RIE[[#This Row],[W2]],Tabel_FK_W[],2,FALSE),"")</f>
        <v/>
      </c>
      <c r="AG379"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79" s="122"/>
      <c r="AI379" s="119"/>
      <c r="AJ379" s="127"/>
      <c r="AK37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79" s="130" t="str">
        <f>IF(AND(Tabel_RIE[[#This Row],[R12]]&gt;=70,Tabel_RIE[[#This Row],[R22]]&lt;70),"Ja","Nee")</f>
        <v>Ja</v>
      </c>
      <c r="AM379" s="130" t="str">
        <f>IF(Tabel_RIE[[#This Row],[R22]]&lt;&gt;"",Tabel_RIE[[#This Row],[R22]],Tabel_RIE[[#This Row],[R12]])</f>
        <v/>
      </c>
    </row>
    <row r="380" spans="2:39" ht="42" customHeight="1">
      <c r="B380" s="118">
        <v>396</v>
      </c>
      <c r="C380" s="119"/>
      <c r="D380" s="119"/>
      <c r="E380" s="119"/>
      <c r="F380" s="119"/>
      <c r="G380" s="119"/>
      <c r="H380" s="119"/>
      <c r="I380" s="119"/>
      <c r="J380" s="119"/>
      <c r="K380" s="120"/>
      <c r="L380" s="121" t="str">
        <f>IF(Tabel_RIE[[#This Row],[E1]]&gt;0,VLOOKUP(Tabel_RIE[[#This Row],[E1]],Tabel_FK_E[],2,FALSE),"")</f>
        <v/>
      </c>
      <c r="M380" s="120"/>
      <c r="N380" s="122" t="str">
        <f>IF(Tabel_RIE[[#This Row],[B1]]&gt;0,VLOOKUP(Tabel_RIE[[#This Row],[B1]],Tabel_FK_B[],2,FALSE),"")</f>
        <v/>
      </c>
      <c r="O380" s="120"/>
      <c r="P380" s="122" t="str">
        <f>IF(Tabel_RIE[[#This Row],[W1]]&gt;0,VLOOKUP(Tabel_RIE[[#This Row],[W1]],Tabel_FK_W[],2,FALSE),"")</f>
        <v/>
      </c>
      <c r="Q38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80" s="122" t="str">
        <f>IF(OR(Tabel_RIE[[#This Row],[E12]]="",Tabel_RIE[[#This Row],[B12]]="",Tabel_RIE[[#This Row],[W12]]=""),"",Tabel_RIE[[#This Row],[E12]]*Tabel_RIE[[#This Row],[B12]]*Tabel_RIE[[#This Row],[W12]])</f>
        <v/>
      </c>
      <c r="S380" s="124" t="str">
        <f>IF(AND(Tabel_RIE[[#This Row],[E12]]="",Tabel_RIE[[#This Row],[R12]]=""),"",IF(AND(OR(Tabel_RIE[[#This Row],[E12]]="",Tabel_RIE[[#This Row],[E12]]&lt;15),OR(Tabel_RIE[[#This Row],[R12]]="",Tabel_RIE[[#This Row],[R12]]&lt;70)),"n.v.t.",IF(OR(Tabel_RIE[[#This Row],[E12]]&gt;=15,Tabel_RIE[[#This Row],[R12]]&gt;=70),"√","fout")))</f>
        <v/>
      </c>
      <c r="T380" s="125"/>
      <c r="U380" s="126"/>
      <c r="V380" s="126"/>
      <c r="W380" s="127"/>
      <c r="X380" s="128" t="str">
        <f t="shared" si="5"/>
        <v>Bronaanpak:
Collectieve maatregelen:
Individuele maatregelen:
PBM's:</v>
      </c>
      <c r="Y380" s="119"/>
      <c r="Z380" s="129"/>
      <c r="AA380" s="125"/>
      <c r="AB380" s="122" t="str">
        <f>IF(Tabel_RIE[[#This Row],[E2]]&gt;0,VLOOKUP(Tabel_RIE[[#This Row],[E2]],Tabel_FK_E[],2,FALSE),"")</f>
        <v/>
      </c>
      <c r="AC380" s="125"/>
      <c r="AD380" s="122" t="str">
        <f>IF(Tabel_RIE[[#This Row],[B2]]&gt;0,VLOOKUP(Tabel_RIE[[#This Row],[B2]],Tabel_FK_B[],2,FALSE),"")</f>
        <v/>
      </c>
      <c r="AE380" s="125"/>
      <c r="AF380" s="122" t="str">
        <f>IF(Tabel_RIE[[#This Row],[W2]]&gt;0,VLOOKUP(Tabel_RIE[[#This Row],[W2]],Tabel_FK_W[],2,FALSE),"")</f>
        <v/>
      </c>
      <c r="AG380"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80" s="122"/>
      <c r="AI380" s="119"/>
      <c r="AJ380" s="127"/>
      <c r="AK38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80" s="130" t="str">
        <f>IF(AND(Tabel_RIE[[#This Row],[R12]]&gt;=70,Tabel_RIE[[#This Row],[R22]]&lt;70),"Ja","Nee")</f>
        <v>Ja</v>
      </c>
      <c r="AM380" s="130" t="str">
        <f>IF(Tabel_RIE[[#This Row],[R22]]&lt;&gt;"",Tabel_RIE[[#This Row],[R22]],Tabel_RIE[[#This Row],[R12]])</f>
        <v/>
      </c>
    </row>
    <row r="381" spans="2:39" ht="42" customHeight="1">
      <c r="B381" s="118">
        <v>397</v>
      </c>
      <c r="C381" s="119"/>
      <c r="D381" s="119"/>
      <c r="E381" s="119"/>
      <c r="F381" s="119"/>
      <c r="G381" s="119"/>
      <c r="H381" s="119"/>
      <c r="I381" s="119"/>
      <c r="J381" s="119"/>
      <c r="K381" s="120"/>
      <c r="L381" s="121" t="str">
        <f>IF(Tabel_RIE[[#This Row],[E1]]&gt;0,VLOOKUP(Tabel_RIE[[#This Row],[E1]],Tabel_FK_E[],2,FALSE),"")</f>
        <v/>
      </c>
      <c r="M381" s="120"/>
      <c r="N381" s="122" t="str">
        <f>IF(Tabel_RIE[[#This Row],[B1]]&gt;0,VLOOKUP(Tabel_RIE[[#This Row],[B1]],Tabel_FK_B[],2,FALSE),"")</f>
        <v/>
      </c>
      <c r="O381" s="120"/>
      <c r="P381" s="122" t="str">
        <f>IF(Tabel_RIE[[#This Row],[W1]]&gt;0,VLOOKUP(Tabel_RIE[[#This Row],[W1]],Tabel_FK_W[],2,FALSE),"")</f>
        <v/>
      </c>
      <c r="Q38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81" s="122" t="str">
        <f>IF(OR(Tabel_RIE[[#This Row],[E12]]="",Tabel_RIE[[#This Row],[B12]]="",Tabel_RIE[[#This Row],[W12]]=""),"",Tabel_RIE[[#This Row],[E12]]*Tabel_RIE[[#This Row],[B12]]*Tabel_RIE[[#This Row],[W12]])</f>
        <v/>
      </c>
      <c r="S381" s="124" t="str">
        <f>IF(AND(Tabel_RIE[[#This Row],[E12]]="",Tabel_RIE[[#This Row],[R12]]=""),"",IF(AND(OR(Tabel_RIE[[#This Row],[E12]]="",Tabel_RIE[[#This Row],[E12]]&lt;15),OR(Tabel_RIE[[#This Row],[R12]]="",Tabel_RIE[[#This Row],[R12]]&lt;70)),"n.v.t.",IF(OR(Tabel_RIE[[#This Row],[E12]]&gt;=15,Tabel_RIE[[#This Row],[R12]]&gt;=70),"√","fout")))</f>
        <v/>
      </c>
      <c r="T381" s="125"/>
      <c r="U381" s="126"/>
      <c r="V381" s="126"/>
      <c r="W381" s="127"/>
      <c r="X381" s="128" t="str">
        <f t="shared" si="5"/>
        <v>Bronaanpak:
Collectieve maatregelen:
Individuele maatregelen:
PBM's:</v>
      </c>
      <c r="Y381" s="119"/>
      <c r="Z381" s="129"/>
      <c r="AA381" s="125"/>
      <c r="AB381" s="122" t="str">
        <f>IF(Tabel_RIE[[#This Row],[E2]]&gt;0,VLOOKUP(Tabel_RIE[[#This Row],[E2]],Tabel_FK_E[],2,FALSE),"")</f>
        <v/>
      </c>
      <c r="AC381" s="125"/>
      <c r="AD381" s="122" t="str">
        <f>IF(Tabel_RIE[[#This Row],[B2]]&gt;0,VLOOKUP(Tabel_RIE[[#This Row],[B2]],Tabel_FK_B[],2,FALSE),"")</f>
        <v/>
      </c>
      <c r="AE381" s="125"/>
      <c r="AF381" s="122" t="str">
        <f>IF(Tabel_RIE[[#This Row],[W2]]&gt;0,VLOOKUP(Tabel_RIE[[#This Row],[W2]],Tabel_FK_W[],2,FALSE),"")</f>
        <v/>
      </c>
      <c r="AG381"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81" s="122"/>
      <c r="AI381" s="119"/>
      <c r="AJ381" s="127"/>
      <c r="AK38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81" s="130" t="str">
        <f>IF(AND(Tabel_RIE[[#This Row],[R12]]&gt;=70,Tabel_RIE[[#This Row],[R22]]&lt;70),"Ja","Nee")</f>
        <v>Ja</v>
      </c>
      <c r="AM381" s="130" t="str">
        <f>IF(Tabel_RIE[[#This Row],[R22]]&lt;&gt;"",Tabel_RIE[[#This Row],[R22]],Tabel_RIE[[#This Row],[R12]])</f>
        <v/>
      </c>
    </row>
    <row r="382" spans="2:39" ht="42" customHeight="1">
      <c r="B382" s="118">
        <v>398</v>
      </c>
      <c r="C382" s="119"/>
      <c r="D382" s="119"/>
      <c r="E382" s="119"/>
      <c r="F382" s="119"/>
      <c r="G382" s="119"/>
      <c r="H382" s="119"/>
      <c r="I382" s="119"/>
      <c r="J382" s="119"/>
      <c r="K382" s="120"/>
      <c r="L382" s="121" t="str">
        <f>IF(Tabel_RIE[[#This Row],[E1]]&gt;0,VLOOKUP(Tabel_RIE[[#This Row],[E1]],Tabel_FK_E[],2,FALSE),"")</f>
        <v/>
      </c>
      <c r="M382" s="120"/>
      <c r="N382" s="122" t="str">
        <f>IF(Tabel_RIE[[#This Row],[B1]]&gt;0,VLOOKUP(Tabel_RIE[[#This Row],[B1]],Tabel_FK_B[],2,FALSE),"")</f>
        <v/>
      </c>
      <c r="O382" s="120"/>
      <c r="P382" s="122" t="str">
        <f>IF(Tabel_RIE[[#This Row],[W1]]&gt;0,VLOOKUP(Tabel_RIE[[#This Row],[W1]],Tabel_FK_W[],2,FALSE),"")</f>
        <v/>
      </c>
      <c r="Q38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82" s="122" t="str">
        <f>IF(OR(Tabel_RIE[[#This Row],[E12]]="",Tabel_RIE[[#This Row],[B12]]="",Tabel_RIE[[#This Row],[W12]]=""),"",Tabel_RIE[[#This Row],[E12]]*Tabel_RIE[[#This Row],[B12]]*Tabel_RIE[[#This Row],[W12]])</f>
        <v/>
      </c>
      <c r="S382" s="124" t="str">
        <f>IF(AND(Tabel_RIE[[#This Row],[E12]]="",Tabel_RIE[[#This Row],[R12]]=""),"",IF(AND(OR(Tabel_RIE[[#This Row],[E12]]="",Tabel_RIE[[#This Row],[E12]]&lt;15),OR(Tabel_RIE[[#This Row],[R12]]="",Tabel_RIE[[#This Row],[R12]]&lt;70)),"n.v.t.",IF(OR(Tabel_RIE[[#This Row],[E12]]&gt;=15,Tabel_RIE[[#This Row],[R12]]&gt;=70),"√","fout")))</f>
        <v/>
      </c>
      <c r="T382" s="125"/>
      <c r="U382" s="126"/>
      <c r="V382" s="126"/>
      <c r="W382" s="127"/>
      <c r="X382" s="128" t="str">
        <f t="shared" si="5"/>
        <v>Bronaanpak:
Collectieve maatregelen:
Individuele maatregelen:
PBM's:</v>
      </c>
      <c r="Y382" s="119"/>
      <c r="Z382" s="129"/>
      <c r="AA382" s="125"/>
      <c r="AB382" s="122" t="str">
        <f>IF(Tabel_RIE[[#This Row],[E2]]&gt;0,VLOOKUP(Tabel_RIE[[#This Row],[E2]],Tabel_FK_E[],2,FALSE),"")</f>
        <v/>
      </c>
      <c r="AC382" s="125"/>
      <c r="AD382" s="122" t="str">
        <f>IF(Tabel_RIE[[#This Row],[B2]]&gt;0,VLOOKUP(Tabel_RIE[[#This Row],[B2]],Tabel_FK_B[],2,FALSE),"")</f>
        <v/>
      </c>
      <c r="AE382" s="125"/>
      <c r="AF382" s="122" t="str">
        <f>IF(Tabel_RIE[[#This Row],[W2]]&gt;0,VLOOKUP(Tabel_RIE[[#This Row],[W2]],Tabel_FK_W[],2,FALSE),"")</f>
        <v/>
      </c>
      <c r="AG38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82" s="122"/>
      <c r="AI382" s="119"/>
      <c r="AJ382" s="127"/>
      <c r="AK38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82" s="130" t="str">
        <f>IF(AND(Tabel_RIE[[#This Row],[R12]]&gt;=70,Tabel_RIE[[#This Row],[R22]]&lt;70),"Ja","Nee")</f>
        <v>Ja</v>
      </c>
      <c r="AM382" s="130" t="str">
        <f>IF(Tabel_RIE[[#This Row],[R22]]&lt;&gt;"",Tabel_RIE[[#This Row],[R22]],Tabel_RIE[[#This Row],[R12]])</f>
        <v/>
      </c>
    </row>
    <row r="383" spans="2:39" ht="42" customHeight="1">
      <c r="B383" s="118">
        <v>399</v>
      </c>
      <c r="C383" s="119"/>
      <c r="D383" s="119"/>
      <c r="E383" s="119"/>
      <c r="F383" s="119"/>
      <c r="G383" s="119"/>
      <c r="H383" s="119"/>
      <c r="I383" s="119"/>
      <c r="J383" s="119"/>
      <c r="K383" s="120"/>
      <c r="L383" s="121" t="str">
        <f>IF(Tabel_RIE[[#This Row],[E1]]&gt;0,VLOOKUP(Tabel_RIE[[#This Row],[E1]],Tabel_FK_E[],2,FALSE),"")</f>
        <v/>
      </c>
      <c r="M383" s="120"/>
      <c r="N383" s="122" t="str">
        <f>IF(Tabel_RIE[[#This Row],[B1]]&gt;0,VLOOKUP(Tabel_RIE[[#This Row],[B1]],Tabel_FK_B[],2,FALSE),"")</f>
        <v/>
      </c>
      <c r="O383" s="120"/>
      <c r="P383" s="122" t="str">
        <f>IF(Tabel_RIE[[#This Row],[W1]]&gt;0,VLOOKUP(Tabel_RIE[[#This Row],[W1]],Tabel_FK_W[],2,FALSE),"")</f>
        <v/>
      </c>
      <c r="Q38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83" s="122" t="str">
        <f>IF(OR(Tabel_RIE[[#This Row],[E12]]="",Tabel_RIE[[#This Row],[B12]]="",Tabel_RIE[[#This Row],[W12]]=""),"",Tabel_RIE[[#This Row],[E12]]*Tabel_RIE[[#This Row],[B12]]*Tabel_RIE[[#This Row],[W12]])</f>
        <v/>
      </c>
      <c r="S383" s="124" t="str">
        <f>IF(AND(Tabel_RIE[[#This Row],[E12]]="",Tabel_RIE[[#This Row],[R12]]=""),"",IF(AND(OR(Tabel_RIE[[#This Row],[E12]]="",Tabel_RIE[[#This Row],[E12]]&lt;15),OR(Tabel_RIE[[#This Row],[R12]]="",Tabel_RIE[[#This Row],[R12]]&lt;70)),"n.v.t.",IF(OR(Tabel_RIE[[#This Row],[E12]]&gt;=15,Tabel_RIE[[#This Row],[R12]]&gt;=70),"√","fout")))</f>
        <v/>
      </c>
      <c r="T383" s="125"/>
      <c r="U383" s="126"/>
      <c r="V383" s="126"/>
      <c r="W383" s="127"/>
      <c r="X383" s="128" t="str">
        <f t="shared" si="5"/>
        <v>Bronaanpak:
Collectieve maatregelen:
Individuele maatregelen:
PBM's:</v>
      </c>
      <c r="Y383" s="119"/>
      <c r="Z383" s="129"/>
      <c r="AA383" s="125"/>
      <c r="AB383" s="122" t="str">
        <f>IF(Tabel_RIE[[#This Row],[E2]]&gt;0,VLOOKUP(Tabel_RIE[[#This Row],[E2]],Tabel_FK_E[],2,FALSE),"")</f>
        <v/>
      </c>
      <c r="AC383" s="125"/>
      <c r="AD383" s="122" t="str">
        <f>IF(Tabel_RIE[[#This Row],[B2]]&gt;0,VLOOKUP(Tabel_RIE[[#This Row],[B2]],Tabel_FK_B[],2,FALSE),"")</f>
        <v/>
      </c>
      <c r="AE383" s="125"/>
      <c r="AF383" s="122" t="str">
        <f>IF(Tabel_RIE[[#This Row],[W2]]&gt;0,VLOOKUP(Tabel_RIE[[#This Row],[W2]],Tabel_FK_W[],2,FALSE),"")</f>
        <v/>
      </c>
      <c r="AG383"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83" s="122"/>
      <c r="AI383" s="119"/>
      <c r="AJ383" s="127"/>
      <c r="AK38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83" s="130" t="str">
        <f>IF(AND(Tabel_RIE[[#This Row],[R12]]&gt;=70,Tabel_RIE[[#This Row],[R22]]&lt;70),"Ja","Nee")</f>
        <v>Ja</v>
      </c>
      <c r="AM383" s="130" t="str">
        <f>IF(Tabel_RIE[[#This Row],[R22]]&lt;&gt;"",Tabel_RIE[[#This Row],[R22]],Tabel_RIE[[#This Row],[R12]])</f>
        <v/>
      </c>
    </row>
    <row r="384" spans="2:39" ht="42" customHeight="1">
      <c r="B384" s="118">
        <v>400</v>
      </c>
      <c r="C384" s="119"/>
      <c r="D384" s="119"/>
      <c r="E384" s="119"/>
      <c r="F384" s="119"/>
      <c r="G384" s="119"/>
      <c r="H384" s="119"/>
      <c r="I384" s="119"/>
      <c r="J384" s="119"/>
      <c r="K384" s="120"/>
      <c r="L384" s="121" t="str">
        <f>IF(Tabel_RIE[[#This Row],[E1]]&gt;0,VLOOKUP(Tabel_RIE[[#This Row],[E1]],Tabel_FK_E[],2,FALSE),"")</f>
        <v/>
      </c>
      <c r="M384" s="120"/>
      <c r="N384" s="122" t="str">
        <f>IF(Tabel_RIE[[#This Row],[B1]]&gt;0,VLOOKUP(Tabel_RIE[[#This Row],[B1]],Tabel_FK_B[],2,FALSE),"")</f>
        <v/>
      </c>
      <c r="O384" s="120"/>
      <c r="P384" s="122" t="str">
        <f>IF(Tabel_RIE[[#This Row],[W1]]&gt;0,VLOOKUP(Tabel_RIE[[#This Row],[W1]],Tabel_FK_W[],2,FALSE),"")</f>
        <v/>
      </c>
      <c r="Q38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84" s="122" t="str">
        <f>IF(OR(Tabel_RIE[[#This Row],[E12]]="",Tabel_RIE[[#This Row],[B12]]="",Tabel_RIE[[#This Row],[W12]]=""),"",Tabel_RIE[[#This Row],[E12]]*Tabel_RIE[[#This Row],[B12]]*Tabel_RIE[[#This Row],[W12]])</f>
        <v/>
      </c>
      <c r="S384" s="124" t="str">
        <f>IF(AND(Tabel_RIE[[#This Row],[E12]]="",Tabel_RIE[[#This Row],[R12]]=""),"",IF(AND(OR(Tabel_RIE[[#This Row],[E12]]="",Tabel_RIE[[#This Row],[E12]]&lt;15),OR(Tabel_RIE[[#This Row],[R12]]="",Tabel_RIE[[#This Row],[R12]]&lt;70)),"n.v.t.",IF(OR(Tabel_RIE[[#This Row],[E12]]&gt;=15,Tabel_RIE[[#This Row],[R12]]&gt;=70),"√","fout")))</f>
        <v/>
      </c>
      <c r="T384" s="125"/>
      <c r="U384" s="126"/>
      <c r="V384" s="126"/>
      <c r="W384" s="127"/>
      <c r="X384" s="128" t="str">
        <f t="shared" si="5"/>
        <v>Bronaanpak:
Collectieve maatregelen:
Individuele maatregelen:
PBM's:</v>
      </c>
      <c r="Y384" s="119"/>
      <c r="Z384" s="129"/>
      <c r="AA384" s="125"/>
      <c r="AB384" s="122" t="str">
        <f>IF(Tabel_RIE[[#This Row],[E2]]&gt;0,VLOOKUP(Tabel_RIE[[#This Row],[E2]],Tabel_FK_E[],2,FALSE),"")</f>
        <v/>
      </c>
      <c r="AC384" s="125"/>
      <c r="AD384" s="122" t="str">
        <f>IF(Tabel_RIE[[#This Row],[B2]]&gt;0,VLOOKUP(Tabel_RIE[[#This Row],[B2]],Tabel_FK_B[],2,FALSE),"")</f>
        <v/>
      </c>
      <c r="AE384" s="125"/>
      <c r="AF384" s="122" t="str">
        <f>IF(Tabel_RIE[[#This Row],[W2]]&gt;0,VLOOKUP(Tabel_RIE[[#This Row],[W2]],Tabel_FK_W[],2,FALSE),"")</f>
        <v/>
      </c>
      <c r="AG384"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84" s="122"/>
      <c r="AI384" s="119"/>
      <c r="AJ384" s="127"/>
      <c r="AK38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84" s="130" t="str">
        <f>IF(AND(Tabel_RIE[[#This Row],[R12]]&gt;=70,Tabel_RIE[[#This Row],[R22]]&lt;70),"Ja","Nee")</f>
        <v>Ja</v>
      </c>
      <c r="AM384" s="130" t="str">
        <f>IF(Tabel_RIE[[#This Row],[R22]]&lt;&gt;"",Tabel_RIE[[#This Row],[R22]],Tabel_RIE[[#This Row],[R12]])</f>
        <v/>
      </c>
    </row>
    <row r="385" spans="2:39" ht="42" customHeight="1">
      <c r="B385" s="118" t="s">
        <v>0</v>
      </c>
      <c r="C385" s="119"/>
      <c r="D385" s="119"/>
      <c r="E385" s="119"/>
      <c r="F385" s="119"/>
      <c r="G385" s="119"/>
      <c r="H385" s="119"/>
      <c r="I385" s="119"/>
      <c r="J385" s="119"/>
      <c r="K385" s="120"/>
      <c r="L385" s="121" t="str">
        <f>IF(Tabel_RIE[[#This Row],[E1]]&gt;0,VLOOKUP(Tabel_RIE[[#This Row],[E1]],Tabel_FK_E[],2,FALSE),"")</f>
        <v/>
      </c>
      <c r="M385" s="120"/>
      <c r="N385" s="122" t="str">
        <f>IF(Tabel_RIE[[#This Row],[B1]]&gt;0,VLOOKUP(Tabel_RIE[[#This Row],[B1]],Tabel_FK_B[],2,FALSE),"")</f>
        <v/>
      </c>
      <c r="O385" s="120"/>
      <c r="P385" s="122" t="str">
        <f>IF(Tabel_RIE[[#This Row],[W1]]&gt;0,VLOOKUP(Tabel_RIE[[#This Row],[W1]],Tabel_FK_W[],2,FALSE),"")</f>
        <v/>
      </c>
      <c r="Q38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85" s="122" t="str">
        <f>IF(OR(Tabel_RIE[[#This Row],[E12]]="",Tabel_RIE[[#This Row],[B12]]="",Tabel_RIE[[#This Row],[W12]]=""),"",Tabel_RIE[[#This Row],[E12]]*Tabel_RIE[[#This Row],[B12]]*Tabel_RIE[[#This Row],[W12]])</f>
        <v/>
      </c>
      <c r="S385" s="124" t="str">
        <f>IF(AND(Tabel_RIE[[#This Row],[E12]]="",Tabel_RIE[[#This Row],[R12]]=""),"",IF(AND(OR(Tabel_RIE[[#This Row],[E12]]="",Tabel_RIE[[#This Row],[E12]]&lt;15),OR(Tabel_RIE[[#This Row],[R12]]="",Tabel_RIE[[#This Row],[R12]]&lt;70)),"n.v.t.",IF(OR(Tabel_RIE[[#This Row],[E12]]&gt;=15,Tabel_RIE[[#This Row],[R12]]&gt;=70),"√","fout")))</f>
        <v/>
      </c>
      <c r="T385" s="125"/>
      <c r="U385" s="126"/>
      <c r="V385" s="126"/>
      <c r="W385" s="127"/>
      <c r="X385" s="128" t="str">
        <f t="shared" si="5"/>
        <v>Bronaanpak:
Collectieve maatregelen:
Individuele maatregelen:
PBM's:</v>
      </c>
      <c r="Y385" s="119"/>
      <c r="Z385" s="129"/>
      <c r="AA385" s="125"/>
      <c r="AB385" s="122" t="str">
        <f>IF(Tabel_RIE[[#This Row],[E2]]&gt;0,VLOOKUP(Tabel_RIE[[#This Row],[E2]],Tabel_FK_E[],2,FALSE),"")</f>
        <v/>
      </c>
      <c r="AC385" s="125"/>
      <c r="AD385" s="122" t="str">
        <f>IF(Tabel_RIE[[#This Row],[B2]]&gt;0,VLOOKUP(Tabel_RIE[[#This Row],[B2]],Tabel_FK_B[],2,FALSE),"")</f>
        <v/>
      </c>
      <c r="AE385" s="125"/>
      <c r="AF385" s="122" t="str">
        <f>IF(Tabel_RIE[[#This Row],[W2]]&gt;0,VLOOKUP(Tabel_RIE[[#This Row],[W2]],Tabel_FK_W[],2,FALSE),"")</f>
        <v/>
      </c>
      <c r="AG38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85" s="122"/>
      <c r="AI385" s="119"/>
      <c r="AJ385" s="127"/>
      <c r="AK38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85" s="130" t="str">
        <f>IF(AND(Tabel_RIE[[#This Row],[R12]]&gt;=70,Tabel_RIE[[#This Row],[R22]]&lt;70),"Ja","Nee")</f>
        <v>Ja</v>
      </c>
      <c r="AM385" s="130" t="str">
        <f>IF(Tabel_RIE[[#This Row],[R22]]&lt;&gt;"",Tabel_RIE[[#This Row],[R22]],Tabel_RIE[[#This Row],[R12]])</f>
        <v/>
      </c>
    </row>
    <row r="386" spans="2:39" ht="42" customHeight="1">
      <c r="B386" s="118" t="s">
        <v>0</v>
      </c>
      <c r="C386" s="119"/>
      <c r="D386" s="119"/>
      <c r="E386" s="119"/>
      <c r="F386" s="119"/>
      <c r="G386" s="119"/>
      <c r="H386" s="119"/>
      <c r="I386" s="119"/>
      <c r="J386" s="119"/>
      <c r="K386" s="120"/>
      <c r="L386" s="121" t="str">
        <f>IF(Tabel_RIE[[#This Row],[E1]]&gt;0,VLOOKUP(Tabel_RIE[[#This Row],[E1]],Tabel_FK_E[],2,FALSE),"")</f>
        <v/>
      </c>
      <c r="M386" s="120"/>
      <c r="N386" s="122" t="str">
        <f>IF(Tabel_RIE[[#This Row],[B1]]&gt;0,VLOOKUP(Tabel_RIE[[#This Row],[B1]],Tabel_FK_B[],2,FALSE),"")</f>
        <v/>
      </c>
      <c r="O386" s="120"/>
      <c r="P386" s="122" t="str">
        <f>IF(Tabel_RIE[[#This Row],[W1]]&gt;0,VLOOKUP(Tabel_RIE[[#This Row],[W1]],Tabel_FK_W[],2,FALSE),"")</f>
        <v/>
      </c>
      <c r="Q38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86" s="122" t="str">
        <f>IF(OR(Tabel_RIE[[#This Row],[E12]]="",Tabel_RIE[[#This Row],[B12]]="",Tabel_RIE[[#This Row],[W12]]=""),"",Tabel_RIE[[#This Row],[E12]]*Tabel_RIE[[#This Row],[B12]]*Tabel_RIE[[#This Row],[W12]])</f>
        <v/>
      </c>
      <c r="S386" s="124" t="str">
        <f>IF(AND(Tabel_RIE[[#This Row],[E12]]="",Tabel_RIE[[#This Row],[R12]]=""),"",IF(AND(OR(Tabel_RIE[[#This Row],[E12]]="",Tabel_RIE[[#This Row],[E12]]&lt;15),OR(Tabel_RIE[[#This Row],[R12]]="",Tabel_RIE[[#This Row],[R12]]&lt;70)),"n.v.t.",IF(OR(Tabel_RIE[[#This Row],[E12]]&gt;=15,Tabel_RIE[[#This Row],[R12]]&gt;=70),"√","fout")))</f>
        <v/>
      </c>
      <c r="T386" s="125"/>
      <c r="U386" s="126"/>
      <c r="V386" s="126"/>
      <c r="W386" s="127"/>
      <c r="X386" s="128" t="str">
        <f t="shared" si="5"/>
        <v>Bronaanpak:
Collectieve maatregelen:
Individuele maatregelen:
PBM's:</v>
      </c>
      <c r="Y386" s="119"/>
      <c r="Z386" s="129"/>
      <c r="AA386" s="125"/>
      <c r="AB386" s="122" t="str">
        <f>IF(Tabel_RIE[[#This Row],[E2]]&gt;0,VLOOKUP(Tabel_RIE[[#This Row],[E2]],Tabel_FK_E[],2,FALSE),"")</f>
        <v/>
      </c>
      <c r="AC386" s="125"/>
      <c r="AD386" s="122" t="str">
        <f>IF(Tabel_RIE[[#This Row],[B2]]&gt;0,VLOOKUP(Tabel_RIE[[#This Row],[B2]],Tabel_FK_B[],2,FALSE),"")</f>
        <v/>
      </c>
      <c r="AE386" s="125"/>
      <c r="AF386" s="122" t="str">
        <f>IF(Tabel_RIE[[#This Row],[W2]]&gt;0,VLOOKUP(Tabel_RIE[[#This Row],[W2]],Tabel_FK_W[],2,FALSE),"")</f>
        <v/>
      </c>
      <c r="AG38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86" s="122"/>
      <c r="AI386" s="119"/>
      <c r="AJ386" s="127"/>
      <c r="AK38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86" s="130" t="str">
        <f>IF(AND(Tabel_RIE[[#This Row],[R12]]&gt;=70,Tabel_RIE[[#This Row],[R22]]&lt;70),"Ja","Nee")</f>
        <v>Ja</v>
      </c>
      <c r="AM386" s="130" t="str">
        <f>IF(Tabel_RIE[[#This Row],[R22]]&lt;&gt;"",Tabel_RIE[[#This Row],[R22]],Tabel_RIE[[#This Row],[R12]])</f>
        <v/>
      </c>
    </row>
    <row r="387" spans="2:39" ht="42" customHeight="1">
      <c r="B387" s="118" t="s">
        <v>0</v>
      </c>
      <c r="C387" s="119"/>
      <c r="D387" s="119"/>
      <c r="E387" s="119"/>
      <c r="F387" s="119"/>
      <c r="G387" s="119"/>
      <c r="H387" s="119"/>
      <c r="I387" s="119"/>
      <c r="J387" s="119"/>
      <c r="K387" s="120"/>
      <c r="L387" s="121" t="str">
        <f>IF(Tabel_RIE[[#This Row],[E1]]&gt;0,VLOOKUP(Tabel_RIE[[#This Row],[E1]],Tabel_FK_E[],2,FALSE),"")</f>
        <v/>
      </c>
      <c r="M387" s="120"/>
      <c r="N387" s="122" t="str">
        <f>IF(Tabel_RIE[[#This Row],[B1]]&gt;0,VLOOKUP(Tabel_RIE[[#This Row],[B1]],Tabel_FK_B[],2,FALSE),"")</f>
        <v/>
      </c>
      <c r="O387" s="120"/>
      <c r="P387" s="122" t="str">
        <f>IF(Tabel_RIE[[#This Row],[W1]]&gt;0,VLOOKUP(Tabel_RIE[[#This Row],[W1]],Tabel_FK_W[],2,FALSE),"")</f>
        <v/>
      </c>
      <c r="Q38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87" s="122" t="str">
        <f>IF(OR(Tabel_RIE[[#This Row],[E12]]="",Tabel_RIE[[#This Row],[B12]]="",Tabel_RIE[[#This Row],[W12]]=""),"",Tabel_RIE[[#This Row],[E12]]*Tabel_RIE[[#This Row],[B12]]*Tabel_RIE[[#This Row],[W12]])</f>
        <v/>
      </c>
      <c r="S387" s="124" t="str">
        <f>IF(AND(Tabel_RIE[[#This Row],[E12]]="",Tabel_RIE[[#This Row],[R12]]=""),"",IF(AND(OR(Tabel_RIE[[#This Row],[E12]]="",Tabel_RIE[[#This Row],[E12]]&lt;15),OR(Tabel_RIE[[#This Row],[R12]]="",Tabel_RIE[[#This Row],[R12]]&lt;70)),"n.v.t.",IF(OR(Tabel_RIE[[#This Row],[E12]]&gt;=15,Tabel_RIE[[#This Row],[R12]]&gt;=70),"√","fout")))</f>
        <v/>
      </c>
      <c r="T387" s="125"/>
      <c r="U387" s="126"/>
      <c r="V387" s="126"/>
      <c r="W387" s="127"/>
      <c r="X387" s="128" t="str">
        <f t="shared" si="5"/>
        <v>Bronaanpak:
Collectieve maatregelen:
Individuele maatregelen:
PBM's:</v>
      </c>
      <c r="Y387" s="119"/>
      <c r="Z387" s="129"/>
      <c r="AA387" s="125"/>
      <c r="AB387" s="122" t="str">
        <f>IF(Tabel_RIE[[#This Row],[E2]]&gt;0,VLOOKUP(Tabel_RIE[[#This Row],[E2]],Tabel_FK_E[],2,FALSE),"")</f>
        <v/>
      </c>
      <c r="AC387" s="125"/>
      <c r="AD387" s="122" t="str">
        <f>IF(Tabel_RIE[[#This Row],[B2]]&gt;0,VLOOKUP(Tabel_RIE[[#This Row],[B2]],Tabel_FK_B[],2,FALSE),"")</f>
        <v/>
      </c>
      <c r="AE387" s="125"/>
      <c r="AF387" s="122" t="str">
        <f>IF(Tabel_RIE[[#This Row],[W2]]&gt;0,VLOOKUP(Tabel_RIE[[#This Row],[W2]],Tabel_FK_W[],2,FALSE),"")</f>
        <v/>
      </c>
      <c r="AG38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87" s="122"/>
      <c r="AI387" s="119"/>
      <c r="AJ387" s="127"/>
      <c r="AK38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87" s="130" t="str">
        <f>IF(AND(Tabel_RIE[[#This Row],[R12]]&gt;=70,Tabel_RIE[[#This Row],[R22]]&lt;70),"Ja","Nee")</f>
        <v>Ja</v>
      </c>
      <c r="AM387" s="130" t="str">
        <f>IF(Tabel_RIE[[#This Row],[R22]]&lt;&gt;"",Tabel_RIE[[#This Row],[R22]],Tabel_RIE[[#This Row],[R12]])</f>
        <v/>
      </c>
    </row>
    <row r="388" spans="2:39" ht="42" customHeight="1">
      <c r="B388" s="118" t="s">
        <v>0</v>
      </c>
      <c r="C388" s="119"/>
      <c r="D388" s="119"/>
      <c r="E388" s="119"/>
      <c r="F388" s="119"/>
      <c r="G388" s="119"/>
      <c r="H388" s="119"/>
      <c r="I388" s="119"/>
      <c r="J388" s="119"/>
      <c r="K388" s="120"/>
      <c r="L388" s="121" t="str">
        <f>IF(Tabel_RIE[[#This Row],[E1]]&gt;0,VLOOKUP(Tabel_RIE[[#This Row],[E1]],Tabel_FK_E[],2,FALSE),"")</f>
        <v/>
      </c>
      <c r="M388" s="120"/>
      <c r="N388" s="122" t="str">
        <f>IF(Tabel_RIE[[#This Row],[B1]]&gt;0,VLOOKUP(Tabel_RIE[[#This Row],[B1]],Tabel_FK_B[],2,FALSE),"")</f>
        <v/>
      </c>
      <c r="O388" s="120"/>
      <c r="P388" s="122" t="str">
        <f>IF(Tabel_RIE[[#This Row],[W1]]&gt;0,VLOOKUP(Tabel_RIE[[#This Row],[W1]],Tabel_FK_W[],2,FALSE),"")</f>
        <v/>
      </c>
      <c r="Q38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88" s="122" t="str">
        <f>IF(OR(Tabel_RIE[[#This Row],[E12]]="",Tabel_RIE[[#This Row],[B12]]="",Tabel_RIE[[#This Row],[W12]]=""),"",Tabel_RIE[[#This Row],[E12]]*Tabel_RIE[[#This Row],[B12]]*Tabel_RIE[[#This Row],[W12]])</f>
        <v/>
      </c>
      <c r="S388" s="124" t="str">
        <f>IF(AND(Tabel_RIE[[#This Row],[E12]]="",Tabel_RIE[[#This Row],[R12]]=""),"",IF(AND(OR(Tabel_RIE[[#This Row],[E12]]="",Tabel_RIE[[#This Row],[E12]]&lt;15),OR(Tabel_RIE[[#This Row],[R12]]="",Tabel_RIE[[#This Row],[R12]]&lt;70)),"n.v.t.",IF(OR(Tabel_RIE[[#This Row],[E12]]&gt;=15,Tabel_RIE[[#This Row],[R12]]&gt;=70),"√","fout")))</f>
        <v/>
      </c>
      <c r="T388" s="125"/>
      <c r="U388" s="126"/>
      <c r="V388" s="126"/>
      <c r="W388" s="127"/>
      <c r="X388" s="128" t="str">
        <f t="shared" si="5"/>
        <v>Bronaanpak:
Collectieve maatregelen:
Individuele maatregelen:
PBM's:</v>
      </c>
      <c r="Y388" s="119"/>
      <c r="Z388" s="129"/>
      <c r="AA388" s="125"/>
      <c r="AB388" s="122" t="str">
        <f>IF(Tabel_RIE[[#This Row],[E2]]&gt;0,VLOOKUP(Tabel_RIE[[#This Row],[E2]],Tabel_FK_E[],2,FALSE),"")</f>
        <v/>
      </c>
      <c r="AC388" s="125"/>
      <c r="AD388" s="122" t="str">
        <f>IF(Tabel_RIE[[#This Row],[B2]]&gt;0,VLOOKUP(Tabel_RIE[[#This Row],[B2]],Tabel_FK_B[],2,FALSE),"")</f>
        <v/>
      </c>
      <c r="AE388" s="125"/>
      <c r="AF388" s="122" t="str">
        <f>IF(Tabel_RIE[[#This Row],[W2]]&gt;0,VLOOKUP(Tabel_RIE[[#This Row],[W2]],Tabel_FK_W[],2,FALSE),"")</f>
        <v/>
      </c>
      <c r="AG38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88" s="122"/>
      <c r="AI388" s="119"/>
      <c r="AJ388" s="127"/>
      <c r="AK38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88" s="130" t="str">
        <f>IF(AND(Tabel_RIE[[#This Row],[R12]]&gt;=70,Tabel_RIE[[#This Row],[R22]]&lt;70),"Ja","Nee")</f>
        <v>Ja</v>
      </c>
      <c r="AM388" s="130" t="str">
        <f>IF(Tabel_RIE[[#This Row],[R22]]&lt;&gt;"",Tabel_RIE[[#This Row],[R22]],Tabel_RIE[[#This Row],[R12]])</f>
        <v/>
      </c>
    </row>
    <row r="389" spans="2:39" ht="42" customHeight="1">
      <c r="B389" s="118" t="s">
        <v>0</v>
      </c>
      <c r="C389" s="119"/>
      <c r="D389" s="119"/>
      <c r="E389" s="119"/>
      <c r="F389" s="119"/>
      <c r="G389" s="119"/>
      <c r="H389" s="119"/>
      <c r="I389" s="119"/>
      <c r="J389" s="119"/>
      <c r="K389" s="120"/>
      <c r="L389" s="121" t="str">
        <f>IF(Tabel_RIE[[#This Row],[E1]]&gt;0,VLOOKUP(Tabel_RIE[[#This Row],[E1]],Tabel_FK_E[],2,FALSE),"")</f>
        <v/>
      </c>
      <c r="M389" s="120"/>
      <c r="N389" s="122" t="str">
        <f>IF(Tabel_RIE[[#This Row],[B1]]&gt;0,VLOOKUP(Tabel_RIE[[#This Row],[B1]],Tabel_FK_B[],2,FALSE),"")</f>
        <v/>
      </c>
      <c r="O389" s="120"/>
      <c r="P389" s="122" t="str">
        <f>IF(Tabel_RIE[[#This Row],[W1]]&gt;0,VLOOKUP(Tabel_RIE[[#This Row],[W1]],Tabel_FK_W[],2,FALSE),"")</f>
        <v/>
      </c>
      <c r="Q38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89" s="122" t="str">
        <f>IF(OR(Tabel_RIE[[#This Row],[E12]]="",Tabel_RIE[[#This Row],[B12]]="",Tabel_RIE[[#This Row],[W12]]=""),"",Tabel_RIE[[#This Row],[E12]]*Tabel_RIE[[#This Row],[B12]]*Tabel_RIE[[#This Row],[W12]])</f>
        <v/>
      </c>
      <c r="S389" s="124" t="str">
        <f>IF(AND(Tabel_RIE[[#This Row],[E12]]="",Tabel_RIE[[#This Row],[R12]]=""),"",IF(AND(OR(Tabel_RIE[[#This Row],[E12]]="",Tabel_RIE[[#This Row],[E12]]&lt;15),OR(Tabel_RIE[[#This Row],[R12]]="",Tabel_RIE[[#This Row],[R12]]&lt;70)),"n.v.t.",IF(OR(Tabel_RIE[[#This Row],[E12]]&gt;=15,Tabel_RIE[[#This Row],[R12]]&gt;=70),"√","fout")))</f>
        <v/>
      </c>
      <c r="T389" s="125"/>
      <c r="U389" s="126"/>
      <c r="V389" s="126"/>
      <c r="W389" s="127"/>
      <c r="X389" s="128" t="str">
        <f t="shared" si="5"/>
        <v>Bronaanpak:
Collectieve maatregelen:
Individuele maatregelen:
PBM's:</v>
      </c>
      <c r="Y389" s="119"/>
      <c r="Z389" s="129"/>
      <c r="AA389" s="125"/>
      <c r="AB389" s="122" t="str">
        <f>IF(Tabel_RIE[[#This Row],[E2]]&gt;0,VLOOKUP(Tabel_RIE[[#This Row],[E2]],Tabel_FK_E[],2,FALSE),"")</f>
        <v/>
      </c>
      <c r="AC389" s="125"/>
      <c r="AD389" s="122" t="str">
        <f>IF(Tabel_RIE[[#This Row],[B2]]&gt;0,VLOOKUP(Tabel_RIE[[#This Row],[B2]],Tabel_FK_B[],2,FALSE),"")</f>
        <v/>
      </c>
      <c r="AE389" s="125"/>
      <c r="AF389" s="122" t="str">
        <f>IF(Tabel_RIE[[#This Row],[W2]]&gt;0,VLOOKUP(Tabel_RIE[[#This Row],[W2]],Tabel_FK_W[],2,FALSE),"")</f>
        <v/>
      </c>
      <c r="AG38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89" s="122"/>
      <c r="AI389" s="119"/>
      <c r="AJ389" s="127"/>
      <c r="AK38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89" s="130" t="str">
        <f>IF(AND(Tabel_RIE[[#This Row],[R12]]&gt;=70,Tabel_RIE[[#This Row],[R22]]&lt;70),"Ja","Nee")</f>
        <v>Ja</v>
      </c>
      <c r="AM389" s="130" t="str">
        <f>IF(Tabel_RIE[[#This Row],[R22]]&lt;&gt;"",Tabel_RIE[[#This Row],[R22]],Tabel_RIE[[#This Row],[R12]])</f>
        <v/>
      </c>
    </row>
    <row r="390" spans="2:39" ht="42" customHeight="1">
      <c r="B390" s="118" t="s">
        <v>0</v>
      </c>
      <c r="C390" s="119"/>
      <c r="D390" s="119"/>
      <c r="E390" s="119"/>
      <c r="F390" s="119"/>
      <c r="G390" s="119"/>
      <c r="H390" s="119"/>
      <c r="I390" s="119"/>
      <c r="J390" s="119"/>
      <c r="K390" s="120"/>
      <c r="L390" s="121" t="str">
        <f>IF(Tabel_RIE[[#This Row],[E1]]&gt;0,VLOOKUP(Tabel_RIE[[#This Row],[E1]],Tabel_FK_E[],2,FALSE),"")</f>
        <v/>
      </c>
      <c r="M390" s="120"/>
      <c r="N390" s="122" t="str">
        <f>IF(Tabel_RIE[[#This Row],[B1]]&gt;0,VLOOKUP(Tabel_RIE[[#This Row],[B1]],Tabel_FK_B[],2,FALSE),"")</f>
        <v/>
      </c>
      <c r="O390" s="120"/>
      <c r="P390" s="122" t="str">
        <f>IF(Tabel_RIE[[#This Row],[W1]]&gt;0,VLOOKUP(Tabel_RIE[[#This Row],[W1]],Tabel_FK_W[],2,FALSE),"")</f>
        <v/>
      </c>
      <c r="Q39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90" s="122" t="str">
        <f>IF(OR(Tabel_RIE[[#This Row],[E12]]="",Tabel_RIE[[#This Row],[B12]]="",Tabel_RIE[[#This Row],[W12]]=""),"",Tabel_RIE[[#This Row],[E12]]*Tabel_RIE[[#This Row],[B12]]*Tabel_RIE[[#This Row],[W12]])</f>
        <v/>
      </c>
      <c r="S390" s="124" t="str">
        <f>IF(AND(Tabel_RIE[[#This Row],[E12]]="",Tabel_RIE[[#This Row],[R12]]=""),"",IF(AND(OR(Tabel_RIE[[#This Row],[E12]]="",Tabel_RIE[[#This Row],[E12]]&lt;15),OR(Tabel_RIE[[#This Row],[R12]]="",Tabel_RIE[[#This Row],[R12]]&lt;70)),"n.v.t.",IF(OR(Tabel_RIE[[#This Row],[E12]]&gt;=15,Tabel_RIE[[#This Row],[R12]]&gt;=70),"√","fout")))</f>
        <v/>
      </c>
      <c r="T390" s="125"/>
      <c r="U390" s="126"/>
      <c r="V390" s="126"/>
      <c r="W390" s="127"/>
      <c r="X390" s="128" t="str">
        <f t="shared" si="5"/>
        <v>Bronaanpak:
Collectieve maatregelen:
Individuele maatregelen:
PBM's:</v>
      </c>
      <c r="Y390" s="119"/>
      <c r="Z390" s="129"/>
      <c r="AA390" s="125"/>
      <c r="AB390" s="122" t="str">
        <f>IF(Tabel_RIE[[#This Row],[E2]]&gt;0,VLOOKUP(Tabel_RIE[[#This Row],[E2]],Tabel_FK_E[],2,FALSE),"")</f>
        <v/>
      </c>
      <c r="AC390" s="125"/>
      <c r="AD390" s="122" t="str">
        <f>IF(Tabel_RIE[[#This Row],[B2]]&gt;0,VLOOKUP(Tabel_RIE[[#This Row],[B2]],Tabel_FK_B[],2,FALSE),"")</f>
        <v/>
      </c>
      <c r="AE390" s="125"/>
      <c r="AF390" s="122" t="str">
        <f>IF(Tabel_RIE[[#This Row],[W2]]&gt;0,VLOOKUP(Tabel_RIE[[#This Row],[W2]],Tabel_FK_W[],2,FALSE),"")</f>
        <v/>
      </c>
      <c r="AG39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90" s="122"/>
      <c r="AI390" s="119"/>
      <c r="AJ390" s="127"/>
      <c r="AK39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90" s="130" t="str">
        <f>IF(AND(Tabel_RIE[[#This Row],[R12]]&gt;=70,Tabel_RIE[[#This Row],[R22]]&lt;70),"Ja","Nee")</f>
        <v>Ja</v>
      </c>
      <c r="AM390" s="130" t="str">
        <f>IF(Tabel_RIE[[#This Row],[R22]]&lt;&gt;"",Tabel_RIE[[#This Row],[R22]],Tabel_RIE[[#This Row],[R12]])</f>
        <v/>
      </c>
    </row>
    <row r="391" spans="2:39" ht="42" customHeight="1">
      <c r="B391" s="118" t="s">
        <v>0</v>
      </c>
      <c r="C391" s="119"/>
      <c r="D391" s="119"/>
      <c r="E391" s="119"/>
      <c r="F391" s="119"/>
      <c r="G391" s="119"/>
      <c r="H391" s="119"/>
      <c r="I391" s="119"/>
      <c r="J391" s="119"/>
      <c r="K391" s="120"/>
      <c r="L391" s="121" t="str">
        <f>IF(Tabel_RIE[[#This Row],[E1]]&gt;0,VLOOKUP(Tabel_RIE[[#This Row],[E1]],Tabel_FK_E[],2,FALSE),"")</f>
        <v/>
      </c>
      <c r="M391" s="120"/>
      <c r="N391" s="122" t="str">
        <f>IF(Tabel_RIE[[#This Row],[B1]]&gt;0,VLOOKUP(Tabel_RIE[[#This Row],[B1]],Tabel_FK_B[],2,FALSE),"")</f>
        <v/>
      </c>
      <c r="O391" s="120"/>
      <c r="P391" s="122" t="str">
        <f>IF(Tabel_RIE[[#This Row],[W1]]&gt;0,VLOOKUP(Tabel_RIE[[#This Row],[W1]],Tabel_FK_W[],2,FALSE),"")</f>
        <v/>
      </c>
      <c r="Q39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91" s="122" t="str">
        <f>IF(OR(Tabel_RIE[[#This Row],[E12]]="",Tabel_RIE[[#This Row],[B12]]="",Tabel_RIE[[#This Row],[W12]]=""),"",Tabel_RIE[[#This Row],[E12]]*Tabel_RIE[[#This Row],[B12]]*Tabel_RIE[[#This Row],[W12]])</f>
        <v/>
      </c>
      <c r="S391" s="124" t="str">
        <f>IF(AND(Tabel_RIE[[#This Row],[E12]]="",Tabel_RIE[[#This Row],[R12]]=""),"",IF(AND(OR(Tabel_RIE[[#This Row],[E12]]="",Tabel_RIE[[#This Row],[E12]]&lt;15),OR(Tabel_RIE[[#This Row],[R12]]="",Tabel_RIE[[#This Row],[R12]]&lt;70)),"n.v.t.",IF(OR(Tabel_RIE[[#This Row],[E12]]&gt;=15,Tabel_RIE[[#This Row],[R12]]&gt;=70),"√","fout")))</f>
        <v/>
      </c>
      <c r="T391" s="125"/>
      <c r="U391" s="126"/>
      <c r="V391" s="126"/>
      <c r="W391" s="127"/>
      <c r="X391" s="128" t="str">
        <f t="shared" ref="X391:X422" si="6">$X$1</f>
        <v>Bronaanpak:
Collectieve maatregelen:
Individuele maatregelen:
PBM's:</v>
      </c>
      <c r="Y391" s="119"/>
      <c r="Z391" s="129"/>
      <c r="AA391" s="125"/>
      <c r="AB391" s="122" t="str">
        <f>IF(Tabel_RIE[[#This Row],[E2]]&gt;0,VLOOKUP(Tabel_RIE[[#This Row],[E2]],Tabel_FK_E[],2,FALSE),"")</f>
        <v/>
      </c>
      <c r="AC391" s="125"/>
      <c r="AD391" s="122" t="str">
        <f>IF(Tabel_RIE[[#This Row],[B2]]&gt;0,VLOOKUP(Tabel_RIE[[#This Row],[B2]],Tabel_FK_B[],2,FALSE),"")</f>
        <v/>
      </c>
      <c r="AE391" s="125"/>
      <c r="AF391" s="122" t="str">
        <f>IF(Tabel_RIE[[#This Row],[W2]]&gt;0,VLOOKUP(Tabel_RIE[[#This Row],[W2]],Tabel_FK_W[],2,FALSE),"")</f>
        <v/>
      </c>
      <c r="AG39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91" s="122"/>
      <c r="AI391" s="119"/>
      <c r="AJ391" s="127"/>
      <c r="AK39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91" s="130" t="str">
        <f>IF(AND(Tabel_RIE[[#This Row],[R12]]&gt;=70,Tabel_RIE[[#This Row],[R22]]&lt;70),"Ja","Nee")</f>
        <v>Ja</v>
      </c>
      <c r="AM391" s="130" t="str">
        <f>IF(Tabel_RIE[[#This Row],[R22]]&lt;&gt;"",Tabel_RIE[[#This Row],[R22]],Tabel_RIE[[#This Row],[R12]])</f>
        <v/>
      </c>
    </row>
    <row r="392" spans="2:39" ht="42" customHeight="1">
      <c r="B392" s="118" t="s">
        <v>0</v>
      </c>
      <c r="C392" s="119"/>
      <c r="D392" s="119"/>
      <c r="E392" s="119"/>
      <c r="F392" s="119"/>
      <c r="G392" s="119"/>
      <c r="H392" s="119"/>
      <c r="I392" s="119"/>
      <c r="J392" s="119"/>
      <c r="K392" s="120"/>
      <c r="L392" s="121" t="str">
        <f>IF(Tabel_RIE[[#This Row],[E1]]&gt;0,VLOOKUP(Tabel_RIE[[#This Row],[E1]],Tabel_FK_E[],2,FALSE),"")</f>
        <v/>
      </c>
      <c r="M392" s="120"/>
      <c r="N392" s="122" t="str">
        <f>IF(Tabel_RIE[[#This Row],[B1]]&gt;0,VLOOKUP(Tabel_RIE[[#This Row],[B1]],Tabel_FK_B[],2,FALSE),"")</f>
        <v/>
      </c>
      <c r="O392" s="120"/>
      <c r="P392" s="122" t="str">
        <f>IF(Tabel_RIE[[#This Row],[W1]]&gt;0,VLOOKUP(Tabel_RIE[[#This Row],[W1]],Tabel_FK_W[],2,FALSE),"")</f>
        <v/>
      </c>
      <c r="Q39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92" s="122" t="str">
        <f>IF(OR(Tabel_RIE[[#This Row],[E12]]="",Tabel_RIE[[#This Row],[B12]]="",Tabel_RIE[[#This Row],[W12]]=""),"",Tabel_RIE[[#This Row],[E12]]*Tabel_RIE[[#This Row],[B12]]*Tabel_RIE[[#This Row],[W12]])</f>
        <v/>
      </c>
      <c r="S392" s="124" t="str">
        <f>IF(AND(Tabel_RIE[[#This Row],[E12]]="",Tabel_RIE[[#This Row],[R12]]=""),"",IF(AND(OR(Tabel_RIE[[#This Row],[E12]]="",Tabel_RIE[[#This Row],[E12]]&lt;15),OR(Tabel_RIE[[#This Row],[R12]]="",Tabel_RIE[[#This Row],[R12]]&lt;70)),"n.v.t.",IF(OR(Tabel_RIE[[#This Row],[E12]]&gt;=15,Tabel_RIE[[#This Row],[R12]]&gt;=70),"√","fout")))</f>
        <v/>
      </c>
      <c r="T392" s="125"/>
      <c r="U392" s="126"/>
      <c r="V392" s="126"/>
      <c r="W392" s="127"/>
      <c r="X392" s="128" t="str">
        <f t="shared" si="6"/>
        <v>Bronaanpak:
Collectieve maatregelen:
Individuele maatregelen:
PBM's:</v>
      </c>
      <c r="Y392" s="119"/>
      <c r="Z392" s="129"/>
      <c r="AA392" s="125"/>
      <c r="AB392" s="122" t="str">
        <f>IF(Tabel_RIE[[#This Row],[E2]]&gt;0,VLOOKUP(Tabel_RIE[[#This Row],[E2]],Tabel_FK_E[],2,FALSE),"")</f>
        <v/>
      </c>
      <c r="AC392" s="125"/>
      <c r="AD392" s="122" t="str">
        <f>IF(Tabel_RIE[[#This Row],[B2]]&gt;0,VLOOKUP(Tabel_RIE[[#This Row],[B2]],Tabel_FK_B[],2,FALSE),"")</f>
        <v/>
      </c>
      <c r="AE392" s="125"/>
      <c r="AF392" s="122" t="str">
        <f>IF(Tabel_RIE[[#This Row],[W2]]&gt;0,VLOOKUP(Tabel_RIE[[#This Row],[W2]],Tabel_FK_W[],2,FALSE),"")</f>
        <v/>
      </c>
      <c r="AG39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92" s="122"/>
      <c r="AI392" s="119"/>
      <c r="AJ392" s="127"/>
      <c r="AK39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92" s="130" t="str">
        <f>IF(AND(Tabel_RIE[[#This Row],[R12]]&gt;=70,Tabel_RIE[[#This Row],[R22]]&lt;70),"Ja","Nee")</f>
        <v>Ja</v>
      </c>
      <c r="AM392" s="130" t="str">
        <f>IF(Tabel_RIE[[#This Row],[R22]]&lt;&gt;"",Tabel_RIE[[#This Row],[R22]],Tabel_RIE[[#This Row],[R12]])</f>
        <v/>
      </c>
    </row>
    <row r="393" spans="2:39" ht="42" customHeight="1">
      <c r="B393" s="118" t="s">
        <v>0</v>
      </c>
      <c r="C393" s="119"/>
      <c r="D393" s="119"/>
      <c r="E393" s="119"/>
      <c r="F393" s="119"/>
      <c r="G393" s="119"/>
      <c r="H393" s="119"/>
      <c r="I393" s="119"/>
      <c r="J393" s="119"/>
      <c r="K393" s="120"/>
      <c r="L393" s="121" t="str">
        <f>IF(Tabel_RIE[[#This Row],[E1]]&gt;0,VLOOKUP(Tabel_RIE[[#This Row],[E1]],Tabel_FK_E[],2,FALSE),"")</f>
        <v/>
      </c>
      <c r="M393" s="120"/>
      <c r="N393" s="122" t="str">
        <f>IF(Tabel_RIE[[#This Row],[B1]]&gt;0,VLOOKUP(Tabel_RIE[[#This Row],[B1]],Tabel_FK_B[],2,FALSE),"")</f>
        <v/>
      </c>
      <c r="O393" s="120"/>
      <c r="P393" s="122" t="str">
        <f>IF(Tabel_RIE[[#This Row],[W1]]&gt;0,VLOOKUP(Tabel_RIE[[#This Row],[W1]],Tabel_FK_W[],2,FALSE),"")</f>
        <v/>
      </c>
      <c r="Q39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93" s="122" t="str">
        <f>IF(OR(Tabel_RIE[[#This Row],[E12]]="",Tabel_RIE[[#This Row],[B12]]="",Tabel_RIE[[#This Row],[W12]]=""),"",Tabel_RIE[[#This Row],[E12]]*Tabel_RIE[[#This Row],[B12]]*Tabel_RIE[[#This Row],[W12]])</f>
        <v/>
      </c>
      <c r="S393" s="124" t="str">
        <f>IF(AND(Tabel_RIE[[#This Row],[E12]]="",Tabel_RIE[[#This Row],[R12]]=""),"",IF(AND(OR(Tabel_RIE[[#This Row],[E12]]="",Tabel_RIE[[#This Row],[E12]]&lt;15),OR(Tabel_RIE[[#This Row],[R12]]="",Tabel_RIE[[#This Row],[R12]]&lt;70)),"n.v.t.",IF(OR(Tabel_RIE[[#This Row],[E12]]&gt;=15,Tabel_RIE[[#This Row],[R12]]&gt;=70),"√","fout")))</f>
        <v/>
      </c>
      <c r="T393" s="125"/>
      <c r="U393" s="126"/>
      <c r="V393" s="126"/>
      <c r="W393" s="127"/>
      <c r="X393" s="128" t="str">
        <f t="shared" si="6"/>
        <v>Bronaanpak:
Collectieve maatregelen:
Individuele maatregelen:
PBM's:</v>
      </c>
      <c r="Y393" s="119"/>
      <c r="Z393" s="129"/>
      <c r="AA393" s="125"/>
      <c r="AB393" s="122" t="str">
        <f>IF(Tabel_RIE[[#This Row],[E2]]&gt;0,VLOOKUP(Tabel_RIE[[#This Row],[E2]],Tabel_FK_E[],2,FALSE),"")</f>
        <v/>
      </c>
      <c r="AC393" s="125"/>
      <c r="AD393" s="122" t="str">
        <f>IF(Tabel_RIE[[#This Row],[B2]]&gt;0,VLOOKUP(Tabel_RIE[[#This Row],[B2]],Tabel_FK_B[],2,FALSE),"")</f>
        <v/>
      </c>
      <c r="AE393" s="125"/>
      <c r="AF393" s="122" t="str">
        <f>IF(Tabel_RIE[[#This Row],[W2]]&gt;0,VLOOKUP(Tabel_RIE[[#This Row],[W2]],Tabel_FK_W[],2,FALSE),"")</f>
        <v/>
      </c>
      <c r="AG39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93" s="122"/>
      <c r="AI393" s="119"/>
      <c r="AJ393" s="127"/>
      <c r="AK39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93" s="130" t="str">
        <f>IF(AND(Tabel_RIE[[#This Row],[R12]]&gt;=70,Tabel_RIE[[#This Row],[R22]]&lt;70),"Ja","Nee")</f>
        <v>Ja</v>
      </c>
      <c r="AM393" s="130" t="str">
        <f>IF(Tabel_RIE[[#This Row],[R22]]&lt;&gt;"",Tabel_RIE[[#This Row],[R22]],Tabel_RIE[[#This Row],[R12]])</f>
        <v/>
      </c>
    </row>
    <row r="394" spans="2:39" ht="42" customHeight="1">
      <c r="B394" s="118" t="s">
        <v>0</v>
      </c>
      <c r="C394" s="119"/>
      <c r="D394" s="119"/>
      <c r="E394" s="119"/>
      <c r="F394" s="119"/>
      <c r="G394" s="119"/>
      <c r="H394" s="119"/>
      <c r="I394" s="119"/>
      <c r="J394" s="119"/>
      <c r="K394" s="120"/>
      <c r="L394" s="121" t="str">
        <f>IF(Tabel_RIE[[#This Row],[E1]]&gt;0,VLOOKUP(Tabel_RIE[[#This Row],[E1]],Tabel_FK_E[],2,FALSE),"")</f>
        <v/>
      </c>
      <c r="M394" s="120"/>
      <c r="N394" s="122" t="str">
        <f>IF(Tabel_RIE[[#This Row],[B1]]&gt;0,VLOOKUP(Tabel_RIE[[#This Row],[B1]],Tabel_FK_B[],2,FALSE),"")</f>
        <v/>
      </c>
      <c r="O394" s="120"/>
      <c r="P394" s="122" t="str">
        <f>IF(Tabel_RIE[[#This Row],[W1]]&gt;0,VLOOKUP(Tabel_RIE[[#This Row],[W1]],Tabel_FK_W[],2,FALSE),"")</f>
        <v/>
      </c>
      <c r="Q39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94" s="122" t="str">
        <f>IF(OR(Tabel_RIE[[#This Row],[E12]]="",Tabel_RIE[[#This Row],[B12]]="",Tabel_RIE[[#This Row],[W12]]=""),"",Tabel_RIE[[#This Row],[E12]]*Tabel_RIE[[#This Row],[B12]]*Tabel_RIE[[#This Row],[W12]])</f>
        <v/>
      </c>
      <c r="S394" s="124" t="str">
        <f>IF(AND(Tabel_RIE[[#This Row],[E12]]="",Tabel_RIE[[#This Row],[R12]]=""),"",IF(AND(OR(Tabel_RIE[[#This Row],[E12]]="",Tabel_RIE[[#This Row],[E12]]&lt;15),OR(Tabel_RIE[[#This Row],[R12]]="",Tabel_RIE[[#This Row],[R12]]&lt;70)),"n.v.t.",IF(OR(Tabel_RIE[[#This Row],[E12]]&gt;=15,Tabel_RIE[[#This Row],[R12]]&gt;=70),"√","fout")))</f>
        <v/>
      </c>
      <c r="T394" s="125"/>
      <c r="U394" s="126"/>
      <c r="V394" s="126"/>
      <c r="W394" s="127"/>
      <c r="X394" s="128" t="str">
        <f t="shared" si="6"/>
        <v>Bronaanpak:
Collectieve maatregelen:
Individuele maatregelen:
PBM's:</v>
      </c>
      <c r="Y394" s="119"/>
      <c r="Z394" s="129"/>
      <c r="AA394" s="125"/>
      <c r="AB394" s="122" t="str">
        <f>IF(Tabel_RIE[[#This Row],[E2]]&gt;0,VLOOKUP(Tabel_RIE[[#This Row],[E2]],Tabel_FK_E[],2,FALSE),"")</f>
        <v/>
      </c>
      <c r="AC394" s="125"/>
      <c r="AD394" s="122" t="str">
        <f>IF(Tabel_RIE[[#This Row],[B2]]&gt;0,VLOOKUP(Tabel_RIE[[#This Row],[B2]],Tabel_FK_B[],2,FALSE),"")</f>
        <v/>
      </c>
      <c r="AE394" s="125"/>
      <c r="AF394" s="122" t="str">
        <f>IF(Tabel_RIE[[#This Row],[W2]]&gt;0,VLOOKUP(Tabel_RIE[[#This Row],[W2]],Tabel_FK_W[],2,FALSE),"")</f>
        <v/>
      </c>
      <c r="AG39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94" s="122"/>
      <c r="AI394" s="119"/>
      <c r="AJ394" s="127"/>
      <c r="AK39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94" s="130" t="str">
        <f>IF(AND(Tabel_RIE[[#This Row],[R12]]&gt;=70,Tabel_RIE[[#This Row],[R22]]&lt;70),"Ja","Nee")</f>
        <v>Ja</v>
      </c>
      <c r="AM394" s="130" t="str">
        <f>IF(Tabel_RIE[[#This Row],[R22]]&lt;&gt;"",Tabel_RIE[[#This Row],[R22]],Tabel_RIE[[#This Row],[R12]])</f>
        <v/>
      </c>
    </row>
    <row r="395" spans="2:39" ht="42" customHeight="1">
      <c r="B395" s="118" t="s">
        <v>0</v>
      </c>
      <c r="C395" s="119"/>
      <c r="D395" s="119"/>
      <c r="E395" s="119"/>
      <c r="F395" s="119"/>
      <c r="G395" s="119"/>
      <c r="H395" s="119"/>
      <c r="I395" s="119"/>
      <c r="J395" s="119"/>
      <c r="K395" s="120"/>
      <c r="L395" s="121" t="str">
        <f>IF(Tabel_RIE[[#This Row],[E1]]&gt;0,VLOOKUP(Tabel_RIE[[#This Row],[E1]],Tabel_FK_E[],2,FALSE),"")</f>
        <v/>
      </c>
      <c r="M395" s="120"/>
      <c r="N395" s="122" t="str">
        <f>IF(Tabel_RIE[[#This Row],[B1]]&gt;0,VLOOKUP(Tabel_RIE[[#This Row],[B1]],Tabel_FK_B[],2,FALSE),"")</f>
        <v/>
      </c>
      <c r="O395" s="120"/>
      <c r="P395" s="122" t="str">
        <f>IF(Tabel_RIE[[#This Row],[W1]]&gt;0,VLOOKUP(Tabel_RIE[[#This Row],[W1]],Tabel_FK_W[],2,FALSE),"")</f>
        <v/>
      </c>
      <c r="Q39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95" s="122" t="str">
        <f>IF(OR(Tabel_RIE[[#This Row],[E12]]="",Tabel_RIE[[#This Row],[B12]]="",Tabel_RIE[[#This Row],[W12]]=""),"",Tabel_RIE[[#This Row],[E12]]*Tabel_RIE[[#This Row],[B12]]*Tabel_RIE[[#This Row],[W12]])</f>
        <v/>
      </c>
      <c r="S395" s="124" t="str">
        <f>IF(AND(Tabel_RIE[[#This Row],[E12]]="",Tabel_RIE[[#This Row],[R12]]=""),"",IF(AND(OR(Tabel_RIE[[#This Row],[E12]]="",Tabel_RIE[[#This Row],[E12]]&lt;15),OR(Tabel_RIE[[#This Row],[R12]]="",Tabel_RIE[[#This Row],[R12]]&lt;70)),"n.v.t.",IF(OR(Tabel_RIE[[#This Row],[E12]]&gt;=15,Tabel_RIE[[#This Row],[R12]]&gt;=70),"√","fout")))</f>
        <v/>
      </c>
      <c r="T395" s="125"/>
      <c r="U395" s="126"/>
      <c r="V395" s="126"/>
      <c r="W395" s="127"/>
      <c r="X395" s="128" t="str">
        <f t="shared" si="6"/>
        <v>Bronaanpak:
Collectieve maatregelen:
Individuele maatregelen:
PBM's:</v>
      </c>
      <c r="Y395" s="119"/>
      <c r="Z395" s="129"/>
      <c r="AA395" s="125"/>
      <c r="AB395" s="122" t="str">
        <f>IF(Tabel_RIE[[#This Row],[E2]]&gt;0,VLOOKUP(Tabel_RIE[[#This Row],[E2]],Tabel_FK_E[],2,FALSE),"")</f>
        <v/>
      </c>
      <c r="AC395" s="125"/>
      <c r="AD395" s="122" t="str">
        <f>IF(Tabel_RIE[[#This Row],[B2]]&gt;0,VLOOKUP(Tabel_RIE[[#This Row],[B2]],Tabel_FK_B[],2,FALSE),"")</f>
        <v/>
      </c>
      <c r="AE395" s="125"/>
      <c r="AF395" s="122" t="str">
        <f>IF(Tabel_RIE[[#This Row],[W2]]&gt;0,VLOOKUP(Tabel_RIE[[#This Row],[W2]],Tabel_FK_W[],2,FALSE),"")</f>
        <v/>
      </c>
      <c r="AG39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95" s="122"/>
      <c r="AI395" s="119"/>
      <c r="AJ395" s="127"/>
      <c r="AK39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95" s="130" t="str">
        <f>IF(AND(Tabel_RIE[[#This Row],[R12]]&gt;=70,Tabel_RIE[[#This Row],[R22]]&lt;70),"Ja","Nee")</f>
        <v>Ja</v>
      </c>
      <c r="AM395" s="130" t="str">
        <f>IF(Tabel_RIE[[#This Row],[R22]]&lt;&gt;"",Tabel_RIE[[#This Row],[R22]],Tabel_RIE[[#This Row],[R12]])</f>
        <v/>
      </c>
    </row>
    <row r="396" spans="2:39" ht="42" customHeight="1">
      <c r="B396" s="118" t="s">
        <v>0</v>
      </c>
      <c r="C396" s="119"/>
      <c r="D396" s="119"/>
      <c r="E396" s="119"/>
      <c r="F396" s="119"/>
      <c r="G396" s="119"/>
      <c r="H396" s="119"/>
      <c r="I396" s="119"/>
      <c r="J396" s="119"/>
      <c r="K396" s="120"/>
      <c r="L396" s="121" t="str">
        <f>IF(Tabel_RIE[[#This Row],[E1]]&gt;0,VLOOKUP(Tabel_RIE[[#This Row],[E1]],Tabel_FK_E[],2,FALSE),"")</f>
        <v/>
      </c>
      <c r="M396" s="120"/>
      <c r="N396" s="122" t="str">
        <f>IF(Tabel_RIE[[#This Row],[B1]]&gt;0,VLOOKUP(Tabel_RIE[[#This Row],[B1]],Tabel_FK_B[],2,FALSE),"")</f>
        <v/>
      </c>
      <c r="O396" s="120"/>
      <c r="P396" s="122" t="str">
        <f>IF(Tabel_RIE[[#This Row],[W1]]&gt;0,VLOOKUP(Tabel_RIE[[#This Row],[W1]],Tabel_FK_W[],2,FALSE),"")</f>
        <v/>
      </c>
      <c r="Q39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96" s="122" t="str">
        <f>IF(OR(Tabel_RIE[[#This Row],[E12]]="",Tabel_RIE[[#This Row],[B12]]="",Tabel_RIE[[#This Row],[W12]]=""),"",Tabel_RIE[[#This Row],[E12]]*Tabel_RIE[[#This Row],[B12]]*Tabel_RIE[[#This Row],[W12]])</f>
        <v/>
      </c>
      <c r="S396" s="124" t="str">
        <f>IF(AND(Tabel_RIE[[#This Row],[E12]]="",Tabel_RIE[[#This Row],[R12]]=""),"",IF(AND(OR(Tabel_RIE[[#This Row],[E12]]="",Tabel_RIE[[#This Row],[E12]]&lt;15),OR(Tabel_RIE[[#This Row],[R12]]="",Tabel_RIE[[#This Row],[R12]]&lt;70)),"n.v.t.",IF(OR(Tabel_RIE[[#This Row],[E12]]&gt;=15,Tabel_RIE[[#This Row],[R12]]&gt;=70),"√","fout")))</f>
        <v/>
      </c>
      <c r="T396" s="125"/>
      <c r="U396" s="126"/>
      <c r="V396" s="126"/>
      <c r="W396" s="127"/>
      <c r="X396" s="128" t="str">
        <f t="shared" si="6"/>
        <v>Bronaanpak:
Collectieve maatregelen:
Individuele maatregelen:
PBM's:</v>
      </c>
      <c r="Y396" s="119"/>
      <c r="Z396" s="129"/>
      <c r="AA396" s="125"/>
      <c r="AB396" s="122" t="str">
        <f>IF(Tabel_RIE[[#This Row],[E2]]&gt;0,VLOOKUP(Tabel_RIE[[#This Row],[E2]],Tabel_FK_E[],2,FALSE),"")</f>
        <v/>
      </c>
      <c r="AC396" s="125"/>
      <c r="AD396" s="122" t="str">
        <f>IF(Tabel_RIE[[#This Row],[B2]]&gt;0,VLOOKUP(Tabel_RIE[[#This Row],[B2]],Tabel_FK_B[],2,FALSE),"")</f>
        <v/>
      </c>
      <c r="AE396" s="125"/>
      <c r="AF396" s="122" t="str">
        <f>IF(Tabel_RIE[[#This Row],[W2]]&gt;0,VLOOKUP(Tabel_RIE[[#This Row],[W2]],Tabel_FK_W[],2,FALSE),"")</f>
        <v/>
      </c>
      <c r="AG39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96" s="122"/>
      <c r="AI396" s="119"/>
      <c r="AJ396" s="127"/>
      <c r="AK39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96" s="130" t="str">
        <f>IF(AND(Tabel_RIE[[#This Row],[R12]]&gt;=70,Tabel_RIE[[#This Row],[R22]]&lt;70),"Ja","Nee")</f>
        <v>Ja</v>
      </c>
      <c r="AM396" s="130" t="str">
        <f>IF(Tabel_RIE[[#This Row],[R22]]&lt;&gt;"",Tabel_RIE[[#This Row],[R22]],Tabel_RIE[[#This Row],[R12]])</f>
        <v/>
      </c>
    </row>
    <row r="397" spans="2:39" ht="42" customHeight="1">
      <c r="B397" s="118" t="s">
        <v>0</v>
      </c>
      <c r="C397" s="119"/>
      <c r="D397" s="119"/>
      <c r="E397" s="119"/>
      <c r="F397" s="119"/>
      <c r="G397" s="119"/>
      <c r="H397" s="119"/>
      <c r="I397" s="119"/>
      <c r="J397" s="119"/>
      <c r="K397" s="120"/>
      <c r="L397" s="121" t="str">
        <f>IF(Tabel_RIE[[#This Row],[E1]]&gt;0,VLOOKUP(Tabel_RIE[[#This Row],[E1]],Tabel_FK_E[],2,FALSE),"")</f>
        <v/>
      </c>
      <c r="M397" s="120"/>
      <c r="N397" s="122" t="str">
        <f>IF(Tabel_RIE[[#This Row],[B1]]&gt;0,VLOOKUP(Tabel_RIE[[#This Row],[B1]],Tabel_FK_B[],2,FALSE),"")</f>
        <v/>
      </c>
      <c r="O397" s="120"/>
      <c r="P397" s="122" t="str">
        <f>IF(Tabel_RIE[[#This Row],[W1]]&gt;0,VLOOKUP(Tabel_RIE[[#This Row],[W1]],Tabel_FK_W[],2,FALSE),"")</f>
        <v/>
      </c>
      <c r="Q39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97" s="122" t="str">
        <f>IF(OR(Tabel_RIE[[#This Row],[E12]]="",Tabel_RIE[[#This Row],[B12]]="",Tabel_RIE[[#This Row],[W12]]=""),"",Tabel_RIE[[#This Row],[E12]]*Tabel_RIE[[#This Row],[B12]]*Tabel_RIE[[#This Row],[W12]])</f>
        <v/>
      </c>
      <c r="S397" s="124" t="str">
        <f>IF(AND(Tabel_RIE[[#This Row],[E12]]="",Tabel_RIE[[#This Row],[R12]]=""),"",IF(AND(OR(Tabel_RIE[[#This Row],[E12]]="",Tabel_RIE[[#This Row],[E12]]&lt;15),OR(Tabel_RIE[[#This Row],[R12]]="",Tabel_RIE[[#This Row],[R12]]&lt;70)),"n.v.t.",IF(OR(Tabel_RIE[[#This Row],[E12]]&gt;=15,Tabel_RIE[[#This Row],[R12]]&gt;=70),"√","fout")))</f>
        <v/>
      </c>
      <c r="T397" s="125"/>
      <c r="U397" s="126"/>
      <c r="V397" s="126"/>
      <c r="W397" s="127"/>
      <c r="X397" s="128" t="str">
        <f t="shared" si="6"/>
        <v>Bronaanpak:
Collectieve maatregelen:
Individuele maatregelen:
PBM's:</v>
      </c>
      <c r="Y397" s="119"/>
      <c r="Z397" s="129"/>
      <c r="AA397" s="125"/>
      <c r="AB397" s="122" t="str">
        <f>IF(Tabel_RIE[[#This Row],[E2]]&gt;0,VLOOKUP(Tabel_RIE[[#This Row],[E2]],Tabel_FK_E[],2,FALSE),"")</f>
        <v/>
      </c>
      <c r="AC397" s="125"/>
      <c r="AD397" s="122" t="str">
        <f>IF(Tabel_RIE[[#This Row],[B2]]&gt;0,VLOOKUP(Tabel_RIE[[#This Row],[B2]],Tabel_FK_B[],2,FALSE),"")</f>
        <v/>
      </c>
      <c r="AE397" s="125"/>
      <c r="AF397" s="122" t="str">
        <f>IF(Tabel_RIE[[#This Row],[W2]]&gt;0,VLOOKUP(Tabel_RIE[[#This Row],[W2]],Tabel_FK_W[],2,FALSE),"")</f>
        <v/>
      </c>
      <c r="AG39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97" s="122"/>
      <c r="AI397" s="119"/>
      <c r="AJ397" s="127"/>
      <c r="AK39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97" s="130" t="str">
        <f>IF(AND(Tabel_RIE[[#This Row],[R12]]&gt;=70,Tabel_RIE[[#This Row],[R22]]&lt;70),"Ja","Nee")</f>
        <v>Ja</v>
      </c>
      <c r="AM397" s="130" t="str">
        <f>IF(Tabel_RIE[[#This Row],[R22]]&lt;&gt;"",Tabel_RIE[[#This Row],[R22]],Tabel_RIE[[#This Row],[R12]])</f>
        <v/>
      </c>
    </row>
    <row r="398" spans="2:39" ht="42" customHeight="1">
      <c r="B398" s="118" t="s">
        <v>0</v>
      </c>
      <c r="C398" s="119"/>
      <c r="D398" s="119"/>
      <c r="E398" s="119"/>
      <c r="F398" s="119"/>
      <c r="G398" s="119"/>
      <c r="H398" s="119"/>
      <c r="I398" s="119"/>
      <c r="J398" s="119"/>
      <c r="K398" s="120"/>
      <c r="L398" s="121" t="str">
        <f>IF(Tabel_RIE[[#This Row],[E1]]&gt;0,VLOOKUP(Tabel_RIE[[#This Row],[E1]],Tabel_FK_E[],2,FALSE),"")</f>
        <v/>
      </c>
      <c r="M398" s="120"/>
      <c r="N398" s="122" t="str">
        <f>IF(Tabel_RIE[[#This Row],[B1]]&gt;0,VLOOKUP(Tabel_RIE[[#This Row],[B1]],Tabel_FK_B[],2,FALSE),"")</f>
        <v/>
      </c>
      <c r="O398" s="120"/>
      <c r="P398" s="122" t="str">
        <f>IF(Tabel_RIE[[#This Row],[W1]]&gt;0,VLOOKUP(Tabel_RIE[[#This Row],[W1]],Tabel_FK_W[],2,FALSE),"")</f>
        <v/>
      </c>
      <c r="Q39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98" s="122" t="str">
        <f>IF(OR(Tabel_RIE[[#This Row],[E12]]="",Tabel_RIE[[#This Row],[B12]]="",Tabel_RIE[[#This Row],[W12]]=""),"",Tabel_RIE[[#This Row],[E12]]*Tabel_RIE[[#This Row],[B12]]*Tabel_RIE[[#This Row],[W12]])</f>
        <v/>
      </c>
      <c r="S398" s="124" t="str">
        <f>IF(AND(Tabel_RIE[[#This Row],[E12]]="",Tabel_RIE[[#This Row],[R12]]=""),"",IF(AND(OR(Tabel_RIE[[#This Row],[E12]]="",Tabel_RIE[[#This Row],[E12]]&lt;15),OR(Tabel_RIE[[#This Row],[R12]]="",Tabel_RIE[[#This Row],[R12]]&lt;70)),"n.v.t.",IF(OR(Tabel_RIE[[#This Row],[E12]]&gt;=15,Tabel_RIE[[#This Row],[R12]]&gt;=70),"√","fout")))</f>
        <v/>
      </c>
      <c r="T398" s="125"/>
      <c r="U398" s="126"/>
      <c r="V398" s="126"/>
      <c r="W398" s="127"/>
      <c r="X398" s="128" t="str">
        <f t="shared" si="6"/>
        <v>Bronaanpak:
Collectieve maatregelen:
Individuele maatregelen:
PBM's:</v>
      </c>
      <c r="Y398" s="119"/>
      <c r="Z398" s="129"/>
      <c r="AA398" s="125"/>
      <c r="AB398" s="122" t="str">
        <f>IF(Tabel_RIE[[#This Row],[E2]]&gt;0,VLOOKUP(Tabel_RIE[[#This Row],[E2]],Tabel_FK_E[],2,FALSE),"")</f>
        <v/>
      </c>
      <c r="AC398" s="125"/>
      <c r="AD398" s="122" t="str">
        <f>IF(Tabel_RIE[[#This Row],[B2]]&gt;0,VLOOKUP(Tabel_RIE[[#This Row],[B2]],Tabel_FK_B[],2,FALSE),"")</f>
        <v/>
      </c>
      <c r="AE398" s="125"/>
      <c r="AF398" s="122" t="str">
        <f>IF(Tabel_RIE[[#This Row],[W2]]&gt;0,VLOOKUP(Tabel_RIE[[#This Row],[W2]],Tabel_FK_W[],2,FALSE),"")</f>
        <v/>
      </c>
      <c r="AG39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98" s="122"/>
      <c r="AI398" s="119"/>
      <c r="AJ398" s="127"/>
      <c r="AK39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98" s="130" t="str">
        <f>IF(AND(Tabel_RIE[[#This Row],[R12]]&gt;=70,Tabel_RIE[[#This Row],[R22]]&lt;70),"Ja","Nee")</f>
        <v>Ja</v>
      </c>
      <c r="AM398" s="130" t="str">
        <f>IF(Tabel_RIE[[#This Row],[R22]]&lt;&gt;"",Tabel_RIE[[#This Row],[R22]],Tabel_RIE[[#This Row],[R12]])</f>
        <v/>
      </c>
    </row>
    <row r="399" spans="2:39" ht="42" customHeight="1">
      <c r="B399" s="118" t="s">
        <v>0</v>
      </c>
      <c r="C399" s="119"/>
      <c r="D399" s="119"/>
      <c r="E399" s="119"/>
      <c r="F399" s="119"/>
      <c r="G399" s="119"/>
      <c r="H399" s="119"/>
      <c r="I399" s="119"/>
      <c r="J399" s="119"/>
      <c r="K399" s="120"/>
      <c r="L399" s="121" t="str">
        <f>IF(Tabel_RIE[[#This Row],[E1]]&gt;0,VLOOKUP(Tabel_RIE[[#This Row],[E1]],Tabel_FK_E[],2,FALSE),"")</f>
        <v/>
      </c>
      <c r="M399" s="120"/>
      <c r="N399" s="122" t="str">
        <f>IF(Tabel_RIE[[#This Row],[B1]]&gt;0,VLOOKUP(Tabel_RIE[[#This Row],[B1]],Tabel_FK_B[],2,FALSE),"")</f>
        <v/>
      </c>
      <c r="O399" s="120"/>
      <c r="P399" s="122" t="str">
        <f>IF(Tabel_RIE[[#This Row],[W1]]&gt;0,VLOOKUP(Tabel_RIE[[#This Row],[W1]],Tabel_FK_W[],2,FALSE),"")</f>
        <v/>
      </c>
      <c r="Q39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399" s="122" t="str">
        <f>IF(OR(Tabel_RIE[[#This Row],[E12]]="",Tabel_RIE[[#This Row],[B12]]="",Tabel_RIE[[#This Row],[W12]]=""),"",Tabel_RIE[[#This Row],[E12]]*Tabel_RIE[[#This Row],[B12]]*Tabel_RIE[[#This Row],[W12]])</f>
        <v/>
      </c>
      <c r="S399" s="124" t="str">
        <f>IF(AND(Tabel_RIE[[#This Row],[E12]]="",Tabel_RIE[[#This Row],[R12]]=""),"",IF(AND(OR(Tabel_RIE[[#This Row],[E12]]="",Tabel_RIE[[#This Row],[E12]]&lt;15),OR(Tabel_RIE[[#This Row],[R12]]="",Tabel_RIE[[#This Row],[R12]]&lt;70)),"n.v.t.",IF(OR(Tabel_RIE[[#This Row],[E12]]&gt;=15,Tabel_RIE[[#This Row],[R12]]&gt;=70),"√","fout")))</f>
        <v/>
      </c>
      <c r="T399" s="125"/>
      <c r="U399" s="126"/>
      <c r="V399" s="126"/>
      <c r="W399" s="127"/>
      <c r="X399" s="128" t="str">
        <f t="shared" si="6"/>
        <v>Bronaanpak:
Collectieve maatregelen:
Individuele maatregelen:
PBM's:</v>
      </c>
      <c r="Y399" s="119"/>
      <c r="Z399" s="129"/>
      <c r="AA399" s="125"/>
      <c r="AB399" s="122" t="str">
        <f>IF(Tabel_RIE[[#This Row],[E2]]&gt;0,VLOOKUP(Tabel_RIE[[#This Row],[E2]],Tabel_FK_E[],2,FALSE),"")</f>
        <v/>
      </c>
      <c r="AC399" s="125"/>
      <c r="AD399" s="122" t="str">
        <f>IF(Tabel_RIE[[#This Row],[B2]]&gt;0,VLOOKUP(Tabel_RIE[[#This Row],[B2]],Tabel_FK_B[],2,FALSE),"")</f>
        <v/>
      </c>
      <c r="AE399" s="125"/>
      <c r="AF399" s="122" t="str">
        <f>IF(Tabel_RIE[[#This Row],[W2]]&gt;0,VLOOKUP(Tabel_RIE[[#This Row],[W2]],Tabel_FK_W[],2,FALSE),"")</f>
        <v/>
      </c>
      <c r="AG39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99" s="122"/>
      <c r="AI399" s="119"/>
      <c r="AJ399" s="127"/>
      <c r="AK39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399" s="130" t="str">
        <f>IF(AND(Tabel_RIE[[#This Row],[R12]]&gt;=70,Tabel_RIE[[#This Row],[R22]]&lt;70),"Ja","Nee")</f>
        <v>Ja</v>
      </c>
      <c r="AM399" s="130" t="str">
        <f>IF(Tabel_RIE[[#This Row],[R22]]&lt;&gt;"",Tabel_RIE[[#This Row],[R22]],Tabel_RIE[[#This Row],[R12]])</f>
        <v/>
      </c>
    </row>
    <row r="400" spans="2:39" ht="42" customHeight="1">
      <c r="B400" s="118" t="s">
        <v>0</v>
      </c>
      <c r="C400" s="119"/>
      <c r="D400" s="119"/>
      <c r="E400" s="119"/>
      <c r="F400" s="119"/>
      <c r="G400" s="119"/>
      <c r="H400" s="119"/>
      <c r="I400" s="119"/>
      <c r="J400" s="119"/>
      <c r="K400" s="120"/>
      <c r="L400" s="121" t="str">
        <f>IF(Tabel_RIE[[#This Row],[E1]]&gt;0,VLOOKUP(Tabel_RIE[[#This Row],[E1]],Tabel_FK_E[],2,FALSE),"")</f>
        <v/>
      </c>
      <c r="M400" s="120"/>
      <c r="N400" s="122" t="str">
        <f>IF(Tabel_RIE[[#This Row],[B1]]&gt;0,VLOOKUP(Tabel_RIE[[#This Row],[B1]],Tabel_FK_B[],2,FALSE),"")</f>
        <v/>
      </c>
      <c r="O400" s="120"/>
      <c r="P400" s="122" t="str">
        <f>IF(Tabel_RIE[[#This Row],[W1]]&gt;0,VLOOKUP(Tabel_RIE[[#This Row],[W1]],Tabel_FK_W[],2,FALSE),"")</f>
        <v/>
      </c>
      <c r="Q40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00" s="122" t="str">
        <f>IF(OR(Tabel_RIE[[#This Row],[E12]]="",Tabel_RIE[[#This Row],[B12]]="",Tabel_RIE[[#This Row],[W12]]=""),"",Tabel_RIE[[#This Row],[E12]]*Tabel_RIE[[#This Row],[B12]]*Tabel_RIE[[#This Row],[W12]])</f>
        <v/>
      </c>
      <c r="S400" s="124" t="str">
        <f>IF(AND(Tabel_RIE[[#This Row],[E12]]="",Tabel_RIE[[#This Row],[R12]]=""),"",IF(AND(OR(Tabel_RIE[[#This Row],[E12]]="",Tabel_RIE[[#This Row],[E12]]&lt;15),OR(Tabel_RIE[[#This Row],[R12]]="",Tabel_RIE[[#This Row],[R12]]&lt;70)),"n.v.t.",IF(OR(Tabel_RIE[[#This Row],[E12]]&gt;=15,Tabel_RIE[[#This Row],[R12]]&gt;=70),"√","fout")))</f>
        <v/>
      </c>
      <c r="T400" s="125"/>
      <c r="U400" s="126"/>
      <c r="V400" s="126"/>
      <c r="W400" s="127"/>
      <c r="X400" s="128" t="str">
        <f t="shared" si="6"/>
        <v>Bronaanpak:
Collectieve maatregelen:
Individuele maatregelen:
PBM's:</v>
      </c>
      <c r="Y400" s="119"/>
      <c r="Z400" s="129"/>
      <c r="AA400" s="125"/>
      <c r="AB400" s="122" t="str">
        <f>IF(Tabel_RIE[[#This Row],[E2]]&gt;0,VLOOKUP(Tabel_RIE[[#This Row],[E2]],Tabel_FK_E[],2,FALSE),"")</f>
        <v/>
      </c>
      <c r="AC400" s="125"/>
      <c r="AD400" s="122" t="str">
        <f>IF(Tabel_RIE[[#This Row],[B2]]&gt;0,VLOOKUP(Tabel_RIE[[#This Row],[B2]],Tabel_FK_B[],2,FALSE),"")</f>
        <v/>
      </c>
      <c r="AE400" s="125"/>
      <c r="AF400" s="122" t="str">
        <f>IF(Tabel_RIE[[#This Row],[W2]]&gt;0,VLOOKUP(Tabel_RIE[[#This Row],[W2]],Tabel_FK_W[],2,FALSE),"")</f>
        <v/>
      </c>
      <c r="AG40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00" s="122"/>
      <c r="AI400" s="119"/>
      <c r="AJ400" s="127"/>
      <c r="AK40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00" s="130" t="str">
        <f>IF(AND(Tabel_RIE[[#This Row],[R12]]&gt;=70,Tabel_RIE[[#This Row],[R22]]&lt;70),"Ja","Nee")</f>
        <v>Ja</v>
      </c>
      <c r="AM400" s="130" t="str">
        <f>IF(Tabel_RIE[[#This Row],[R22]]&lt;&gt;"",Tabel_RIE[[#This Row],[R22]],Tabel_RIE[[#This Row],[R12]])</f>
        <v/>
      </c>
    </row>
    <row r="401" spans="2:39" ht="42" customHeight="1">
      <c r="B401" s="118" t="s">
        <v>0</v>
      </c>
      <c r="C401" s="119"/>
      <c r="D401" s="119"/>
      <c r="E401" s="119"/>
      <c r="F401" s="119"/>
      <c r="G401" s="119"/>
      <c r="H401" s="119"/>
      <c r="I401" s="119"/>
      <c r="J401" s="119"/>
      <c r="K401" s="120"/>
      <c r="L401" s="121" t="str">
        <f>IF(Tabel_RIE[[#This Row],[E1]]&gt;0,VLOOKUP(Tabel_RIE[[#This Row],[E1]],Tabel_FK_E[],2,FALSE),"")</f>
        <v/>
      </c>
      <c r="M401" s="120"/>
      <c r="N401" s="122" t="str">
        <f>IF(Tabel_RIE[[#This Row],[B1]]&gt;0,VLOOKUP(Tabel_RIE[[#This Row],[B1]],Tabel_FK_B[],2,FALSE),"")</f>
        <v/>
      </c>
      <c r="O401" s="120"/>
      <c r="P401" s="122" t="str">
        <f>IF(Tabel_RIE[[#This Row],[W1]]&gt;0,VLOOKUP(Tabel_RIE[[#This Row],[W1]],Tabel_FK_W[],2,FALSE),"")</f>
        <v/>
      </c>
      <c r="Q40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01" s="122" t="str">
        <f>IF(OR(Tabel_RIE[[#This Row],[E12]]="",Tabel_RIE[[#This Row],[B12]]="",Tabel_RIE[[#This Row],[W12]]=""),"",Tabel_RIE[[#This Row],[E12]]*Tabel_RIE[[#This Row],[B12]]*Tabel_RIE[[#This Row],[W12]])</f>
        <v/>
      </c>
      <c r="S401" s="124" t="str">
        <f>IF(AND(Tabel_RIE[[#This Row],[E12]]="",Tabel_RIE[[#This Row],[R12]]=""),"",IF(AND(OR(Tabel_RIE[[#This Row],[E12]]="",Tabel_RIE[[#This Row],[E12]]&lt;15),OR(Tabel_RIE[[#This Row],[R12]]="",Tabel_RIE[[#This Row],[R12]]&lt;70)),"n.v.t.",IF(OR(Tabel_RIE[[#This Row],[E12]]&gt;=15,Tabel_RIE[[#This Row],[R12]]&gt;=70),"√","fout")))</f>
        <v/>
      </c>
      <c r="T401" s="125"/>
      <c r="U401" s="126"/>
      <c r="V401" s="126"/>
      <c r="W401" s="127"/>
      <c r="X401" s="128" t="str">
        <f t="shared" si="6"/>
        <v>Bronaanpak:
Collectieve maatregelen:
Individuele maatregelen:
PBM's:</v>
      </c>
      <c r="Y401" s="119"/>
      <c r="Z401" s="129"/>
      <c r="AA401" s="125"/>
      <c r="AB401" s="122" t="str">
        <f>IF(Tabel_RIE[[#This Row],[E2]]&gt;0,VLOOKUP(Tabel_RIE[[#This Row],[E2]],Tabel_FK_E[],2,FALSE),"")</f>
        <v/>
      </c>
      <c r="AC401" s="125"/>
      <c r="AD401" s="122" t="str">
        <f>IF(Tabel_RIE[[#This Row],[B2]]&gt;0,VLOOKUP(Tabel_RIE[[#This Row],[B2]],Tabel_FK_B[],2,FALSE),"")</f>
        <v/>
      </c>
      <c r="AE401" s="125"/>
      <c r="AF401" s="122" t="str">
        <f>IF(Tabel_RIE[[#This Row],[W2]]&gt;0,VLOOKUP(Tabel_RIE[[#This Row],[W2]],Tabel_FK_W[],2,FALSE),"")</f>
        <v/>
      </c>
      <c r="AG40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01" s="122"/>
      <c r="AI401" s="119"/>
      <c r="AJ401" s="127"/>
      <c r="AK40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01" s="130" t="str">
        <f>IF(AND(Tabel_RIE[[#This Row],[R12]]&gt;=70,Tabel_RIE[[#This Row],[R22]]&lt;70),"Ja","Nee")</f>
        <v>Ja</v>
      </c>
      <c r="AM401" s="130" t="str">
        <f>IF(Tabel_RIE[[#This Row],[R22]]&lt;&gt;"",Tabel_RIE[[#This Row],[R22]],Tabel_RIE[[#This Row],[R12]])</f>
        <v/>
      </c>
    </row>
    <row r="402" spans="2:39" ht="42" customHeight="1">
      <c r="B402" s="118" t="s">
        <v>0</v>
      </c>
      <c r="C402" s="119"/>
      <c r="D402" s="119"/>
      <c r="E402" s="119"/>
      <c r="F402" s="119"/>
      <c r="G402" s="119"/>
      <c r="H402" s="119"/>
      <c r="I402" s="119"/>
      <c r="J402" s="119"/>
      <c r="K402" s="120"/>
      <c r="L402" s="121" t="str">
        <f>IF(Tabel_RIE[[#This Row],[E1]]&gt;0,VLOOKUP(Tabel_RIE[[#This Row],[E1]],Tabel_FK_E[],2,FALSE),"")</f>
        <v/>
      </c>
      <c r="M402" s="120"/>
      <c r="N402" s="122" t="str">
        <f>IF(Tabel_RIE[[#This Row],[B1]]&gt;0,VLOOKUP(Tabel_RIE[[#This Row],[B1]],Tabel_FK_B[],2,FALSE),"")</f>
        <v/>
      </c>
      <c r="O402" s="120"/>
      <c r="P402" s="122" t="str">
        <f>IF(Tabel_RIE[[#This Row],[W1]]&gt;0,VLOOKUP(Tabel_RIE[[#This Row],[W1]],Tabel_FK_W[],2,FALSE),"")</f>
        <v/>
      </c>
      <c r="Q40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02" s="122" t="str">
        <f>IF(OR(Tabel_RIE[[#This Row],[E12]]="",Tabel_RIE[[#This Row],[B12]]="",Tabel_RIE[[#This Row],[W12]]=""),"",Tabel_RIE[[#This Row],[E12]]*Tabel_RIE[[#This Row],[B12]]*Tabel_RIE[[#This Row],[W12]])</f>
        <v/>
      </c>
      <c r="S402" s="124" t="str">
        <f>IF(AND(Tabel_RIE[[#This Row],[E12]]="",Tabel_RIE[[#This Row],[R12]]=""),"",IF(AND(OR(Tabel_RIE[[#This Row],[E12]]="",Tabel_RIE[[#This Row],[E12]]&lt;15),OR(Tabel_RIE[[#This Row],[R12]]="",Tabel_RIE[[#This Row],[R12]]&lt;70)),"n.v.t.",IF(OR(Tabel_RIE[[#This Row],[E12]]&gt;=15,Tabel_RIE[[#This Row],[R12]]&gt;=70),"√","fout")))</f>
        <v/>
      </c>
      <c r="T402" s="125"/>
      <c r="U402" s="126"/>
      <c r="V402" s="126"/>
      <c r="W402" s="127"/>
      <c r="X402" s="128" t="str">
        <f t="shared" si="6"/>
        <v>Bronaanpak:
Collectieve maatregelen:
Individuele maatregelen:
PBM's:</v>
      </c>
      <c r="Y402" s="119"/>
      <c r="Z402" s="129"/>
      <c r="AA402" s="125"/>
      <c r="AB402" s="122" t="str">
        <f>IF(Tabel_RIE[[#This Row],[E2]]&gt;0,VLOOKUP(Tabel_RIE[[#This Row],[E2]],Tabel_FK_E[],2,FALSE),"")</f>
        <v/>
      </c>
      <c r="AC402" s="125"/>
      <c r="AD402" s="122" t="str">
        <f>IF(Tabel_RIE[[#This Row],[B2]]&gt;0,VLOOKUP(Tabel_RIE[[#This Row],[B2]],Tabel_FK_B[],2,FALSE),"")</f>
        <v/>
      </c>
      <c r="AE402" s="125"/>
      <c r="AF402" s="122" t="str">
        <f>IF(Tabel_RIE[[#This Row],[W2]]&gt;0,VLOOKUP(Tabel_RIE[[#This Row],[W2]],Tabel_FK_W[],2,FALSE),"")</f>
        <v/>
      </c>
      <c r="AG40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02" s="122"/>
      <c r="AI402" s="119"/>
      <c r="AJ402" s="127"/>
      <c r="AK40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02" s="130" t="str">
        <f>IF(AND(Tabel_RIE[[#This Row],[R12]]&gt;=70,Tabel_RIE[[#This Row],[R22]]&lt;70),"Ja","Nee")</f>
        <v>Ja</v>
      </c>
      <c r="AM402" s="130" t="str">
        <f>IF(Tabel_RIE[[#This Row],[R22]]&lt;&gt;"",Tabel_RIE[[#This Row],[R22]],Tabel_RIE[[#This Row],[R12]])</f>
        <v/>
      </c>
    </row>
    <row r="403" spans="2:39" ht="42" customHeight="1">
      <c r="B403" s="118" t="s">
        <v>0</v>
      </c>
      <c r="C403" s="119"/>
      <c r="D403" s="119"/>
      <c r="E403" s="119"/>
      <c r="F403" s="119"/>
      <c r="G403" s="119"/>
      <c r="H403" s="119"/>
      <c r="I403" s="119"/>
      <c r="J403" s="119"/>
      <c r="K403" s="120"/>
      <c r="L403" s="121" t="str">
        <f>IF(Tabel_RIE[[#This Row],[E1]]&gt;0,VLOOKUP(Tabel_RIE[[#This Row],[E1]],Tabel_FK_E[],2,FALSE),"")</f>
        <v/>
      </c>
      <c r="M403" s="120"/>
      <c r="N403" s="122" t="str">
        <f>IF(Tabel_RIE[[#This Row],[B1]]&gt;0,VLOOKUP(Tabel_RIE[[#This Row],[B1]],Tabel_FK_B[],2,FALSE),"")</f>
        <v/>
      </c>
      <c r="O403" s="120"/>
      <c r="P403" s="122" t="str">
        <f>IF(Tabel_RIE[[#This Row],[W1]]&gt;0,VLOOKUP(Tabel_RIE[[#This Row],[W1]],Tabel_FK_W[],2,FALSE),"")</f>
        <v/>
      </c>
      <c r="Q40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03" s="122" t="str">
        <f>IF(OR(Tabel_RIE[[#This Row],[E12]]="",Tabel_RIE[[#This Row],[B12]]="",Tabel_RIE[[#This Row],[W12]]=""),"",Tabel_RIE[[#This Row],[E12]]*Tabel_RIE[[#This Row],[B12]]*Tabel_RIE[[#This Row],[W12]])</f>
        <v/>
      </c>
      <c r="S403" s="124" t="str">
        <f>IF(AND(Tabel_RIE[[#This Row],[E12]]="",Tabel_RIE[[#This Row],[R12]]=""),"",IF(AND(OR(Tabel_RIE[[#This Row],[E12]]="",Tabel_RIE[[#This Row],[E12]]&lt;15),OR(Tabel_RIE[[#This Row],[R12]]="",Tabel_RIE[[#This Row],[R12]]&lt;70)),"n.v.t.",IF(OR(Tabel_RIE[[#This Row],[E12]]&gt;=15,Tabel_RIE[[#This Row],[R12]]&gt;=70),"√","fout")))</f>
        <v/>
      </c>
      <c r="T403" s="125"/>
      <c r="U403" s="126"/>
      <c r="V403" s="126"/>
      <c r="W403" s="127"/>
      <c r="X403" s="128" t="str">
        <f t="shared" si="6"/>
        <v>Bronaanpak:
Collectieve maatregelen:
Individuele maatregelen:
PBM's:</v>
      </c>
      <c r="Y403" s="119"/>
      <c r="Z403" s="129"/>
      <c r="AA403" s="125"/>
      <c r="AB403" s="122" t="str">
        <f>IF(Tabel_RIE[[#This Row],[E2]]&gt;0,VLOOKUP(Tabel_RIE[[#This Row],[E2]],Tabel_FK_E[],2,FALSE),"")</f>
        <v/>
      </c>
      <c r="AC403" s="125"/>
      <c r="AD403" s="122" t="str">
        <f>IF(Tabel_RIE[[#This Row],[B2]]&gt;0,VLOOKUP(Tabel_RIE[[#This Row],[B2]],Tabel_FK_B[],2,FALSE),"")</f>
        <v/>
      </c>
      <c r="AE403" s="125"/>
      <c r="AF403" s="122" t="str">
        <f>IF(Tabel_RIE[[#This Row],[W2]]&gt;0,VLOOKUP(Tabel_RIE[[#This Row],[W2]],Tabel_FK_W[],2,FALSE),"")</f>
        <v/>
      </c>
      <c r="AG40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03" s="122"/>
      <c r="AI403" s="119"/>
      <c r="AJ403" s="127"/>
      <c r="AK40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03" s="130" t="str">
        <f>IF(AND(Tabel_RIE[[#This Row],[R12]]&gt;=70,Tabel_RIE[[#This Row],[R22]]&lt;70),"Ja","Nee")</f>
        <v>Ja</v>
      </c>
      <c r="AM403" s="130" t="str">
        <f>IF(Tabel_RIE[[#This Row],[R22]]&lt;&gt;"",Tabel_RIE[[#This Row],[R22]],Tabel_RIE[[#This Row],[R12]])</f>
        <v/>
      </c>
    </row>
    <row r="404" spans="2:39" ht="42" customHeight="1">
      <c r="B404" s="118" t="s">
        <v>0</v>
      </c>
      <c r="C404" s="119"/>
      <c r="D404" s="119"/>
      <c r="E404" s="119"/>
      <c r="F404" s="119"/>
      <c r="G404" s="119"/>
      <c r="H404" s="119"/>
      <c r="I404" s="119"/>
      <c r="J404" s="119"/>
      <c r="K404" s="120"/>
      <c r="L404" s="121" t="str">
        <f>IF(Tabel_RIE[[#This Row],[E1]]&gt;0,VLOOKUP(Tabel_RIE[[#This Row],[E1]],Tabel_FK_E[],2,FALSE),"")</f>
        <v/>
      </c>
      <c r="M404" s="120"/>
      <c r="N404" s="122" t="str">
        <f>IF(Tabel_RIE[[#This Row],[B1]]&gt;0,VLOOKUP(Tabel_RIE[[#This Row],[B1]],Tabel_FK_B[],2,FALSE),"")</f>
        <v/>
      </c>
      <c r="O404" s="120"/>
      <c r="P404" s="122" t="str">
        <f>IF(Tabel_RIE[[#This Row],[W1]]&gt;0,VLOOKUP(Tabel_RIE[[#This Row],[W1]],Tabel_FK_W[],2,FALSE),"")</f>
        <v/>
      </c>
      <c r="Q40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04" s="122" t="str">
        <f>IF(OR(Tabel_RIE[[#This Row],[E12]]="",Tabel_RIE[[#This Row],[B12]]="",Tabel_RIE[[#This Row],[W12]]=""),"",Tabel_RIE[[#This Row],[E12]]*Tabel_RIE[[#This Row],[B12]]*Tabel_RIE[[#This Row],[W12]])</f>
        <v/>
      </c>
      <c r="S404" s="124" t="str">
        <f>IF(AND(Tabel_RIE[[#This Row],[E12]]="",Tabel_RIE[[#This Row],[R12]]=""),"",IF(AND(OR(Tabel_RIE[[#This Row],[E12]]="",Tabel_RIE[[#This Row],[E12]]&lt;15),OR(Tabel_RIE[[#This Row],[R12]]="",Tabel_RIE[[#This Row],[R12]]&lt;70)),"n.v.t.",IF(OR(Tabel_RIE[[#This Row],[E12]]&gt;=15,Tabel_RIE[[#This Row],[R12]]&gt;=70),"√","fout")))</f>
        <v/>
      </c>
      <c r="T404" s="125"/>
      <c r="U404" s="126"/>
      <c r="V404" s="126"/>
      <c r="W404" s="127"/>
      <c r="X404" s="128" t="str">
        <f t="shared" si="6"/>
        <v>Bronaanpak:
Collectieve maatregelen:
Individuele maatregelen:
PBM's:</v>
      </c>
      <c r="Y404" s="119"/>
      <c r="Z404" s="129"/>
      <c r="AA404" s="125"/>
      <c r="AB404" s="122" t="str">
        <f>IF(Tabel_RIE[[#This Row],[E2]]&gt;0,VLOOKUP(Tabel_RIE[[#This Row],[E2]],Tabel_FK_E[],2,FALSE),"")</f>
        <v/>
      </c>
      <c r="AC404" s="125"/>
      <c r="AD404" s="122" t="str">
        <f>IF(Tabel_RIE[[#This Row],[B2]]&gt;0,VLOOKUP(Tabel_RIE[[#This Row],[B2]],Tabel_FK_B[],2,FALSE),"")</f>
        <v/>
      </c>
      <c r="AE404" s="125"/>
      <c r="AF404" s="122" t="str">
        <f>IF(Tabel_RIE[[#This Row],[W2]]&gt;0,VLOOKUP(Tabel_RIE[[#This Row],[W2]],Tabel_FK_W[],2,FALSE),"")</f>
        <v/>
      </c>
      <c r="AG40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04" s="122"/>
      <c r="AI404" s="119"/>
      <c r="AJ404" s="127"/>
      <c r="AK40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04" s="130" t="str">
        <f>IF(AND(Tabel_RIE[[#This Row],[R12]]&gt;=70,Tabel_RIE[[#This Row],[R22]]&lt;70),"Ja","Nee")</f>
        <v>Ja</v>
      </c>
      <c r="AM404" s="130" t="str">
        <f>IF(Tabel_RIE[[#This Row],[R22]]&lt;&gt;"",Tabel_RIE[[#This Row],[R22]],Tabel_RIE[[#This Row],[R12]])</f>
        <v/>
      </c>
    </row>
    <row r="405" spans="2:39" ht="42" customHeight="1">
      <c r="B405" s="118" t="s">
        <v>0</v>
      </c>
      <c r="C405" s="119"/>
      <c r="D405" s="119"/>
      <c r="E405" s="119"/>
      <c r="F405" s="119"/>
      <c r="G405" s="119"/>
      <c r="H405" s="119"/>
      <c r="I405" s="119"/>
      <c r="J405" s="119"/>
      <c r="K405" s="120"/>
      <c r="L405" s="121" t="str">
        <f>IF(Tabel_RIE[[#This Row],[E1]]&gt;0,VLOOKUP(Tabel_RIE[[#This Row],[E1]],Tabel_FK_E[],2,FALSE),"")</f>
        <v/>
      </c>
      <c r="M405" s="120"/>
      <c r="N405" s="122" t="str">
        <f>IF(Tabel_RIE[[#This Row],[B1]]&gt;0,VLOOKUP(Tabel_RIE[[#This Row],[B1]],Tabel_FK_B[],2,FALSE),"")</f>
        <v/>
      </c>
      <c r="O405" s="120"/>
      <c r="P405" s="122" t="str">
        <f>IF(Tabel_RIE[[#This Row],[W1]]&gt;0,VLOOKUP(Tabel_RIE[[#This Row],[W1]],Tabel_FK_W[],2,FALSE),"")</f>
        <v/>
      </c>
      <c r="Q40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05" s="122" t="str">
        <f>IF(OR(Tabel_RIE[[#This Row],[E12]]="",Tabel_RIE[[#This Row],[B12]]="",Tabel_RIE[[#This Row],[W12]]=""),"",Tabel_RIE[[#This Row],[E12]]*Tabel_RIE[[#This Row],[B12]]*Tabel_RIE[[#This Row],[W12]])</f>
        <v/>
      </c>
      <c r="S405" s="124" t="str">
        <f>IF(AND(Tabel_RIE[[#This Row],[E12]]="",Tabel_RIE[[#This Row],[R12]]=""),"",IF(AND(OR(Tabel_RIE[[#This Row],[E12]]="",Tabel_RIE[[#This Row],[E12]]&lt;15),OR(Tabel_RIE[[#This Row],[R12]]="",Tabel_RIE[[#This Row],[R12]]&lt;70)),"n.v.t.",IF(OR(Tabel_RIE[[#This Row],[E12]]&gt;=15,Tabel_RIE[[#This Row],[R12]]&gt;=70),"√","fout")))</f>
        <v/>
      </c>
      <c r="T405" s="125"/>
      <c r="U405" s="126"/>
      <c r="V405" s="126"/>
      <c r="W405" s="127"/>
      <c r="X405" s="128" t="str">
        <f t="shared" si="6"/>
        <v>Bronaanpak:
Collectieve maatregelen:
Individuele maatregelen:
PBM's:</v>
      </c>
      <c r="Y405" s="119"/>
      <c r="Z405" s="129"/>
      <c r="AA405" s="125"/>
      <c r="AB405" s="122" t="str">
        <f>IF(Tabel_RIE[[#This Row],[E2]]&gt;0,VLOOKUP(Tabel_RIE[[#This Row],[E2]],Tabel_FK_E[],2,FALSE),"")</f>
        <v/>
      </c>
      <c r="AC405" s="125"/>
      <c r="AD405" s="122" t="str">
        <f>IF(Tabel_RIE[[#This Row],[B2]]&gt;0,VLOOKUP(Tabel_RIE[[#This Row],[B2]],Tabel_FK_B[],2,FALSE),"")</f>
        <v/>
      </c>
      <c r="AE405" s="125"/>
      <c r="AF405" s="122" t="str">
        <f>IF(Tabel_RIE[[#This Row],[W2]]&gt;0,VLOOKUP(Tabel_RIE[[#This Row],[W2]],Tabel_FK_W[],2,FALSE),"")</f>
        <v/>
      </c>
      <c r="AG40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05" s="122"/>
      <c r="AI405" s="119"/>
      <c r="AJ405" s="127"/>
      <c r="AK40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05" s="130" t="str">
        <f>IF(AND(Tabel_RIE[[#This Row],[R12]]&gt;=70,Tabel_RIE[[#This Row],[R22]]&lt;70),"Ja","Nee")</f>
        <v>Ja</v>
      </c>
      <c r="AM405" s="130" t="str">
        <f>IF(Tabel_RIE[[#This Row],[R22]]&lt;&gt;"",Tabel_RIE[[#This Row],[R22]],Tabel_RIE[[#This Row],[R12]])</f>
        <v/>
      </c>
    </row>
    <row r="406" spans="2:39" ht="42" customHeight="1">
      <c r="B406" s="118" t="s">
        <v>0</v>
      </c>
      <c r="C406" s="119"/>
      <c r="D406" s="119"/>
      <c r="E406" s="119"/>
      <c r="F406" s="119"/>
      <c r="G406" s="119"/>
      <c r="H406" s="119"/>
      <c r="I406" s="119"/>
      <c r="J406" s="119"/>
      <c r="K406" s="120"/>
      <c r="L406" s="121" t="str">
        <f>IF(Tabel_RIE[[#This Row],[E1]]&gt;0,VLOOKUP(Tabel_RIE[[#This Row],[E1]],Tabel_FK_E[],2,FALSE),"")</f>
        <v/>
      </c>
      <c r="M406" s="120"/>
      <c r="N406" s="122" t="str">
        <f>IF(Tabel_RIE[[#This Row],[B1]]&gt;0,VLOOKUP(Tabel_RIE[[#This Row],[B1]],Tabel_FK_B[],2,FALSE),"")</f>
        <v/>
      </c>
      <c r="O406" s="120"/>
      <c r="P406" s="122" t="str">
        <f>IF(Tabel_RIE[[#This Row],[W1]]&gt;0,VLOOKUP(Tabel_RIE[[#This Row],[W1]],Tabel_FK_W[],2,FALSE),"")</f>
        <v/>
      </c>
      <c r="Q40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06" s="122" t="str">
        <f>IF(OR(Tabel_RIE[[#This Row],[E12]]="",Tabel_RIE[[#This Row],[B12]]="",Tabel_RIE[[#This Row],[W12]]=""),"",Tabel_RIE[[#This Row],[E12]]*Tabel_RIE[[#This Row],[B12]]*Tabel_RIE[[#This Row],[W12]])</f>
        <v/>
      </c>
      <c r="S406" s="124" t="str">
        <f>IF(AND(Tabel_RIE[[#This Row],[E12]]="",Tabel_RIE[[#This Row],[R12]]=""),"",IF(AND(OR(Tabel_RIE[[#This Row],[E12]]="",Tabel_RIE[[#This Row],[E12]]&lt;15),OR(Tabel_RIE[[#This Row],[R12]]="",Tabel_RIE[[#This Row],[R12]]&lt;70)),"n.v.t.",IF(OR(Tabel_RIE[[#This Row],[E12]]&gt;=15,Tabel_RIE[[#This Row],[R12]]&gt;=70),"√","fout")))</f>
        <v/>
      </c>
      <c r="T406" s="125"/>
      <c r="U406" s="126"/>
      <c r="V406" s="126"/>
      <c r="W406" s="127"/>
      <c r="X406" s="128" t="str">
        <f t="shared" si="6"/>
        <v>Bronaanpak:
Collectieve maatregelen:
Individuele maatregelen:
PBM's:</v>
      </c>
      <c r="Y406" s="119"/>
      <c r="Z406" s="129"/>
      <c r="AA406" s="125"/>
      <c r="AB406" s="122" t="str">
        <f>IF(Tabel_RIE[[#This Row],[E2]]&gt;0,VLOOKUP(Tabel_RIE[[#This Row],[E2]],Tabel_FK_E[],2,FALSE),"")</f>
        <v/>
      </c>
      <c r="AC406" s="125"/>
      <c r="AD406" s="122" t="str">
        <f>IF(Tabel_RIE[[#This Row],[B2]]&gt;0,VLOOKUP(Tabel_RIE[[#This Row],[B2]],Tabel_FK_B[],2,FALSE),"")</f>
        <v/>
      </c>
      <c r="AE406" s="125"/>
      <c r="AF406" s="122" t="str">
        <f>IF(Tabel_RIE[[#This Row],[W2]]&gt;0,VLOOKUP(Tabel_RIE[[#This Row],[W2]],Tabel_FK_W[],2,FALSE),"")</f>
        <v/>
      </c>
      <c r="AG40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06" s="122"/>
      <c r="AI406" s="119"/>
      <c r="AJ406" s="127"/>
      <c r="AK40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06" s="130" t="str">
        <f>IF(AND(Tabel_RIE[[#This Row],[R12]]&gt;=70,Tabel_RIE[[#This Row],[R22]]&lt;70),"Ja","Nee")</f>
        <v>Ja</v>
      </c>
      <c r="AM406" s="130" t="str">
        <f>IF(Tabel_RIE[[#This Row],[R22]]&lt;&gt;"",Tabel_RIE[[#This Row],[R22]],Tabel_RIE[[#This Row],[R12]])</f>
        <v/>
      </c>
    </row>
    <row r="407" spans="2:39" ht="42" customHeight="1">
      <c r="B407" s="118" t="s">
        <v>0</v>
      </c>
      <c r="C407" s="119"/>
      <c r="D407" s="119"/>
      <c r="E407" s="119"/>
      <c r="F407" s="119"/>
      <c r="G407" s="119"/>
      <c r="H407" s="119"/>
      <c r="I407" s="119"/>
      <c r="J407" s="119"/>
      <c r="K407" s="120"/>
      <c r="L407" s="121" t="str">
        <f>IF(Tabel_RIE[[#This Row],[E1]]&gt;0,VLOOKUP(Tabel_RIE[[#This Row],[E1]],Tabel_FK_E[],2,FALSE),"")</f>
        <v/>
      </c>
      <c r="M407" s="120"/>
      <c r="N407" s="122" t="str">
        <f>IF(Tabel_RIE[[#This Row],[B1]]&gt;0,VLOOKUP(Tabel_RIE[[#This Row],[B1]],Tabel_FK_B[],2,FALSE),"")</f>
        <v/>
      </c>
      <c r="O407" s="120"/>
      <c r="P407" s="122" t="str">
        <f>IF(Tabel_RIE[[#This Row],[W1]]&gt;0,VLOOKUP(Tabel_RIE[[#This Row],[W1]],Tabel_FK_W[],2,FALSE),"")</f>
        <v/>
      </c>
      <c r="Q40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07" s="122" t="str">
        <f>IF(OR(Tabel_RIE[[#This Row],[E12]]="",Tabel_RIE[[#This Row],[B12]]="",Tabel_RIE[[#This Row],[W12]]=""),"",Tabel_RIE[[#This Row],[E12]]*Tabel_RIE[[#This Row],[B12]]*Tabel_RIE[[#This Row],[W12]])</f>
        <v/>
      </c>
      <c r="S407" s="124" t="str">
        <f>IF(AND(Tabel_RIE[[#This Row],[E12]]="",Tabel_RIE[[#This Row],[R12]]=""),"",IF(AND(OR(Tabel_RIE[[#This Row],[E12]]="",Tabel_RIE[[#This Row],[E12]]&lt;15),OR(Tabel_RIE[[#This Row],[R12]]="",Tabel_RIE[[#This Row],[R12]]&lt;70)),"n.v.t.",IF(OR(Tabel_RIE[[#This Row],[E12]]&gt;=15,Tabel_RIE[[#This Row],[R12]]&gt;=70),"√","fout")))</f>
        <v/>
      </c>
      <c r="T407" s="125"/>
      <c r="U407" s="126"/>
      <c r="V407" s="126"/>
      <c r="W407" s="127"/>
      <c r="X407" s="128" t="str">
        <f t="shared" si="6"/>
        <v>Bronaanpak:
Collectieve maatregelen:
Individuele maatregelen:
PBM's:</v>
      </c>
      <c r="Y407" s="119"/>
      <c r="Z407" s="129"/>
      <c r="AA407" s="125"/>
      <c r="AB407" s="122" t="str">
        <f>IF(Tabel_RIE[[#This Row],[E2]]&gt;0,VLOOKUP(Tabel_RIE[[#This Row],[E2]],Tabel_FK_E[],2,FALSE),"")</f>
        <v/>
      </c>
      <c r="AC407" s="125"/>
      <c r="AD407" s="122" t="str">
        <f>IF(Tabel_RIE[[#This Row],[B2]]&gt;0,VLOOKUP(Tabel_RIE[[#This Row],[B2]],Tabel_FK_B[],2,FALSE),"")</f>
        <v/>
      </c>
      <c r="AE407" s="125"/>
      <c r="AF407" s="122" t="str">
        <f>IF(Tabel_RIE[[#This Row],[W2]]&gt;0,VLOOKUP(Tabel_RIE[[#This Row],[W2]],Tabel_FK_W[],2,FALSE),"")</f>
        <v/>
      </c>
      <c r="AG40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07" s="122"/>
      <c r="AI407" s="119"/>
      <c r="AJ407" s="127"/>
      <c r="AK40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07" s="130" t="str">
        <f>IF(AND(Tabel_RIE[[#This Row],[R12]]&gt;=70,Tabel_RIE[[#This Row],[R22]]&lt;70),"Ja","Nee")</f>
        <v>Ja</v>
      </c>
      <c r="AM407" s="130" t="str">
        <f>IF(Tabel_RIE[[#This Row],[R22]]&lt;&gt;"",Tabel_RIE[[#This Row],[R22]],Tabel_RIE[[#This Row],[R12]])</f>
        <v/>
      </c>
    </row>
    <row r="408" spans="2:39" ht="42" customHeight="1">
      <c r="B408" s="118" t="s">
        <v>0</v>
      </c>
      <c r="C408" s="119"/>
      <c r="D408" s="119"/>
      <c r="E408" s="119"/>
      <c r="F408" s="119"/>
      <c r="G408" s="119"/>
      <c r="H408" s="119"/>
      <c r="I408" s="119"/>
      <c r="J408" s="119"/>
      <c r="K408" s="120"/>
      <c r="L408" s="121" t="str">
        <f>IF(Tabel_RIE[[#This Row],[E1]]&gt;0,VLOOKUP(Tabel_RIE[[#This Row],[E1]],Tabel_FK_E[],2,FALSE),"")</f>
        <v/>
      </c>
      <c r="M408" s="120"/>
      <c r="N408" s="122" t="str">
        <f>IF(Tabel_RIE[[#This Row],[B1]]&gt;0,VLOOKUP(Tabel_RIE[[#This Row],[B1]],Tabel_FK_B[],2,FALSE),"")</f>
        <v/>
      </c>
      <c r="O408" s="120"/>
      <c r="P408" s="122" t="str">
        <f>IF(Tabel_RIE[[#This Row],[W1]]&gt;0,VLOOKUP(Tabel_RIE[[#This Row],[W1]],Tabel_FK_W[],2,FALSE),"")</f>
        <v/>
      </c>
      <c r="Q40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08" s="122" t="str">
        <f>IF(OR(Tabel_RIE[[#This Row],[E12]]="",Tabel_RIE[[#This Row],[B12]]="",Tabel_RIE[[#This Row],[W12]]=""),"",Tabel_RIE[[#This Row],[E12]]*Tabel_RIE[[#This Row],[B12]]*Tabel_RIE[[#This Row],[W12]])</f>
        <v/>
      </c>
      <c r="S408" s="124" t="str">
        <f>IF(AND(Tabel_RIE[[#This Row],[E12]]="",Tabel_RIE[[#This Row],[R12]]=""),"",IF(AND(OR(Tabel_RIE[[#This Row],[E12]]="",Tabel_RIE[[#This Row],[E12]]&lt;15),OR(Tabel_RIE[[#This Row],[R12]]="",Tabel_RIE[[#This Row],[R12]]&lt;70)),"n.v.t.",IF(OR(Tabel_RIE[[#This Row],[E12]]&gt;=15,Tabel_RIE[[#This Row],[R12]]&gt;=70),"√","fout")))</f>
        <v/>
      </c>
      <c r="T408" s="125"/>
      <c r="U408" s="126"/>
      <c r="V408" s="126"/>
      <c r="W408" s="127"/>
      <c r="X408" s="128" t="str">
        <f t="shared" si="6"/>
        <v>Bronaanpak:
Collectieve maatregelen:
Individuele maatregelen:
PBM's:</v>
      </c>
      <c r="Y408" s="119"/>
      <c r="Z408" s="129"/>
      <c r="AA408" s="125"/>
      <c r="AB408" s="122" t="str">
        <f>IF(Tabel_RIE[[#This Row],[E2]]&gt;0,VLOOKUP(Tabel_RIE[[#This Row],[E2]],Tabel_FK_E[],2,FALSE),"")</f>
        <v/>
      </c>
      <c r="AC408" s="125"/>
      <c r="AD408" s="122" t="str">
        <f>IF(Tabel_RIE[[#This Row],[B2]]&gt;0,VLOOKUP(Tabel_RIE[[#This Row],[B2]],Tabel_FK_B[],2,FALSE),"")</f>
        <v/>
      </c>
      <c r="AE408" s="125"/>
      <c r="AF408" s="122" t="str">
        <f>IF(Tabel_RIE[[#This Row],[W2]]&gt;0,VLOOKUP(Tabel_RIE[[#This Row],[W2]],Tabel_FK_W[],2,FALSE),"")</f>
        <v/>
      </c>
      <c r="AG40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08" s="122"/>
      <c r="AI408" s="119"/>
      <c r="AJ408" s="127"/>
      <c r="AK40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08" s="130" t="str">
        <f>IF(AND(Tabel_RIE[[#This Row],[R12]]&gt;=70,Tabel_RIE[[#This Row],[R22]]&lt;70),"Ja","Nee")</f>
        <v>Ja</v>
      </c>
      <c r="AM408" s="130" t="str">
        <f>IF(Tabel_RIE[[#This Row],[R22]]&lt;&gt;"",Tabel_RIE[[#This Row],[R22]],Tabel_RIE[[#This Row],[R12]])</f>
        <v/>
      </c>
    </row>
    <row r="409" spans="2:39" ht="42" customHeight="1">
      <c r="B409" s="118" t="s">
        <v>0</v>
      </c>
      <c r="C409" s="119"/>
      <c r="D409" s="119"/>
      <c r="E409" s="119"/>
      <c r="F409" s="119"/>
      <c r="G409" s="119"/>
      <c r="H409" s="119"/>
      <c r="I409" s="119"/>
      <c r="J409" s="119"/>
      <c r="K409" s="120"/>
      <c r="L409" s="121" t="str">
        <f>IF(Tabel_RIE[[#This Row],[E1]]&gt;0,VLOOKUP(Tabel_RIE[[#This Row],[E1]],Tabel_FK_E[],2,FALSE),"")</f>
        <v/>
      </c>
      <c r="M409" s="120"/>
      <c r="N409" s="122" t="str">
        <f>IF(Tabel_RIE[[#This Row],[B1]]&gt;0,VLOOKUP(Tabel_RIE[[#This Row],[B1]],Tabel_FK_B[],2,FALSE),"")</f>
        <v/>
      </c>
      <c r="O409" s="120"/>
      <c r="P409" s="122" t="str">
        <f>IF(Tabel_RIE[[#This Row],[W1]]&gt;0,VLOOKUP(Tabel_RIE[[#This Row],[W1]],Tabel_FK_W[],2,FALSE),"")</f>
        <v/>
      </c>
      <c r="Q40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09" s="122" t="str">
        <f>IF(OR(Tabel_RIE[[#This Row],[E12]]="",Tabel_RIE[[#This Row],[B12]]="",Tabel_RIE[[#This Row],[W12]]=""),"",Tabel_RIE[[#This Row],[E12]]*Tabel_RIE[[#This Row],[B12]]*Tabel_RIE[[#This Row],[W12]])</f>
        <v/>
      </c>
      <c r="S409" s="124" t="str">
        <f>IF(AND(Tabel_RIE[[#This Row],[E12]]="",Tabel_RIE[[#This Row],[R12]]=""),"",IF(AND(OR(Tabel_RIE[[#This Row],[E12]]="",Tabel_RIE[[#This Row],[E12]]&lt;15),OR(Tabel_RIE[[#This Row],[R12]]="",Tabel_RIE[[#This Row],[R12]]&lt;70)),"n.v.t.",IF(OR(Tabel_RIE[[#This Row],[E12]]&gt;=15,Tabel_RIE[[#This Row],[R12]]&gt;=70),"√","fout")))</f>
        <v/>
      </c>
      <c r="T409" s="125"/>
      <c r="U409" s="126"/>
      <c r="V409" s="126"/>
      <c r="W409" s="127"/>
      <c r="X409" s="128" t="str">
        <f t="shared" si="6"/>
        <v>Bronaanpak:
Collectieve maatregelen:
Individuele maatregelen:
PBM's:</v>
      </c>
      <c r="Y409" s="119"/>
      <c r="Z409" s="129"/>
      <c r="AA409" s="125"/>
      <c r="AB409" s="122" t="str">
        <f>IF(Tabel_RIE[[#This Row],[E2]]&gt;0,VLOOKUP(Tabel_RIE[[#This Row],[E2]],Tabel_FK_E[],2,FALSE),"")</f>
        <v/>
      </c>
      <c r="AC409" s="125"/>
      <c r="AD409" s="122" t="str">
        <f>IF(Tabel_RIE[[#This Row],[B2]]&gt;0,VLOOKUP(Tabel_RIE[[#This Row],[B2]],Tabel_FK_B[],2,FALSE),"")</f>
        <v/>
      </c>
      <c r="AE409" s="125"/>
      <c r="AF409" s="122" t="str">
        <f>IF(Tabel_RIE[[#This Row],[W2]]&gt;0,VLOOKUP(Tabel_RIE[[#This Row],[W2]],Tabel_FK_W[],2,FALSE),"")</f>
        <v/>
      </c>
      <c r="AG40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09" s="122"/>
      <c r="AI409" s="119"/>
      <c r="AJ409" s="127"/>
      <c r="AK40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09" s="130" t="str">
        <f>IF(AND(Tabel_RIE[[#This Row],[R12]]&gt;=70,Tabel_RIE[[#This Row],[R22]]&lt;70),"Ja","Nee")</f>
        <v>Ja</v>
      </c>
      <c r="AM409" s="130" t="str">
        <f>IF(Tabel_RIE[[#This Row],[R22]]&lt;&gt;"",Tabel_RIE[[#This Row],[R22]],Tabel_RIE[[#This Row],[R12]])</f>
        <v/>
      </c>
    </row>
    <row r="410" spans="2:39" ht="42" customHeight="1">
      <c r="B410" s="118" t="s">
        <v>0</v>
      </c>
      <c r="C410" s="119"/>
      <c r="D410" s="119"/>
      <c r="E410" s="119"/>
      <c r="F410" s="119"/>
      <c r="G410" s="119"/>
      <c r="H410" s="119"/>
      <c r="I410" s="119"/>
      <c r="J410" s="119"/>
      <c r="K410" s="120"/>
      <c r="L410" s="121" t="str">
        <f>IF(Tabel_RIE[[#This Row],[E1]]&gt;0,VLOOKUP(Tabel_RIE[[#This Row],[E1]],Tabel_FK_E[],2,FALSE),"")</f>
        <v/>
      </c>
      <c r="M410" s="120"/>
      <c r="N410" s="122" t="str">
        <f>IF(Tabel_RIE[[#This Row],[B1]]&gt;0,VLOOKUP(Tabel_RIE[[#This Row],[B1]],Tabel_FK_B[],2,FALSE),"")</f>
        <v/>
      </c>
      <c r="O410" s="120"/>
      <c r="P410" s="122" t="str">
        <f>IF(Tabel_RIE[[#This Row],[W1]]&gt;0,VLOOKUP(Tabel_RIE[[#This Row],[W1]],Tabel_FK_W[],2,FALSE),"")</f>
        <v/>
      </c>
      <c r="Q41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10" s="122" t="str">
        <f>IF(OR(Tabel_RIE[[#This Row],[E12]]="",Tabel_RIE[[#This Row],[B12]]="",Tabel_RIE[[#This Row],[W12]]=""),"",Tabel_RIE[[#This Row],[E12]]*Tabel_RIE[[#This Row],[B12]]*Tabel_RIE[[#This Row],[W12]])</f>
        <v/>
      </c>
      <c r="S410" s="124" t="str">
        <f>IF(AND(Tabel_RIE[[#This Row],[E12]]="",Tabel_RIE[[#This Row],[R12]]=""),"",IF(AND(OR(Tabel_RIE[[#This Row],[E12]]="",Tabel_RIE[[#This Row],[E12]]&lt;15),OR(Tabel_RIE[[#This Row],[R12]]="",Tabel_RIE[[#This Row],[R12]]&lt;70)),"n.v.t.",IF(OR(Tabel_RIE[[#This Row],[E12]]&gt;=15,Tabel_RIE[[#This Row],[R12]]&gt;=70),"√","fout")))</f>
        <v/>
      </c>
      <c r="T410" s="125"/>
      <c r="U410" s="126"/>
      <c r="V410" s="126"/>
      <c r="W410" s="127"/>
      <c r="X410" s="128" t="str">
        <f t="shared" si="6"/>
        <v>Bronaanpak:
Collectieve maatregelen:
Individuele maatregelen:
PBM's:</v>
      </c>
      <c r="Y410" s="119"/>
      <c r="Z410" s="129"/>
      <c r="AA410" s="125"/>
      <c r="AB410" s="122" t="str">
        <f>IF(Tabel_RIE[[#This Row],[E2]]&gt;0,VLOOKUP(Tabel_RIE[[#This Row],[E2]],Tabel_FK_E[],2,FALSE),"")</f>
        <v/>
      </c>
      <c r="AC410" s="125"/>
      <c r="AD410" s="122" t="str">
        <f>IF(Tabel_RIE[[#This Row],[B2]]&gt;0,VLOOKUP(Tabel_RIE[[#This Row],[B2]],Tabel_FK_B[],2,FALSE),"")</f>
        <v/>
      </c>
      <c r="AE410" s="125"/>
      <c r="AF410" s="122" t="str">
        <f>IF(Tabel_RIE[[#This Row],[W2]]&gt;0,VLOOKUP(Tabel_RIE[[#This Row],[W2]],Tabel_FK_W[],2,FALSE),"")</f>
        <v/>
      </c>
      <c r="AG41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10" s="122"/>
      <c r="AI410" s="119"/>
      <c r="AJ410" s="127"/>
      <c r="AK41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10" s="130" t="str">
        <f>IF(AND(Tabel_RIE[[#This Row],[R12]]&gt;=70,Tabel_RIE[[#This Row],[R22]]&lt;70),"Ja","Nee")</f>
        <v>Ja</v>
      </c>
      <c r="AM410" s="130" t="str">
        <f>IF(Tabel_RIE[[#This Row],[R22]]&lt;&gt;"",Tabel_RIE[[#This Row],[R22]],Tabel_RIE[[#This Row],[R12]])</f>
        <v/>
      </c>
    </row>
    <row r="411" spans="2:39" ht="42" customHeight="1">
      <c r="B411" s="118" t="s">
        <v>0</v>
      </c>
      <c r="C411" s="119"/>
      <c r="D411" s="119"/>
      <c r="E411" s="119"/>
      <c r="F411" s="119"/>
      <c r="G411" s="119"/>
      <c r="H411" s="119"/>
      <c r="I411" s="119"/>
      <c r="J411" s="119"/>
      <c r="K411" s="120"/>
      <c r="L411" s="121" t="str">
        <f>IF(Tabel_RIE[[#This Row],[E1]]&gt;0,VLOOKUP(Tabel_RIE[[#This Row],[E1]],Tabel_FK_E[],2,FALSE),"")</f>
        <v/>
      </c>
      <c r="M411" s="120"/>
      <c r="N411" s="122" t="str">
        <f>IF(Tabel_RIE[[#This Row],[B1]]&gt;0,VLOOKUP(Tabel_RIE[[#This Row],[B1]],Tabel_FK_B[],2,FALSE),"")</f>
        <v/>
      </c>
      <c r="O411" s="120"/>
      <c r="P411" s="122" t="str">
        <f>IF(Tabel_RIE[[#This Row],[W1]]&gt;0,VLOOKUP(Tabel_RIE[[#This Row],[W1]],Tabel_FK_W[],2,FALSE),"")</f>
        <v/>
      </c>
      <c r="Q41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11" s="122" t="str">
        <f>IF(OR(Tabel_RIE[[#This Row],[E12]]="",Tabel_RIE[[#This Row],[B12]]="",Tabel_RIE[[#This Row],[W12]]=""),"",Tabel_RIE[[#This Row],[E12]]*Tabel_RIE[[#This Row],[B12]]*Tabel_RIE[[#This Row],[W12]])</f>
        <v/>
      </c>
      <c r="S411" s="124" t="str">
        <f>IF(AND(Tabel_RIE[[#This Row],[E12]]="",Tabel_RIE[[#This Row],[R12]]=""),"",IF(AND(OR(Tabel_RIE[[#This Row],[E12]]="",Tabel_RIE[[#This Row],[E12]]&lt;15),OR(Tabel_RIE[[#This Row],[R12]]="",Tabel_RIE[[#This Row],[R12]]&lt;70)),"n.v.t.",IF(OR(Tabel_RIE[[#This Row],[E12]]&gt;=15,Tabel_RIE[[#This Row],[R12]]&gt;=70),"√","fout")))</f>
        <v/>
      </c>
      <c r="T411" s="125"/>
      <c r="U411" s="126"/>
      <c r="V411" s="126"/>
      <c r="W411" s="127"/>
      <c r="X411" s="128" t="str">
        <f t="shared" si="6"/>
        <v>Bronaanpak:
Collectieve maatregelen:
Individuele maatregelen:
PBM's:</v>
      </c>
      <c r="Y411" s="119"/>
      <c r="Z411" s="129"/>
      <c r="AA411" s="125"/>
      <c r="AB411" s="122" t="str">
        <f>IF(Tabel_RIE[[#This Row],[E2]]&gt;0,VLOOKUP(Tabel_RIE[[#This Row],[E2]],Tabel_FK_E[],2,FALSE),"")</f>
        <v/>
      </c>
      <c r="AC411" s="125"/>
      <c r="AD411" s="122" t="str">
        <f>IF(Tabel_RIE[[#This Row],[B2]]&gt;0,VLOOKUP(Tabel_RIE[[#This Row],[B2]],Tabel_FK_B[],2,FALSE),"")</f>
        <v/>
      </c>
      <c r="AE411" s="125"/>
      <c r="AF411" s="122" t="str">
        <f>IF(Tabel_RIE[[#This Row],[W2]]&gt;0,VLOOKUP(Tabel_RIE[[#This Row],[W2]],Tabel_FK_W[],2,FALSE),"")</f>
        <v/>
      </c>
      <c r="AG41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11" s="122"/>
      <c r="AI411" s="119"/>
      <c r="AJ411" s="127"/>
      <c r="AK41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11" s="130" t="str">
        <f>IF(AND(Tabel_RIE[[#This Row],[R12]]&gt;=70,Tabel_RIE[[#This Row],[R22]]&lt;70),"Ja","Nee")</f>
        <v>Ja</v>
      </c>
      <c r="AM411" s="130" t="str">
        <f>IF(Tabel_RIE[[#This Row],[R22]]&lt;&gt;"",Tabel_RIE[[#This Row],[R22]],Tabel_RIE[[#This Row],[R12]])</f>
        <v/>
      </c>
    </row>
    <row r="412" spans="2:39" ht="42" customHeight="1">
      <c r="B412" s="118" t="s">
        <v>0</v>
      </c>
      <c r="C412" s="119"/>
      <c r="D412" s="119"/>
      <c r="E412" s="119"/>
      <c r="F412" s="119"/>
      <c r="G412" s="119"/>
      <c r="H412" s="119"/>
      <c r="I412" s="119"/>
      <c r="J412" s="119"/>
      <c r="K412" s="120"/>
      <c r="L412" s="121" t="str">
        <f>IF(Tabel_RIE[[#This Row],[E1]]&gt;0,VLOOKUP(Tabel_RIE[[#This Row],[E1]],Tabel_FK_E[],2,FALSE),"")</f>
        <v/>
      </c>
      <c r="M412" s="120"/>
      <c r="N412" s="122" t="str">
        <f>IF(Tabel_RIE[[#This Row],[B1]]&gt;0,VLOOKUP(Tabel_RIE[[#This Row],[B1]],Tabel_FK_B[],2,FALSE),"")</f>
        <v/>
      </c>
      <c r="O412" s="120"/>
      <c r="P412" s="122" t="str">
        <f>IF(Tabel_RIE[[#This Row],[W1]]&gt;0,VLOOKUP(Tabel_RIE[[#This Row],[W1]],Tabel_FK_W[],2,FALSE),"")</f>
        <v/>
      </c>
      <c r="Q41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12" s="122" t="str">
        <f>IF(OR(Tabel_RIE[[#This Row],[E12]]="",Tabel_RIE[[#This Row],[B12]]="",Tabel_RIE[[#This Row],[W12]]=""),"",Tabel_RIE[[#This Row],[E12]]*Tabel_RIE[[#This Row],[B12]]*Tabel_RIE[[#This Row],[W12]])</f>
        <v/>
      </c>
      <c r="S412" s="124" t="str">
        <f>IF(AND(Tabel_RIE[[#This Row],[E12]]="",Tabel_RIE[[#This Row],[R12]]=""),"",IF(AND(OR(Tabel_RIE[[#This Row],[E12]]="",Tabel_RIE[[#This Row],[E12]]&lt;15),OR(Tabel_RIE[[#This Row],[R12]]="",Tabel_RIE[[#This Row],[R12]]&lt;70)),"n.v.t.",IF(OR(Tabel_RIE[[#This Row],[E12]]&gt;=15,Tabel_RIE[[#This Row],[R12]]&gt;=70),"√","fout")))</f>
        <v/>
      </c>
      <c r="T412" s="125"/>
      <c r="U412" s="126"/>
      <c r="V412" s="126"/>
      <c r="W412" s="127"/>
      <c r="X412" s="128" t="str">
        <f t="shared" si="6"/>
        <v>Bronaanpak:
Collectieve maatregelen:
Individuele maatregelen:
PBM's:</v>
      </c>
      <c r="Y412" s="119"/>
      <c r="Z412" s="129"/>
      <c r="AA412" s="125"/>
      <c r="AB412" s="122" t="str">
        <f>IF(Tabel_RIE[[#This Row],[E2]]&gt;0,VLOOKUP(Tabel_RIE[[#This Row],[E2]],Tabel_FK_E[],2,FALSE),"")</f>
        <v/>
      </c>
      <c r="AC412" s="125"/>
      <c r="AD412" s="122" t="str">
        <f>IF(Tabel_RIE[[#This Row],[B2]]&gt;0,VLOOKUP(Tabel_RIE[[#This Row],[B2]],Tabel_FK_B[],2,FALSE),"")</f>
        <v/>
      </c>
      <c r="AE412" s="125"/>
      <c r="AF412" s="122" t="str">
        <f>IF(Tabel_RIE[[#This Row],[W2]]&gt;0,VLOOKUP(Tabel_RIE[[#This Row],[W2]],Tabel_FK_W[],2,FALSE),"")</f>
        <v/>
      </c>
      <c r="AG41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12" s="122"/>
      <c r="AI412" s="119"/>
      <c r="AJ412" s="127"/>
      <c r="AK41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12" s="130" t="str">
        <f>IF(AND(Tabel_RIE[[#This Row],[R12]]&gt;=70,Tabel_RIE[[#This Row],[R22]]&lt;70),"Ja","Nee")</f>
        <v>Ja</v>
      </c>
      <c r="AM412" s="130" t="str">
        <f>IF(Tabel_RIE[[#This Row],[R22]]&lt;&gt;"",Tabel_RIE[[#This Row],[R22]],Tabel_RIE[[#This Row],[R12]])</f>
        <v/>
      </c>
    </row>
    <row r="413" spans="2:39" ht="42" customHeight="1">
      <c r="B413" s="118" t="s">
        <v>0</v>
      </c>
      <c r="C413" s="119"/>
      <c r="D413" s="119"/>
      <c r="E413" s="119"/>
      <c r="F413" s="119"/>
      <c r="G413" s="119"/>
      <c r="H413" s="119"/>
      <c r="I413" s="119"/>
      <c r="J413" s="119"/>
      <c r="K413" s="120"/>
      <c r="L413" s="121" t="str">
        <f>IF(Tabel_RIE[[#This Row],[E1]]&gt;0,VLOOKUP(Tabel_RIE[[#This Row],[E1]],Tabel_FK_E[],2,FALSE),"")</f>
        <v/>
      </c>
      <c r="M413" s="120"/>
      <c r="N413" s="122" t="str">
        <f>IF(Tabel_RIE[[#This Row],[B1]]&gt;0,VLOOKUP(Tabel_RIE[[#This Row],[B1]],Tabel_FK_B[],2,FALSE),"")</f>
        <v/>
      </c>
      <c r="O413" s="120"/>
      <c r="P413" s="122" t="str">
        <f>IF(Tabel_RIE[[#This Row],[W1]]&gt;0,VLOOKUP(Tabel_RIE[[#This Row],[W1]],Tabel_FK_W[],2,FALSE),"")</f>
        <v/>
      </c>
      <c r="Q41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13" s="122" t="str">
        <f>IF(OR(Tabel_RIE[[#This Row],[E12]]="",Tabel_RIE[[#This Row],[B12]]="",Tabel_RIE[[#This Row],[W12]]=""),"",Tabel_RIE[[#This Row],[E12]]*Tabel_RIE[[#This Row],[B12]]*Tabel_RIE[[#This Row],[W12]])</f>
        <v/>
      </c>
      <c r="S413" s="124" t="str">
        <f>IF(AND(Tabel_RIE[[#This Row],[E12]]="",Tabel_RIE[[#This Row],[R12]]=""),"",IF(AND(OR(Tabel_RIE[[#This Row],[E12]]="",Tabel_RIE[[#This Row],[E12]]&lt;15),OR(Tabel_RIE[[#This Row],[R12]]="",Tabel_RIE[[#This Row],[R12]]&lt;70)),"n.v.t.",IF(OR(Tabel_RIE[[#This Row],[E12]]&gt;=15,Tabel_RIE[[#This Row],[R12]]&gt;=70),"√","fout")))</f>
        <v/>
      </c>
      <c r="T413" s="125"/>
      <c r="U413" s="126"/>
      <c r="V413" s="126"/>
      <c r="W413" s="127"/>
      <c r="X413" s="128" t="str">
        <f t="shared" si="6"/>
        <v>Bronaanpak:
Collectieve maatregelen:
Individuele maatregelen:
PBM's:</v>
      </c>
      <c r="Y413" s="119"/>
      <c r="Z413" s="129"/>
      <c r="AA413" s="125"/>
      <c r="AB413" s="122" t="str">
        <f>IF(Tabel_RIE[[#This Row],[E2]]&gt;0,VLOOKUP(Tabel_RIE[[#This Row],[E2]],Tabel_FK_E[],2,FALSE),"")</f>
        <v/>
      </c>
      <c r="AC413" s="125"/>
      <c r="AD413" s="122" t="str">
        <f>IF(Tabel_RIE[[#This Row],[B2]]&gt;0,VLOOKUP(Tabel_RIE[[#This Row],[B2]],Tabel_FK_B[],2,FALSE),"")</f>
        <v/>
      </c>
      <c r="AE413" s="125"/>
      <c r="AF413" s="122" t="str">
        <f>IF(Tabel_RIE[[#This Row],[W2]]&gt;0,VLOOKUP(Tabel_RIE[[#This Row],[W2]],Tabel_FK_W[],2,FALSE),"")</f>
        <v/>
      </c>
      <c r="AG41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13" s="122"/>
      <c r="AI413" s="119"/>
      <c r="AJ413" s="127"/>
      <c r="AK413"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13" s="130" t="str">
        <f>IF(AND(Tabel_RIE[[#This Row],[R12]]&gt;=70,Tabel_RIE[[#This Row],[R22]]&lt;70),"Ja","Nee")</f>
        <v>Ja</v>
      </c>
      <c r="AM413" s="130" t="str">
        <f>IF(Tabel_RIE[[#This Row],[R22]]&lt;&gt;"",Tabel_RIE[[#This Row],[R22]],Tabel_RIE[[#This Row],[R12]])</f>
        <v/>
      </c>
    </row>
    <row r="414" spans="2:39" ht="42" customHeight="1">
      <c r="B414" s="118" t="s">
        <v>0</v>
      </c>
      <c r="C414" s="119"/>
      <c r="D414" s="119"/>
      <c r="E414" s="119"/>
      <c r="F414" s="119"/>
      <c r="G414" s="119"/>
      <c r="H414" s="119"/>
      <c r="I414" s="119"/>
      <c r="J414" s="119"/>
      <c r="K414" s="120"/>
      <c r="L414" s="121" t="str">
        <f>IF(Tabel_RIE[[#This Row],[E1]]&gt;0,VLOOKUP(Tabel_RIE[[#This Row],[E1]],Tabel_FK_E[],2,FALSE),"")</f>
        <v/>
      </c>
      <c r="M414" s="120"/>
      <c r="N414" s="122" t="str">
        <f>IF(Tabel_RIE[[#This Row],[B1]]&gt;0,VLOOKUP(Tabel_RIE[[#This Row],[B1]],Tabel_FK_B[],2,FALSE),"")</f>
        <v/>
      </c>
      <c r="O414" s="120"/>
      <c r="P414" s="122" t="str">
        <f>IF(Tabel_RIE[[#This Row],[W1]]&gt;0,VLOOKUP(Tabel_RIE[[#This Row],[W1]],Tabel_FK_W[],2,FALSE),"")</f>
        <v/>
      </c>
      <c r="Q41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14" s="122" t="str">
        <f>IF(OR(Tabel_RIE[[#This Row],[E12]]="",Tabel_RIE[[#This Row],[B12]]="",Tabel_RIE[[#This Row],[W12]]=""),"",Tabel_RIE[[#This Row],[E12]]*Tabel_RIE[[#This Row],[B12]]*Tabel_RIE[[#This Row],[W12]])</f>
        <v/>
      </c>
      <c r="S414" s="124" t="str">
        <f>IF(AND(Tabel_RIE[[#This Row],[E12]]="",Tabel_RIE[[#This Row],[R12]]=""),"",IF(AND(OR(Tabel_RIE[[#This Row],[E12]]="",Tabel_RIE[[#This Row],[E12]]&lt;15),OR(Tabel_RIE[[#This Row],[R12]]="",Tabel_RIE[[#This Row],[R12]]&lt;70)),"n.v.t.",IF(OR(Tabel_RIE[[#This Row],[E12]]&gt;=15,Tabel_RIE[[#This Row],[R12]]&gt;=70),"√","fout")))</f>
        <v/>
      </c>
      <c r="T414" s="125"/>
      <c r="U414" s="126"/>
      <c r="V414" s="126"/>
      <c r="W414" s="127"/>
      <c r="X414" s="128" t="str">
        <f t="shared" si="6"/>
        <v>Bronaanpak:
Collectieve maatregelen:
Individuele maatregelen:
PBM's:</v>
      </c>
      <c r="Y414" s="119"/>
      <c r="Z414" s="129"/>
      <c r="AA414" s="125"/>
      <c r="AB414" s="122" t="str">
        <f>IF(Tabel_RIE[[#This Row],[E2]]&gt;0,VLOOKUP(Tabel_RIE[[#This Row],[E2]],Tabel_FK_E[],2,FALSE),"")</f>
        <v/>
      </c>
      <c r="AC414" s="125"/>
      <c r="AD414" s="122" t="str">
        <f>IF(Tabel_RIE[[#This Row],[B2]]&gt;0,VLOOKUP(Tabel_RIE[[#This Row],[B2]],Tabel_FK_B[],2,FALSE),"")</f>
        <v/>
      </c>
      <c r="AE414" s="125"/>
      <c r="AF414" s="122" t="str">
        <f>IF(Tabel_RIE[[#This Row],[W2]]&gt;0,VLOOKUP(Tabel_RIE[[#This Row],[W2]],Tabel_FK_W[],2,FALSE),"")</f>
        <v/>
      </c>
      <c r="AG41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14" s="122"/>
      <c r="AI414" s="119"/>
      <c r="AJ414" s="127"/>
      <c r="AK414"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14" s="130" t="str">
        <f>IF(AND(Tabel_RIE[[#This Row],[R12]]&gt;=70,Tabel_RIE[[#This Row],[R22]]&lt;70),"Ja","Nee")</f>
        <v>Ja</v>
      </c>
      <c r="AM414" s="130" t="str">
        <f>IF(Tabel_RIE[[#This Row],[R22]]&lt;&gt;"",Tabel_RIE[[#This Row],[R22]],Tabel_RIE[[#This Row],[R12]])</f>
        <v/>
      </c>
    </row>
    <row r="415" spans="2:39" ht="42" customHeight="1">
      <c r="B415" s="118" t="s">
        <v>0</v>
      </c>
      <c r="C415" s="119"/>
      <c r="D415" s="119"/>
      <c r="E415" s="119"/>
      <c r="F415" s="119"/>
      <c r="G415" s="119"/>
      <c r="H415" s="119"/>
      <c r="I415" s="119"/>
      <c r="J415" s="119"/>
      <c r="K415" s="120"/>
      <c r="L415" s="121" t="str">
        <f>IF(Tabel_RIE[[#This Row],[E1]]&gt;0,VLOOKUP(Tabel_RIE[[#This Row],[E1]],Tabel_FK_E[],2,FALSE),"")</f>
        <v/>
      </c>
      <c r="M415" s="120"/>
      <c r="N415" s="122" t="str">
        <f>IF(Tabel_RIE[[#This Row],[B1]]&gt;0,VLOOKUP(Tabel_RIE[[#This Row],[B1]],Tabel_FK_B[],2,FALSE),"")</f>
        <v/>
      </c>
      <c r="O415" s="120"/>
      <c r="P415" s="122" t="str">
        <f>IF(Tabel_RIE[[#This Row],[W1]]&gt;0,VLOOKUP(Tabel_RIE[[#This Row],[W1]],Tabel_FK_W[],2,FALSE),"")</f>
        <v/>
      </c>
      <c r="Q41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15" s="122" t="str">
        <f>IF(OR(Tabel_RIE[[#This Row],[E12]]="",Tabel_RIE[[#This Row],[B12]]="",Tabel_RIE[[#This Row],[W12]]=""),"",Tabel_RIE[[#This Row],[E12]]*Tabel_RIE[[#This Row],[B12]]*Tabel_RIE[[#This Row],[W12]])</f>
        <v/>
      </c>
      <c r="S415" s="124" t="str">
        <f>IF(AND(Tabel_RIE[[#This Row],[E12]]="",Tabel_RIE[[#This Row],[R12]]=""),"",IF(AND(OR(Tabel_RIE[[#This Row],[E12]]="",Tabel_RIE[[#This Row],[E12]]&lt;15),OR(Tabel_RIE[[#This Row],[R12]]="",Tabel_RIE[[#This Row],[R12]]&lt;70)),"n.v.t.",IF(OR(Tabel_RIE[[#This Row],[E12]]&gt;=15,Tabel_RIE[[#This Row],[R12]]&gt;=70),"√","fout")))</f>
        <v/>
      </c>
      <c r="T415" s="125"/>
      <c r="U415" s="126"/>
      <c r="V415" s="126"/>
      <c r="W415" s="127"/>
      <c r="X415" s="128" t="str">
        <f t="shared" si="6"/>
        <v>Bronaanpak:
Collectieve maatregelen:
Individuele maatregelen:
PBM's:</v>
      </c>
      <c r="Y415" s="119"/>
      <c r="Z415" s="129"/>
      <c r="AA415" s="125"/>
      <c r="AB415" s="122" t="str">
        <f>IF(Tabel_RIE[[#This Row],[E2]]&gt;0,VLOOKUP(Tabel_RIE[[#This Row],[E2]],Tabel_FK_E[],2,FALSE),"")</f>
        <v/>
      </c>
      <c r="AC415" s="125"/>
      <c r="AD415" s="122" t="str">
        <f>IF(Tabel_RIE[[#This Row],[B2]]&gt;0,VLOOKUP(Tabel_RIE[[#This Row],[B2]],Tabel_FK_B[],2,FALSE),"")</f>
        <v/>
      </c>
      <c r="AE415" s="125"/>
      <c r="AF415" s="122" t="str">
        <f>IF(Tabel_RIE[[#This Row],[W2]]&gt;0,VLOOKUP(Tabel_RIE[[#This Row],[W2]],Tabel_FK_W[],2,FALSE),"")</f>
        <v/>
      </c>
      <c r="AG41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15" s="122"/>
      <c r="AI415" s="119"/>
      <c r="AJ415" s="127"/>
      <c r="AK415"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15" s="130" t="str">
        <f>IF(AND(Tabel_RIE[[#This Row],[R12]]&gt;=70,Tabel_RIE[[#This Row],[R22]]&lt;70),"Ja","Nee")</f>
        <v>Ja</v>
      </c>
      <c r="AM415" s="130" t="str">
        <f>IF(Tabel_RIE[[#This Row],[R22]]&lt;&gt;"",Tabel_RIE[[#This Row],[R22]],Tabel_RIE[[#This Row],[R12]])</f>
        <v/>
      </c>
    </row>
    <row r="416" spans="2:39" ht="42" customHeight="1">
      <c r="B416" s="118" t="s">
        <v>0</v>
      </c>
      <c r="C416" s="119"/>
      <c r="D416" s="119"/>
      <c r="E416" s="119"/>
      <c r="F416" s="119"/>
      <c r="G416" s="119"/>
      <c r="H416" s="119"/>
      <c r="I416" s="119"/>
      <c r="J416" s="119"/>
      <c r="K416" s="120"/>
      <c r="L416" s="121" t="str">
        <f>IF(Tabel_RIE[[#This Row],[E1]]&gt;0,VLOOKUP(Tabel_RIE[[#This Row],[E1]],Tabel_FK_E[],2,FALSE),"")</f>
        <v/>
      </c>
      <c r="M416" s="120"/>
      <c r="N416" s="122" t="str">
        <f>IF(Tabel_RIE[[#This Row],[B1]]&gt;0,VLOOKUP(Tabel_RIE[[#This Row],[B1]],Tabel_FK_B[],2,FALSE),"")</f>
        <v/>
      </c>
      <c r="O416" s="120"/>
      <c r="P416" s="122" t="str">
        <f>IF(Tabel_RIE[[#This Row],[W1]]&gt;0,VLOOKUP(Tabel_RIE[[#This Row],[W1]],Tabel_FK_W[],2,FALSE),"")</f>
        <v/>
      </c>
      <c r="Q41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16" s="122" t="str">
        <f>IF(OR(Tabel_RIE[[#This Row],[E12]]="",Tabel_RIE[[#This Row],[B12]]="",Tabel_RIE[[#This Row],[W12]]=""),"",Tabel_RIE[[#This Row],[E12]]*Tabel_RIE[[#This Row],[B12]]*Tabel_RIE[[#This Row],[W12]])</f>
        <v/>
      </c>
      <c r="S416" s="124" t="str">
        <f>IF(AND(Tabel_RIE[[#This Row],[E12]]="",Tabel_RIE[[#This Row],[R12]]=""),"",IF(AND(OR(Tabel_RIE[[#This Row],[E12]]="",Tabel_RIE[[#This Row],[E12]]&lt;15),OR(Tabel_RIE[[#This Row],[R12]]="",Tabel_RIE[[#This Row],[R12]]&lt;70)),"n.v.t.",IF(OR(Tabel_RIE[[#This Row],[E12]]&gt;=15,Tabel_RIE[[#This Row],[R12]]&gt;=70),"√","fout")))</f>
        <v/>
      </c>
      <c r="T416" s="125"/>
      <c r="U416" s="126"/>
      <c r="V416" s="126"/>
      <c r="W416" s="127"/>
      <c r="X416" s="128" t="str">
        <f t="shared" si="6"/>
        <v>Bronaanpak:
Collectieve maatregelen:
Individuele maatregelen:
PBM's:</v>
      </c>
      <c r="Y416" s="119"/>
      <c r="Z416" s="129"/>
      <c r="AA416" s="125"/>
      <c r="AB416" s="122" t="str">
        <f>IF(Tabel_RIE[[#This Row],[E2]]&gt;0,VLOOKUP(Tabel_RIE[[#This Row],[E2]],Tabel_FK_E[],2,FALSE),"")</f>
        <v/>
      </c>
      <c r="AC416" s="125"/>
      <c r="AD416" s="122" t="str">
        <f>IF(Tabel_RIE[[#This Row],[B2]]&gt;0,VLOOKUP(Tabel_RIE[[#This Row],[B2]],Tabel_FK_B[],2,FALSE),"")</f>
        <v/>
      </c>
      <c r="AE416" s="125"/>
      <c r="AF416" s="122" t="str">
        <f>IF(Tabel_RIE[[#This Row],[W2]]&gt;0,VLOOKUP(Tabel_RIE[[#This Row],[W2]],Tabel_FK_W[],2,FALSE),"")</f>
        <v/>
      </c>
      <c r="AG41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16" s="122"/>
      <c r="AI416" s="119"/>
      <c r="AJ416" s="127"/>
      <c r="AK416"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16" s="130" t="str">
        <f>IF(AND(Tabel_RIE[[#This Row],[R12]]&gt;=70,Tabel_RIE[[#This Row],[R22]]&lt;70),"Ja","Nee")</f>
        <v>Ja</v>
      </c>
      <c r="AM416" s="130" t="str">
        <f>IF(Tabel_RIE[[#This Row],[R22]]&lt;&gt;"",Tabel_RIE[[#This Row],[R22]],Tabel_RIE[[#This Row],[R12]])</f>
        <v/>
      </c>
    </row>
    <row r="417" spans="2:39" ht="42" customHeight="1">
      <c r="B417" s="118" t="s">
        <v>0</v>
      </c>
      <c r="C417" s="119"/>
      <c r="D417" s="119"/>
      <c r="E417" s="119"/>
      <c r="F417" s="119"/>
      <c r="G417" s="119"/>
      <c r="H417" s="119"/>
      <c r="I417" s="119"/>
      <c r="J417" s="119"/>
      <c r="K417" s="120"/>
      <c r="L417" s="121" t="str">
        <f>IF(Tabel_RIE[[#This Row],[E1]]&gt;0,VLOOKUP(Tabel_RIE[[#This Row],[E1]],Tabel_FK_E[],2,FALSE),"")</f>
        <v/>
      </c>
      <c r="M417" s="120"/>
      <c r="N417" s="122" t="str">
        <f>IF(Tabel_RIE[[#This Row],[B1]]&gt;0,VLOOKUP(Tabel_RIE[[#This Row],[B1]],Tabel_FK_B[],2,FALSE),"")</f>
        <v/>
      </c>
      <c r="O417" s="120"/>
      <c r="P417" s="122" t="str">
        <f>IF(Tabel_RIE[[#This Row],[W1]]&gt;0,VLOOKUP(Tabel_RIE[[#This Row],[W1]],Tabel_FK_W[],2,FALSE),"")</f>
        <v/>
      </c>
      <c r="Q41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17" s="122" t="str">
        <f>IF(OR(Tabel_RIE[[#This Row],[E12]]="",Tabel_RIE[[#This Row],[B12]]="",Tabel_RIE[[#This Row],[W12]]=""),"",Tabel_RIE[[#This Row],[E12]]*Tabel_RIE[[#This Row],[B12]]*Tabel_RIE[[#This Row],[W12]])</f>
        <v/>
      </c>
      <c r="S417" s="124" t="str">
        <f>IF(AND(Tabel_RIE[[#This Row],[E12]]="",Tabel_RIE[[#This Row],[R12]]=""),"",IF(AND(OR(Tabel_RIE[[#This Row],[E12]]="",Tabel_RIE[[#This Row],[E12]]&lt;15),OR(Tabel_RIE[[#This Row],[R12]]="",Tabel_RIE[[#This Row],[R12]]&lt;70)),"n.v.t.",IF(OR(Tabel_RIE[[#This Row],[E12]]&gt;=15,Tabel_RIE[[#This Row],[R12]]&gt;=70),"√","fout")))</f>
        <v/>
      </c>
      <c r="T417" s="125"/>
      <c r="U417" s="126"/>
      <c r="V417" s="126"/>
      <c r="W417" s="127"/>
      <c r="X417" s="128" t="str">
        <f t="shared" si="6"/>
        <v>Bronaanpak:
Collectieve maatregelen:
Individuele maatregelen:
PBM's:</v>
      </c>
      <c r="Y417" s="119"/>
      <c r="Z417" s="129"/>
      <c r="AA417" s="125"/>
      <c r="AB417" s="122" t="str">
        <f>IF(Tabel_RIE[[#This Row],[E2]]&gt;0,VLOOKUP(Tabel_RIE[[#This Row],[E2]],Tabel_FK_E[],2,FALSE),"")</f>
        <v/>
      </c>
      <c r="AC417" s="125"/>
      <c r="AD417" s="122" t="str">
        <f>IF(Tabel_RIE[[#This Row],[B2]]&gt;0,VLOOKUP(Tabel_RIE[[#This Row],[B2]],Tabel_FK_B[],2,FALSE),"")</f>
        <v/>
      </c>
      <c r="AE417" s="125"/>
      <c r="AF417" s="122" t="str">
        <f>IF(Tabel_RIE[[#This Row],[W2]]&gt;0,VLOOKUP(Tabel_RIE[[#This Row],[W2]],Tabel_FK_W[],2,FALSE),"")</f>
        <v/>
      </c>
      <c r="AG41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17" s="122"/>
      <c r="AI417" s="119"/>
      <c r="AJ417" s="127"/>
      <c r="AK417"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17" s="130" t="str">
        <f>IF(AND(Tabel_RIE[[#This Row],[R12]]&gt;=70,Tabel_RIE[[#This Row],[R22]]&lt;70),"Ja","Nee")</f>
        <v>Ja</v>
      </c>
      <c r="AM417" s="130" t="str">
        <f>IF(Tabel_RIE[[#This Row],[R22]]&lt;&gt;"",Tabel_RIE[[#This Row],[R22]],Tabel_RIE[[#This Row],[R12]])</f>
        <v/>
      </c>
    </row>
    <row r="418" spans="2:39" ht="42" customHeight="1">
      <c r="B418" s="118" t="s">
        <v>0</v>
      </c>
      <c r="C418" s="119"/>
      <c r="D418" s="119"/>
      <c r="E418" s="119"/>
      <c r="F418" s="119"/>
      <c r="G418" s="119"/>
      <c r="H418" s="119"/>
      <c r="I418" s="119"/>
      <c r="J418" s="119"/>
      <c r="K418" s="120"/>
      <c r="L418" s="121" t="str">
        <f>IF(Tabel_RIE[[#This Row],[E1]]&gt;0,VLOOKUP(Tabel_RIE[[#This Row],[E1]],Tabel_FK_E[],2,FALSE),"")</f>
        <v/>
      </c>
      <c r="M418" s="120"/>
      <c r="N418" s="122" t="str">
        <f>IF(Tabel_RIE[[#This Row],[B1]]&gt;0,VLOOKUP(Tabel_RIE[[#This Row],[B1]],Tabel_FK_B[],2,FALSE),"")</f>
        <v/>
      </c>
      <c r="O418" s="120"/>
      <c r="P418" s="122" t="str">
        <f>IF(Tabel_RIE[[#This Row],[W1]]&gt;0,VLOOKUP(Tabel_RIE[[#This Row],[W1]],Tabel_FK_W[],2,FALSE),"")</f>
        <v/>
      </c>
      <c r="Q41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18" s="122" t="str">
        <f>IF(OR(Tabel_RIE[[#This Row],[E12]]="",Tabel_RIE[[#This Row],[B12]]="",Tabel_RIE[[#This Row],[W12]]=""),"",Tabel_RIE[[#This Row],[E12]]*Tabel_RIE[[#This Row],[B12]]*Tabel_RIE[[#This Row],[W12]])</f>
        <v/>
      </c>
      <c r="S418" s="124" t="str">
        <f>IF(AND(Tabel_RIE[[#This Row],[E12]]="",Tabel_RIE[[#This Row],[R12]]=""),"",IF(AND(OR(Tabel_RIE[[#This Row],[E12]]="",Tabel_RIE[[#This Row],[E12]]&lt;15),OR(Tabel_RIE[[#This Row],[R12]]="",Tabel_RIE[[#This Row],[R12]]&lt;70)),"n.v.t.",IF(OR(Tabel_RIE[[#This Row],[E12]]&gt;=15,Tabel_RIE[[#This Row],[R12]]&gt;=70),"√","fout")))</f>
        <v/>
      </c>
      <c r="T418" s="125"/>
      <c r="U418" s="126"/>
      <c r="V418" s="126"/>
      <c r="W418" s="127"/>
      <c r="X418" s="128" t="str">
        <f t="shared" si="6"/>
        <v>Bronaanpak:
Collectieve maatregelen:
Individuele maatregelen:
PBM's:</v>
      </c>
      <c r="Y418" s="119"/>
      <c r="Z418" s="129"/>
      <c r="AA418" s="125"/>
      <c r="AB418" s="122" t="str">
        <f>IF(Tabel_RIE[[#This Row],[E2]]&gt;0,VLOOKUP(Tabel_RIE[[#This Row],[E2]],Tabel_FK_E[],2,FALSE),"")</f>
        <v/>
      </c>
      <c r="AC418" s="125"/>
      <c r="AD418" s="122" t="str">
        <f>IF(Tabel_RIE[[#This Row],[B2]]&gt;0,VLOOKUP(Tabel_RIE[[#This Row],[B2]],Tabel_FK_B[],2,FALSE),"")</f>
        <v/>
      </c>
      <c r="AE418" s="125"/>
      <c r="AF418" s="122" t="str">
        <f>IF(Tabel_RIE[[#This Row],[W2]]&gt;0,VLOOKUP(Tabel_RIE[[#This Row],[W2]],Tabel_FK_W[],2,FALSE),"")</f>
        <v/>
      </c>
      <c r="AG41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18" s="122"/>
      <c r="AI418" s="119"/>
      <c r="AJ418" s="127"/>
      <c r="AK418"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18" s="130" t="str">
        <f>IF(AND(Tabel_RIE[[#This Row],[R12]]&gt;=70,Tabel_RIE[[#This Row],[R22]]&lt;70),"Ja","Nee")</f>
        <v>Ja</v>
      </c>
      <c r="AM418" s="130" t="str">
        <f>IF(Tabel_RIE[[#This Row],[R22]]&lt;&gt;"",Tabel_RIE[[#This Row],[R22]],Tabel_RIE[[#This Row],[R12]])</f>
        <v/>
      </c>
    </row>
    <row r="419" spans="2:39" ht="42" customHeight="1">
      <c r="B419" s="118" t="s">
        <v>0</v>
      </c>
      <c r="C419" s="119"/>
      <c r="D419" s="119"/>
      <c r="E419" s="119"/>
      <c r="F419" s="119"/>
      <c r="G419" s="119"/>
      <c r="H419" s="119"/>
      <c r="I419" s="119"/>
      <c r="J419" s="119"/>
      <c r="K419" s="120"/>
      <c r="L419" s="121" t="str">
        <f>IF(Tabel_RIE[[#This Row],[E1]]&gt;0,VLOOKUP(Tabel_RIE[[#This Row],[E1]],Tabel_FK_E[],2,FALSE),"")</f>
        <v/>
      </c>
      <c r="M419" s="120"/>
      <c r="N419" s="122" t="str">
        <f>IF(Tabel_RIE[[#This Row],[B1]]&gt;0,VLOOKUP(Tabel_RIE[[#This Row],[B1]],Tabel_FK_B[],2,FALSE),"")</f>
        <v/>
      </c>
      <c r="O419" s="120"/>
      <c r="P419" s="122" t="str">
        <f>IF(Tabel_RIE[[#This Row],[W1]]&gt;0,VLOOKUP(Tabel_RIE[[#This Row],[W1]],Tabel_FK_W[],2,FALSE),"")</f>
        <v/>
      </c>
      <c r="Q41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19" s="122" t="str">
        <f>IF(OR(Tabel_RIE[[#This Row],[E12]]="",Tabel_RIE[[#This Row],[B12]]="",Tabel_RIE[[#This Row],[W12]]=""),"",Tabel_RIE[[#This Row],[E12]]*Tabel_RIE[[#This Row],[B12]]*Tabel_RIE[[#This Row],[W12]])</f>
        <v/>
      </c>
      <c r="S419" s="124" t="str">
        <f>IF(AND(Tabel_RIE[[#This Row],[E12]]="",Tabel_RIE[[#This Row],[R12]]=""),"",IF(AND(OR(Tabel_RIE[[#This Row],[E12]]="",Tabel_RIE[[#This Row],[E12]]&lt;15),OR(Tabel_RIE[[#This Row],[R12]]="",Tabel_RIE[[#This Row],[R12]]&lt;70)),"n.v.t.",IF(OR(Tabel_RIE[[#This Row],[E12]]&gt;=15,Tabel_RIE[[#This Row],[R12]]&gt;=70),"√","fout")))</f>
        <v/>
      </c>
      <c r="T419" s="125"/>
      <c r="U419" s="126"/>
      <c r="V419" s="126"/>
      <c r="W419" s="127"/>
      <c r="X419" s="128" t="str">
        <f t="shared" si="6"/>
        <v>Bronaanpak:
Collectieve maatregelen:
Individuele maatregelen:
PBM's:</v>
      </c>
      <c r="Y419" s="119"/>
      <c r="Z419" s="129"/>
      <c r="AA419" s="125"/>
      <c r="AB419" s="122" t="str">
        <f>IF(Tabel_RIE[[#This Row],[E2]]&gt;0,VLOOKUP(Tabel_RIE[[#This Row],[E2]],Tabel_FK_E[],2,FALSE),"")</f>
        <v/>
      </c>
      <c r="AC419" s="125"/>
      <c r="AD419" s="122" t="str">
        <f>IF(Tabel_RIE[[#This Row],[B2]]&gt;0,VLOOKUP(Tabel_RIE[[#This Row],[B2]],Tabel_FK_B[],2,FALSE),"")</f>
        <v/>
      </c>
      <c r="AE419" s="125"/>
      <c r="AF419" s="122" t="str">
        <f>IF(Tabel_RIE[[#This Row],[W2]]&gt;0,VLOOKUP(Tabel_RIE[[#This Row],[W2]],Tabel_FK_W[],2,FALSE),"")</f>
        <v/>
      </c>
      <c r="AG41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19" s="122"/>
      <c r="AI419" s="119"/>
      <c r="AJ419" s="127"/>
      <c r="AK419"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19" s="130" t="str">
        <f>IF(AND(Tabel_RIE[[#This Row],[R12]]&gt;=70,Tabel_RIE[[#This Row],[R22]]&lt;70),"Ja","Nee")</f>
        <v>Ja</v>
      </c>
      <c r="AM419" s="130" t="str">
        <f>IF(Tabel_RIE[[#This Row],[R22]]&lt;&gt;"",Tabel_RIE[[#This Row],[R22]],Tabel_RIE[[#This Row],[R12]])</f>
        <v/>
      </c>
    </row>
    <row r="420" spans="2:39" ht="42" customHeight="1">
      <c r="B420" s="118" t="s">
        <v>0</v>
      </c>
      <c r="C420" s="119"/>
      <c r="D420" s="119"/>
      <c r="E420" s="119"/>
      <c r="F420" s="119"/>
      <c r="G420" s="119"/>
      <c r="H420" s="119"/>
      <c r="I420" s="119"/>
      <c r="J420" s="119"/>
      <c r="K420" s="120"/>
      <c r="L420" s="121" t="str">
        <f>IF(Tabel_RIE[[#This Row],[E1]]&gt;0,VLOOKUP(Tabel_RIE[[#This Row],[E1]],Tabel_FK_E[],2,FALSE),"")</f>
        <v/>
      </c>
      <c r="M420" s="120"/>
      <c r="N420" s="122" t="str">
        <f>IF(Tabel_RIE[[#This Row],[B1]]&gt;0,VLOOKUP(Tabel_RIE[[#This Row],[B1]],Tabel_FK_B[],2,FALSE),"")</f>
        <v/>
      </c>
      <c r="O420" s="120"/>
      <c r="P420" s="122" t="str">
        <f>IF(Tabel_RIE[[#This Row],[W1]]&gt;0,VLOOKUP(Tabel_RIE[[#This Row],[W1]],Tabel_FK_W[],2,FALSE),"")</f>
        <v/>
      </c>
      <c r="Q42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20" s="122" t="str">
        <f>IF(OR(Tabel_RIE[[#This Row],[E12]]="",Tabel_RIE[[#This Row],[B12]]="",Tabel_RIE[[#This Row],[W12]]=""),"",Tabel_RIE[[#This Row],[E12]]*Tabel_RIE[[#This Row],[B12]]*Tabel_RIE[[#This Row],[W12]])</f>
        <v/>
      </c>
      <c r="S420" s="124" t="str">
        <f>IF(AND(Tabel_RIE[[#This Row],[E12]]="",Tabel_RIE[[#This Row],[R12]]=""),"",IF(AND(OR(Tabel_RIE[[#This Row],[E12]]="",Tabel_RIE[[#This Row],[E12]]&lt;15),OR(Tabel_RIE[[#This Row],[R12]]="",Tabel_RIE[[#This Row],[R12]]&lt;70)),"n.v.t.",IF(OR(Tabel_RIE[[#This Row],[E12]]&gt;=15,Tabel_RIE[[#This Row],[R12]]&gt;=70),"√","fout")))</f>
        <v/>
      </c>
      <c r="T420" s="125"/>
      <c r="U420" s="126"/>
      <c r="V420" s="126"/>
      <c r="W420" s="127"/>
      <c r="X420" s="128" t="str">
        <f t="shared" si="6"/>
        <v>Bronaanpak:
Collectieve maatregelen:
Individuele maatregelen:
PBM's:</v>
      </c>
      <c r="Y420" s="119"/>
      <c r="Z420" s="129"/>
      <c r="AA420" s="125"/>
      <c r="AB420" s="122" t="str">
        <f>IF(Tabel_RIE[[#This Row],[E2]]&gt;0,VLOOKUP(Tabel_RIE[[#This Row],[E2]],Tabel_FK_E[],2,FALSE),"")</f>
        <v/>
      </c>
      <c r="AC420" s="125"/>
      <c r="AD420" s="122" t="str">
        <f>IF(Tabel_RIE[[#This Row],[B2]]&gt;0,VLOOKUP(Tabel_RIE[[#This Row],[B2]],Tabel_FK_B[],2,FALSE),"")</f>
        <v/>
      </c>
      <c r="AE420" s="125"/>
      <c r="AF420" s="122" t="str">
        <f>IF(Tabel_RIE[[#This Row],[W2]]&gt;0,VLOOKUP(Tabel_RIE[[#This Row],[W2]],Tabel_FK_W[],2,FALSE),"")</f>
        <v/>
      </c>
      <c r="AG42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20" s="122"/>
      <c r="AI420" s="119"/>
      <c r="AJ420" s="127"/>
      <c r="AK420"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20" s="130" t="str">
        <f>IF(AND(Tabel_RIE[[#This Row],[R12]]&gt;=70,Tabel_RIE[[#This Row],[R22]]&lt;70),"Ja","Nee")</f>
        <v>Ja</v>
      </c>
      <c r="AM420" s="130" t="str">
        <f>IF(Tabel_RIE[[#This Row],[R22]]&lt;&gt;"",Tabel_RIE[[#This Row],[R22]],Tabel_RIE[[#This Row],[R12]])</f>
        <v/>
      </c>
    </row>
    <row r="421" spans="2:39" ht="42" customHeight="1">
      <c r="B421" s="118" t="s">
        <v>247</v>
      </c>
      <c r="C421" s="119"/>
      <c r="D421" s="119"/>
      <c r="E421" s="119"/>
      <c r="F421" s="119"/>
      <c r="G421" s="119"/>
      <c r="H421" s="119"/>
      <c r="I421" s="119"/>
      <c r="J421" s="119"/>
      <c r="K421" s="120"/>
      <c r="L421" s="121" t="str">
        <f>IF(Tabel_RIE[[#This Row],[E1]]&gt;0,VLOOKUP(Tabel_RIE[[#This Row],[E1]],Tabel_FK_E[],2,FALSE),"")</f>
        <v/>
      </c>
      <c r="M421" s="120"/>
      <c r="N421" s="122" t="str">
        <f>IF(Tabel_RIE[[#This Row],[B1]]&gt;0,VLOOKUP(Tabel_RIE[[#This Row],[B1]],Tabel_FK_B[],2,FALSE),"")</f>
        <v/>
      </c>
      <c r="O421" s="120"/>
      <c r="P421" s="122" t="str">
        <f>IF(Tabel_RIE[[#This Row],[W1]]&gt;0,VLOOKUP(Tabel_RIE[[#This Row],[W1]],Tabel_FK_W[],2,FALSE),"")</f>
        <v/>
      </c>
      <c r="Q42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21" s="122" t="str">
        <f>IF(OR(Tabel_RIE[[#This Row],[E12]]="",Tabel_RIE[[#This Row],[B12]]="",Tabel_RIE[[#This Row],[W12]]=""),"",Tabel_RIE[[#This Row],[E12]]*Tabel_RIE[[#This Row],[B12]]*Tabel_RIE[[#This Row],[W12]])</f>
        <v/>
      </c>
      <c r="S421" s="124" t="str">
        <f>IF(AND(Tabel_RIE[[#This Row],[E12]]="",Tabel_RIE[[#This Row],[R12]]=""),"",IF(AND(OR(Tabel_RIE[[#This Row],[E12]]="",Tabel_RIE[[#This Row],[E12]]&lt;15),OR(Tabel_RIE[[#This Row],[R12]]="",Tabel_RIE[[#This Row],[R12]]&lt;70)),"n.v.t.",IF(OR(Tabel_RIE[[#This Row],[E12]]&gt;=15,Tabel_RIE[[#This Row],[R12]]&gt;=70),"√","fout")))</f>
        <v/>
      </c>
      <c r="T421" s="125"/>
      <c r="U421" s="126"/>
      <c r="V421" s="126"/>
      <c r="W421" s="127"/>
      <c r="X421" s="128" t="str">
        <f t="shared" si="6"/>
        <v>Bronaanpak:
Collectieve maatregelen:
Individuele maatregelen:
PBM's:</v>
      </c>
      <c r="Y421" s="119"/>
      <c r="Z421" s="129"/>
      <c r="AA421" s="125"/>
      <c r="AB421" s="122" t="str">
        <f>IF(Tabel_RIE[[#This Row],[E2]]&gt;0,VLOOKUP(Tabel_RIE[[#This Row],[E2]],Tabel_FK_E[],2,FALSE),"")</f>
        <v/>
      </c>
      <c r="AC421" s="125"/>
      <c r="AD421" s="122" t="str">
        <f>IF(Tabel_RIE[[#This Row],[B2]]&gt;0,VLOOKUP(Tabel_RIE[[#This Row],[B2]],Tabel_FK_B[],2,FALSE),"")</f>
        <v/>
      </c>
      <c r="AE421" s="125"/>
      <c r="AF421" s="122" t="str">
        <f>IF(Tabel_RIE[[#This Row],[W2]]&gt;0,VLOOKUP(Tabel_RIE[[#This Row],[W2]],Tabel_FK_W[],2,FALSE),"")</f>
        <v/>
      </c>
      <c r="AG42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21" s="122"/>
      <c r="AI421" s="119"/>
      <c r="AJ421" s="127"/>
      <c r="AK421"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21" s="130" t="str">
        <f>IF(AND(Tabel_RIE[[#This Row],[R12]]&gt;=70,Tabel_RIE[[#This Row],[R22]]&lt;70),"Ja","Nee")</f>
        <v>Ja</v>
      </c>
      <c r="AM421" s="130" t="str">
        <f>IF(Tabel_RIE[[#This Row],[R22]]&lt;&gt;"",Tabel_RIE[[#This Row],[R22]],Tabel_RIE[[#This Row],[R12]])</f>
        <v/>
      </c>
    </row>
    <row r="422" spans="2:39" ht="42" customHeight="1">
      <c r="B422" s="131"/>
      <c r="C422" s="119"/>
      <c r="D422" s="119"/>
      <c r="E422" s="119"/>
      <c r="F422" s="119"/>
      <c r="G422" s="134"/>
      <c r="H422" s="119"/>
      <c r="I422" s="134"/>
      <c r="J422" s="134"/>
      <c r="K422" s="120"/>
      <c r="L422" s="121" t="str">
        <f>IF(Tabel_RIE[[#This Row],[E1]]&gt;0,VLOOKUP(Tabel_RIE[[#This Row],[E1]],Tabel_FK_E[],2,FALSE),"")</f>
        <v/>
      </c>
      <c r="M422" s="120"/>
      <c r="N422" s="122" t="str">
        <f>IF(Tabel_RIE[[#This Row],[B1]]&gt;0,VLOOKUP(Tabel_RIE[[#This Row],[B1]],Tabel_FK_B[],2,FALSE),"")</f>
        <v/>
      </c>
      <c r="O422" s="120"/>
      <c r="P422" s="122" t="str">
        <f>IF(Tabel_RIE[[#This Row],[W1]]&gt;0,VLOOKUP(Tabel_RIE[[#This Row],[W1]],Tabel_FK_W[],2,FALSE),"")</f>
        <v/>
      </c>
      <c r="Q42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22" s="122" t="str">
        <f>IF(OR(Tabel_RIE[[#This Row],[E12]]="",Tabel_RIE[[#This Row],[B12]]="",Tabel_RIE[[#This Row],[W12]]=""),"",Tabel_RIE[[#This Row],[E12]]*Tabel_RIE[[#This Row],[B12]]*Tabel_RIE[[#This Row],[W12]])</f>
        <v/>
      </c>
      <c r="S422" s="124" t="str">
        <f>IF(AND(Tabel_RIE[[#This Row],[E12]]="",Tabel_RIE[[#This Row],[R12]]=""),"",IF(AND(OR(Tabel_RIE[[#This Row],[E12]]="",Tabel_RIE[[#This Row],[E12]]&lt;15),OR(Tabel_RIE[[#This Row],[R12]]="",Tabel_RIE[[#This Row],[R12]]&lt;70)),"n.v.t.",IF(OR(Tabel_RIE[[#This Row],[E12]]&gt;=15,Tabel_RIE[[#This Row],[R12]]&gt;=70),"√","fout")))</f>
        <v/>
      </c>
      <c r="T422" s="125"/>
      <c r="U422" s="126"/>
      <c r="V422" s="126"/>
      <c r="W422" s="132"/>
      <c r="X422" s="128" t="str">
        <f t="shared" si="6"/>
        <v>Bronaanpak:
Collectieve maatregelen:
Individuele maatregelen:
PBM's:</v>
      </c>
      <c r="Y422" s="119"/>
      <c r="Z422" s="129"/>
      <c r="AA422" s="125"/>
      <c r="AB422" s="122" t="str">
        <f>IF(Tabel_RIE[[#This Row],[E2]]&gt;0,VLOOKUP(Tabel_RIE[[#This Row],[E2]],Tabel_FK_E[],2,FALSE),"")</f>
        <v/>
      </c>
      <c r="AC422" s="125"/>
      <c r="AD422" s="122" t="str">
        <f>IF(Tabel_RIE[[#This Row],[B2]]&gt;0,VLOOKUP(Tabel_RIE[[#This Row],[B2]],Tabel_FK_B[],2,FALSE),"")</f>
        <v/>
      </c>
      <c r="AE422" s="125"/>
      <c r="AF422" s="122" t="str">
        <f>IF(Tabel_RIE[[#This Row],[W2]]&gt;0,VLOOKUP(Tabel_RIE[[#This Row],[W2]],Tabel_FK_W[],2,FALSE),"")</f>
        <v/>
      </c>
      <c r="AG422"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422" s="122"/>
      <c r="AI422" s="119"/>
      <c r="AJ422" s="133"/>
      <c r="AK422" s="130" t="str">
        <f>IF(AND(Tabel_RIE[[#This Row],[Locatie / specifieke plek]]&lt;&gt;"",Tabel_RIE[[#This Row],[Gevaar]]&lt;&gt;"",Tabel_RIE[[#This Row],[Risico / beschrijving]]&lt;&gt;"",Tabel_RIE[[#This Row],[Mogelijke oorzaken]]&lt;&gt;"",Tabel_RIE[[#This Row],[Mogelijke effecten]]&lt;&gt;"",Tabel_RIE[[#This Row],[R12]]&lt;&gt;"",Tabel_RIE[[#This Row],[Allocatie]]&lt;&gt;""),"Ja","Nee")</f>
        <v>Nee</v>
      </c>
      <c r="AL422" s="130" t="str">
        <f>IF(AND(Tabel_RIE[[#This Row],[R12]]&gt;=70,Tabel_RIE[[#This Row],[R22]]&lt;70),"Ja","Nee")</f>
        <v>Ja</v>
      </c>
      <c r="AM422" s="130" t="str">
        <f>IF(Tabel_RIE[[#This Row],[R22]]&lt;&gt;"",Tabel_RIE[[#This Row],[R22]],Tabel_RIE[[#This Row],[R12]])</f>
        <v/>
      </c>
    </row>
  </sheetData>
  <mergeCells count="35">
    <mergeCell ref="Q1:Q2"/>
    <mergeCell ref="W3:W4"/>
    <mergeCell ref="AE4:AF4"/>
    <mergeCell ref="AG4:AH4"/>
    <mergeCell ref="X2:AJ2"/>
    <mergeCell ref="AI3:AI4"/>
    <mergeCell ref="AJ3:AJ4"/>
    <mergeCell ref="S1:S2"/>
    <mergeCell ref="M4:N4"/>
    <mergeCell ref="O4:P4"/>
    <mergeCell ref="Q4:R4"/>
    <mergeCell ref="AA4:AB4"/>
    <mergeCell ref="K3:R3"/>
    <mergeCell ref="X3:Y4"/>
    <mergeCell ref="Z3:Z4"/>
    <mergeCell ref="AA3:AH3"/>
    <mergeCell ref="K4:L4"/>
    <mergeCell ref="AC4:AD4"/>
    <mergeCell ref="V3:V4"/>
    <mergeCell ref="B1:H1"/>
    <mergeCell ref="Q5:R5"/>
    <mergeCell ref="AG5:AH5"/>
    <mergeCell ref="X5:Y5"/>
    <mergeCell ref="B3:B4"/>
    <mergeCell ref="C3:C4"/>
    <mergeCell ref="D3:D4"/>
    <mergeCell ref="E3:E4"/>
    <mergeCell ref="F3:F4"/>
    <mergeCell ref="G3:G4"/>
    <mergeCell ref="H3:H4"/>
    <mergeCell ref="I3:I4"/>
    <mergeCell ref="J3:J4"/>
    <mergeCell ref="S3:S4"/>
    <mergeCell ref="T3:T4"/>
    <mergeCell ref="U3:U4"/>
  </mergeCells>
  <conditionalFormatting sqref="R7:R422">
    <cfRule type="containsBlanks" priority="2" stopIfTrue="1">
      <formula>LEN(TRIM(R7))=0</formula>
    </cfRule>
    <cfRule type="expression" dxfId="127" priority="3">
      <formula>R7&lt;20</formula>
    </cfRule>
    <cfRule type="expression" dxfId="126" priority="5">
      <formula>AND(R7&gt;=20,R7&lt;70)</formula>
    </cfRule>
    <cfRule type="expression" dxfId="125" priority="6">
      <formula>AND(R7&gt;=70,R7&lt;200)</formula>
    </cfRule>
    <cfRule type="expression" dxfId="124" priority="7">
      <formula>AND(R7&gt;=200,R7&lt;400)</formula>
    </cfRule>
    <cfRule type="expression" dxfId="123" priority="8">
      <formula>R7&gt;=400</formula>
    </cfRule>
  </conditionalFormatting>
  <conditionalFormatting sqref="S7:S422">
    <cfRule type="containsText" dxfId="122" priority="1" operator="containsText" text="√">
      <formula>NOT(ISERROR(SEARCH("√",S7)))</formula>
    </cfRule>
  </conditionalFormatting>
  <conditionalFormatting sqref="AH7:AH422">
    <cfRule type="containsBlanks" priority="236" stopIfTrue="1">
      <formula>LEN(TRIM(AH7))=0</formula>
    </cfRule>
    <cfRule type="expression" dxfId="121" priority="237">
      <formula>AH7&lt;20</formula>
    </cfRule>
    <cfRule type="expression" dxfId="120" priority="238">
      <formula>AND(AH7&gt;=20,AH7&lt;70)</formula>
    </cfRule>
    <cfRule type="expression" dxfId="119" priority="239">
      <formula>AND(AH7&gt;=70,AH7&lt;200)</formula>
    </cfRule>
    <cfRule type="expression" dxfId="118" priority="2539">
      <formula>AND(AH7&gt;=200,AH7&lt;400)</formula>
    </cfRule>
    <cfRule type="expression" dxfId="117" priority="2540">
      <formula>AH7&gt;400</formula>
    </cfRule>
  </conditionalFormatting>
  <dataValidations count="28">
    <dataValidation allowBlank="1" showInputMessage="1" showErrorMessage="1" promptTitle="Voorbeeld datum" prompt="3-9-2020" sqref="AJ5"/>
    <dataValidation allowBlank="1" showInputMessage="1" showErrorMessage="1" promptTitle="Voorbeeld veiligheidsdomein" prompt="1. Arbeidsveiligheid_x000a_2. Verkeersveiligheid_x000a_3. Sociale veiligheid_x000a_4. ..." sqref="D5"/>
    <dataValidation errorStyle="information" allowBlank="1" showInputMessage="1" showErrorMessage="1" promptTitle="Voorbeeld locatie / plek" prompt="1.  boven bordes A4 / hectometerpaal  xxx_x000a_2. aan Boord werkschepen en vloedlijn op strand / pieren van vluchthaven Neeltje Jans" sqref="F5"/>
    <dataValidation allowBlank="1" showInputMessage="1" showErrorMessage="1" promptTitle="Voorbeeld gevaar" prompt="1. Onafgeschermd bordes op een hoogte van 12 meter_x000a_2. Werken nabij water " sqref="G5"/>
    <dataValidation allowBlank="1" showInputMessage="1" showErrorMessage="1" promptTitle="Voorbeeld risico/beschrijving" prompt="1. Vallen van hoogte_x000a_2. Te water raken / gegrepen worden door golven" sqref="H5"/>
    <dataValidation allowBlank="1" showInputMessage="1" showErrorMessage="1" promptTitle="Voorbeeld bij mogelijke oorzaken" prompt="1. Geen afscherming aanwezig_x000a_2. Golfslag, glad scheepsdek, verrast door getijdewerking / stroomgebied" sqref="I5"/>
    <dataValidation allowBlank="1" showInputMessage="1" showErrorMessage="1" promptTitle="Voorbeeld bij mogelijke effecten" prompt="1. Een dode, accuut of op termijn_x000a_2. Onderkoeling, lichamelijk letsel, overlijden" sqref="J5"/>
    <dataValidation allowBlank="1" showInputMessage="1" showErrorMessage="1" promptTitle="Voorbeeld bron" prompt="1. IVD_x000a_2. Risicosessie 15 mrt 2019" sqref="C5"/>
    <dataValidation allowBlank="1" showInputMessage="1" showErrorMessage="1" promptTitle="Voorbeeld blootstelling" prompt="1: B = 1 (zelden, enkele maanden per jaar)_x000a_2: B = 6" sqref="M5:N5 AC5:AD5"/>
    <dataValidation allowBlank="1" showInputMessage="1" showErrorMessage="1" promptTitle="Voorbeeld Risicodossier" prompt="1. v_x000a_2. v" sqref="S5"/>
    <dataValidation allowBlank="1" showInputMessage="1" showErrorMessage="1" promptTitle="Voorbeeld allocatie" prompt="1. ON (=Opdrachtnemer)_x000a_2. ON" sqref="T5"/>
    <dataValidation allowBlank="1" showInputMessage="1" showErrorMessage="1" promptTitle="Voorbeeld aandachtspunten" prompt="1. zie toelichting_x000a_2. Goed zeemanschap, aanvullende eisen in te zetten materieel / materiaal, PBM, incidentenprocedure" sqref="U5"/>
    <dataValidation allowBlank="1" showInputMessage="1" showErrorMessage="1" promptTitle="Voorbeeld (invul)datum" prompt="3-9-2020" sqref="W5"/>
    <dataValidation allowBlank="1" showInputMessage="1" showErrorMessage="1" promptTitle="Voorbeeld actiehouder" prompt="1. V&amp;G coordinator Uitvoering_x000a_2. " sqref="Z5"/>
    <dataValidation allowBlank="1" showInputMessage="1" showErrorMessage="1" promptTitle="Voorbeeld restrisico" prompt="1. De lijn breekt, omdat die bijvoorbeeld niet voldoet_x000a_2. " sqref="AI5"/>
    <dataValidation allowBlank="1" showInputMessage="1" showErrorMessage="1" promptTitle="Voorbeeld waarschijnlijkheid" prompt="1: W = 6 (zeer wel mogelijk)_x000a_2: W = 6 " sqref="O5:P5 AE5:AF5"/>
    <dataValidation allowBlank="1" showInputMessage="1" showErrorMessage="1" promptTitle="Voorbeeld effect" prompt="1: E = 15_x000a_2: E = 7" sqref="K5 AA5"/>
    <dataValidation allowBlank="1" showInputMessage="1" showErrorMessage="1" promptTitle="Voorbeeld werkzaamheden" prompt="1. Plaatsen van verlichting_x000a_2. Aan boord begeven van een werkschip" sqref="E5"/>
    <dataValidation allowBlank="1" showInputMessage="1" showErrorMessage="1" promptTitle="Voorbeeld risico (groote)" prompt="1: R = 180 (oranje): risico substantieel. Maatregelen vereist._x000a_2: R =  300 (rood): risico hoog. Onmiddelijke maatregelen vereist." sqref="Q5:R5 AG5:AH5"/>
    <dataValidation allowBlank="1" showErrorMessage="1" sqref="K4:R4"/>
    <dataValidation type="list" allowBlank="1" showInputMessage="1" showErrorMessage="1" sqref="D7:D34">
      <formula1>Veiligheidsdomeinen</formula1>
    </dataValidation>
    <dataValidation allowBlank="1" showInputMessage="1" showErrorMessage="1" promptTitle="Voorbeeld maatregelen" prompt="1. ontwerp van het bouwplaats aanpassen om voertuigen/machines van personen te scheiden_x000a_2. fysieke barrière tussen rijdende voertuigen en personen_x000a_3. eenrichtingsverkeer op de bouwplaats om achteruit rijden van voertuigen te voorkomen" sqref="X5:Y5"/>
    <dataValidation allowBlank="1" showInputMessage="1" showErrorMessage="1" promptTitle="Voorbeeld aandachtspunten" prompt="1. nog niets gepland_x000a_2. Ingepland_x000a_3. In uitvoering_x000a_4. Afgerond" sqref="V5"/>
    <dataValidation type="list" allowBlank="1" showErrorMessage="1" sqref="K7:K422 AA7:AA422">
      <formula1>FK_E</formula1>
    </dataValidation>
    <dataValidation type="list" allowBlank="1" showInputMessage="1" showErrorMessage="1" sqref="M7:M422 AC7:AC422">
      <formula1>FK_B</formula1>
    </dataValidation>
    <dataValidation type="list" allowBlank="1" showInputMessage="1" showErrorMessage="1" sqref="O7:O422 AE7:AE422">
      <formula1>FK_W</formula1>
    </dataValidation>
    <dataValidation type="list" allowBlank="1" showInputMessage="1" showErrorMessage="1" sqref="V7:V422">
      <formula1>"nog niets gepland,Ingepland,In uitvoering,Afgerond"</formula1>
    </dataValidation>
    <dataValidation type="list" allowBlank="1" showInputMessage="1" showErrorMessage="1" sqref="T7:T422">
      <formula1>"ON,OG,OG-Projectmanager,OG-Technisch Manager,OG-Contractmanager,OG-Omgevingsmanager,OG-Manager Projectbeheersing,OG-Informatie Voorzienings-manager"</formula1>
    </dataValidation>
  </dataValidations>
  <hyperlinks>
    <hyperlink ref="D3" location="Veiligheidsdomein!A1" tooltip="Vul hier het relevante veiligheidsdomein in. Klik hier voor meer informatie. " display="Veiligheidsdomein"/>
    <hyperlink ref="F3" location="'Locatie_Specifieke plek'!A1" tooltip="In deze kolom geef je aan om welke werkzaamheden en welke locatie het gaat binnen het project. Daarnaast maak je voor die locatie specifiek op welke plek het risico geldt." display="'Locatie_Specifieke plek'!A1"/>
    <hyperlink ref="G3" location="Gevaar_Risico_Oorzaak_Effect!A1" tooltip="Vul in deze kolom welk gevaar aanwezig is. Klik hier voor meer informatie." display="Gevaar"/>
    <hyperlink ref="H3" location="Risico_Oorzaak_Effect!A1" tooltip="Vul in deze kolom het risico waaraan medewerkers blootgesteld worden. Klik hier voor meer informatie." display="Risico/beschrijving"/>
    <hyperlink ref="I3" location="Risico_Oorzaak_Effect!A1" tooltip="Vul in deze kolom de oorzaak in waardoor het risico zich voor kan doen. Klik hier voor meer informatie." display="Mogelijke oorzaken"/>
    <hyperlink ref="J3" location="Risico_Oorzaak_Effect!A1" tooltip="Vul in deze kolom wat realistisch gezien het effect is als het risico zich voordoet. Klik hier voor meer informatie." display="Mogelijke effecten"/>
    <hyperlink ref="T3" location="Allocatie!A1" tooltip="Vul in deze kolom of dit een Opdrachtgever (OG) of Opdrachtnemer (ON) risico is. Klik hier voor meer informatie." display="Allocatie"/>
    <hyperlink ref="C3" location="'Bron '!A1" tooltip="Vermeld in kolom “bron” waar het geïnventariseerde risico ter sprake is gekomen. Klik hier voor meer informatie." display="Bron"/>
    <hyperlink ref="S3" location="Risicodossier!A1" tooltip="De kolom “Opnemen in risicodossier” wordt automatisch ingevuld op basis van de uitkomst in kolom R. Klik hier voor meer informatie." display="Opnemen in risicodossier?"/>
    <hyperlink ref="E3" location="Werkzaamheden!A1" tooltip="Vul hier (indien van toepassing) het type werkzaamheden in. Klik op de cel voor meer informatie" display="Werkzaamheden"/>
    <hyperlink ref="K3:R3" location="'VS, Fine &amp; Kinney'!A1" tooltip="Vul hier de waarden in voor Effect, Blootstelling en Waarschijnlijkheid. Klik hier voor meer informatie." display="Fine &amp; Kinney"/>
    <hyperlink ref="C5" location="vb_bron" tooltip="klik op deze cel om voorbeelden te zien" display="»voorbeeld«"/>
    <hyperlink ref="D5" location="vb_veiligheidsdomein" tooltip="klik op deze cel om voorbeelden te zien" display="»voorbeeld«"/>
    <hyperlink ref="E5" location="vb_werkzaamheden_activiteit" tooltip="klik op deze cel om voorbeelden te zien" display="»voorbeeld«"/>
    <hyperlink ref="F5" location="vb_locatie_specifiek_plek" tooltip="klik op deze cel om voorbeelden te zien" display="»voorbeeld«"/>
    <hyperlink ref="G5" location="vb_gevaar" tooltip="klik op deze cel om voorbeelden te zien" display="»voorbeeld«"/>
    <hyperlink ref="H5" location="vb_risico_beschrijving" tooltip="klik op deze cel om voorbeelden te zien" display="»voorbeeld«"/>
    <hyperlink ref="I5" location="vb_mogelijke_oorzaken" tooltip="klik op deze cel om voorbeelden te zien" display="»voorbeeld«"/>
    <hyperlink ref="J5" location="vb_mogelijke_effecten" tooltip="klik op deze cel om voorbeelden te zien" display="»voorbeeld«"/>
    <hyperlink ref="K5" location="vb_e1" tooltip="klik op deze cel om voorbeelden te zien" display="»vb«"/>
    <hyperlink ref="M5" location="vb_b1" tooltip="klik op deze cel om voorbeelden te zien" display="»vb«"/>
    <hyperlink ref="O5" location="vb_w1" tooltip="klik op deze cel om voorbeelden te zien" display="»vb«"/>
    <hyperlink ref="Q5" location="vb_r12" tooltip="klik op deze cel om voorbeelden te zien" display="»vb«"/>
    <hyperlink ref="S5" location="vb_opnemen_in_risicodossier" tooltip="klik op deze cel om voorbeelden te zien" display="»voorbeeld«"/>
    <hyperlink ref="T5" location="vb_allocatie" tooltip="klik op deze cel om voorbeelden te zien" display="»voorbeeld«"/>
    <hyperlink ref="W5" location="vb_invuldatum" tooltip="klik op deze cel om voorbeelden te zien" display="»voorbeeld«"/>
    <hyperlink ref="X5:Y5" location="vb_maatregelen" tooltip="klik op deze cel om voorbeelden te zien" display="»voorbeeld«"/>
    <hyperlink ref="AJ5" location="vb_datum" tooltip="klik op deze cel om voorbeelden te zien" display="»voorbeeld«"/>
    <hyperlink ref="B5" location="vb_nr" tooltip="klik op de cellen in deze rij voor bijpassende voorbeelden" display="?"/>
    <hyperlink ref="AA5" location="vb_e2" tooltip="klik op deze cel om voorbeelden te zien" display="»vb«"/>
    <hyperlink ref="AC5" location="vb_b2" tooltip="klik op deze cel om voorbeelden te zien" display="»vb«"/>
    <hyperlink ref="AE5" location="vb_w2" tooltip="klik op deze cel om voorbeelden te zien" display="»vb«"/>
    <hyperlink ref="AI5" location="vb_restrisicos" tooltip="klik op deze cel om voorbeelden te zien" display="»voorbeeld«"/>
    <hyperlink ref="Z5" location="vb_actiehouder" tooltip="klik op deze cel om voorbeelden te zien" display="»voorbeeld«"/>
    <hyperlink ref="U5" location="vb_maatregelen_of_contracteis" tooltip="klik op deze cel om voorbeelden te zien" display="»voorbeeld«"/>
    <hyperlink ref="U3" location="Maatregelen!A1" tooltip="Klik hier voor meer informatie" display="Maatregelen en contracteis                                                             (alleen voor allocatie OG)"/>
    <hyperlink ref="AG5" location="vb_r12" tooltip="klik op deze cel om voorbeelden te zien" display="»vb«"/>
    <hyperlink ref="S3:S4" location="'SCB-toets'!A1" tooltip="De kolom “Risicodossier” wordt automatisch ingevuld op basis van de uitkomst in kolom R. Klik hier voor meer informatie." display="Risicodossier"/>
    <hyperlink ref="G3:G4" location="Gevaar_Risico_Oorzaak_Effect!A1" tooltip="Vul in deze kolom welk gevaar aanwezig is. Klik hier voor meer informatie." display="Gevaar"/>
    <hyperlink ref="H3:H4" location="Gevaar_Risico_Oorzaak_Effect!A1" tooltip="Vul in deze kolom het risico waaraan medewerkers blootgesteld worden. Beschrijf of het een objectrisico of samenlooprisico is. Klik hier voor meer informatie." display="Risico/beschrijving"/>
    <hyperlink ref="I3:I4" location="Gevaar_Risico_Oorzaak_Effect!A1" tooltip="Vul in deze kolom de oorzaak in waardoor het risico zich voor kan doen. Klik hier voor meer informatie." display="Mogelijke oorzaken"/>
    <hyperlink ref="J3:J4" location="Gevaar_Risico_Oorzaak_Effect!A1" tooltip="Vul in deze kolom wat realistisch gezien het effect is als het risico zich voordoet. Klik hier voor meer informatie." display="Mogelijke effecten"/>
    <hyperlink ref="V5" location="vb_status_allocatie_og" tooltip="klik op deze cel om voorbeelden te zien" display="»voorbeeld«"/>
    <hyperlink ref="V3:V4" location="Status!A1" display="Status!A1"/>
  </hyperlinks>
  <pageMargins left="0.25" right="0.25" top="0.75" bottom="0.75" header="0.3" footer="0.3"/>
  <pageSetup paperSize="9" scale="26" fitToHeight="0" orientation="landscape" horizontalDpi="4294967293" r:id="rId1"/>
  <customProperties>
    <customPr name="EpmWorksheetKeyString_GUID" r:id="rId2"/>
  </customProperties>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rgb="FF00B0F0"/>
    <pageSetUpPr fitToPage="1"/>
  </sheetPr>
  <dimension ref="B1:X63"/>
  <sheetViews>
    <sheetView showGridLines="0" showRowColHeaders="0" view="pageBreakPreview" zoomScaleNormal="100" zoomScaleSheetLayoutView="100" workbookViewId="0"/>
  </sheetViews>
  <sheetFormatPr defaultRowHeight="11.25"/>
  <cols>
    <col min="1" max="1" width="2.625" customWidth="1"/>
    <col min="17" max="17" width="2.625" customWidth="1"/>
    <col min="21" max="21" width="9" customWidth="1"/>
    <col min="22" max="22" width="43.125" style="1" bestFit="1" customWidth="1"/>
    <col min="23" max="23" width="12" style="1" bestFit="1" customWidth="1"/>
    <col min="24" max="24" width="19.75" style="1" bestFit="1" customWidth="1"/>
  </cols>
  <sheetData>
    <row r="1" spans="2:24" ht="84.75" customHeight="1">
      <c r="B1" s="154" t="s">
        <v>248</v>
      </c>
      <c r="C1" s="189"/>
      <c r="D1" s="189"/>
      <c r="E1" s="189"/>
      <c r="F1" s="189"/>
      <c r="G1" s="189"/>
      <c r="H1" s="189"/>
      <c r="I1" s="189"/>
      <c r="J1" s="189"/>
      <c r="K1" s="189"/>
      <c r="L1" s="189"/>
      <c r="M1" s="189"/>
      <c r="N1" s="189"/>
      <c r="O1" s="189"/>
      <c r="P1" s="189"/>
    </row>
    <row r="2" spans="2:24">
      <c r="B2" s="1"/>
      <c r="C2" s="3"/>
      <c r="D2" s="9"/>
      <c r="E2" s="10"/>
    </row>
    <row r="3" spans="2:24">
      <c r="V3" s="136"/>
      <c r="W3" s="136" t="s">
        <v>249</v>
      </c>
      <c r="X3" s="136" t="s">
        <v>250</v>
      </c>
    </row>
    <row r="4" spans="2:24">
      <c r="V4" s="137" t="s">
        <v>251</v>
      </c>
      <c r="W4" s="138">
        <f>COUNTIF(Tabel_RIE[R12],"&gt;=400")</f>
        <v>1</v>
      </c>
      <c r="X4" s="138">
        <f>COUNTIF(Tabel_RIE[R-actueel],"&gt;=400")</f>
        <v>1</v>
      </c>
    </row>
    <row r="5" spans="2:24">
      <c r="V5" s="137" t="s">
        <v>252</v>
      </c>
      <c r="W5" s="138">
        <f>COUNTIFS(Tabel_RIE[R12],"&gt;=200",Tabel_RIE[R12],"&lt;400")</f>
        <v>7</v>
      </c>
      <c r="X5" s="138">
        <f>COUNTIFS(Tabel_RIE[R-actueel],"&gt;=200",Tabel_RIE[R-actueel],"&lt;400")</f>
        <v>7</v>
      </c>
    </row>
    <row r="6" spans="2:24">
      <c r="V6" s="137" t="s">
        <v>253</v>
      </c>
      <c r="W6" s="138">
        <f>COUNTIFS(Tabel_RIE[R12],"&gt;=70",Tabel_RIE[R12],"&lt;200")</f>
        <v>13</v>
      </c>
      <c r="X6" s="138">
        <f>COUNTIFS(Tabel_RIE[R-actueel],"&gt;=70",Tabel_RIE[R-actueel],"&lt;200")</f>
        <v>13</v>
      </c>
    </row>
    <row r="7" spans="2:24">
      <c r="V7" s="137" t="s">
        <v>254</v>
      </c>
      <c r="W7" s="138">
        <f>COUNTIFS(Tabel_RIE[R12],"&gt;=20",Tabel_RIE[R12],"&lt;70")</f>
        <v>5</v>
      </c>
      <c r="X7" s="138">
        <f>COUNTIFS(Tabel_RIE[R-actueel],"&gt;=20",Tabel_RIE[R-actueel],"&lt;70")</f>
        <v>5</v>
      </c>
    </row>
    <row r="8" spans="2:24">
      <c r="V8" s="137" t="s">
        <v>255</v>
      </c>
      <c r="W8" s="138">
        <f>COUNTIF(Tabel_RIE[R12],"&lt;20")</f>
        <v>1</v>
      </c>
      <c r="X8" s="138">
        <f>COUNTIF(Tabel_RIE[R-actueel],"&lt;20")</f>
        <v>1</v>
      </c>
    </row>
    <row r="34" spans="22:23">
      <c r="V34" s="136"/>
      <c r="W34" s="139" t="s">
        <v>256</v>
      </c>
    </row>
    <row r="35" spans="22:23">
      <c r="V35" s="140" t="s">
        <v>257</v>
      </c>
      <c r="W35" s="141">
        <f>COUNTIF(Tabel_RIE[R-volledig],"Ja")</f>
        <v>22</v>
      </c>
    </row>
    <row r="36" spans="22:23">
      <c r="V36" s="140" t="s">
        <v>258</v>
      </c>
      <c r="W36" s="141">
        <f>COUNTIF(Tabel_RIE[R-volledig],"Nee")</f>
        <v>394</v>
      </c>
    </row>
    <row r="39" spans="22:23">
      <c r="V39" s="136"/>
      <c r="W39" s="139" t="s">
        <v>256</v>
      </c>
    </row>
    <row r="40" spans="22:23">
      <c r="V40" s="140" t="s">
        <v>259</v>
      </c>
      <c r="W40" s="141">
        <f>COUNTIF(Tabel_RIE[Reductie],"Ja")</f>
        <v>409</v>
      </c>
    </row>
    <row r="41" spans="22:23">
      <c r="V41" s="140" t="s">
        <v>260</v>
      </c>
      <c r="W41" s="141">
        <f>COUNTIF(Tabel_RIE[Reductie],"Nee")</f>
        <v>7</v>
      </c>
    </row>
    <row r="48" spans="22:23">
      <c r="V48" s="136"/>
      <c r="W48" s="139" t="s">
        <v>256</v>
      </c>
    </row>
    <row r="49" spans="22:23">
      <c r="V49" s="140" t="s">
        <v>261</v>
      </c>
      <c r="W49" s="142" t="e">
        <f>COUNTIF(#REF!,V49)</f>
        <v>#REF!</v>
      </c>
    </row>
    <row r="50" spans="22:23">
      <c r="V50" s="140" t="s">
        <v>96</v>
      </c>
      <c r="W50" s="142" t="e">
        <f>COUNTIF(#REF!,V50)</f>
        <v>#REF!</v>
      </c>
    </row>
    <row r="51" spans="22:23">
      <c r="V51" s="140" t="s">
        <v>262</v>
      </c>
      <c r="W51" s="142" t="e">
        <f>COUNTIF(#REF!,V51)</f>
        <v>#REF!</v>
      </c>
    </row>
    <row r="52" spans="22:23">
      <c r="V52" s="140" t="s">
        <v>263</v>
      </c>
      <c r="W52" s="142" t="e">
        <f>COUNTIF(#REF!,V52)</f>
        <v>#REF!</v>
      </c>
    </row>
    <row r="58" spans="22:23">
      <c r="V58" s="136"/>
      <c r="W58" s="139" t="s">
        <v>256</v>
      </c>
    </row>
    <row r="59" spans="22:23">
      <c r="V59" s="140" t="s">
        <v>264</v>
      </c>
      <c r="W59" s="142">
        <f>COUNTIF(Tabel_RIE[E1],V59)</f>
        <v>0</v>
      </c>
    </row>
    <row r="60" spans="22:23">
      <c r="V60" s="140" t="s">
        <v>158</v>
      </c>
      <c r="W60" s="142">
        <f>COUNTIF(Tabel_RIE[E1],V60)</f>
        <v>6</v>
      </c>
    </row>
    <row r="61" spans="22:23">
      <c r="V61" s="140" t="s">
        <v>119</v>
      </c>
      <c r="W61" s="142">
        <f>COUNTIF(Tabel_RIE[E1],V61)</f>
        <v>13</v>
      </c>
    </row>
    <row r="62" spans="22:23">
      <c r="V62" s="140" t="s">
        <v>91</v>
      </c>
      <c r="W62" s="142">
        <f>COUNTIF(Tabel_RIE[E1],V62)</f>
        <v>8</v>
      </c>
    </row>
    <row r="63" spans="22:23">
      <c r="V63" s="140" t="s">
        <v>265</v>
      </c>
      <c r="W63" s="142">
        <f>COUNTIF(Tabel_RIE[E1],V63)</f>
        <v>0</v>
      </c>
    </row>
  </sheetData>
  <mergeCells count="1">
    <mergeCell ref="B1:P1"/>
  </mergeCells>
  <pageMargins left="0.7" right="0.7" top="0.75" bottom="0.75" header="0.3" footer="0.3"/>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theme="2" tint="0.59999389629810485"/>
    <pageSetUpPr fitToPage="1"/>
  </sheetPr>
  <dimension ref="B2:B19"/>
  <sheetViews>
    <sheetView showGridLines="0" workbookViewId="0"/>
  </sheetViews>
  <sheetFormatPr defaultRowHeight="11.25"/>
  <cols>
    <col min="1" max="1" width="9" style="1"/>
    <col min="2" max="2" width="105.625" style="1" customWidth="1"/>
    <col min="3" max="16384" width="9" style="1"/>
  </cols>
  <sheetData>
    <row r="2" spans="2:2" ht="57" customHeight="1"/>
    <row r="3" spans="2:2" ht="27">
      <c r="B3" s="7" t="s">
        <v>266</v>
      </c>
    </row>
    <row r="5" spans="2:2" s="45" customFormat="1" ht="165">
      <c r="B5" s="38" t="s">
        <v>267</v>
      </c>
    </row>
    <row r="6" spans="2:2" s="45" customFormat="1" ht="11.25" customHeight="1">
      <c r="B6" s="38"/>
    </row>
    <row r="7" spans="2:2" s="45" customFormat="1" ht="57" customHeight="1"/>
    <row r="8" spans="2:2" s="45" customFormat="1" ht="15"/>
    <row r="9" spans="2:2" s="45" customFormat="1" ht="15"/>
    <row r="10" spans="2:2" s="45" customFormat="1" ht="15"/>
    <row r="11" spans="2:2" s="45" customFormat="1" ht="15"/>
    <row r="12" spans="2:2" s="45" customFormat="1" ht="15"/>
    <row r="13" spans="2:2" s="45" customFormat="1" ht="15"/>
    <row r="14" spans="2:2" s="45" customFormat="1" ht="15"/>
    <row r="15" spans="2:2" s="45" customFormat="1" ht="15"/>
    <row r="16" spans="2:2" s="45" customFormat="1" ht="15"/>
    <row r="17" s="45" customFormat="1" ht="15"/>
    <row r="18" s="45" customFormat="1" ht="15"/>
    <row r="19" s="45" customFormat="1" ht="15"/>
  </sheetData>
  <sheetProtection algorithmName="SHA-512" hashValue="g9vXLbGXCzo5B/VoTwsrXlgxQoJqaK2CoUnBTrfGMHSLwtB/Hebfzq99ePlVM/t5d6FB5+RlsY6p2EvPScDVMA==" saltValue="hvB9yrU6EC2WaZxqi3LhPw==" spinCount="100000" sheet="1" objects="1" scenarios="1"/>
  <pageMargins left="0.7" right="0.7" top="0.75" bottom="0.75" header="0.3" footer="0.3"/>
  <pageSetup paperSize="9" scale="9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tabColor theme="2" tint="0.59999389629810485"/>
    <pageSetUpPr fitToPage="1"/>
  </sheetPr>
  <dimension ref="B2:I14"/>
  <sheetViews>
    <sheetView showGridLines="0" topLeftCell="D3" workbookViewId="0">
      <selection activeCell="Q12" sqref="Q12"/>
    </sheetView>
  </sheetViews>
  <sheetFormatPr defaultRowHeight="11.25"/>
  <cols>
    <col min="1" max="1" width="9" style="1"/>
    <col min="2" max="2" width="40.625" style="1" customWidth="1"/>
    <col min="3" max="3" width="65.625" style="1" customWidth="1"/>
    <col min="4" max="7" width="9" style="1"/>
    <col min="8" max="8" width="105.625" style="1" hidden="1" customWidth="1"/>
    <col min="9" max="16384" width="9" style="1"/>
  </cols>
  <sheetData>
    <row r="2" spans="2:9" ht="57" customHeight="1"/>
    <row r="3" spans="2:9" ht="27">
      <c r="B3" s="7" t="s">
        <v>55</v>
      </c>
    </row>
    <row r="5" spans="2:9" ht="111.75" customHeight="1">
      <c r="B5" s="190" t="s">
        <v>268</v>
      </c>
      <c r="C5" s="191"/>
      <c r="H5" s="38" t="str">
        <f>B5</f>
        <v>Vermeld in kolom “Werkzaamheden / activiteit” welke werkzaamheden of activiteit verricht gaan worden. 
Wees specifiek en volledig in de omschrijving zodat de situatie duidelijk is. Dit is later essentieel voor de risicobeoordeling en afweging. 
Voorbeelden:</v>
      </c>
      <c r="I5" s="46"/>
    </row>
    <row r="6" spans="2:9" ht="11.25" customHeight="1">
      <c r="B6" s="38"/>
      <c r="C6" s="46"/>
      <c r="H6" s="38"/>
      <c r="I6" s="46"/>
    </row>
    <row r="7" spans="2:9" ht="15">
      <c r="B7" s="15" t="s">
        <v>269</v>
      </c>
    </row>
    <row r="8" spans="2:9" ht="30">
      <c r="B8" s="14" t="s">
        <v>270</v>
      </c>
    </row>
    <row r="9" spans="2:9" ht="30">
      <c r="B9" s="14" t="s">
        <v>271</v>
      </c>
    </row>
    <row r="10" spans="2:9" ht="30">
      <c r="B10" s="14" t="s">
        <v>272</v>
      </c>
    </row>
    <row r="11" spans="2:9" ht="30">
      <c r="B11" s="14" t="s">
        <v>273</v>
      </c>
    </row>
    <row r="12" spans="2:9" ht="30">
      <c r="B12" s="14" t="s">
        <v>274</v>
      </c>
    </row>
    <row r="13" spans="2:9" ht="11.25" customHeight="1"/>
    <row r="14" spans="2:9" ht="57" customHeight="1"/>
  </sheetData>
  <sheetProtection algorithmName="SHA-512" hashValue="cHUU/3HNm0BstntEwy0uKAfa27lBad6Fxq9lvKPfWvzpMfnBaavAe4gLmeo6pxVmid5kC5w886rfhwgx/TXAiA==" saltValue="hjvY1UTwnr6Tazm1tSBmdQ==" spinCount="100000" sheet="1" objects="1" scenarios="1"/>
  <mergeCells count="1">
    <mergeCell ref="B5:C5"/>
  </mergeCells>
  <pageMargins left="0.7" right="0.7" top="0.75" bottom="0.75" header="0.3" footer="0.3"/>
  <pageSetup paperSize="9" scale="8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theme="2" tint="0.59999389629810485"/>
    <pageSetUpPr fitToPage="1"/>
  </sheetPr>
  <dimension ref="B2:H23"/>
  <sheetViews>
    <sheetView showGridLines="0" topLeftCell="A11" zoomScaleNormal="100" workbookViewId="0"/>
  </sheetViews>
  <sheetFormatPr defaultRowHeight="11.25"/>
  <cols>
    <col min="1" max="1" width="9" style="1"/>
    <col min="2" max="2" width="27.625" style="1" customWidth="1"/>
    <col min="3" max="3" width="78.625" style="1" customWidth="1"/>
    <col min="4" max="7" width="9" style="1"/>
    <col min="8" max="8" width="105.625" style="1" hidden="1" customWidth="1"/>
    <col min="9" max="16384" width="9" style="1"/>
  </cols>
  <sheetData>
    <row r="2" spans="2:8" ht="57" customHeight="1"/>
    <row r="3" spans="2:8" ht="27">
      <c r="B3" s="7" t="s">
        <v>29</v>
      </c>
    </row>
    <row r="5" spans="2:8" ht="30">
      <c r="B5" s="192" t="s">
        <v>275</v>
      </c>
      <c r="C5" s="193"/>
      <c r="H5" s="41" t="str">
        <f t="shared" ref="H5:H7" si="0">B5</f>
        <v xml:space="preserve">Kies in kolom “Veiligheidsdomein” uit het keuzemenu de relevante veiligheidsdomein die betrekking heeft op het risico. </v>
      </c>
    </row>
    <row r="6" spans="2:8" ht="15">
      <c r="B6" s="41"/>
      <c r="C6" s="42"/>
      <c r="H6" s="41"/>
    </row>
    <row r="7" spans="2:8" ht="15">
      <c r="B7" s="194" t="s">
        <v>276</v>
      </c>
      <c r="C7" s="195"/>
      <c r="H7" s="41" t="str">
        <f t="shared" si="0"/>
        <v>Definities veiligheidsdomeinen</v>
      </c>
    </row>
    <row r="8" spans="2:8" ht="11.25" customHeight="1">
      <c r="B8" s="43"/>
      <c r="C8" s="44"/>
      <c r="H8" s="41"/>
    </row>
    <row r="9" spans="2:8" ht="30">
      <c r="B9" s="192" t="s">
        <v>277</v>
      </c>
      <c r="C9" s="193"/>
      <c r="H9" s="41" t="str">
        <f>B9</f>
        <v>NB Onderstaande veiligheidsdomeinen zijn van toepassing gedurende alle levensfasen van een object (kunstwerk, (vaar)wegvak, machine, installatie, etc.)</v>
      </c>
    </row>
    <row r="11" spans="2:8" ht="60">
      <c r="B11" s="43" t="s">
        <v>106</v>
      </c>
      <c r="C11" s="41" t="s">
        <v>278</v>
      </c>
    </row>
    <row r="12" spans="2:8" ht="45">
      <c r="B12" s="43" t="s">
        <v>279</v>
      </c>
      <c r="C12" s="41" t="s">
        <v>280</v>
      </c>
    </row>
    <row r="13" spans="2:8" ht="45">
      <c r="B13" s="43" t="s">
        <v>210</v>
      </c>
      <c r="C13" s="41" t="s">
        <v>281</v>
      </c>
    </row>
    <row r="14" spans="2:8" ht="45">
      <c r="B14" s="43" t="s">
        <v>240</v>
      </c>
      <c r="C14" s="41" t="s">
        <v>282</v>
      </c>
    </row>
    <row r="15" spans="2:8" ht="60">
      <c r="B15" s="43" t="s">
        <v>283</v>
      </c>
      <c r="C15" s="41" t="s">
        <v>284</v>
      </c>
    </row>
    <row r="16" spans="2:8" ht="30" customHeight="1">
      <c r="B16" s="43" t="s">
        <v>198</v>
      </c>
      <c r="C16" s="41" t="s">
        <v>285</v>
      </c>
    </row>
    <row r="17" spans="2:3" ht="45">
      <c r="B17" s="43" t="s">
        <v>185</v>
      </c>
      <c r="C17" s="41" t="s">
        <v>286</v>
      </c>
    </row>
    <row r="18" spans="2:3" ht="45">
      <c r="B18" s="43" t="s">
        <v>287</v>
      </c>
      <c r="C18" s="41" t="s">
        <v>288</v>
      </c>
    </row>
    <row r="19" spans="2:3" ht="45">
      <c r="B19" s="43" t="s">
        <v>289</v>
      </c>
      <c r="C19" s="41" t="s">
        <v>290</v>
      </c>
    </row>
    <row r="20" spans="2:3" ht="75">
      <c r="B20" s="43" t="s">
        <v>236</v>
      </c>
      <c r="C20" s="41" t="s">
        <v>291</v>
      </c>
    </row>
    <row r="21" spans="2:3" ht="15">
      <c r="B21" s="43" t="s">
        <v>177</v>
      </c>
      <c r="C21" s="41" t="s">
        <v>292</v>
      </c>
    </row>
    <row r="22" spans="2:3" ht="75">
      <c r="B22" s="43" t="s">
        <v>190</v>
      </c>
      <c r="C22" s="41" t="s">
        <v>293</v>
      </c>
    </row>
    <row r="23" spans="2:3" ht="57" customHeight="1"/>
  </sheetData>
  <sheetProtection algorithmName="SHA-512" hashValue="oynkn6i3GxOgkA3Yk2vkfPJwpm5nJjVwltvVG+fSrgq1g71nZrbMJGhymn6Z6Ce20fMr6PC00A9FTILm0gUOww==" saltValue="FcligmaEuaHosWfNi26LDg==" spinCount="100000" sheet="1" objects="1" scenarios="1"/>
  <mergeCells count="3">
    <mergeCell ref="B5:C5"/>
    <mergeCell ref="B7:C7"/>
    <mergeCell ref="B9:C9"/>
  </mergeCells>
  <pageMargins left="0.7" right="0.7" top="0.75" bottom="0.75" header="0.3" footer="0.3"/>
  <pageSetup paperSize="9" scale="80" orientation="portrait" horizontalDpi="90" verticalDpi="9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theme="2" tint="0.59999389629810485"/>
    <pageSetUpPr fitToPage="1"/>
  </sheetPr>
  <dimension ref="B2:H14"/>
  <sheetViews>
    <sheetView showGridLines="0" workbookViewId="0">
      <selection activeCell="M5" sqref="M5"/>
    </sheetView>
  </sheetViews>
  <sheetFormatPr defaultRowHeight="11.25"/>
  <cols>
    <col min="1" max="1" width="9" style="1"/>
    <col min="2" max="3" width="40.625" style="1" customWidth="1"/>
    <col min="4" max="4" width="15.625" style="1" customWidth="1"/>
    <col min="5" max="7" width="9" style="1"/>
    <col min="8" max="8" width="105.625" style="1" hidden="1" customWidth="1"/>
    <col min="9" max="16384" width="9" style="1"/>
  </cols>
  <sheetData>
    <row r="2" spans="2:8" ht="57" customHeight="1"/>
    <row r="3" spans="2:8" ht="27">
      <c r="B3" s="7" t="s">
        <v>56</v>
      </c>
    </row>
    <row r="5" spans="2:8" ht="308.25" customHeight="1">
      <c r="B5" s="190" t="s">
        <v>294</v>
      </c>
      <c r="C5" s="191"/>
      <c r="D5" s="191"/>
      <c r="H5" s="8" t="str">
        <f>B5</f>
        <v>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v>
      </c>
    </row>
    <row r="6" spans="2:8" ht="15">
      <c r="B6" s="38"/>
      <c r="C6" s="46"/>
      <c r="D6" s="46"/>
      <c r="H6" s="8"/>
    </row>
    <row r="7" spans="2:8" ht="15">
      <c r="B7" s="17" t="s">
        <v>269</v>
      </c>
      <c r="C7" s="17" t="s">
        <v>56</v>
      </c>
    </row>
    <row r="8" spans="2:8" ht="30">
      <c r="B8" s="36" t="s">
        <v>270</v>
      </c>
      <c r="C8" s="36" t="s">
        <v>295</v>
      </c>
    </row>
    <row r="9" spans="2:8" ht="30">
      <c r="B9" s="36" t="s">
        <v>271</v>
      </c>
      <c r="C9" s="36" t="s">
        <v>296</v>
      </c>
    </row>
    <row r="10" spans="2:8" ht="30">
      <c r="B10" s="36" t="s">
        <v>272</v>
      </c>
      <c r="C10" s="36" t="s">
        <v>297</v>
      </c>
    </row>
    <row r="11" spans="2:8" ht="30">
      <c r="B11" s="36" t="s">
        <v>273</v>
      </c>
      <c r="C11" s="36" t="s">
        <v>298</v>
      </c>
    </row>
    <row r="12" spans="2:8" ht="30">
      <c r="B12" s="36" t="s">
        <v>274</v>
      </c>
      <c r="C12" s="36" t="s">
        <v>299</v>
      </c>
    </row>
    <row r="13" spans="2:8" ht="11.25" customHeight="1"/>
    <row r="14" spans="2:8" ht="57" customHeight="1"/>
  </sheetData>
  <sheetProtection algorithmName="SHA-512" hashValue="+rsQICePqVqoQSFYmDozBVG0XU6UueDZqtPhgiQuuquZV8lYWSgFhOmBG9CH7FV/+hBTF7ASUqJwQE5IkK59hg==" saltValue="78xAfavWFoXexVvStGNbTw==" spinCount="100000" sheet="1" objects="1" scenarios="1"/>
  <mergeCells count="1">
    <mergeCell ref="B5:D5"/>
  </mergeCells>
  <pageMargins left="0.7" right="0.7" top="0.75" bottom="0.75" header="0.3" footer="0.3"/>
  <pageSetup paperSize="9" scale="88" orientation="portrait" horizontalDpi="90" verticalDpi="9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theme="2" tint="0.59999389629810485"/>
    <pageSetUpPr fitToPage="1"/>
  </sheetPr>
  <dimension ref="B1:Q40"/>
  <sheetViews>
    <sheetView showGridLines="0" topLeftCell="A10" zoomScaleNormal="100" workbookViewId="0"/>
  </sheetViews>
  <sheetFormatPr defaultRowHeight="11.25"/>
  <cols>
    <col min="1" max="1" width="9" style="1"/>
    <col min="2" max="2" width="18.125" style="46" customWidth="1"/>
    <col min="3" max="7" width="18.125" style="1" customWidth="1"/>
    <col min="8" max="11" width="9" style="1"/>
    <col min="12" max="12" width="107.625" style="1" hidden="1" customWidth="1"/>
    <col min="13" max="16384" width="9" style="1"/>
  </cols>
  <sheetData>
    <row r="1" spans="2:17">
      <c r="B1" s="12"/>
      <c r="C1"/>
      <c r="D1"/>
      <c r="E1"/>
      <c r="F1"/>
      <c r="G1"/>
    </row>
    <row r="2" spans="2:17" ht="45.75" customHeight="1">
      <c r="B2" s="12"/>
      <c r="C2"/>
      <c r="D2"/>
      <c r="E2"/>
      <c r="F2"/>
      <c r="G2"/>
    </row>
    <row r="3" spans="2:17" ht="27">
      <c r="B3" s="6" t="s">
        <v>300</v>
      </c>
      <c r="C3"/>
      <c r="D3"/>
      <c r="E3"/>
      <c r="F3"/>
      <c r="G3"/>
    </row>
    <row r="4" spans="2:17" ht="11.25" customHeight="1">
      <c r="B4" s="6"/>
      <c r="C4"/>
      <c r="D4"/>
      <c r="E4"/>
      <c r="F4"/>
      <c r="G4"/>
    </row>
    <row r="5" spans="2:17" ht="150">
      <c r="B5" s="196" t="s">
        <v>301</v>
      </c>
      <c r="C5" s="196"/>
      <c r="D5" s="196"/>
      <c r="E5" s="196"/>
      <c r="F5" s="196"/>
      <c r="G5" s="196"/>
      <c r="L5" s="47" t="str">
        <f>B5</f>
        <v>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v>
      </c>
      <c r="M5" s="48"/>
      <c r="N5" s="48"/>
      <c r="O5" s="48"/>
      <c r="P5" s="48"/>
      <c r="Q5" s="48"/>
    </row>
    <row r="6" spans="2:17" ht="11.25" customHeight="1">
      <c r="B6" s="11"/>
      <c r="C6"/>
      <c r="D6"/>
      <c r="E6"/>
      <c r="F6"/>
      <c r="G6"/>
    </row>
    <row r="7" spans="2:17" ht="45" customHeight="1">
      <c r="B7" s="196" t="s">
        <v>302</v>
      </c>
      <c r="C7" s="196"/>
      <c r="D7" s="196"/>
      <c r="E7" s="196"/>
      <c r="F7" s="196"/>
      <c r="G7" s="196"/>
      <c r="L7" s="49" t="str">
        <f t="shared" ref="L7:L12" si="0">B7</f>
        <v>Definitie van gevaar
Bron, situatie of handeling die mogelijk tot menselijk letsel of ziekte (fysiek of mentaal) kan leiden of een combinatie daarvan*."</v>
      </c>
      <c r="M7" s="46"/>
      <c r="N7" s="46"/>
      <c r="O7" s="46"/>
      <c r="P7" s="46"/>
      <c r="Q7" s="46"/>
    </row>
    <row r="8" spans="2:17" ht="105" customHeight="1">
      <c r="B8" s="196" t="s">
        <v>303</v>
      </c>
      <c r="C8" s="196"/>
      <c r="D8" s="196"/>
      <c r="E8" s="196"/>
      <c r="F8" s="196"/>
      <c r="G8" s="196"/>
      <c r="L8" s="38" t="str">
        <f t="shared" si="0"/>
        <v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v>
      </c>
      <c r="M8" s="46"/>
      <c r="N8" s="46"/>
      <c r="O8" s="46"/>
      <c r="P8" s="46"/>
      <c r="Q8" s="46"/>
    </row>
    <row r="9" spans="2:17" ht="11.25" customHeight="1">
      <c r="B9" s="197" t="s">
        <v>304</v>
      </c>
      <c r="C9" s="197"/>
      <c r="D9" s="197"/>
      <c r="E9" s="197"/>
      <c r="F9" s="197"/>
      <c r="G9" s="197"/>
      <c r="L9" s="50" t="str">
        <f t="shared" si="0"/>
        <v>* Bron: Wat maakt gevaar tot risico?, Het begrip ‘risico’ verklaard, Wim van Alphen, 2016, Dick Oosthuizen en Gerben Feslinga</v>
      </c>
      <c r="M9" s="51"/>
      <c r="N9" s="51"/>
      <c r="O9" s="51"/>
      <c r="P9" s="51"/>
      <c r="Q9" s="51"/>
    </row>
    <row r="10" spans="2:17" ht="11.25" customHeight="1">
      <c r="B10" s="12"/>
      <c r="C10"/>
      <c r="D10"/>
      <c r="E10"/>
      <c r="F10"/>
      <c r="G10"/>
    </row>
    <row r="11" spans="2:17" ht="45" customHeight="1">
      <c r="B11" s="196" t="s">
        <v>305</v>
      </c>
      <c r="C11" s="196"/>
      <c r="D11" s="196"/>
      <c r="E11" s="196"/>
      <c r="F11" s="196"/>
      <c r="G11" s="196"/>
      <c r="L11" s="49" t="str">
        <f t="shared" si="0"/>
        <v>Definitie van risico
Combinatie van de waarschijnlijkheid dat een gevaarlijke gebeurtenis of blootstelling zich voordoet en de ernst van het letsel of de ziekte die daardoor kan worden veroorzaakt."</v>
      </c>
      <c r="M11" s="38"/>
      <c r="N11" s="38"/>
      <c r="O11" s="38"/>
      <c r="P11" s="38"/>
      <c r="Q11" s="38"/>
    </row>
    <row r="12" spans="2:17" ht="90" customHeight="1">
      <c r="B12" s="196" t="s">
        <v>306</v>
      </c>
      <c r="C12" s="196"/>
      <c r="D12" s="196"/>
      <c r="E12" s="196"/>
      <c r="F12" s="196"/>
      <c r="G12" s="196"/>
      <c r="L12" s="38" t="str">
        <f t="shared" si="0"/>
        <v>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v>
      </c>
      <c r="M12" s="46"/>
      <c r="N12" s="46"/>
      <c r="O12" s="46"/>
      <c r="P12" s="46"/>
      <c r="Q12" s="46"/>
    </row>
    <row r="13" spans="2:17" ht="11.25" customHeight="1">
      <c r="B13" s="13"/>
      <c r="C13" s="12"/>
      <c r="D13" s="12"/>
      <c r="E13" s="12"/>
      <c r="F13" s="12"/>
      <c r="G13" s="12"/>
      <c r="L13" s="38"/>
      <c r="M13" s="46"/>
      <c r="N13" s="46"/>
      <c r="O13" s="46"/>
      <c r="P13" s="46"/>
      <c r="Q13" s="46"/>
    </row>
    <row r="14" spans="2:17" ht="25.5">
      <c r="B14" s="18" t="s">
        <v>269</v>
      </c>
      <c r="C14" s="18" t="s">
        <v>307</v>
      </c>
      <c r="D14" s="18" t="s">
        <v>32</v>
      </c>
      <c r="E14" s="18" t="s">
        <v>308</v>
      </c>
      <c r="F14" s="18" t="s">
        <v>309</v>
      </c>
      <c r="G14" s="18" t="s">
        <v>46</v>
      </c>
    </row>
    <row r="15" spans="2:17" ht="51">
      <c r="B15" s="16" t="s">
        <v>270</v>
      </c>
      <c r="C15" s="16" t="s">
        <v>295</v>
      </c>
      <c r="D15" s="16" t="s">
        <v>310</v>
      </c>
      <c r="E15" s="16" t="s">
        <v>311</v>
      </c>
      <c r="F15" s="16" t="s">
        <v>312</v>
      </c>
      <c r="G15" s="16" t="s">
        <v>313</v>
      </c>
    </row>
    <row r="16" spans="2:17" ht="38.25">
      <c r="B16" s="16" t="s">
        <v>271</v>
      </c>
      <c r="C16" s="16" t="s">
        <v>296</v>
      </c>
      <c r="D16" s="16" t="s">
        <v>314</v>
      </c>
      <c r="E16" s="16" t="s">
        <v>315</v>
      </c>
      <c r="F16" s="16" t="s">
        <v>316</v>
      </c>
      <c r="G16" s="16" t="s">
        <v>317</v>
      </c>
    </row>
    <row r="17" spans="2:7" ht="63.75">
      <c r="B17" s="16" t="s">
        <v>272</v>
      </c>
      <c r="C17" s="16" t="s">
        <v>297</v>
      </c>
      <c r="D17" s="16" t="s">
        <v>318</v>
      </c>
      <c r="E17" s="16" t="s">
        <v>319</v>
      </c>
      <c r="F17" s="16" t="s">
        <v>320</v>
      </c>
      <c r="G17" s="16" t="s">
        <v>321</v>
      </c>
    </row>
    <row r="18" spans="2:7" ht="51">
      <c r="B18" s="16" t="s">
        <v>273</v>
      </c>
      <c r="C18" s="16" t="s">
        <v>298</v>
      </c>
      <c r="D18" s="16" t="s">
        <v>322</v>
      </c>
      <c r="E18" s="16" t="s">
        <v>323</v>
      </c>
      <c r="F18" s="16" t="s">
        <v>324</v>
      </c>
      <c r="G18" s="16" t="s">
        <v>317</v>
      </c>
    </row>
    <row r="19" spans="2:7" ht="51">
      <c r="B19" s="16" t="s">
        <v>325</v>
      </c>
      <c r="C19" s="16" t="s">
        <v>299</v>
      </c>
      <c r="D19" s="16" t="s">
        <v>326</v>
      </c>
      <c r="E19" s="16" t="s">
        <v>327</v>
      </c>
      <c r="F19" s="16" t="s">
        <v>328</v>
      </c>
      <c r="G19" s="16" t="s">
        <v>313</v>
      </c>
    </row>
    <row r="21" spans="2:7" ht="57" customHeight="1"/>
    <row r="22" spans="2:7" ht="15">
      <c r="B22" s="8"/>
    </row>
    <row r="23" spans="2:7" ht="15">
      <c r="B23" s="8"/>
    </row>
    <row r="24" spans="2:7" ht="15">
      <c r="B24" s="8"/>
    </row>
    <row r="25" spans="2:7" ht="15">
      <c r="B25" s="8"/>
    </row>
    <row r="26" spans="2:7" ht="15">
      <c r="B26" s="8"/>
    </row>
    <row r="27" spans="2:7" ht="15">
      <c r="B27" s="8"/>
    </row>
    <row r="28" spans="2:7" ht="15">
      <c r="B28" s="8"/>
    </row>
    <row r="29" spans="2:7" ht="15">
      <c r="B29" s="8"/>
    </row>
    <row r="30" spans="2:7" ht="15">
      <c r="B30" s="8"/>
    </row>
    <row r="31" spans="2:7" ht="15">
      <c r="B31" s="8"/>
    </row>
    <row r="32" spans="2:7" ht="15">
      <c r="B32" s="8"/>
    </row>
    <row r="33" spans="2:2" ht="15">
      <c r="B33" s="8"/>
    </row>
    <row r="34" spans="2:2" ht="15">
      <c r="B34" s="8"/>
    </row>
    <row r="35" spans="2:2">
      <c r="B35" s="1"/>
    </row>
    <row r="36" spans="2:2" ht="15">
      <c r="B36" s="8"/>
    </row>
    <row r="37" spans="2:2" ht="15">
      <c r="B37" s="8"/>
    </row>
    <row r="38" spans="2:2" ht="15">
      <c r="B38" s="8"/>
    </row>
    <row r="39" spans="2:2" ht="15">
      <c r="B39" s="8"/>
    </row>
    <row r="40" spans="2:2" ht="15">
      <c r="B40" s="8"/>
    </row>
  </sheetData>
  <sheetProtection algorithmName="SHA-512" hashValue="gU7keWHIXNwC8v+E+dMhMEDPtgMJMnQPNakyIIjG01Q+vmVb7sA44FDMLxmRdbNdjElM7YM+sBAZFvNhnobuPQ==" saltValue="nAWPVJCLvlo4YHmqx8dx8A==" spinCount="100000" sheet="1" objects="1" scenarios="1"/>
  <mergeCells count="6">
    <mergeCell ref="B12:G12"/>
    <mergeCell ref="B5:G5"/>
    <mergeCell ref="B7:G7"/>
    <mergeCell ref="B11:G11"/>
    <mergeCell ref="B9:G9"/>
    <mergeCell ref="B8:G8"/>
  </mergeCells>
  <pageMargins left="0.7" right="0.7" top="0.75" bottom="0.75" header="0.3" footer="0.3"/>
  <pageSetup paperSize="9" scale="77"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roject Word doc" ma:contentTypeID="0x01010038BEFAC7D94B314F8B0C5C561B2BF5080004B44F0BA1D79941AFF4423DB1CAFA30" ma:contentTypeVersion="7" ma:contentTypeDescription="Create a new document." ma:contentTypeScope="" ma:versionID="a3029ac7b612ad1e03cfcdfe4a6018d1">
  <xsd:schema xmlns:xsd="http://www.w3.org/2001/XMLSchema" xmlns:xs="http://www.w3.org/2001/XMLSchema" xmlns:p="http://schemas.microsoft.com/office/2006/metadata/properties" xmlns:ns2="cb665cb2-4c1b-4338-95f1-4dd7cd771ce0" xmlns:ns3="1e462711-56d8-46a7-b789-67b340590373" targetNamespace="http://schemas.microsoft.com/office/2006/metadata/properties" ma:root="true" ma:fieldsID="15eca05ea847edb0f3dd9c2ea4739cac" ns2:_="" ns3:_="">
    <xsd:import namespace="cb665cb2-4c1b-4338-95f1-4dd7cd771ce0"/>
    <xsd:import namespace="1e462711-56d8-46a7-b789-67b340590373"/>
    <xsd:element name="properties">
      <xsd:complexType>
        <xsd:sequence>
          <xsd:element name="documentManagement">
            <xsd:complexType>
              <xsd:all>
                <xsd:element ref="ns2:Connect-Status"/>
                <xsd:element ref="ns2:Connect-Archiefwaardig"/>
                <xsd:element ref="ns2:TaxKeywordTaxHTField" minOccurs="0"/>
                <xsd:element ref="ns2:f8a19592d410488a963c18d6cfe9bdaa" minOccurs="0"/>
                <xsd:element ref="ns2:e5bbabaa558347c9a785183771c230c4" minOccurs="0"/>
                <xsd:element ref="ns2:md4a5e6ab761404298864f0be17ffc0c" minOccurs="0"/>
                <xsd:element ref="ns2:ka142704ec404179bc6dc96ce8d3373c" minOccurs="0"/>
                <xsd:element ref="ns2:j4385b9e35ef42c5bc2f4b49e945d3d0" minOccurs="0"/>
                <xsd:element ref="ns2:TaxCatchAll" minOccurs="0"/>
                <xsd:element ref="ns2:d38b446f7b294aa48a544e5738eab49c" minOccurs="0"/>
                <xsd:element ref="ns2:TaxCatchAllLabel" minOccurs="0"/>
                <xsd:element ref="ns2:e28f84c711554a75a94a2dfe3a3bea15"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65cb2-4c1b-4338-95f1-4dd7cd771ce0" elementFormDefault="qualified">
    <xsd:import namespace="http://schemas.microsoft.com/office/2006/documentManagement/types"/>
    <xsd:import namespace="http://schemas.microsoft.com/office/infopath/2007/PartnerControls"/>
    <xsd:element name="Connect-Status" ma:index="4" ma:displayName="Status" ma:default="Concept" ma:format="Dropdown" ma:internalName="Connect_x002d_Status" ma:readOnly="false">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element>
    <xsd:element name="Connect-Archiefwaardig" ma:index="8" ma:displayName="Archiefwaardig" ma:default="Ja" ma:format="Dropdown" ma:internalName="Connect_x002d_Archiefwaardig" ma:readOnly="false">
      <xsd:simpleType>
        <xsd:restriction base="dms:Choice">
          <xsd:enumeration value="Ja"/>
          <xsd:enumeration value="Nee"/>
        </xsd:restriction>
      </xsd:simpleType>
    </xsd:element>
    <xsd:element name="TaxKeywordTaxHTField" ma:index="12" nillable="true" ma:taxonomy="true" ma:internalName="TaxKeywordTaxHTField" ma:taxonomyFieldName="TaxKeyword" ma:displayName="Ondernemingstrefwoorden" ma:fieldId="{23f27201-bee3-471e-b2e7-b64fd8b7ca38}" ma:taxonomyMulti="true" ma:sspId="ae033921-439f-46ba-b586-0b8c8775f769" ma:termSetId="00000000-0000-0000-0000-000000000000" ma:anchorId="00000000-0000-0000-0000-000000000000" ma:open="true" ma:isKeyword="true">
      <xsd:complexType>
        <xsd:sequence>
          <xsd:element ref="pc:Terms" minOccurs="0" maxOccurs="1"/>
        </xsd:sequence>
      </xsd:complexType>
    </xsd:element>
    <xsd:element name="f8a19592d410488a963c18d6cfe9bdaa" ma:index="15" ma:taxonomy="true" ma:internalName="f8a19592d410488a963c18d6cfe9bdaa" ma:taxonomyFieldName="Connect_x002d_Bedrijfsvertrouwelijkheid" ma:displayName="Bedrijfsvertrouwelijkheid" ma:readOnly="false" ma:default="1;#RWS Bedrijfsvertrouwelijk|d5fcfbac-659d-41b3-b161-4048848dd05a" ma:fieldId="{f8a19592-d410-488a-963c-18d6cfe9bdaa}" ma:sspId="ae033921-439f-46ba-b586-0b8c8775f769" ma:termSetId="564eeb7c-6f8c-4989-b5c7-d847099ab158" ma:anchorId="00000000-0000-0000-0000-000000000000" ma:open="false" ma:isKeyword="false">
      <xsd:complexType>
        <xsd:sequence>
          <xsd:element ref="pc:Terms" minOccurs="0" maxOccurs="1"/>
        </xsd:sequence>
      </xsd:complexType>
    </xsd:element>
    <xsd:element name="e5bbabaa558347c9a785183771c230c4" ma:index="17" ma:taxonomy="true" ma:internalName="e5bbabaa558347c9a785183771c230c4" ma:taxonomyFieldName="Connect_x002d_Persoonsvertrouwelijkheid" ma:displayName="Persoonsvertrouwelijkheid" ma:readOnly="false" ma:default="2;#Geen|a0814100-4302-49f4-9f40-b7d42012644c" ma:fieldId="{e5bbabaa-5583-47c9-a785-183771c230c4}" ma:sspId="ae033921-439f-46ba-b586-0b8c8775f769" ma:termSetId="667043a5-4ee3-4c98-90a3-010dfffaf604" ma:anchorId="00000000-0000-0000-0000-000000000000" ma:open="false" ma:isKeyword="false">
      <xsd:complexType>
        <xsd:sequence>
          <xsd:element ref="pc:Terms" minOccurs="0" maxOccurs="1"/>
        </xsd:sequence>
      </xsd:complexType>
    </xsd:element>
    <xsd:element name="md4a5e6ab761404298864f0be17ffc0c" ma:index="19" nillable="true" ma:taxonomy="true" ma:internalName="md4a5e6ab761404298864f0be17ffc0c" ma:taxonomyFieldName="Connect_x002d_Organisatieonderdeel" ma:displayName="Organisatieonderdeel" ma:readOnly="false" ma:fieldId="{6d4a5e6a-b761-4042-9886-4f0be17ffc0c}" ma:sspId="ae033921-439f-46ba-b586-0b8c8775f769" ma:termSetId="c2b43861-9788-46fe-987a-73aa67229d97" ma:anchorId="00000000-0000-0000-0000-000000000000" ma:open="false" ma:isKeyword="false">
      <xsd:complexType>
        <xsd:sequence>
          <xsd:element ref="pc:Terms" minOccurs="0" maxOccurs="1"/>
        </xsd:sequence>
      </xsd:complexType>
    </xsd:element>
    <xsd:element name="ka142704ec404179bc6dc96ce8d3373c" ma:index="21" nillable="true" ma:taxonomy="true" ma:internalName="ka142704ec404179bc6dc96ce8d3373c" ma:taxonomyFieldName="Connect_x002d_Documenttype" ma:displayName="Documenttype" ma:readOnly="false" ma:fieldId="{4a142704-ec40-4179-bc6d-c96ce8d3373c}" ma:sspId="ae033921-439f-46ba-b586-0b8c8775f769" ma:termSetId="b32830c9-2f01-41a4-9584-76856be50447" ma:anchorId="00000000-0000-0000-0000-000000000000" ma:open="false" ma:isKeyword="false">
      <xsd:complexType>
        <xsd:sequence>
          <xsd:element ref="pc:Terms" minOccurs="0" maxOccurs="1"/>
        </xsd:sequence>
      </xsd:complexType>
    </xsd:element>
    <xsd:element name="j4385b9e35ef42c5bc2f4b49e945d3d0" ma:index="22" nillable="true" ma:taxonomy="true" ma:internalName="j4385b9e35ef42c5bc2f4b49e945d3d0" ma:taxonomyFieldName="Connect_x002d_SEfase" ma:displayName="SE-fase" ma:readOnly="false" ma:fieldId="{34385b9e-35ef-42c5-bc2f-4b49e945d3d0}" ma:sspId="ae033921-439f-46ba-b586-0b8c8775f769" ma:termSetId="f716fce9-825f-4685-8b2f-3ec3c4f171e1" ma:anchorId="00000000-0000-0000-0000-000000000000" ma:open="false" ma:isKeyword="false">
      <xsd:complexType>
        <xsd:sequence>
          <xsd:element ref="pc:Terms" minOccurs="0" maxOccurs="1"/>
        </xsd:sequence>
      </xsd:complexType>
    </xsd:element>
    <xsd:element name="TaxCatchAll" ma:index="23" nillable="true" ma:displayName="Taxonomy Catch All Column" ma:hidden="true" ma:list="{8c81b6ae-786b-4466-9bee-0d5fb17fd5ae}" ma:internalName="TaxCatchAll" ma:showField="CatchAllData" ma:web="1e462711-56d8-46a7-b789-67b340590373">
      <xsd:complexType>
        <xsd:complexContent>
          <xsd:extension base="dms:MultiChoiceLookup">
            <xsd:sequence>
              <xsd:element name="Value" type="dms:Lookup" maxOccurs="unbounded" minOccurs="0" nillable="true"/>
            </xsd:sequence>
          </xsd:extension>
        </xsd:complexContent>
      </xsd:complexType>
    </xsd:element>
    <xsd:element name="d38b446f7b294aa48a544e5738eab49c" ma:index="24" nillable="true" ma:taxonomy="true" ma:internalName="d38b446f7b294aa48a544e5738eab49c" ma:taxonomyFieldName="Connect_x002d_IPMrol" ma:displayName="IPM-rol" ma:readOnly="false" ma:fieldId="{d38b446f-7b29-4aa4-8a54-4e5738eab49c}" ma:sspId="ae033921-439f-46ba-b586-0b8c8775f769" ma:termSetId="24bd5b06-8015-4365-ba06-edb9d679cf54" ma:anchorId="00000000-0000-0000-0000-000000000000" ma:open="false" ma:isKeyword="false">
      <xsd:complexType>
        <xsd:sequence>
          <xsd:element ref="pc:Terms" minOccurs="0" maxOccurs="1"/>
        </xsd:sequence>
      </xsd:complexType>
    </xsd:element>
    <xsd:element name="TaxCatchAllLabel" ma:index="25" nillable="true" ma:displayName="Taxonomy Catch All Column1" ma:hidden="true" ma:list="{8c81b6ae-786b-4466-9bee-0d5fb17fd5ae}" ma:internalName="TaxCatchAllLabel" ma:readOnly="true" ma:showField="CatchAllDataLabel" ma:web="1e462711-56d8-46a7-b789-67b340590373">
      <xsd:complexType>
        <xsd:complexContent>
          <xsd:extension base="dms:MultiChoiceLookup">
            <xsd:sequence>
              <xsd:element name="Value" type="dms:Lookup" maxOccurs="unbounded" minOccurs="0" nillable="true"/>
            </xsd:sequence>
          </xsd:extension>
        </xsd:complexContent>
      </xsd:complexType>
    </xsd:element>
    <xsd:element name="e28f84c711554a75a94a2dfe3a3bea15" ma:index="26" nillable="true" ma:taxonomy="true" ma:internalName="e28f84c711554a75a94a2dfe3a3bea15" ma:taxonomyFieldName="Connect_x002d_Activiteit" ma:displayName="Activiteit" ma:readOnly="false" ma:fieldId="{e28f84c7-1155-4a75-a94a-2dfe3a3bea15}" ma:sspId="ae033921-439f-46ba-b586-0b8c8775f769" ma:termSetId="5ff294b5-fca9-4a8b-85d9-95c35ac3f54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462711-56d8-46a7-b789-67b340590373" elementFormDefault="qualified">
    <xsd:import namespace="http://schemas.microsoft.com/office/2006/documentManagement/types"/>
    <xsd:import namespace="http://schemas.microsoft.com/office/infopath/2007/PartnerControls"/>
    <xsd:element name="_dlc_DocId" ma:index="28" nillable="true" ma:displayName="Waarde van de document-id" ma:description="De waarde van de document-id die aan dit item is toegewezen." ma:internalName="_dlc_DocId" ma:readOnly="true">
      <xsd:simpleType>
        <xsd:restriction base="dms:Text"/>
      </xsd:simpleType>
    </xsd:element>
    <xsd:element name="_dlc_DocIdUrl" ma:index="2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ae033921-439f-46ba-b586-0b8c8775f769" ContentTypeId="0x01010038BEFAC7D94B314F8B0C5C561B2BF508"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Connect-Status xmlns="cb665cb2-4c1b-4338-95f1-4dd7cd771ce0">Concept</Connect-Status>
    <TaxCatchAll xmlns="cb665cb2-4c1b-4338-95f1-4dd7cd771ce0">
      <Value>2</Value>
      <Value>1</Value>
    </TaxCatchAll>
    <j4385b9e35ef42c5bc2f4b49e945d3d0 xmlns="cb665cb2-4c1b-4338-95f1-4dd7cd771ce0">
      <Terms xmlns="http://schemas.microsoft.com/office/infopath/2007/PartnerControls"/>
    </j4385b9e35ef42c5bc2f4b49e945d3d0>
    <e5bbabaa558347c9a785183771c230c4 xmlns="cb665cb2-4c1b-4338-95f1-4dd7cd771ce0">
      <Terms xmlns="http://schemas.microsoft.com/office/infopath/2007/PartnerControls">
        <TermInfo xmlns="http://schemas.microsoft.com/office/infopath/2007/PartnerControls">
          <TermName xmlns="http://schemas.microsoft.com/office/infopath/2007/PartnerControls">Geen</TermName>
          <TermId xmlns="http://schemas.microsoft.com/office/infopath/2007/PartnerControls">a0814100-4302-49f4-9f40-b7d42012644c</TermId>
        </TermInfo>
      </Terms>
    </e5bbabaa558347c9a785183771c230c4>
    <TaxKeywordTaxHTField xmlns="cb665cb2-4c1b-4338-95f1-4dd7cd771ce0">
      <Terms xmlns="http://schemas.microsoft.com/office/infopath/2007/PartnerControls"/>
    </TaxKeywordTaxHTField>
    <e28f84c711554a75a94a2dfe3a3bea15 xmlns="cb665cb2-4c1b-4338-95f1-4dd7cd771ce0">
      <Terms xmlns="http://schemas.microsoft.com/office/infopath/2007/PartnerControls"/>
    </e28f84c711554a75a94a2dfe3a3bea15>
    <md4a5e6ab761404298864f0be17ffc0c xmlns="cb665cb2-4c1b-4338-95f1-4dd7cd771ce0">
      <Terms xmlns="http://schemas.microsoft.com/office/infopath/2007/PartnerControls"/>
    </md4a5e6ab761404298864f0be17ffc0c>
    <d38b446f7b294aa48a544e5738eab49c xmlns="cb665cb2-4c1b-4338-95f1-4dd7cd771ce0">
      <Terms xmlns="http://schemas.microsoft.com/office/infopath/2007/PartnerControls"/>
    </d38b446f7b294aa48a544e5738eab49c>
    <ka142704ec404179bc6dc96ce8d3373c xmlns="cb665cb2-4c1b-4338-95f1-4dd7cd771ce0">
      <Terms xmlns="http://schemas.microsoft.com/office/infopath/2007/PartnerControls"/>
    </ka142704ec404179bc6dc96ce8d3373c>
    <Connect-Archiefwaardig xmlns="cb665cb2-4c1b-4338-95f1-4dd7cd771ce0">Ja</Connect-Archiefwaardig>
    <f8a19592d410488a963c18d6cfe9bdaa xmlns="cb665cb2-4c1b-4338-95f1-4dd7cd771ce0">
      <Terms xmlns="http://schemas.microsoft.com/office/infopath/2007/PartnerControls">
        <TermInfo xmlns="http://schemas.microsoft.com/office/infopath/2007/PartnerControls">
          <TermName xmlns="http://schemas.microsoft.com/office/infopath/2007/PartnerControls">RWS Bedrijfsvertrouwelijk</TermName>
          <TermId xmlns="http://schemas.microsoft.com/office/infopath/2007/PartnerControls">d5fcfbac-659d-41b3-b161-4048848dd05a</TermId>
        </TermInfo>
      </Terms>
    </f8a19592d410488a963c18d6cfe9bdaa>
    <_dlc_DocId xmlns="1e462711-56d8-46a7-b789-67b340590373">CON00-217366759-321</_dlc_DocId>
    <_dlc_DocIdUrl xmlns="1e462711-56d8-46a7-b789-67b340590373">
      <Url>https://connect.sp02.rws.nl/sites/M230717240/_layouts/15/DocIdRedir.aspx?ID=CON00-217366759-321</Url>
      <Description>CON00-217366759-321</Description>
    </_dlc_DocIdUrl>
  </documentManagement>
</p:properties>
</file>

<file path=customXml/itemProps1.xml><?xml version="1.0" encoding="utf-8"?>
<ds:datastoreItem xmlns:ds="http://schemas.openxmlformats.org/officeDocument/2006/customXml" ds:itemID="{514E3FF4-B1AC-4D74-942F-8C8C512D6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65cb2-4c1b-4338-95f1-4dd7cd771ce0"/>
    <ds:schemaRef ds:uri="1e462711-56d8-46a7-b789-67b340590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961BBA-44D6-4DD5-BCF2-0913DFBE4E0E}">
  <ds:schemaRefs>
    <ds:schemaRef ds:uri="http://schemas.microsoft.com/sharepoint/v3/contenttype/forms"/>
  </ds:schemaRefs>
</ds:datastoreItem>
</file>

<file path=customXml/itemProps3.xml><?xml version="1.0" encoding="utf-8"?>
<ds:datastoreItem xmlns:ds="http://schemas.openxmlformats.org/officeDocument/2006/customXml" ds:itemID="{37C2AC2F-58EA-4686-9844-9F7C084DB1D5}">
  <ds:schemaRefs>
    <ds:schemaRef ds:uri="Microsoft.SharePoint.Taxonomy.ContentTypeSync"/>
  </ds:schemaRefs>
</ds:datastoreItem>
</file>

<file path=customXml/itemProps4.xml><?xml version="1.0" encoding="utf-8"?>
<ds:datastoreItem xmlns:ds="http://schemas.openxmlformats.org/officeDocument/2006/customXml" ds:itemID="{01584883-91DE-4DAD-ACBF-CD6488215241}">
  <ds:schemaRefs>
    <ds:schemaRef ds:uri="http://schemas.microsoft.com/sharepoint/events"/>
  </ds:schemaRefs>
</ds:datastoreItem>
</file>

<file path=customXml/itemProps5.xml><?xml version="1.0" encoding="utf-8"?>
<ds:datastoreItem xmlns:ds="http://schemas.openxmlformats.org/officeDocument/2006/customXml" ds:itemID="{2C28684E-A263-47C6-B09C-FDA1E5B8AD4C}">
  <ds:schemaRefs>
    <ds:schemaRef ds:uri="cb665cb2-4c1b-4338-95f1-4dd7cd771ce0"/>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1e462711-56d8-46a7-b789-67b34059037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45</vt:i4>
      </vt:variant>
    </vt:vector>
  </HeadingPairs>
  <TitlesOfParts>
    <vt:vector size="64" baseType="lpstr">
      <vt:lpstr>Voorblad</vt:lpstr>
      <vt:lpstr>Risicosessies</vt:lpstr>
      <vt:lpstr>Werkblad RI&amp;E</vt:lpstr>
      <vt:lpstr>Dashboard</vt:lpstr>
      <vt:lpstr>Bron </vt:lpstr>
      <vt:lpstr>Werkzaamheden</vt:lpstr>
      <vt:lpstr>Veiligheidsdomein</vt:lpstr>
      <vt:lpstr>Locatie_Specifieke plek</vt:lpstr>
      <vt:lpstr>Gevaar_Risico_Oorzaak_Effect</vt:lpstr>
      <vt:lpstr>Blad1</vt:lpstr>
      <vt:lpstr>Blad2</vt:lpstr>
      <vt:lpstr>Blad3</vt:lpstr>
      <vt:lpstr>Blad4</vt:lpstr>
      <vt:lpstr>BRF</vt:lpstr>
      <vt:lpstr>VS, Fine &amp; Kinney</vt:lpstr>
      <vt:lpstr>SCB-toets</vt:lpstr>
      <vt:lpstr>Allocatie</vt:lpstr>
      <vt:lpstr>Maatregelen</vt:lpstr>
      <vt:lpstr>Status</vt:lpstr>
      <vt:lpstr>Allocatie!Afdrukbereik</vt:lpstr>
      <vt:lpstr>BRF!Afdrukbereik</vt:lpstr>
      <vt:lpstr>'Bron '!Afdrukbereik</vt:lpstr>
      <vt:lpstr>Dashboard!Afdrukbereik</vt:lpstr>
      <vt:lpstr>Gevaar_Risico_Oorzaak_Effect!Afdrukbereik</vt:lpstr>
      <vt:lpstr>'Locatie_Specifieke plek'!Afdrukbereik</vt:lpstr>
      <vt:lpstr>Maatregelen!Afdrukbereik</vt:lpstr>
      <vt:lpstr>'SCB-toets'!Afdrukbereik</vt:lpstr>
      <vt:lpstr>Status!Afdrukbereik</vt:lpstr>
      <vt:lpstr>Veiligheidsdomein!Afdrukbereik</vt:lpstr>
      <vt:lpstr>'VS, Fine &amp; Kinney'!Afdrukbereik</vt:lpstr>
      <vt:lpstr>Werkzaamheden!Afdrukbereik</vt:lpstr>
      <vt:lpstr>'Werkblad RI&amp;E'!Afdruktitels</vt:lpstr>
      <vt:lpstr>BRF</vt:lpstr>
      <vt:lpstr>FK_B</vt:lpstr>
      <vt:lpstr>FK_E</vt:lpstr>
      <vt:lpstr>FK_W</vt:lpstr>
      <vt:lpstr>vb_actiehouder</vt:lpstr>
      <vt:lpstr>vb_allocatie</vt:lpstr>
      <vt:lpstr>vb_b1</vt:lpstr>
      <vt:lpstr>vb_b2</vt:lpstr>
      <vt:lpstr>vb_bron</vt:lpstr>
      <vt:lpstr>vb_datum</vt:lpstr>
      <vt:lpstr>vb_e1</vt:lpstr>
      <vt:lpstr>vb_e2</vt:lpstr>
      <vt:lpstr>vb_gevaar</vt:lpstr>
      <vt:lpstr>vb_invuldatum</vt:lpstr>
      <vt:lpstr>vb_locatie_specifiek_plek</vt:lpstr>
      <vt:lpstr>vb_maatregelen</vt:lpstr>
      <vt:lpstr>vb_maatregelen_of_contracteis</vt:lpstr>
      <vt:lpstr>vb_mogelijke_effecten</vt:lpstr>
      <vt:lpstr>vb_mogelijke_oorzaken</vt:lpstr>
      <vt:lpstr>vb_nr</vt:lpstr>
      <vt:lpstr>vb_opnemen_in_risicodossier</vt:lpstr>
      <vt:lpstr>vb_r12</vt:lpstr>
      <vt:lpstr>vb_r21</vt:lpstr>
      <vt:lpstr>vb_r22</vt:lpstr>
      <vt:lpstr>vb_restrisicos</vt:lpstr>
      <vt:lpstr>vb_risico_beschrijving</vt:lpstr>
      <vt:lpstr>vb_status_allocatie_og</vt:lpstr>
      <vt:lpstr>vb_veiligheidsdomein</vt:lpstr>
      <vt:lpstr>vb_w1</vt:lpstr>
      <vt:lpstr>vb_w2</vt:lpstr>
      <vt:lpstr>vb_werkzaamheden_activiteit</vt:lpstr>
      <vt:lpstr>Veiligheidsdomeinen</vt:lpstr>
    </vt:vector>
  </TitlesOfParts>
  <Manager/>
  <Company>Rijkswaterstaat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Maloir, Catherine (PPO)</dc:creator>
  <cp:keywords/>
  <dc:description/>
  <cp:lastModifiedBy>Amgar, Khalid (PPO)</cp:lastModifiedBy>
  <cp:revision/>
  <dcterms:created xsi:type="dcterms:W3CDTF">2014-08-20T20:28:49Z</dcterms:created>
  <dcterms:modified xsi:type="dcterms:W3CDTF">2024-02-14T12:55:56Z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0x01010038BEFAC7D94B314F8B0C5C561B2BF5080004B44F0BA1D79941AFF4423DB1CAFA30</vt:lpwstr>
  </property>
  <property fmtid="{D5CDD505-2E9C-101B-9397-08002B2CF9AE}" pid="3" name="BExAnalyzer_OldName">
    <vt:lpwstr>voorbereiding RIE Veiligheid 2.1.1 C5 V4.xlsx</vt:lpwstr>
  </property>
  <property fmtid="{D5CDD505-2E9C-101B-9397-08002B2CF9AE}" pid="4" name="Order">
    <vt:r8>266000</vt:r8>
  </property>
  <property fmtid="{D5CDD505-2E9C-101B-9397-08002B2CF9AE}" pid="5" name="ComplianceAssetId">
    <vt:lpwstr/>
  </property>
  <property fmtid="{D5CDD505-2E9C-101B-9397-08002B2CF9AE}" pid="6" name="TemplateUrl">
    <vt:lpwstr/>
  </property>
  <property fmtid="{D5CDD505-2E9C-101B-9397-08002B2CF9AE}" pid="7" name="xd_Signature">
    <vt:bool>false</vt:bool>
  </property>
  <property fmtid="{D5CDD505-2E9C-101B-9397-08002B2CF9AE}" pid="8" name="Auteur">
    <vt:lpwstr/>
  </property>
  <property fmtid="{D5CDD505-2E9C-101B-9397-08002B2CF9AE}" pid="9" name="xd_ProgID">
    <vt:lpwstr/>
  </property>
  <property fmtid="{D5CDD505-2E9C-101B-9397-08002B2CF9AE}" pid="10" name="_dlc_DocIdItemGuid">
    <vt:lpwstr>c9c5ce8a-c7d3-4d3d-acae-cd4d2e71af72</vt:lpwstr>
  </property>
  <property fmtid="{D5CDD505-2E9C-101B-9397-08002B2CF9AE}" pid="11" name="TaxKeyword">
    <vt:lpwstr/>
  </property>
  <property fmtid="{D5CDD505-2E9C-101B-9397-08002B2CF9AE}" pid="12" name="Connect-Persoonsvertrouwelijkheid">
    <vt:lpwstr>2;#Geen|a0814100-4302-49f4-9f40-b7d42012644c</vt:lpwstr>
  </property>
  <property fmtid="{D5CDD505-2E9C-101B-9397-08002B2CF9AE}" pid="13" name="Connect-Bedrijfsvertrouwelijkheid">
    <vt:lpwstr>1;#RWS Bedrijfsvertrouwelijk|d5fcfbac-659d-41b3-b161-4048848dd05a</vt:lpwstr>
  </property>
  <property fmtid="{D5CDD505-2E9C-101B-9397-08002B2CF9AE}" pid="14" name="Connect-Documenttype">
    <vt:lpwstr/>
  </property>
  <property fmtid="{D5CDD505-2E9C-101B-9397-08002B2CF9AE}" pid="15" name="Connect-SEfase">
    <vt:lpwstr/>
  </property>
  <property fmtid="{D5CDD505-2E9C-101B-9397-08002B2CF9AE}" pid="16" name="Connect-Organisatieonderdeel">
    <vt:lpwstr/>
  </property>
  <property fmtid="{D5CDD505-2E9C-101B-9397-08002B2CF9AE}" pid="17" name="Connect-IPMrol">
    <vt:lpwstr/>
  </property>
  <property fmtid="{D5CDD505-2E9C-101B-9397-08002B2CF9AE}" pid="18" name="Connect-Activiteit">
    <vt:lpwstr/>
  </property>
</Properties>
</file>