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arendrecht\2025\EA 2025\"/>
    </mc:Choice>
  </mc:AlternateContent>
  <xr:revisionPtr revIDLastSave="0" documentId="8_{B9727780-D6A1-461D-BD8A-9388B8498D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zicht" sheetId="1" r:id="rId1"/>
  </sheets>
  <externalReferences>
    <externalReference r:id="rId2"/>
    <externalReference r:id="rId3"/>
  </externalReferences>
  <definedNames>
    <definedName name="_xlnm.Print_Area" localSheetId="0">Overzicht!$A$1:$S$133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1" l="1"/>
  <c r="P45" i="1" s="1"/>
  <c r="K44" i="1"/>
  <c r="O90" i="1" l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4" i="1"/>
  <c r="O43" i="1"/>
  <c r="O42" i="1"/>
  <c r="O41" i="1"/>
  <c r="O40" i="1"/>
  <c r="O39" i="1"/>
  <c r="O38" i="1"/>
  <c r="O37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3" i="1"/>
  <c r="K42" i="1"/>
  <c r="K41" i="1"/>
  <c r="K40" i="1"/>
  <c r="K39" i="1"/>
  <c r="K38" i="1"/>
  <c r="K37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1" i="1"/>
  <c r="K10" i="1"/>
  <c r="K9" i="1"/>
  <c r="K8" i="1"/>
  <c r="K7" i="1"/>
  <c r="K6" i="1"/>
  <c r="K5" i="1"/>
  <c r="K4" i="1"/>
  <c r="K3" i="1"/>
  <c r="L127" i="1"/>
  <c r="Q47" i="1"/>
  <c r="O91" i="1" l="1"/>
  <c r="K91" i="1"/>
  <c r="K127" i="1"/>
  <c r="P5" i="1"/>
  <c r="P89" i="1"/>
  <c r="P73" i="1"/>
  <c r="P60" i="1"/>
  <c r="P47" i="1"/>
  <c r="Q89" i="1"/>
  <c r="P88" i="1" l="1"/>
  <c r="M94" i="1"/>
  <c r="N94" i="1" s="1"/>
  <c r="O94" i="1" s="1"/>
  <c r="M95" i="1"/>
  <c r="N95" i="1" s="1"/>
  <c r="O95" i="1" s="1"/>
  <c r="M96" i="1"/>
  <c r="N96" i="1" s="1"/>
  <c r="O96" i="1" s="1"/>
  <c r="M97" i="1"/>
  <c r="N97" i="1" s="1"/>
  <c r="O97" i="1" s="1"/>
  <c r="M98" i="1"/>
  <c r="N98" i="1" s="1"/>
  <c r="O98" i="1" s="1"/>
  <c r="M99" i="1"/>
  <c r="N99" i="1" s="1"/>
  <c r="O99" i="1" s="1"/>
  <c r="M100" i="1"/>
  <c r="N100" i="1" s="1"/>
  <c r="O100" i="1" s="1"/>
  <c r="M101" i="1"/>
  <c r="N101" i="1" s="1"/>
  <c r="O101" i="1" s="1"/>
  <c r="M102" i="1"/>
  <c r="N102" i="1" s="1"/>
  <c r="O102" i="1" s="1"/>
  <c r="M103" i="1"/>
  <c r="N103" i="1" s="1"/>
  <c r="O103" i="1" s="1"/>
  <c r="M104" i="1"/>
  <c r="N104" i="1" s="1"/>
  <c r="O104" i="1" s="1"/>
  <c r="M105" i="1"/>
  <c r="N105" i="1" s="1"/>
  <c r="O105" i="1" s="1"/>
  <c r="M106" i="1"/>
  <c r="N106" i="1" s="1"/>
  <c r="O106" i="1" s="1"/>
  <c r="M107" i="1"/>
  <c r="N107" i="1" s="1"/>
  <c r="O107" i="1" s="1"/>
  <c r="M108" i="1"/>
  <c r="N108" i="1" s="1"/>
  <c r="O108" i="1" s="1"/>
  <c r="M109" i="1"/>
  <c r="N109" i="1" s="1"/>
  <c r="O109" i="1" s="1"/>
  <c r="M110" i="1"/>
  <c r="N110" i="1" s="1"/>
  <c r="O110" i="1" s="1"/>
  <c r="M111" i="1"/>
  <c r="N111" i="1" s="1"/>
  <c r="O111" i="1" s="1"/>
  <c r="M112" i="1"/>
  <c r="N112" i="1" s="1"/>
  <c r="O112" i="1" s="1"/>
  <c r="M113" i="1"/>
  <c r="N113" i="1" s="1"/>
  <c r="O113" i="1" s="1"/>
  <c r="M114" i="1"/>
  <c r="N114" i="1" s="1"/>
  <c r="O114" i="1" s="1"/>
  <c r="M115" i="1"/>
  <c r="N115" i="1" s="1"/>
  <c r="O115" i="1" s="1"/>
  <c r="M116" i="1"/>
  <c r="N116" i="1" s="1"/>
  <c r="O116" i="1" s="1"/>
  <c r="M117" i="1"/>
  <c r="N117" i="1" s="1"/>
  <c r="O117" i="1" s="1"/>
  <c r="M118" i="1"/>
  <c r="N118" i="1" s="1"/>
  <c r="O118" i="1" s="1"/>
  <c r="M119" i="1"/>
  <c r="N119" i="1" s="1"/>
  <c r="O119" i="1" s="1"/>
  <c r="M120" i="1"/>
  <c r="N120" i="1" s="1"/>
  <c r="O120" i="1" s="1"/>
  <c r="M121" i="1"/>
  <c r="N121" i="1" s="1"/>
  <c r="O121" i="1" s="1"/>
  <c r="M122" i="1"/>
  <c r="N122" i="1" s="1"/>
  <c r="O122" i="1" s="1"/>
  <c r="M123" i="1"/>
  <c r="N123" i="1" s="1"/>
  <c r="O123" i="1" s="1"/>
  <c r="M124" i="1"/>
  <c r="N124" i="1" s="1"/>
  <c r="O124" i="1" s="1"/>
  <c r="M125" i="1"/>
  <c r="N125" i="1" s="1"/>
  <c r="O125" i="1" s="1"/>
  <c r="M126" i="1"/>
  <c r="N126" i="1" s="1"/>
  <c r="O126" i="1" s="1"/>
  <c r="M93" i="1"/>
  <c r="M87" i="1"/>
  <c r="Q73" i="1"/>
  <c r="I3" i="1"/>
  <c r="M3" i="1"/>
  <c r="O3" i="1" s="1"/>
  <c r="P3" i="1" s="1"/>
  <c r="M33" i="1"/>
  <c r="I33" i="1"/>
  <c r="Q3" i="1" l="1"/>
  <c r="N93" i="1"/>
  <c r="O93" i="1" s="1"/>
  <c r="M127" i="1"/>
  <c r="Q90" i="1"/>
  <c r="P90" i="1"/>
  <c r="P76" i="1"/>
  <c r="P48" i="1"/>
  <c r="Q48" i="1"/>
  <c r="R33" i="1"/>
  <c r="Q88" i="1"/>
  <c r="R3" i="1"/>
  <c r="Q76" i="1"/>
  <c r="S25" i="1"/>
  <c r="N127" i="1" l="1"/>
  <c r="Q33" i="1"/>
  <c r="O127" i="1" l="1"/>
  <c r="P33" i="1"/>
  <c r="M86" i="1"/>
  <c r="M85" i="1"/>
  <c r="M84" i="1"/>
  <c r="M83" i="1"/>
  <c r="M82" i="1"/>
  <c r="M81" i="1"/>
  <c r="M80" i="1"/>
  <c r="M79" i="1"/>
  <c r="M78" i="1"/>
  <c r="M77" i="1"/>
  <c r="M75" i="1"/>
  <c r="M74" i="1"/>
  <c r="M72" i="1"/>
  <c r="M71" i="1"/>
  <c r="M70" i="1"/>
  <c r="M69" i="1"/>
  <c r="M68" i="1"/>
  <c r="M67" i="1"/>
  <c r="M66" i="1"/>
  <c r="M65" i="1"/>
  <c r="M64" i="1"/>
  <c r="M63" i="1"/>
  <c r="M62" i="1"/>
  <c r="M61" i="1"/>
  <c r="M59" i="1"/>
  <c r="M58" i="1"/>
  <c r="M57" i="1"/>
  <c r="M56" i="1"/>
  <c r="M55" i="1"/>
  <c r="M54" i="1"/>
  <c r="M53" i="1"/>
  <c r="M52" i="1"/>
  <c r="M51" i="1"/>
  <c r="M50" i="1"/>
  <c r="M49" i="1"/>
  <c r="M46" i="1"/>
  <c r="M44" i="1"/>
  <c r="M43" i="1"/>
  <c r="M42" i="1"/>
  <c r="M41" i="1"/>
  <c r="M40" i="1"/>
  <c r="M39" i="1"/>
  <c r="M38" i="1"/>
  <c r="M37" i="1"/>
  <c r="M4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5" i="1"/>
  <c r="M26" i="1"/>
  <c r="M27" i="1"/>
  <c r="M28" i="1"/>
  <c r="M29" i="1"/>
  <c r="M30" i="1"/>
  <c r="M31" i="1"/>
  <c r="M32" i="1"/>
  <c r="M34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93" i="1"/>
  <c r="I38" i="1"/>
  <c r="I39" i="1"/>
  <c r="I40" i="1"/>
  <c r="I41" i="1"/>
  <c r="I42" i="1"/>
  <c r="I43" i="1"/>
  <c r="I44" i="1"/>
  <c r="I46" i="1"/>
  <c r="I49" i="1"/>
  <c r="I50" i="1"/>
  <c r="I51" i="1"/>
  <c r="I52" i="1"/>
  <c r="I53" i="1"/>
  <c r="I54" i="1"/>
  <c r="I55" i="1"/>
  <c r="I56" i="1"/>
  <c r="I57" i="1"/>
  <c r="I58" i="1"/>
  <c r="I59" i="1"/>
  <c r="I61" i="1"/>
  <c r="I62" i="1"/>
  <c r="I63" i="1"/>
  <c r="I64" i="1"/>
  <c r="I65" i="1"/>
  <c r="I66" i="1"/>
  <c r="I67" i="1"/>
  <c r="I68" i="1"/>
  <c r="I69" i="1"/>
  <c r="I70" i="1"/>
  <c r="I71" i="1"/>
  <c r="I72" i="1"/>
  <c r="I74" i="1"/>
  <c r="I75" i="1"/>
  <c r="I77" i="1"/>
  <c r="I78" i="1"/>
  <c r="I79" i="1"/>
  <c r="I80" i="1"/>
  <c r="I81" i="1"/>
  <c r="I82" i="1"/>
  <c r="I83" i="1"/>
  <c r="I84" i="1"/>
  <c r="I85" i="1"/>
  <c r="I86" i="1"/>
  <c r="I87" i="1"/>
  <c r="I37" i="1"/>
  <c r="I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5" i="1"/>
  <c r="I26" i="1"/>
  <c r="I27" i="1"/>
  <c r="I28" i="1"/>
  <c r="I29" i="1"/>
  <c r="I30" i="1"/>
  <c r="I31" i="1"/>
  <c r="I32" i="1"/>
  <c r="I34" i="1"/>
  <c r="Q115" i="1" l="1"/>
  <c r="P115" i="1"/>
  <c r="Q114" i="1"/>
  <c r="P114" i="1"/>
  <c r="Q98" i="1"/>
  <c r="P98" i="1"/>
  <c r="Q120" i="1"/>
  <c r="P120" i="1"/>
  <c r="Q112" i="1"/>
  <c r="P112" i="1"/>
  <c r="Q104" i="1"/>
  <c r="P104" i="1"/>
  <c r="Q96" i="1"/>
  <c r="P96" i="1"/>
  <c r="Q123" i="1"/>
  <c r="P123" i="1"/>
  <c r="Q119" i="1"/>
  <c r="P119" i="1"/>
  <c r="Q111" i="1"/>
  <c r="P111" i="1"/>
  <c r="Q103" i="1"/>
  <c r="P103" i="1"/>
  <c r="Q95" i="1"/>
  <c r="P95" i="1"/>
  <c r="Q99" i="1"/>
  <c r="P99" i="1"/>
  <c r="Q113" i="1"/>
  <c r="P113" i="1"/>
  <c r="Q105" i="1"/>
  <c r="P105" i="1"/>
  <c r="Q125" i="1"/>
  <c r="P125" i="1"/>
  <c r="Q117" i="1"/>
  <c r="P117" i="1"/>
  <c r="Q109" i="1"/>
  <c r="P109" i="1"/>
  <c r="Q101" i="1"/>
  <c r="P101" i="1"/>
  <c r="Q107" i="1"/>
  <c r="P107" i="1"/>
  <c r="Q121" i="1"/>
  <c r="P121" i="1"/>
  <c r="Q97" i="1"/>
  <c r="P97" i="1"/>
  <c r="Q124" i="1"/>
  <c r="P124" i="1"/>
  <c r="Q116" i="1"/>
  <c r="P116" i="1"/>
  <c r="Q108" i="1"/>
  <c r="P108" i="1"/>
  <c r="Q100" i="1"/>
  <c r="P100" i="1"/>
  <c r="P93" i="1"/>
  <c r="P32" i="1"/>
  <c r="P6" i="1"/>
  <c r="P54" i="1"/>
  <c r="P81" i="1"/>
  <c r="P87" i="1"/>
  <c r="P31" i="1"/>
  <c r="P4" i="1"/>
  <c r="O35" i="1"/>
  <c r="P30" i="1"/>
  <c r="P20" i="1"/>
  <c r="P12" i="1"/>
  <c r="P37" i="1"/>
  <c r="P46" i="1"/>
  <c r="P56" i="1"/>
  <c r="P65" i="1"/>
  <c r="P74" i="1"/>
  <c r="P83" i="1"/>
  <c r="P29" i="1"/>
  <c r="P19" i="1"/>
  <c r="P11" i="1"/>
  <c r="P38" i="1"/>
  <c r="P49" i="1"/>
  <c r="P57" i="1"/>
  <c r="P66" i="1"/>
  <c r="P75" i="1"/>
  <c r="P84" i="1"/>
  <c r="P22" i="1"/>
  <c r="P55" i="1"/>
  <c r="P14" i="1"/>
  <c r="P71" i="1"/>
  <c r="P13" i="1"/>
  <c r="P82" i="1"/>
  <c r="P18" i="1"/>
  <c r="P50" i="1"/>
  <c r="P67" i="1"/>
  <c r="P85" i="1"/>
  <c r="P27" i="1"/>
  <c r="P17" i="1"/>
  <c r="P9" i="1"/>
  <c r="P40" i="1"/>
  <c r="P59" i="1"/>
  <c r="P68" i="1"/>
  <c r="P78" i="1"/>
  <c r="P86" i="1"/>
  <c r="P44" i="1"/>
  <c r="P26" i="1"/>
  <c r="P16" i="1"/>
  <c r="P8" i="1"/>
  <c r="P41" i="1"/>
  <c r="P52" i="1"/>
  <c r="P61" i="1"/>
  <c r="P69" i="1"/>
  <c r="P79" i="1"/>
  <c r="P43" i="1"/>
  <c r="P63" i="1"/>
  <c r="P21" i="1"/>
  <c r="P64" i="1"/>
  <c r="P28" i="1"/>
  <c r="P10" i="1"/>
  <c r="P39" i="1"/>
  <c r="P58" i="1"/>
  <c r="P77" i="1"/>
  <c r="K35" i="1"/>
  <c r="P34" i="1"/>
  <c r="P25" i="1"/>
  <c r="P15" i="1"/>
  <c r="P7" i="1"/>
  <c r="P42" i="1"/>
  <c r="P53" i="1"/>
  <c r="P62" i="1"/>
  <c r="P70" i="1"/>
  <c r="P80" i="1"/>
  <c r="N91" i="1"/>
  <c r="R102" i="1"/>
  <c r="R110" i="1"/>
  <c r="R122" i="1"/>
  <c r="R106" i="1"/>
  <c r="R118" i="1"/>
  <c r="R126" i="1"/>
  <c r="R94" i="1"/>
  <c r="Q93" i="1"/>
  <c r="Q82" i="1"/>
  <c r="Q44" i="1"/>
  <c r="Q31" i="1"/>
  <c r="Q13" i="1"/>
  <c r="Q54" i="1"/>
  <c r="Q53" i="1"/>
  <c r="Q71" i="1"/>
  <c r="Q79" i="1"/>
  <c r="Q69" i="1"/>
  <c r="Q61" i="1"/>
  <c r="Q52" i="1"/>
  <c r="Q41" i="1"/>
  <c r="N35" i="1"/>
  <c r="Q55" i="1"/>
  <c r="Q64" i="1"/>
  <c r="Q6" i="1"/>
  <c r="Q81" i="1"/>
  <c r="Q43" i="1"/>
  <c r="Q37" i="1"/>
  <c r="Q10" i="1"/>
  <c r="Q78" i="1"/>
  <c r="Q59" i="1"/>
  <c r="R51" i="1"/>
  <c r="Q40" i="1"/>
  <c r="Q30" i="1"/>
  <c r="Q20" i="1"/>
  <c r="Q12" i="1"/>
  <c r="Q14" i="1"/>
  <c r="Q21" i="1"/>
  <c r="Q63" i="1"/>
  <c r="Q80" i="1"/>
  <c r="Q62" i="1"/>
  <c r="Q28" i="1"/>
  <c r="Q86" i="1"/>
  <c r="Q68" i="1"/>
  <c r="Q27" i="1"/>
  <c r="Q17" i="1"/>
  <c r="Q9" i="1"/>
  <c r="Q85" i="1"/>
  <c r="Q77" i="1"/>
  <c r="Q67" i="1"/>
  <c r="Q58" i="1"/>
  <c r="Q50" i="1"/>
  <c r="Q39" i="1"/>
  <c r="Q29" i="1"/>
  <c r="Q19" i="1"/>
  <c r="Q11" i="1"/>
  <c r="Q22" i="1"/>
  <c r="Q70" i="1"/>
  <c r="Q87" i="1"/>
  <c r="Q16" i="1"/>
  <c r="Q84" i="1"/>
  <c r="Q66" i="1"/>
  <c r="Q57" i="1"/>
  <c r="Q49" i="1"/>
  <c r="Q38" i="1"/>
  <c r="Q32" i="1"/>
  <c r="R72" i="1"/>
  <c r="P72" i="1"/>
  <c r="Q4" i="1"/>
  <c r="J35" i="1"/>
  <c r="Q42" i="1"/>
  <c r="Q18" i="1"/>
  <c r="Q26" i="1"/>
  <c r="Q8" i="1"/>
  <c r="Q75" i="1"/>
  <c r="Q34" i="1"/>
  <c r="Q25" i="1"/>
  <c r="Q15" i="1"/>
  <c r="Q7" i="1"/>
  <c r="Q83" i="1"/>
  <c r="Q74" i="1"/>
  <c r="Q65" i="1"/>
  <c r="Q56" i="1"/>
  <c r="Q46" i="1"/>
  <c r="R22" i="1"/>
  <c r="R82" i="1"/>
  <c r="R68" i="1"/>
  <c r="R55" i="1"/>
  <c r="R6" i="1"/>
  <c r="R32" i="1"/>
  <c r="R86" i="1"/>
  <c r="R29" i="1"/>
  <c r="R15" i="1"/>
  <c r="R37" i="1"/>
  <c r="R75" i="1"/>
  <c r="R70" i="1"/>
  <c r="R57" i="1"/>
  <c r="R38" i="1"/>
  <c r="R117" i="1"/>
  <c r="R109" i="1"/>
  <c r="R87" i="1"/>
  <c r="R83" i="1"/>
  <c r="R79" i="1"/>
  <c r="R74" i="1"/>
  <c r="R69" i="1"/>
  <c r="R65" i="1"/>
  <c r="R61" i="1"/>
  <c r="R56" i="1"/>
  <c r="R52" i="1"/>
  <c r="R46" i="1"/>
  <c r="R41" i="1"/>
  <c r="I91" i="1"/>
  <c r="R124" i="1"/>
  <c r="R120" i="1"/>
  <c r="R116" i="1"/>
  <c r="R112" i="1"/>
  <c r="R108" i="1"/>
  <c r="R104" i="1"/>
  <c r="R100" i="1"/>
  <c r="R96" i="1"/>
  <c r="M91" i="1"/>
  <c r="R18" i="1"/>
  <c r="R11" i="1"/>
  <c r="R80" i="1"/>
  <c r="R62" i="1"/>
  <c r="R49" i="1"/>
  <c r="R125" i="1"/>
  <c r="R31" i="1"/>
  <c r="R21" i="1"/>
  <c r="R13" i="1"/>
  <c r="R93" i="1"/>
  <c r="I127" i="1"/>
  <c r="R123" i="1"/>
  <c r="R119" i="1"/>
  <c r="R115" i="1"/>
  <c r="R111" i="1"/>
  <c r="R107" i="1"/>
  <c r="R14" i="1"/>
  <c r="R64" i="1"/>
  <c r="R44" i="1"/>
  <c r="R34" i="1"/>
  <c r="R19" i="1"/>
  <c r="R7" i="1"/>
  <c r="R84" i="1"/>
  <c r="R66" i="1"/>
  <c r="R53" i="1"/>
  <c r="R42" i="1"/>
  <c r="R121" i="1"/>
  <c r="R113" i="1"/>
  <c r="R27" i="1"/>
  <c r="R17" i="1"/>
  <c r="R9" i="1"/>
  <c r="R4" i="1"/>
  <c r="M35" i="1"/>
  <c r="R30" i="1"/>
  <c r="R26" i="1"/>
  <c r="R20" i="1"/>
  <c r="R16" i="1"/>
  <c r="R12" i="1"/>
  <c r="R8" i="1"/>
  <c r="I35" i="1"/>
  <c r="R85" i="1"/>
  <c r="R81" i="1"/>
  <c r="R77" i="1"/>
  <c r="R71" i="1"/>
  <c r="R67" i="1"/>
  <c r="R63" i="1"/>
  <c r="R58" i="1"/>
  <c r="R54" i="1"/>
  <c r="R50" i="1"/>
  <c r="R43" i="1"/>
  <c r="R39" i="1"/>
  <c r="R28" i="1"/>
  <c r="R10" i="1"/>
  <c r="R78" i="1"/>
  <c r="R59" i="1"/>
  <c r="R40" i="1"/>
  <c r="R114" i="1"/>
  <c r="R98" i="1"/>
  <c r="R105" i="1"/>
  <c r="R101" i="1"/>
  <c r="R97" i="1"/>
  <c r="R103" i="1"/>
  <c r="R99" i="1"/>
  <c r="R95" i="1"/>
  <c r="P35" i="1" l="1"/>
  <c r="Q106" i="1"/>
  <c r="P106" i="1"/>
  <c r="Q94" i="1"/>
  <c r="Q122" i="1"/>
  <c r="P122" i="1"/>
  <c r="Q126" i="1"/>
  <c r="P126" i="1"/>
  <c r="Q110" i="1"/>
  <c r="P110" i="1"/>
  <c r="Q118" i="1"/>
  <c r="P118" i="1"/>
  <c r="Q102" i="1"/>
  <c r="P102" i="1"/>
  <c r="M130" i="1"/>
  <c r="M140" i="1" s="1"/>
  <c r="J91" i="1"/>
  <c r="O130" i="1"/>
  <c r="N130" i="1"/>
  <c r="N140" i="1" s="1"/>
  <c r="J127" i="1"/>
  <c r="Q51" i="1"/>
  <c r="Q72" i="1"/>
  <c r="Q35" i="1"/>
  <c r="I130" i="1"/>
  <c r="T85" i="1"/>
  <c r="T87" i="1"/>
  <c r="T78" i="1"/>
  <c r="T79" i="1"/>
  <c r="T80" i="1"/>
  <c r="T81" i="1"/>
  <c r="T82" i="1"/>
  <c r="T83" i="1"/>
  <c r="T68" i="1"/>
  <c r="T69" i="1"/>
  <c r="T70" i="1"/>
  <c r="T71" i="1"/>
  <c r="T59" i="1"/>
  <c r="T61" i="1"/>
  <c r="T62" i="1"/>
  <c r="T55" i="1"/>
  <c r="T56" i="1"/>
  <c r="T57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4" i="1"/>
  <c r="T6" i="1"/>
  <c r="T7" i="1"/>
  <c r="T8" i="1"/>
  <c r="T9" i="1"/>
  <c r="T10" i="1"/>
  <c r="T13" i="1"/>
  <c r="T14" i="1"/>
  <c r="T15" i="1"/>
  <c r="T16" i="1"/>
  <c r="T17" i="1"/>
  <c r="T18" i="1"/>
  <c r="T19" i="1"/>
  <c r="T20" i="1"/>
  <c r="T21" i="1"/>
  <c r="T22" i="1"/>
  <c r="T25" i="1"/>
  <c r="T26" i="1"/>
  <c r="T27" i="1"/>
  <c r="T28" i="1"/>
  <c r="T29" i="1"/>
  <c r="T30" i="1"/>
  <c r="T31" i="1"/>
  <c r="T32" i="1"/>
  <c r="T34" i="1"/>
  <c r="Q127" i="1" l="1"/>
  <c r="P94" i="1"/>
  <c r="P127" i="1" s="1"/>
  <c r="J130" i="1"/>
  <c r="P51" i="1"/>
  <c r="P91" i="1" s="1"/>
  <c r="Q91" i="1"/>
  <c r="L35" i="1"/>
  <c r="H35" i="1"/>
  <c r="P130" i="1" l="1"/>
  <c r="Q130" i="1"/>
  <c r="K130" i="1"/>
  <c r="R35" i="1"/>
  <c r="R91" i="1"/>
  <c r="R127" i="1"/>
  <c r="S74" i="1"/>
  <c r="S72" i="1"/>
  <c r="S71" i="1"/>
  <c r="S70" i="1"/>
  <c r="S69" i="1"/>
  <c r="S66" i="1"/>
  <c r="S61" i="1"/>
  <c r="S58" i="1"/>
  <c r="S51" i="1"/>
  <c r="S50" i="1"/>
  <c r="S34" i="1"/>
  <c r="S30" i="1"/>
  <c r="S29" i="1"/>
  <c r="S28" i="1"/>
  <c r="S27" i="1"/>
  <c r="S26" i="1"/>
  <c r="S22" i="1"/>
  <c r="S21" i="1"/>
  <c r="S20" i="1"/>
  <c r="S18" i="1"/>
  <c r="S17" i="1"/>
  <c r="S14" i="1"/>
  <c r="S15" i="1"/>
  <c r="S13" i="1"/>
  <c r="S10" i="1"/>
  <c r="S7" i="1"/>
  <c r="S4" i="1"/>
  <c r="S3" i="1"/>
  <c r="R130" i="1" l="1"/>
  <c r="H127" i="1"/>
  <c r="L91" i="1"/>
  <c r="L130" i="1" s="1"/>
  <c r="L140" i="1" s="1"/>
  <c r="H91" i="1"/>
  <c r="S37" i="1"/>
  <c r="S64" i="1"/>
  <c r="S79" i="1"/>
  <c r="S82" i="1"/>
  <c r="S84" i="1"/>
  <c r="H130" i="1" l="1"/>
</calcChain>
</file>

<file path=xl/sharedStrings.xml><?xml version="1.0" encoding="utf-8"?>
<sst xmlns="http://schemas.openxmlformats.org/spreadsheetml/2006/main" count="671" uniqueCount="416">
  <si>
    <t>FCL</t>
  </si>
  <si>
    <t>ECL</t>
  </si>
  <si>
    <t>GEBRUIK-BESTEMMING</t>
  </si>
  <si>
    <t>POSTCODE</t>
  </si>
  <si>
    <t>OPMERKINGEN</t>
  </si>
  <si>
    <t>BARENDRECHT</t>
  </si>
  <si>
    <t>Barendrecht</t>
  </si>
  <si>
    <t>Bachlaan 2 (kinderopvang 1/3 MFA 2/3)</t>
  </si>
  <si>
    <t>2992 GK</t>
  </si>
  <si>
    <t>Bachlaan 4</t>
  </si>
  <si>
    <t>Voedselbank (noodvoorziening portocabin)</t>
  </si>
  <si>
    <t>2994 AA</t>
  </si>
  <si>
    <t>2991 GA</t>
  </si>
  <si>
    <t>MFC de Baerne muziekschool / gymzaal/theater</t>
  </si>
  <si>
    <t>Sporthal de Bongerd (Niet samen met FOCUS academie)</t>
  </si>
  <si>
    <t>2991 XJ</t>
  </si>
  <si>
    <t>Dorpsstraat 184</t>
  </si>
  <si>
    <t>SBO Rehoboth</t>
  </si>
  <si>
    <t>2992 AB</t>
  </si>
  <si>
    <t>Dorpsstraat Oost 3A</t>
  </si>
  <si>
    <t xml:space="preserve"> SBO de Rank / 1 noodlokaal de RANK</t>
  </si>
  <si>
    <t>2991 CR</t>
  </si>
  <si>
    <t>Evertsenstraat 16</t>
  </si>
  <si>
    <t>BBS Schaepman</t>
  </si>
  <si>
    <t>2992 BG</t>
  </si>
  <si>
    <t>Haarspitwei 11</t>
  </si>
  <si>
    <t>Calvijn het Groene Hart (voortgezet onderwijs)</t>
  </si>
  <si>
    <t>2992 ZB</t>
  </si>
  <si>
    <t>Hoefslag 20</t>
  </si>
  <si>
    <t>CBS het Kompas met noodklokalen</t>
  </si>
  <si>
    <t>2992 VH</t>
  </si>
  <si>
    <t>Klipper 108 - 109</t>
  </si>
  <si>
    <t>CBS de Ark</t>
  </si>
  <si>
    <t>2991 KM</t>
  </si>
  <si>
    <t>CBS de Ark (noodlokalen)</t>
  </si>
  <si>
    <t>Kruidentuin 10-10A</t>
  </si>
  <si>
    <t>vormalig OBS Dubbeldekke /BSO Dakota- leegstandbeheer</t>
  </si>
  <si>
    <t>2991 RK</t>
  </si>
  <si>
    <t>Marijkesingel 30</t>
  </si>
  <si>
    <t>2991 BK</t>
  </si>
  <si>
    <t>Middeldijkerplein 3</t>
  </si>
  <si>
    <t>2993 DL</t>
  </si>
  <si>
    <t>Olmenwede 1 / Iepenwede 2</t>
  </si>
  <si>
    <t>2993 GG</t>
  </si>
  <si>
    <t>Petrus Camperstraat 1</t>
  </si>
  <si>
    <t xml:space="preserve">SBO de Wijngaard </t>
  </si>
  <si>
    <t>2992 KK</t>
  </si>
  <si>
    <t>2993 XJ</t>
  </si>
  <si>
    <t>Schoener 120-122</t>
  </si>
  <si>
    <t>OBS de Tweemaster / BSO KIBEO</t>
  </si>
  <si>
    <t>2991 JN</t>
  </si>
  <si>
    <t>Stellingmolen 10</t>
  </si>
  <si>
    <t>CBS Groen van Prinsterer</t>
  </si>
  <si>
    <t>2992 DN</t>
  </si>
  <si>
    <t>Stellingmolen 12</t>
  </si>
  <si>
    <t>OBS de Draaimolen</t>
  </si>
  <si>
    <t>Vrijenburglaan 61/ Hertenburg 32-36</t>
  </si>
  <si>
    <t>CBS Vrijenburg / BSO Duckstad / MFA Vrijenburgpoort (cluster 5)</t>
  </si>
  <si>
    <t>2994 CD</t>
  </si>
  <si>
    <t>Dalton College (Lyceum)</t>
  </si>
  <si>
    <t>2992 ZA</t>
  </si>
  <si>
    <t>Dalton College dependance</t>
  </si>
  <si>
    <t>ONDERWIJS</t>
  </si>
  <si>
    <t>1e Barendrechtseweg 53-55</t>
  </si>
  <si>
    <t>2e Barendrechtseweg ongen.</t>
  </si>
  <si>
    <t>3e Barendrechtseweg 454</t>
  </si>
  <si>
    <t>Achterzeedijk 70</t>
  </si>
  <si>
    <t>Binnenhof 1</t>
  </si>
  <si>
    <t>Dorpsstraat 150</t>
  </si>
  <si>
    <t>Dorpsstraat 152</t>
  </si>
  <si>
    <t>Dorpsstraat 154</t>
  </si>
  <si>
    <t>Gemzenburg 1 (hp:180)</t>
  </si>
  <si>
    <t xml:space="preserve">Hedwigepolder 2-4 en 
Adrianapolder 50
</t>
  </si>
  <si>
    <t>Het Weerom 7</t>
  </si>
  <si>
    <t>Londen 15 + 2 gebouwen zonder nr</t>
  </si>
  <si>
    <t>Maasstraat 25</t>
  </si>
  <si>
    <t xml:space="preserve">Maasstraat 27 </t>
  </si>
  <si>
    <t>Maasstraat 28</t>
  </si>
  <si>
    <t>Maasstraat 29</t>
  </si>
  <si>
    <t xml:space="preserve">Maasstraat 31 </t>
  </si>
  <si>
    <t>Middeldijkerplein 9</t>
  </si>
  <si>
    <t>Middenbaan 97</t>
  </si>
  <si>
    <t>Mr. Lohmanweg / Achterom ong.</t>
  </si>
  <si>
    <t>Onderlangs 11</t>
  </si>
  <si>
    <t>Scheldestraat 1a</t>
  </si>
  <si>
    <t>Stationsweg 134</t>
  </si>
  <si>
    <t>Ziedewijdsedijk 89</t>
  </si>
  <si>
    <t>Ziedewijdsekade 86B</t>
  </si>
  <si>
    <t>Zuider Carnisseweg 110</t>
  </si>
  <si>
    <t>waterzuivering / rioolgemaalgebouw hp:132</t>
  </si>
  <si>
    <t>woonhuis met schuur</t>
  </si>
  <si>
    <t>gemeente diensten/schuur</t>
  </si>
  <si>
    <t>sporthal Aksent en Humanitas (onderwijs en zorg)</t>
  </si>
  <si>
    <t>gemeentehuis (voorheen op sgb verzekerd)</t>
  </si>
  <si>
    <t>woonhuis</t>
  </si>
  <si>
    <t xml:space="preserve">trouwzaal / watertoren </t>
  </si>
  <si>
    <t>woning Watertoren  (Zorggroep, Daniel Amesz)</t>
  </si>
  <si>
    <t>MFA 't Trefpunt (Cultureel)</t>
  </si>
  <si>
    <t>gymnastieklokaal de Zeeheld (Onderwijs)</t>
  </si>
  <si>
    <t>waterzuivering / rioolgemaal Vrijenburg oost</t>
  </si>
  <si>
    <t>MFA lagewei/Zichtwei, jeugdcentrum, onderwijs en gymzaal</t>
  </si>
  <si>
    <t>overdekt zwembad Inge de Bruijn sportfondsenbad</t>
  </si>
  <si>
    <t>MFA hof van Maxima</t>
  </si>
  <si>
    <t>woonhuis met garage (statushouders)</t>
  </si>
  <si>
    <t>gemeentewerf / jeugdbrandweer</t>
  </si>
  <si>
    <t>half vrijstaand woonhuis met separate garagebox</t>
  </si>
  <si>
    <t>politiebureau (voorheen bij SGB verzekerd)</t>
  </si>
  <si>
    <t>woonhuis met garage</t>
  </si>
  <si>
    <t>sporthal de Driesprong / kantine de Gasterij (onderwijs)</t>
  </si>
  <si>
    <t>kantoor-gebouw MFA de Waterpoort</t>
  </si>
  <si>
    <t>sporthal Waterpoort (Onderwijs)</t>
  </si>
  <si>
    <t>cultureel Centrum</t>
  </si>
  <si>
    <t>MFC 't Kruispunt (bieb/bioscoop/theater/café )</t>
  </si>
  <si>
    <t>supermarkt (albert heijn!)</t>
  </si>
  <si>
    <t>parkeergarage (hoort bij Kruispunt)</t>
  </si>
  <si>
    <t>kinderdagverblijf  Ienie Mienie (Onderwijs)</t>
  </si>
  <si>
    <t>sporthal Lagewei (cluster 6, Onderwijs)</t>
  </si>
  <si>
    <t>sporthal Riedersport (cluster 3) voorheen SGB.</t>
  </si>
  <si>
    <t>woning (Voogd)</t>
  </si>
  <si>
    <t>woonwagencentrum/ toiletgebouw</t>
  </si>
  <si>
    <t>KIBEO en scouting MFA Carnisseweg</t>
  </si>
  <si>
    <t>2991 XE</t>
  </si>
  <si>
    <t>2991 GK</t>
  </si>
  <si>
    <t>2992 SN</t>
  </si>
  <si>
    <t>2992 SC</t>
  </si>
  <si>
    <t>2991AA</t>
  </si>
  <si>
    <t>2992 AA</t>
  </si>
  <si>
    <t>2991 GB</t>
  </si>
  <si>
    <t>2994 CJ</t>
  </si>
  <si>
    <t>2993 LG</t>
  </si>
  <si>
    <t>2992 TS
2992 ZK</t>
  </si>
  <si>
    <t>2991 ER</t>
  </si>
  <si>
    <t>2993 LA</t>
  </si>
  <si>
    <t>2991 AD</t>
  </si>
  <si>
    <t>2991 CS</t>
  </si>
  <si>
    <t>2991 EM</t>
  </si>
  <si>
    <t>2992 CL</t>
  </si>
  <si>
    <t>2992 ZC</t>
  </si>
  <si>
    <t>2993 XE</t>
  </si>
  <si>
    <t>2991 AJ</t>
  </si>
  <si>
    <t>2992 DJ</t>
  </si>
  <si>
    <t>2991 VR</t>
  </si>
  <si>
    <t>2991 SE</t>
  </si>
  <si>
    <t>2993 AZ</t>
  </si>
  <si>
    <t>Dr. Kuyperstraat 4                    C</t>
  </si>
  <si>
    <t xml:space="preserve">Evertsenstraat 14                     O </t>
  </si>
  <si>
    <t>Haarspitwei 5, 7 en 9                O+J</t>
  </si>
  <si>
    <t>Kruidentuin 6/6A en 8/8A           O</t>
  </si>
  <si>
    <t xml:space="preserve">Marijkesingel 20 - 22             O </t>
  </si>
  <si>
    <t>Middeldijkerplein 7                  O</t>
  </si>
  <si>
    <t>Paddeweg 24                          O</t>
  </si>
  <si>
    <t xml:space="preserve">Ploegwei 3                              O </t>
  </si>
  <si>
    <t xml:space="preserve">Torenmolen 66 - 68                  O </t>
  </si>
  <si>
    <t>GEMEENTELIJKE EIGENDOMMEN</t>
  </si>
  <si>
    <t>RIOOLGEMALEN</t>
  </si>
  <si>
    <t>Binnenlandse Baan 138a (hp:197)</t>
  </si>
  <si>
    <t>Oranjewijk</t>
  </si>
  <si>
    <t>2e Barendrechtseweg Hoofdgemaal</t>
  </si>
  <si>
    <t>Buitenlandse Baan 2</t>
  </si>
  <si>
    <t>3e Barendrechtseweg 456p (hp:157)</t>
  </si>
  <si>
    <t>Den ouden Dijk</t>
  </si>
  <si>
    <t>3e Barendrechtseweg 565 (hp:130)</t>
  </si>
  <si>
    <t>GM Drechtwaard</t>
  </si>
  <si>
    <t>Baanvakwei 1 (hp:189)</t>
  </si>
  <si>
    <t>hoofdgemaal Lagewei/Vrouwenpolder</t>
  </si>
  <si>
    <t>Bachlaan 4a (hp:204)</t>
  </si>
  <si>
    <t>Tunnel Bachlaan</t>
  </si>
  <si>
    <t>Bergen 6a</t>
  </si>
  <si>
    <t>Tunnel zwembad</t>
  </si>
  <si>
    <t>Bijdorp-Oost 59 (hp:137)</t>
  </si>
  <si>
    <t>Dunant</t>
  </si>
  <si>
    <t>Breslau 6 (hp:205)</t>
  </si>
  <si>
    <t>Tunnel Danzig (A29)</t>
  </si>
  <si>
    <t>Buitenlandse Baan 3P (hp:158)</t>
  </si>
  <si>
    <t>Hoofdgemaal centrum</t>
  </si>
  <si>
    <t>Erkens -akker 1 (hp:206)</t>
  </si>
  <si>
    <t>Tunnel Smithoekse Baan</t>
  </si>
  <si>
    <t>Fennaweg 21 (hp:186)</t>
  </si>
  <si>
    <t>geen naam</t>
  </si>
  <si>
    <t>Gebroken Meeldijk 30 (hp: 134)</t>
  </si>
  <si>
    <t>hoofdgemaal, Gebr. Meeldijk 52-56</t>
  </si>
  <si>
    <t>Gebroken Meeldijk 3a (hp:174)</t>
  </si>
  <si>
    <t>Waterschoot</t>
  </si>
  <si>
    <t>Gebrokenm Meeldijk 111 (hp:200)</t>
  </si>
  <si>
    <t>Tunnel NS</t>
  </si>
  <si>
    <t>Heulweg 5 (hp:207)</t>
  </si>
  <si>
    <t>Tunnel Heulweg</t>
  </si>
  <si>
    <t>Kuilkant 87 (hp:163)</t>
  </si>
  <si>
    <t>Hoofdgemaal Waterkant</t>
  </si>
  <si>
    <t>Mandolinehof 57 (hp:136)</t>
  </si>
  <si>
    <t>Nieuweland 3</t>
  </si>
  <si>
    <t>Margrietsingel 40 (hp:133)</t>
  </si>
  <si>
    <t>Staat achter huisnummer 42</t>
  </si>
  <si>
    <t>Meerwedesingel 50 (hp:152)</t>
  </si>
  <si>
    <t>Meerwede</t>
  </si>
  <si>
    <t>Meester Lohmanstraat 17 (hp:199)</t>
  </si>
  <si>
    <t>Driehoek tegenover nr 17</t>
  </si>
  <si>
    <t>Middelweg 15</t>
  </si>
  <si>
    <t>Hoofdgemaal achter nr. 3 de Shell</t>
  </si>
  <si>
    <t>Olijfhout 1 (hp:187)</t>
  </si>
  <si>
    <t>Chateau Carnisse</t>
  </si>
  <si>
    <t>Reling 111a (hp177)</t>
  </si>
  <si>
    <t>Middeldijkerplein</t>
  </si>
  <si>
    <t>Rietdekkerij 2 (hp:171)</t>
  </si>
  <si>
    <t>Riederhoek</t>
  </si>
  <si>
    <t>Sandelhout 12 (hp:179)</t>
  </si>
  <si>
    <t>Hoofdgemaal Vrijenburg West</t>
  </si>
  <si>
    <t>Schutleede 2 (hp:170)</t>
  </si>
  <si>
    <t>Ter Leede</t>
  </si>
  <si>
    <t>Stationsweg 124 (hp:203)</t>
  </si>
  <si>
    <t>Boezemtunnel</t>
  </si>
  <si>
    <t>Van Duin-Akker 26 (hp:173)</t>
  </si>
  <si>
    <t>Vrijheidsakker</t>
  </si>
  <si>
    <t>Van Hobokenhaven 26 (hp: 183)</t>
  </si>
  <si>
    <t>Vrijenburglaan 0 (hp:188)</t>
  </si>
  <si>
    <t>Vrijenburg Noord</t>
  </si>
  <si>
    <t>Waddenring 86A (hp:172)</t>
  </si>
  <si>
    <t>Gaatkensoog</t>
  </si>
  <si>
    <t>Zuideinde 76</t>
  </si>
  <si>
    <t>subtotaal</t>
  </si>
  <si>
    <t>clubgebouw volkstuinen, gereedschappen, waterpomp</t>
  </si>
  <si>
    <t>Historische vereniging BD incl. kantoor, 1 gebruiker, 1 pand</t>
  </si>
  <si>
    <t>waar is deze in opgenomen, rioolgemalen of opstallen?</t>
  </si>
  <si>
    <t>Is in zijn geheel in gebruik door historisch museum</t>
  </si>
  <si>
    <t>inclusief garagebox, woning statushouders</t>
  </si>
  <si>
    <t>vaste speeltoestellen ingebrepen bij taxatie</t>
  </si>
  <si>
    <t>huurdersbelang uitgesloten, vaste speeltoestellen inbegrepen</t>
  </si>
  <si>
    <t>object op afstand beoordeeld, taxateur niet op woonwagenkamp geweest</t>
  </si>
  <si>
    <t>Buitenlandse Baan 1A/ 2e Barendrechtsweg</t>
  </si>
  <si>
    <t>incl 2 kopieerapp.twv. €6500,- en incl speeltoestellen</t>
  </si>
  <si>
    <t>Pand heeft ingang aan 2e Barendrechtseweg 225, is 1 geheel!!!</t>
  </si>
  <si>
    <t>MFC de Baerne, cultureel gebouw</t>
  </si>
  <si>
    <t>Hamburg 196</t>
  </si>
  <si>
    <t>nabij Inge de Bruijn zwembad</t>
  </si>
  <si>
    <t>Invent. Smitshoek € 532,400,- rest OBS, taks.waarde is inbreng in VVE!</t>
  </si>
  <si>
    <t>uitgesloten inbraakinstallatie en speeltoestellen, invent. Alleen van CBS Vrijenburg</t>
  </si>
  <si>
    <t>1e Barendrechtseweg ongenummerd</t>
  </si>
  <si>
    <t>toiletgebouw</t>
  </si>
  <si>
    <t>gelegen op volkstuinencomplex</t>
  </si>
  <si>
    <t>inclusief 606 zonnepanelen</t>
  </si>
  <si>
    <t>computerapparatuur</t>
  </si>
  <si>
    <t>voorlopige waarde</t>
  </si>
  <si>
    <t>btw tarief volgens Jeroen Heutink</t>
  </si>
  <si>
    <t>ex btw</t>
  </si>
  <si>
    <t>Dierensteinweg 2</t>
  </si>
  <si>
    <t>2991XJ</t>
  </si>
  <si>
    <t>aangekocht in 2020 niet getaxeerd.</t>
  </si>
  <si>
    <t>basisschool de Trinoom/Centrum jeugd Gezin (meerwedepoort)</t>
  </si>
  <si>
    <t>Dierensteinweg 4d</t>
  </si>
  <si>
    <t>dierensteinweg 4 b en c</t>
  </si>
  <si>
    <t>Ziedewijdsekade 94-104</t>
  </si>
  <si>
    <t>woonwagencentrum 6 standplaatsen 7 betonnen schuurtjes</t>
  </si>
  <si>
    <t>7 bergingen incl.3% index van het jaar 2020 van JWH</t>
  </si>
  <si>
    <t>OPSTALWAARDE 2021 (zie kolom H voor btw tarief)</t>
  </si>
  <si>
    <t>Totaal 2021</t>
  </si>
  <si>
    <t>NIET WIJZIGEN</t>
  </si>
  <si>
    <t>OPSTALWAARDE 2021 (incl index)</t>
  </si>
  <si>
    <t>INVENTARIS 2021 (incl index)</t>
  </si>
  <si>
    <t xml:space="preserve">INVENTARIS 2021 </t>
  </si>
  <si>
    <t>Onderlangs 9</t>
  </si>
  <si>
    <t>Binnenlandse baan 28</t>
  </si>
  <si>
    <t>Middeldijkerplein 248</t>
  </si>
  <si>
    <t>inventaris van bibliotheek (gebouw via VvE verzekerd)</t>
  </si>
  <si>
    <t>Huiskamer van centrumaanpak</t>
  </si>
  <si>
    <t>administratiekosten polis opmaak</t>
  </si>
  <si>
    <t>inventaris betr 6 touchscreens</t>
  </si>
  <si>
    <t>heringericht 12-2021 geen invloed op waardes</t>
  </si>
  <si>
    <t>gerenoveerd 2021 (vloeren) geen invloed op waardes</t>
  </si>
  <si>
    <t>18-01-2022 nieuwbouw van uitbreiding paar lokalen nog onzeker</t>
  </si>
  <si>
    <t>thv Noldijk 89/Waalviaduct</t>
  </si>
  <si>
    <t>watersporthaven 't Waaltje aanlegsteiger</t>
  </si>
  <si>
    <t>houten aanlegsteiger clubgebouw eigendom van sportvereniging</t>
  </si>
  <si>
    <t>gereed 11-2021</t>
  </si>
  <si>
    <t>Totaal 2022</t>
  </si>
  <si>
    <t>adm. Kosten</t>
  </si>
  <si>
    <t>Binnenlandse Baan 26</t>
  </si>
  <si>
    <t>2991 AA</t>
  </si>
  <si>
    <t>huis tbv opvang Oekrainers</t>
  </si>
  <si>
    <t>per 01-03-2022</t>
  </si>
  <si>
    <t>zonnepanelen hoofdgebouw 83,919,15 zonnepanelen bijgebouw 47,569,67 per 01-03-2022</t>
  </si>
  <si>
    <t>per 01-03-2022 zonnepanelen 45.484,34</t>
  </si>
  <si>
    <t>per 01-03-2022 zonnepanelen 37.691,91</t>
  </si>
  <si>
    <t>per 01-03-2022 zonnepanelen 131,48,82</t>
  </si>
  <si>
    <t>OBS de Draaimolen 2 units tijdelijke huisvesting</t>
  </si>
  <si>
    <t>per 15-09-2022 voorlopig 1 jarig huurcontract</t>
  </si>
  <si>
    <t>6 units per 09-2021 voor een duur van 2 jaar</t>
  </si>
  <si>
    <t>ADRES                                                                      groene regel= wijziging 2022</t>
  </si>
  <si>
    <t>ACC</t>
  </si>
  <si>
    <t>12-2022 JWH opstal zit bij VvE, inventaris bij gemeente</t>
  </si>
  <si>
    <t>JWH per 01-01-2023 opstal via VvE opstal was 8.461.000</t>
  </si>
  <si>
    <t>per 07-11-2022 verkocht (JWH)</t>
  </si>
  <si>
    <t>B077</t>
  </si>
  <si>
    <t>B010</t>
  </si>
  <si>
    <t>BSO de Bamboebeer kinderopvang (MFA Carroussel)</t>
  </si>
  <si>
    <t>OBS de Draaimolen (MFA Carroussel)</t>
  </si>
  <si>
    <t>Bachlaan 6A</t>
  </si>
  <si>
    <t>B025</t>
  </si>
  <si>
    <t>Brandsma-akker 3 - 5</t>
  </si>
  <si>
    <t>CBS Smitshoek / KDV Okidoki gebouw de Vrijheid</t>
  </si>
  <si>
    <t xml:space="preserve">Buitenlandse Baan 1           </t>
  </si>
  <si>
    <t>B058</t>
  </si>
  <si>
    <t>B051</t>
  </si>
  <si>
    <t>B044</t>
  </si>
  <si>
    <t>B049</t>
  </si>
  <si>
    <t>B046</t>
  </si>
  <si>
    <t>B041</t>
  </si>
  <si>
    <t>B042</t>
  </si>
  <si>
    <t>B006</t>
  </si>
  <si>
    <t>B045</t>
  </si>
  <si>
    <t xml:space="preserve">LOC, FOCUS academie </t>
  </si>
  <si>
    <t>B078</t>
  </si>
  <si>
    <t>B064</t>
  </si>
  <si>
    <t>B013</t>
  </si>
  <si>
    <t>B033</t>
  </si>
  <si>
    <t>B065</t>
  </si>
  <si>
    <t>B083</t>
  </si>
  <si>
    <t>B067</t>
  </si>
  <si>
    <t>B035</t>
  </si>
  <si>
    <t>B005</t>
  </si>
  <si>
    <t>B034</t>
  </si>
  <si>
    <t>B053</t>
  </si>
  <si>
    <t>B073</t>
  </si>
  <si>
    <t>B069</t>
  </si>
  <si>
    <t>B023</t>
  </si>
  <si>
    <t>B002</t>
  </si>
  <si>
    <t>B039</t>
  </si>
  <si>
    <t>B037</t>
  </si>
  <si>
    <t>B038</t>
  </si>
  <si>
    <t>BBS Schaepman west</t>
  </si>
  <si>
    <t>B027</t>
  </si>
  <si>
    <t>B036</t>
  </si>
  <si>
    <t>B062</t>
  </si>
  <si>
    <t>B032</t>
  </si>
  <si>
    <t>B026</t>
  </si>
  <si>
    <t>B007</t>
  </si>
  <si>
    <t>CBS Smitshoek / KDV Petteflet / BSO de Vrijbuiters (cluster 3)MFA Riederpoort</t>
  </si>
  <si>
    <t>Riederhof 37 - 39 Riederhagen 2</t>
  </si>
  <si>
    <t>B028</t>
  </si>
  <si>
    <t>B079</t>
  </si>
  <si>
    <t>B009</t>
  </si>
  <si>
    <t>B070</t>
  </si>
  <si>
    <t>Zichtwei 1 Hakwei 2</t>
  </si>
  <si>
    <t>Zichtwei 1A Hakwei 6</t>
  </si>
  <si>
    <t>jongerensociëteit gebouw de Beuk</t>
  </si>
  <si>
    <t>B068</t>
  </si>
  <si>
    <t>B060</t>
  </si>
  <si>
    <t>Bachlaan 6-8                O+Z</t>
  </si>
  <si>
    <t>B001</t>
  </si>
  <si>
    <t>B059</t>
  </si>
  <si>
    <t>B015</t>
  </si>
  <si>
    <t>B004</t>
  </si>
  <si>
    <t>B050</t>
  </si>
  <si>
    <t>B014</t>
  </si>
  <si>
    <t>Hamburg 200 (198-204)</t>
  </si>
  <si>
    <t>B031</t>
  </si>
  <si>
    <t>B081</t>
  </si>
  <si>
    <t>B008</t>
  </si>
  <si>
    <t>B012</t>
  </si>
  <si>
    <t>sporthal (6) A=school, KDV (8), A=Centrum jeugd Gezin MFA</t>
  </si>
  <si>
    <t>B074</t>
  </si>
  <si>
    <t>B080</t>
  </si>
  <si>
    <t>B048</t>
  </si>
  <si>
    <t>Middeldijkerplein 1-9</t>
  </si>
  <si>
    <t>B003</t>
  </si>
  <si>
    <t>Middenbaan 97, 109 tm 113</t>
  </si>
  <si>
    <t>Riederhagen 2 Riederhof 37-39</t>
  </si>
  <si>
    <t>KDV Kibeo de Torenmolen (Onderwijs) villa Kakelbont</t>
  </si>
  <si>
    <t>B024</t>
  </si>
  <si>
    <t>B011</t>
  </si>
  <si>
    <t>OBS de Zeppelin / KDV Ziezo (cluster 1) MFA Waterpoort</t>
  </si>
  <si>
    <t>01-2022 inv. Van bib was 81.000 opstal via VvE alleen klimaatinstall. Verz.</t>
  </si>
  <si>
    <t>Hendrikse-akker 11</t>
  </si>
  <si>
    <t>MFA Vrijheidspoort (kinderopvang Panda)</t>
  </si>
  <si>
    <t>MFA Vrijheidspoort (school 3hoek-Smitshoek)</t>
  </si>
  <si>
    <t>Kouwenhoven-akker 14</t>
  </si>
  <si>
    <t>2994 AS</t>
  </si>
  <si>
    <t>2994 AM</t>
  </si>
  <si>
    <t>Noldijk 73</t>
  </si>
  <si>
    <t>(oude) aanlegsteiger</t>
  </si>
  <si>
    <t>Middeldijkerplein 3a</t>
  </si>
  <si>
    <t>eigen ingang praktijk centrum Carnisselande MFA Waterpoort</t>
  </si>
  <si>
    <t>Middeldijkerplein 5</t>
  </si>
  <si>
    <t>kinderopvang gebouw MFA Waterpoort</t>
  </si>
  <si>
    <t>18-01-2022 JWH inventaris kan afgevoerd worden 525.000 klimaatinstall. Huurdersbelang?</t>
  </si>
  <si>
    <t>INVENTARIS 2023 (incl index)</t>
  </si>
  <si>
    <t>OPSTALWAARDE 2023 (incl index)</t>
  </si>
  <si>
    <t>EduDelta (school) wordt verbouwd in 2023/2024 geen leegstand</t>
  </si>
  <si>
    <t>per 02-08-2023 meeverz. Schoonmaakrobot ad 33.000</t>
  </si>
  <si>
    <t>hoekhuis met garage (17-10-2023 nog niet gesloopt JWH)</t>
  </si>
  <si>
    <t>17-10-2023 JWH nog niet gesloopt</t>
  </si>
  <si>
    <t>3e Barendrechtseweg 460-462</t>
  </si>
  <si>
    <t>Dienstgebouw / aula begraafplaats Den Ouden Dijck</t>
  </si>
  <si>
    <t xml:space="preserve">Dienstgebouw algemene begraafplaats </t>
  </si>
  <si>
    <t>OPSTALWAARDE 2024 (incl index)</t>
  </si>
  <si>
    <t>INVENTARIS 2024 (incl index)</t>
  </si>
  <si>
    <t>Totaal 2024</t>
  </si>
  <si>
    <t>Binnenhof 2</t>
  </si>
  <si>
    <t xml:space="preserve">garage gemeentehuis </t>
  </si>
  <si>
    <t>Per 22-04-2024</t>
  </si>
  <si>
    <t>monument  ? Zo ja gemeentelijk of landelijke monumentenstatus?</t>
  </si>
  <si>
    <t>Bouwaard</t>
  </si>
  <si>
    <t xml:space="preserve">Wat is de stand van zaken m.b.t. het meerjarig groot onderhoud van de schaoolgebouwen ? Graag per object aangeven goed, voldoende ,onvoldoende </t>
  </si>
  <si>
    <t>steen/harde dekking</t>
  </si>
  <si>
    <t>steen met harde dekking</t>
  </si>
  <si>
    <t>steen /harde dekking</t>
  </si>
  <si>
    <t>steen/staal/harde dekking</t>
  </si>
  <si>
    <t>Systeembouw/harde dekking</t>
  </si>
  <si>
    <t xml:space="preserve">Systeembouw </t>
  </si>
  <si>
    <t>beton en staal/harde dekking</t>
  </si>
  <si>
    <t>steen en hout /harde dekking</t>
  </si>
  <si>
    <t>steen met hout/harde dekking</t>
  </si>
  <si>
    <t>steen/staal /harde dekking</t>
  </si>
  <si>
    <t>steen/staal harde dekking</t>
  </si>
  <si>
    <t>steen/staal/hout/harde dekking</t>
  </si>
  <si>
    <t>steenstaal//harde dekking</t>
  </si>
  <si>
    <t>steen/staal//harde dekking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</si>
</sst>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rgb="FF00000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rgb="FFCC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1" fillId="0" borderId="1" xfId="0" applyFont="1" applyBorder="1"/>
    <xf numFmtId="44" fontId="0" fillId="0" borderId="1" xfId="0" applyNumberForma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44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vertical="top" wrapText="1"/>
    </xf>
    <xf numFmtId="44" fontId="0" fillId="2" borderId="1" xfId="0" applyNumberFormat="1" applyFill="1" applyBorder="1" applyAlignment="1">
      <alignment horizontal="right" vertical="top" wrapText="1"/>
    </xf>
    <xf numFmtId="44" fontId="0" fillId="3" borderId="1" xfId="0" applyNumberFormat="1" applyFill="1" applyBorder="1" applyAlignment="1">
      <alignment horizontal="right"/>
    </xf>
    <xf numFmtId="0" fontId="4" fillId="3" borderId="2" xfId="0" applyFont="1" applyFill="1" applyBorder="1" applyAlignment="1">
      <alignment horizontal="left"/>
    </xf>
    <xf numFmtId="0" fontId="0" fillId="3" borderId="1" xfId="0" applyFill="1" applyBorder="1"/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4" borderId="1" xfId="0" applyFill="1" applyBorder="1"/>
    <xf numFmtId="44" fontId="5" fillId="4" borderId="1" xfId="0" applyNumberFormat="1" applyFont="1" applyFill="1" applyBorder="1" applyAlignment="1">
      <alignment horizontal="right"/>
    </xf>
    <xf numFmtId="44" fontId="0" fillId="0" borderId="0" xfId="0" applyNumberFormat="1"/>
    <xf numFmtId="0" fontId="0" fillId="5" borderId="1" xfId="0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 vertical="top" wrapText="1"/>
    </xf>
    <xf numFmtId="9" fontId="0" fillId="3" borderId="1" xfId="0" applyNumberFormat="1" applyFill="1" applyBorder="1" applyAlignment="1">
      <alignment horizontal="right"/>
    </xf>
    <xf numFmtId="44" fontId="6" fillId="4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9" fontId="0" fillId="0" borderId="1" xfId="0" applyNumberFormat="1" applyFill="1" applyBorder="1" applyAlignment="1">
      <alignment horizontal="right"/>
    </xf>
    <xf numFmtId="49" fontId="9" fillId="6" borderId="3" xfId="1" quotePrefix="1" applyNumberFormat="1" applyFont="1" applyFill="1" applyBorder="1" applyAlignment="1">
      <alignment horizontal="center" vertical="top" wrapText="1"/>
    </xf>
  </cellXfs>
  <cellStyles count="2">
    <cellStyle name="Standaard" xfId="0" builtinId="0"/>
    <cellStyle name="Standaard 2" xfId="1" xr:uid="{19645414-066D-472C-BDEE-6FB00D094DF3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2020_OVERZICHT_BRANDPOLIS_BARENDRECHT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oneu-my.sharepoint.com/personal/robin_ter_hark_aon_com/Documents/Documents/Gemeente%20Barendrecht/Specificatie%20B0100116675%20Gem%20Barendrech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ificatie"/>
      <sheetName val="premieberekening"/>
    </sheetNames>
    <sheetDataSet>
      <sheetData sheetId="0" refreshError="1">
        <row r="5">
          <cell r="W5" t="str">
            <v>inventaris niet getaxeerd, wel opnemen in verzekering voor ditbedrag</v>
          </cell>
        </row>
        <row r="21">
          <cell r="W21" t="str">
            <v>GSM mast uitgesloten van taxatie</v>
          </cell>
        </row>
        <row r="22">
          <cell r="W22" t="str">
            <v>gebruik door Zorggroep</v>
          </cell>
        </row>
        <row r="28">
          <cell r="W28" t="str">
            <v>huisvesting statushouders</v>
          </cell>
        </row>
        <row r="30">
          <cell r="W30" t="str">
            <v>incl 142 zonnepanelen en vaste speeltoestellen</v>
          </cell>
        </row>
        <row r="35">
          <cell r="W35" t="str">
            <v>inclusief 1 garagebox</v>
          </cell>
        </row>
        <row r="39">
          <cell r="W39" t="str">
            <v>taxatie als inbreng in de Vve</v>
          </cell>
        </row>
        <row r="41">
          <cell r="W41" t="str">
            <v>incl. 112 zonnepanelen tevens inbreng in VVE</v>
          </cell>
        </row>
        <row r="42">
          <cell r="W42" t="str">
            <v>incl.trekkenwand (15 stuks)en theaterstoelen</v>
          </cell>
        </row>
        <row r="43">
          <cell r="W43" t="str">
            <v>incl.elektra, verwarming,sanitair excl. Aanpassingen huurder</v>
          </cell>
        </row>
        <row r="53">
          <cell r="W53" t="str">
            <v>niet getaxeerd</v>
          </cell>
        </row>
        <row r="58">
          <cell r="W58" t="str">
            <v>huurdersbelang uitgesloten, vaste speeltoestellen inbegrepen</v>
          </cell>
        </row>
        <row r="61">
          <cell r="W61" t="str">
            <v>object van afstand beoordeeld, niet op woonwagenkamp geweest</v>
          </cell>
        </row>
        <row r="68">
          <cell r="W68" t="str">
            <v>taxatie = aandeel KIBEO, huurdersbelang uitgesloten</v>
          </cell>
        </row>
        <row r="69">
          <cell r="W69" t="str">
            <v>vaste speeltoestellen inbegrepen, aandeel = van OBS</v>
          </cell>
        </row>
        <row r="71">
          <cell r="W71" t="str">
            <v xml:space="preserve">!!Let op: uitgesloten: vaste speeltoestellen, inventaris kibeo en inbraakalarm </v>
          </cell>
        </row>
        <row r="74">
          <cell r="W74" t="str">
            <v>voorheen FOCUS, alleen sporthal getaxeerd</v>
          </cell>
        </row>
        <row r="75">
          <cell r="W75" t="str">
            <v>incl 2 kopieerapp.twv. €6500,- en incl speeltoestellen</v>
          </cell>
        </row>
        <row r="76">
          <cell r="W76" t="str">
            <v>vaste speeltoestellen inbegrepen</v>
          </cell>
        </row>
        <row r="77">
          <cell r="W77" t="str">
            <v>vaste speeltoestellen inbegrepen</v>
          </cell>
        </row>
        <row r="79">
          <cell r="W79" t="str">
            <v>vaste speeltoestellen inbegrepen</v>
          </cell>
        </row>
        <row r="80">
          <cell r="W80" t="str">
            <v>vaste speeltoestellen inbegrepen</v>
          </cell>
        </row>
        <row r="82">
          <cell r="W82" t="str">
            <v>geen onderwijs meer, aldus JWH, vaste speeltoestellen wel inbegrepen</v>
          </cell>
        </row>
        <row r="83">
          <cell r="W83" t="str">
            <v>incl. 39 zonnepanelen en vaste speeltoestellen</v>
          </cell>
        </row>
        <row r="84">
          <cell r="W84" t="str">
            <v>vaste speeltoestellen inbegrepen</v>
          </cell>
        </row>
        <row r="85">
          <cell r="W85" t="str">
            <v>taxatie omvat aandeel vd gemeente voor VVE, diverse gebruikers, gemeente eigenaar</v>
          </cell>
        </row>
        <row r="86">
          <cell r="W86" t="str">
            <v>incl.78 zonnepanelen, vaste speeltoestellen schoolplein inbegrepen</v>
          </cell>
        </row>
        <row r="87">
          <cell r="W87" t="str">
            <v>incl.300 zonnepanelen en vaste speeltoestellen schoolplein inbegrepen</v>
          </cell>
        </row>
        <row r="88">
          <cell r="W88" t="str">
            <v>vaste speeltoestellen schoolplein inbegrepen</v>
          </cell>
        </row>
        <row r="93">
          <cell r="W93" t="str">
            <v>incl 52 zonnepanelen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remie per verzekeraar"/>
    </sheetNames>
    <sheetDataSet>
      <sheetData sheetId="0">
        <row r="132">
          <cell r="K132">
            <v>300424000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0"/>
  <sheetViews>
    <sheetView tabSelected="1" zoomScale="85" zoomScaleNormal="85" workbookViewId="0">
      <pane ySplit="1" topLeftCell="A2" activePane="bottomLeft" state="frozen"/>
      <selection pane="bottomLeft" activeCell="A93" sqref="A93"/>
    </sheetView>
  </sheetViews>
  <sheetFormatPr defaultColWidth="42.7109375" defaultRowHeight="15" x14ac:dyDescent="0.25"/>
  <cols>
    <col min="1" max="2" width="7.140625" bestFit="1" customWidth="1"/>
    <col min="3" max="3" width="5.28515625" bestFit="1" customWidth="1"/>
    <col min="4" max="4" width="42.42578125" bestFit="1" customWidth="1"/>
    <col min="5" max="5" width="73.85546875" bestFit="1" customWidth="1"/>
    <col min="6" max="6" width="15.42578125" bestFit="1" customWidth="1"/>
    <col min="7" max="7" width="14" customWidth="1"/>
    <col min="8" max="8" width="24.5703125" hidden="1" customWidth="1"/>
    <col min="9" max="10" width="23" hidden="1" customWidth="1"/>
    <col min="11" max="11" width="22.7109375" bestFit="1" customWidth="1"/>
    <col min="12" max="13" width="21.5703125" hidden="1" customWidth="1"/>
    <col min="14" max="14" width="21" hidden="1" customWidth="1"/>
    <col min="15" max="15" width="21.140625" bestFit="1" customWidth="1"/>
    <col min="16" max="16" width="22.7109375" bestFit="1" customWidth="1"/>
    <col min="17" max="17" width="21" hidden="1" customWidth="1"/>
    <col min="18" max="18" width="18.42578125" hidden="1" customWidth="1"/>
    <col min="19" max="19" width="86" bestFit="1" customWidth="1"/>
    <col min="20" max="20" width="16.28515625" hidden="1" customWidth="1"/>
  </cols>
  <sheetData>
    <row r="1" spans="1:24" ht="60" x14ac:dyDescent="0.25">
      <c r="A1" s="9" t="s">
        <v>0</v>
      </c>
      <c r="B1" s="9" t="s">
        <v>1</v>
      </c>
      <c r="C1" s="9" t="s">
        <v>287</v>
      </c>
      <c r="D1" s="9" t="s">
        <v>286</v>
      </c>
      <c r="E1" s="9" t="s">
        <v>2</v>
      </c>
      <c r="F1" s="9" t="s">
        <v>3</v>
      </c>
      <c r="G1" s="27" t="s">
        <v>5</v>
      </c>
      <c r="H1" s="10" t="s">
        <v>253</v>
      </c>
      <c r="I1" s="10" t="s">
        <v>256</v>
      </c>
      <c r="J1" s="10" t="s">
        <v>385</v>
      </c>
      <c r="K1" s="10" t="s">
        <v>393</v>
      </c>
      <c r="L1" s="10" t="s">
        <v>258</v>
      </c>
      <c r="M1" s="10" t="s">
        <v>257</v>
      </c>
      <c r="N1" s="10" t="s">
        <v>384</v>
      </c>
      <c r="O1" s="10" t="s">
        <v>394</v>
      </c>
      <c r="P1" s="10" t="s">
        <v>395</v>
      </c>
      <c r="Q1" s="10" t="s">
        <v>273</v>
      </c>
      <c r="R1" s="10" t="s">
        <v>254</v>
      </c>
      <c r="S1" s="9" t="s">
        <v>4</v>
      </c>
      <c r="T1" s="23" t="s">
        <v>242</v>
      </c>
      <c r="U1" s="9"/>
      <c r="V1" s="30" t="s">
        <v>400</v>
      </c>
      <c r="W1" s="30" t="s">
        <v>399</v>
      </c>
      <c r="X1" s="30" t="s">
        <v>401</v>
      </c>
    </row>
    <row r="2" spans="1:24" x14ac:dyDescent="0.25">
      <c r="A2" s="1"/>
      <c r="B2" s="1"/>
      <c r="C2" s="1"/>
      <c r="D2" s="1"/>
      <c r="E2" s="3" t="s">
        <v>62</v>
      </c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15"/>
      <c r="S2" s="1"/>
      <c r="T2" s="21" t="s">
        <v>255</v>
      </c>
      <c r="U2" s="1"/>
    </row>
    <row r="3" spans="1:24" x14ac:dyDescent="0.25">
      <c r="A3" s="1">
        <v>508070</v>
      </c>
      <c r="B3" s="1">
        <v>343200</v>
      </c>
      <c r="C3" s="1" t="s">
        <v>292</v>
      </c>
      <c r="D3" s="1" t="s">
        <v>7</v>
      </c>
      <c r="E3" s="14" t="s">
        <v>293</v>
      </c>
      <c r="F3" s="14" t="s">
        <v>8</v>
      </c>
      <c r="G3" s="14" t="s">
        <v>6</v>
      </c>
      <c r="H3" s="15">
        <v>629200</v>
      </c>
      <c r="I3" s="15">
        <f>ROUNDUP(H3*108/105,-3)</f>
        <v>648000</v>
      </c>
      <c r="J3" s="15">
        <v>745000</v>
      </c>
      <c r="K3" s="15">
        <f>ROUNDUP(J3*128.4/124,-3)</f>
        <v>772000</v>
      </c>
      <c r="L3" s="15"/>
      <c r="M3" s="15">
        <f>ROUNDUP(L3*103.5/101.6,-3)</f>
        <v>0</v>
      </c>
      <c r="N3" s="15">
        <v>0</v>
      </c>
      <c r="O3" s="15">
        <f>ROUNDUP(N3*122/105.2,-3)</f>
        <v>0</v>
      </c>
      <c r="P3" s="15">
        <f>O3+K3</f>
        <v>772000</v>
      </c>
      <c r="Q3" s="15">
        <f>J3+N3</f>
        <v>745000</v>
      </c>
      <c r="R3" s="15">
        <f>SUM(I3+M3)</f>
        <v>648000</v>
      </c>
      <c r="S3" s="14" t="str">
        <f>[1]specificatie!$W$68</f>
        <v>taxatie = aandeel KIBEO, huurdersbelang uitgesloten</v>
      </c>
      <c r="T3" s="29">
        <v>0.21</v>
      </c>
      <c r="U3" s="14"/>
      <c r="V3" t="s">
        <v>402</v>
      </c>
    </row>
    <row r="4" spans="1:24" x14ac:dyDescent="0.25">
      <c r="A4" s="13">
        <v>508070</v>
      </c>
      <c r="B4" s="13">
        <v>343200</v>
      </c>
      <c r="C4" s="13" t="s">
        <v>292</v>
      </c>
      <c r="D4" s="13" t="s">
        <v>9</v>
      </c>
      <c r="E4" s="14" t="s">
        <v>294</v>
      </c>
      <c r="F4" s="14" t="s">
        <v>8</v>
      </c>
      <c r="G4" s="14" t="s">
        <v>6</v>
      </c>
      <c r="H4" s="15">
        <v>2565200</v>
      </c>
      <c r="I4" s="15">
        <f t="shared" ref="I4:I34" si="0">ROUNDUP(H4*108/105,-3)</f>
        <v>2639000</v>
      </c>
      <c r="J4" s="15">
        <v>3031000</v>
      </c>
      <c r="K4" s="15">
        <f t="shared" ref="K4:K34" si="1">ROUNDUP(J4*128.4/124,-3)</f>
        <v>3139000</v>
      </c>
      <c r="L4" s="15">
        <v>592900</v>
      </c>
      <c r="M4" s="15">
        <f t="shared" ref="M4:M34" si="2">ROUNDUP(L4*103.5/101.6,-3)</f>
        <v>604000</v>
      </c>
      <c r="N4" s="15">
        <v>713000</v>
      </c>
      <c r="O4" s="15">
        <f>ROUNDUP(N4*124.4/122,-3)</f>
        <v>728000</v>
      </c>
      <c r="P4" s="15">
        <f t="shared" ref="P4:P34" si="3">O4+K4</f>
        <v>3867000</v>
      </c>
      <c r="Q4" s="15">
        <f t="shared" ref="Q4:Q34" si="4">J4+N4</f>
        <v>3744000</v>
      </c>
      <c r="R4" s="15">
        <f t="shared" ref="R4:R34" si="5">SUM(I4+M4)</f>
        <v>3243000</v>
      </c>
      <c r="S4" s="14" t="str">
        <f>[1]specificatie!$W$69</f>
        <v>vaste speeltoestellen inbegrepen, aandeel = van OBS</v>
      </c>
      <c r="T4" s="29">
        <f t="shared" ref="T4:T34" si="6">$T$3</f>
        <v>0.21</v>
      </c>
      <c r="U4" s="14" t="s">
        <v>280</v>
      </c>
      <c r="V4" t="s">
        <v>402</v>
      </c>
    </row>
    <row r="5" spans="1:24" x14ac:dyDescent="0.25">
      <c r="A5" s="13"/>
      <c r="B5" s="13">
        <v>343200</v>
      </c>
      <c r="C5" s="13"/>
      <c r="D5" s="13" t="s">
        <v>9</v>
      </c>
      <c r="E5" s="14" t="s">
        <v>283</v>
      </c>
      <c r="F5" s="14" t="s">
        <v>8</v>
      </c>
      <c r="G5" s="14" t="s">
        <v>6</v>
      </c>
      <c r="H5" s="15"/>
      <c r="I5" s="15"/>
      <c r="J5" s="15">
        <v>98000</v>
      </c>
      <c r="K5" s="15">
        <f t="shared" si="1"/>
        <v>102000</v>
      </c>
      <c r="L5" s="15"/>
      <c r="M5" s="15"/>
      <c r="N5" s="15">
        <v>6000</v>
      </c>
      <c r="O5" s="15">
        <f t="shared" ref="O5:O34" si="7">ROUNDUP(N5*124.4/122,-3)</f>
        <v>7000</v>
      </c>
      <c r="P5" s="15">
        <f t="shared" si="3"/>
        <v>109000</v>
      </c>
      <c r="Q5" s="15">
        <v>92000</v>
      </c>
      <c r="R5" s="15"/>
      <c r="S5" s="14" t="s">
        <v>284</v>
      </c>
      <c r="T5" s="29"/>
      <c r="U5" s="14"/>
    </row>
    <row r="6" spans="1:24" x14ac:dyDescent="0.25">
      <c r="A6" s="1">
        <v>631060</v>
      </c>
      <c r="B6" s="1">
        <v>343200</v>
      </c>
      <c r="C6" s="1" t="s">
        <v>291</v>
      </c>
      <c r="D6" s="1" t="s">
        <v>295</v>
      </c>
      <c r="E6" s="14" t="s">
        <v>10</v>
      </c>
      <c r="F6" s="14" t="s">
        <v>8</v>
      </c>
      <c r="G6" s="14" t="s">
        <v>6</v>
      </c>
      <c r="H6" s="15">
        <v>181500</v>
      </c>
      <c r="I6" s="15">
        <f t="shared" si="0"/>
        <v>187000</v>
      </c>
      <c r="J6" s="15">
        <v>216000</v>
      </c>
      <c r="K6" s="15">
        <f t="shared" si="1"/>
        <v>224000</v>
      </c>
      <c r="L6" s="15">
        <v>0</v>
      </c>
      <c r="M6" s="15">
        <f t="shared" si="2"/>
        <v>0</v>
      </c>
      <c r="N6" s="15">
        <v>0</v>
      </c>
      <c r="O6" s="15">
        <f t="shared" si="7"/>
        <v>0</v>
      </c>
      <c r="P6" s="15">
        <f t="shared" si="3"/>
        <v>224000</v>
      </c>
      <c r="Q6" s="15">
        <f t="shared" si="4"/>
        <v>216000</v>
      </c>
      <c r="R6" s="15">
        <f t="shared" si="5"/>
        <v>187000</v>
      </c>
      <c r="S6" s="14"/>
      <c r="T6" s="29">
        <f t="shared" si="6"/>
        <v>0.21</v>
      </c>
      <c r="U6" s="14"/>
      <c r="V6" t="s">
        <v>407</v>
      </c>
    </row>
    <row r="7" spans="1:24" x14ac:dyDescent="0.25">
      <c r="A7" s="13">
        <v>642152</v>
      </c>
      <c r="B7" s="13">
        <v>343200</v>
      </c>
      <c r="C7" s="13" t="s">
        <v>296</v>
      </c>
      <c r="D7" s="13" t="s">
        <v>297</v>
      </c>
      <c r="E7" s="14" t="s">
        <v>298</v>
      </c>
      <c r="F7" s="14" t="s">
        <v>11</v>
      </c>
      <c r="G7" s="14" t="s">
        <v>6</v>
      </c>
      <c r="H7" s="15">
        <v>3430350</v>
      </c>
      <c r="I7" s="15">
        <f t="shared" si="0"/>
        <v>3529000</v>
      </c>
      <c r="J7" s="15">
        <v>4053000</v>
      </c>
      <c r="K7" s="15">
        <f t="shared" si="1"/>
        <v>4197000</v>
      </c>
      <c r="L7" s="15">
        <v>901450</v>
      </c>
      <c r="M7" s="15">
        <f t="shared" si="2"/>
        <v>919000</v>
      </c>
      <c r="N7" s="15">
        <v>1085000</v>
      </c>
      <c r="O7" s="15">
        <f t="shared" si="7"/>
        <v>1107000</v>
      </c>
      <c r="P7" s="15">
        <f t="shared" si="3"/>
        <v>5304000</v>
      </c>
      <c r="Q7" s="15">
        <f t="shared" si="4"/>
        <v>5138000</v>
      </c>
      <c r="R7" s="15">
        <f t="shared" si="5"/>
        <v>4448000</v>
      </c>
      <c r="S7" s="14" t="str">
        <f>[1]specificatie!$W$71</f>
        <v xml:space="preserve">!!Let op: uitgesloten: vaste speeltoestellen, inventaris kibeo en inbraakalarm </v>
      </c>
      <c r="T7" s="29">
        <f t="shared" si="6"/>
        <v>0.21</v>
      </c>
      <c r="U7" s="14"/>
      <c r="V7" t="s">
        <v>402</v>
      </c>
    </row>
    <row r="8" spans="1:24" x14ac:dyDescent="0.25">
      <c r="A8" s="13">
        <v>654060</v>
      </c>
      <c r="B8" s="13">
        <v>343200</v>
      </c>
      <c r="C8" s="13" t="s">
        <v>300</v>
      </c>
      <c r="D8" s="13" t="s">
        <v>299</v>
      </c>
      <c r="E8" s="14" t="s">
        <v>231</v>
      </c>
      <c r="F8" s="14" t="s">
        <v>12</v>
      </c>
      <c r="G8" s="14" t="s">
        <v>6</v>
      </c>
      <c r="H8" s="15">
        <v>2323200</v>
      </c>
      <c r="I8" s="15">
        <f t="shared" si="0"/>
        <v>2390000</v>
      </c>
      <c r="J8" s="15">
        <v>2746000</v>
      </c>
      <c r="K8" s="15">
        <f t="shared" si="1"/>
        <v>2844000</v>
      </c>
      <c r="L8" s="15">
        <v>0</v>
      </c>
      <c r="M8" s="15">
        <f t="shared" si="2"/>
        <v>0</v>
      </c>
      <c r="N8" s="15">
        <v>0</v>
      </c>
      <c r="O8" s="15">
        <f t="shared" si="7"/>
        <v>0</v>
      </c>
      <c r="P8" s="15">
        <f t="shared" si="3"/>
        <v>2844000</v>
      </c>
      <c r="Q8" s="15">
        <f t="shared" si="4"/>
        <v>2746000</v>
      </c>
      <c r="R8" s="15">
        <f t="shared" si="5"/>
        <v>2390000</v>
      </c>
      <c r="S8" s="14" t="s">
        <v>229</v>
      </c>
      <c r="T8" s="29">
        <f t="shared" si="6"/>
        <v>0.21</v>
      </c>
      <c r="U8" s="14"/>
      <c r="V8" t="s">
        <v>412</v>
      </c>
    </row>
    <row r="9" spans="1:24" x14ac:dyDescent="0.25">
      <c r="A9" s="13">
        <v>654060</v>
      </c>
      <c r="B9" s="13">
        <v>343200</v>
      </c>
      <c r="C9" s="13" t="s">
        <v>300</v>
      </c>
      <c r="D9" s="13" t="s">
        <v>228</v>
      </c>
      <c r="E9" s="14" t="s">
        <v>13</v>
      </c>
      <c r="F9" s="14" t="s">
        <v>12</v>
      </c>
      <c r="G9" s="14" t="s">
        <v>6</v>
      </c>
      <c r="H9" s="15">
        <v>1064800</v>
      </c>
      <c r="I9" s="15">
        <f t="shared" si="0"/>
        <v>1096000</v>
      </c>
      <c r="J9" s="15">
        <v>1260000</v>
      </c>
      <c r="K9" s="15">
        <f t="shared" si="1"/>
        <v>1305000</v>
      </c>
      <c r="L9" s="15">
        <v>0</v>
      </c>
      <c r="M9" s="15">
        <f t="shared" si="2"/>
        <v>0</v>
      </c>
      <c r="N9" s="15">
        <v>0</v>
      </c>
      <c r="O9" s="15">
        <f t="shared" si="7"/>
        <v>0</v>
      </c>
      <c r="P9" s="15">
        <f t="shared" si="3"/>
        <v>1305000</v>
      </c>
      <c r="Q9" s="15">
        <f t="shared" si="4"/>
        <v>1260000</v>
      </c>
      <c r="R9" s="15">
        <f t="shared" si="5"/>
        <v>1096000</v>
      </c>
      <c r="S9" s="14" t="s">
        <v>230</v>
      </c>
      <c r="T9" s="29">
        <f t="shared" si="6"/>
        <v>0.21</v>
      </c>
      <c r="U9" s="14"/>
      <c r="V9" t="s">
        <v>412</v>
      </c>
    </row>
    <row r="10" spans="1:24" x14ac:dyDescent="0.25">
      <c r="A10" s="1">
        <v>653090</v>
      </c>
      <c r="B10" s="1">
        <v>343200</v>
      </c>
      <c r="C10" s="1" t="s">
        <v>301</v>
      </c>
      <c r="D10" s="1" t="s">
        <v>248</v>
      </c>
      <c r="E10" s="14" t="s">
        <v>14</v>
      </c>
      <c r="F10" s="14" t="s">
        <v>15</v>
      </c>
      <c r="G10" s="14" t="s">
        <v>6</v>
      </c>
      <c r="H10" s="15">
        <v>2571250</v>
      </c>
      <c r="I10" s="15">
        <f t="shared" si="0"/>
        <v>2645000</v>
      </c>
      <c r="J10" s="15">
        <v>3038000</v>
      </c>
      <c r="K10" s="15">
        <f t="shared" si="1"/>
        <v>3146000</v>
      </c>
      <c r="L10" s="15">
        <v>0</v>
      </c>
      <c r="M10" s="15">
        <f t="shared" si="2"/>
        <v>0</v>
      </c>
      <c r="N10" s="15">
        <v>0</v>
      </c>
      <c r="O10" s="15">
        <f t="shared" si="7"/>
        <v>0</v>
      </c>
      <c r="P10" s="15">
        <f t="shared" si="3"/>
        <v>3146000</v>
      </c>
      <c r="Q10" s="15">
        <f t="shared" si="4"/>
        <v>3038000</v>
      </c>
      <c r="R10" s="15">
        <f t="shared" si="5"/>
        <v>2645000</v>
      </c>
      <c r="S10" s="14" t="str">
        <f>[1]specificatie!$W$74</f>
        <v>voorheen FOCUS, alleen sporthal getaxeerd</v>
      </c>
      <c r="T10" s="29">
        <f t="shared" si="6"/>
        <v>0.21</v>
      </c>
      <c r="U10" s="14"/>
      <c r="V10" t="s">
        <v>402</v>
      </c>
    </row>
    <row r="11" spans="1:24" x14ac:dyDescent="0.25">
      <c r="A11" s="13">
        <v>644163</v>
      </c>
      <c r="B11" s="13">
        <v>343200</v>
      </c>
      <c r="C11" s="13" t="s">
        <v>302</v>
      </c>
      <c r="D11" s="13" t="s">
        <v>249</v>
      </c>
      <c r="E11" s="14" t="s">
        <v>309</v>
      </c>
      <c r="F11" s="14" t="s">
        <v>245</v>
      </c>
      <c r="G11" s="14" t="s">
        <v>6</v>
      </c>
      <c r="H11" s="15">
        <v>20000000</v>
      </c>
      <c r="I11" s="15">
        <f t="shared" si="0"/>
        <v>20572000</v>
      </c>
      <c r="J11" s="15">
        <v>23621000</v>
      </c>
      <c r="K11" s="15">
        <f t="shared" si="1"/>
        <v>24460000</v>
      </c>
      <c r="L11" s="15"/>
      <c r="M11" s="15">
        <f t="shared" si="2"/>
        <v>0</v>
      </c>
      <c r="N11" s="15">
        <v>0</v>
      </c>
      <c r="O11" s="15">
        <f t="shared" si="7"/>
        <v>0</v>
      </c>
      <c r="P11" s="15">
        <f t="shared" si="3"/>
        <v>24460000</v>
      </c>
      <c r="Q11" s="15">
        <f t="shared" si="4"/>
        <v>23621000</v>
      </c>
      <c r="R11" s="15">
        <f t="shared" si="5"/>
        <v>20572000</v>
      </c>
      <c r="S11" s="14"/>
      <c r="T11" s="29"/>
      <c r="U11" s="14"/>
    </row>
    <row r="12" spans="1:24" x14ac:dyDescent="0.25">
      <c r="A12" s="13">
        <v>644164</v>
      </c>
      <c r="B12" s="13">
        <v>343200</v>
      </c>
      <c r="C12" s="13" t="s">
        <v>310</v>
      </c>
      <c r="D12" s="13" t="s">
        <v>244</v>
      </c>
      <c r="E12" s="14" t="s">
        <v>386</v>
      </c>
      <c r="F12" s="14" t="s">
        <v>245</v>
      </c>
      <c r="G12" s="14" t="s">
        <v>6</v>
      </c>
      <c r="H12" s="15">
        <v>8500000</v>
      </c>
      <c r="I12" s="15">
        <f t="shared" si="0"/>
        <v>8743000</v>
      </c>
      <c r="J12" s="15">
        <v>10040000</v>
      </c>
      <c r="K12" s="15">
        <v>30000000</v>
      </c>
      <c r="L12" s="15"/>
      <c r="M12" s="15">
        <f t="shared" si="2"/>
        <v>0</v>
      </c>
      <c r="N12" s="15">
        <v>0</v>
      </c>
      <c r="O12" s="15">
        <f t="shared" si="7"/>
        <v>0</v>
      </c>
      <c r="P12" s="15">
        <f t="shared" si="3"/>
        <v>30000000</v>
      </c>
      <c r="Q12" s="15">
        <f t="shared" si="4"/>
        <v>10040000</v>
      </c>
      <c r="R12" s="15">
        <f t="shared" si="5"/>
        <v>8743000</v>
      </c>
      <c r="S12" s="14" t="s">
        <v>246</v>
      </c>
      <c r="T12" s="29"/>
      <c r="U12" s="14"/>
    </row>
    <row r="13" spans="1:24" x14ac:dyDescent="0.25">
      <c r="A13" s="13">
        <v>642149</v>
      </c>
      <c r="B13" s="13">
        <v>343200</v>
      </c>
      <c r="C13" s="13" t="s">
        <v>317</v>
      </c>
      <c r="D13" s="13" t="s">
        <v>16</v>
      </c>
      <c r="E13" s="14" t="s">
        <v>17</v>
      </c>
      <c r="F13" s="14" t="s">
        <v>18</v>
      </c>
      <c r="G13" s="14" t="s">
        <v>6</v>
      </c>
      <c r="H13" s="15">
        <v>3823600</v>
      </c>
      <c r="I13" s="15">
        <f t="shared" si="0"/>
        <v>3933000</v>
      </c>
      <c r="J13" s="15">
        <v>4517000</v>
      </c>
      <c r="K13" s="15">
        <f t="shared" si="1"/>
        <v>4678000</v>
      </c>
      <c r="L13" s="15">
        <v>1009140</v>
      </c>
      <c r="M13" s="15">
        <f t="shared" si="2"/>
        <v>1029000</v>
      </c>
      <c r="N13" s="15">
        <v>1214000</v>
      </c>
      <c r="O13" s="15">
        <f t="shared" si="7"/>
        <v>1238000</v>
      </c>
      <c r="P13" s="15">
        <f t="shared" si="3"/>
        <v>5916000</v>
      </c>
      <c r="Q13" s="15">
        <f t="shared" si="4"/>
        <v>5731000</v>
      </c>
      <c r="R13" s="15">
        <f t="shared" si="5"/>
        <v>4962000</v>
      </c>
      <c r="S13" s="14" t="str">
        <f>[1]specificatie!$W$75</f>
        <v>incl 2 kopieerapp.twv. €6500,- en incl speeltoestellen</v>
      </c>
      <c r="T13" s="29">
        <f t="shared" si="6"/>
        <v>0.21</v>
      </c>
      <c r="U13" s="14"/>
      <c r="V13" t="s">
        <v>405</v>
      </c>
    </row>
    <row r="14" spans="1:24" x14ac:dyDescent="0.25">
      <c r="A14" s="13">
        <v>643161</v>
      </c>
      <c r="B14" s="13">
        <v>343200</v>
      </c>
      <c r="C14" s="13" t="s">
        <v>325</v>
      </c>
      <c r="D14" s="13" t="s">
        <v>19</v>
      </c>
      <c r="E14" s="14" t="s">
        <v>20</v>
      </c>
      <c r="F14" s="14" t="s">
        <v>21</v>
      </c>
      <c r="G14" s="14" t="s">
        <v>6</v>
      </c>
      <c r="H14" s="15">
        <v>4114000</v>
      </c>
      <c r="I14" s="15">
        <f t="shared" si="0"/>
        <v>4232000</v>
      </c>
      <c r="J14" s="15">
        <v>4861000</v>
      </c>
      <c r="K14" s="15">
        <f t="shared" si="1"/>
        <v>5034000</v>
      </c>
      <c r="L14" s="15">
        <v>1075690</v>
      </c>
      <c r="M14" s="15">
        <f t="shared" si="2"/>
        <v>1096000</v>
      </c>
      <c r="N14" s="15">
        <v>1294000</v>
      </c>
      <c r="O14" s="15">
        <f t="shared" si="7"/>
        <v>1320000</v>
      </c>
      <c r="P14" s="15">
        <f t="shared" si="3"/>
        <v>6354000</v>
      </c>
      <c r="Q14" s="15">
        <f t="shared" si="4"/>
        <v>6155000</v>
      </c>
      <c r="R14" s="15">
        <f t="shared" si="5"/>
        <v>5328000</v>
      </c>
      <c r="S14" s="14" t="str">
        <f>[1]specificatie!W76</f>
        <v>vaste speeltoestellen inbegrepen</v>
      </c>
      <c r="T14" s="29">
        <f t="shared" si="6"/>
        <v>0.21</v>
      </c>
      <c r="U14" s="14"/>
      <c r="V14" t="s">
        <v>413</v>
      </c>
    </row>
    <row r="15" spans="1:24" x14ac:dyDescent="0.25">
      <c r="A15" s="13">
        <v>642151</v>
      </c>
      <c r="B15" s="13">
        <v>343200</v>
      </c>
      <c r="C15" s="13" t="s">
        <v>326</v>
      </c>
      <c r="D15" s="13" t="s">
        <v>22</v>
      </c>
      <c r="E15" s="14" t="s">
        <v>328</v>
      </c>
      <c r="F15" s="14" t="s">
        <v>24</v>
      </c>
      <c r="G15" s="14" t="s">
        <v>6</v>
      </c>
      <c r="H15" s="15">
        <v>3509000</v>
      </c>
      <c r="I15" s="15">
        <f t="shared" si="0"/>
        <v>3610000</v>
      </c>
      <c r="J15" s="15">
        <v>4146000</v>
      </c>
      <c r="K15" s="15">
        <f t="shared" si="1"/>
        <v>4294000</v>
      </c>
      <c r="L15" s="15">
        <v>786500</v>
      </c>
      <c r="M15" s="15">
        <f t="shared" si="2"/>
        <v>802000</v>
      </c>
      <c r="N15" s="15">
        <v>947000</v>
      </c>
      <c r="O15" s="15">
        <f t="shared" si="7"/>
        <v>966000</v>
      </c>
      <c r="P15" s="15">
        <f t="shared" si="3"/>
        <v>5260000</v>
      </c>
      <c r="Q15" s="15">
        <f t="shared" si="4"/>
        <v>5093000</v>
      </c>
      <c r="R15" s="15">
        <f t="shared" si="5"/>
        <v>4412000</v>
      </c>
      <c r="S15" s="14" t="str">
        <f>[1]specificatie!W77</f>
        <v>vaste speeltoestellen inbegrepen</v>
      </c>
      <c r="T15" s="29">
        <f t="shared" si="6"/>
        <v>0.21</v>
      </c>
      <c r="U15" s="14"/>
      <c r="V15" t="s">
        <v>405</v>
      </c>
    </row>
    <row r="16" spans="1:24" x14ac:dyDescent="0.25">
      <c r="A16" s="13">
        <v>644101</v>
      </c>
      <c r="B16" s="13">
        <v>343200</v>
      </c>
      <c r="C16" s="13" t="s">
        <v>308</v>
      </c>
      <c r="D16" s="13" t="s">
        <v>25</v>
      </c>
      <c r="E16" s="14" t="s">
        <v>26</v>
      </c>
      <c r="F16" s="14" t="s">
        <v>27</v>
      </c>
      <c r="G16" s="14" t="s">
        <v>6</v>
      </c>
      <c r="H16" s="15">
        <v>16335000</v>
      </c>
      <c r="I16" s="15">
        <f t="shared" si="0"/>
        <v>16802000</v>
      </c>
      <c r="J16" s="15">
        <v>19292000</v>
      </c>
      <c r="K16" s="15">
        <f t="shared" si="1"/>
        <v>19977000</v>
      </c>
      <c r="L16" s="15">
        <v>4392300</v>
      </c>
      <c r="M16" s="15">
        <f t="shared" si="2"/>
        <v>4475000</v>
      </c>
      <c r="N16" s="15">
        <v>5276000</v>
      </c>
      <c r="O16" s="15">
        <f t="shared" si="7"/>
        <v>5380000</v>
      </c>
      <c r="P16" s="15">
        <f t="shared" si="3"/>
        <v>25357000</v>
      </c>
      <c r="Q16" s="15">
        <f t="shared" si="4"/>
        <v>24568000</v>
      </c>
      <c r="R16" s="15">
        <f t="shared" si="5"/>
        <v>21277000</v>
      </c>
      <c r="S16" s="14"/>
      <c r="T16" s="29">
        <f t="shared" si="6"/>
        <v>0.21</v>
      </c>
      <c r="U16" s="14"/>
      <c r="V16" t="s">
        <v>405</v>
      </c>
    </row>
    <row r="17" spans="1:22" x14ac:dyDescent="0.25">
      <c r="A17" s="13">
        <v>642148</v>
      </c>
      <c r="B17" s="13">
        <v>343200</v>
      </c>
      <c r="C17" s="13" t="s">
        <v>319</v>
      </c>
      <c r="D17" s="13" t="s">
        <v>28</v>
      </c>
      <c r="E17" s="14" t="s">
        <v>29</v>
      </c>
      <c r="F17" s="14" t="s">
        <v>30</v>
      </c>
      <c r="G17" s="14" t="s">
        <v>6</v>
      </c>
      <c r="H17" s="15">
        <v>3993000</v>
      </c>
      <c r="I17" s="15">
        <f t="shared" si="0"/>
        <v>4108000</v>
      </c>
      <c r="J17" s="15">
        <v>4718000</v>
      </c>
      <c r="K17" s="15">
        <f t="shared" si="1"/>
        <v>4886000</v>
      </c>
      <c r="L17" s="15">
        <v>975260</v>
      </c>
      <c r="M17" s="15">
        <f t="shared" si="2"/>
        <v>994000</v>
      </c>
      <c r="N17" s="15">
        <v>1173000</v>
      </c>
      <c r="O17" s="15">
        <f t="shared" si="7"/>
        <v>1197000</v>
      </c>
      <c r="P17" s="15">
        <f t="shared" si="3"/>
        <v>6083000</v>
      </c>
      <c r="Q17" s="15">
        <f t="shared" si="4"/>
        <v>5891000</v>
      </c>
      <c r="R17" s="15">
        <f t="shared" si="5"/>
        <v>5102000</v>
      </c>
      <c r="S17" s="14" t="str">
        <f>[1]specificatie!$W$79</f>
        <v>vaste speeltoestellen inbegrepen</v>
      </c>
      <c r="T17" s="29">
        <f t="shared" si="6"/>
        <v>0.21</v>
      </c>
      <c r="U17" s="14"/>
      <c r="V17" t="s">
        <v>405</v>
      </c>
    </row>
    <row r="18" spans="1:22" x14ac:dyDescent="0.25">
      <c r="A18" s="13">
        <v>642146</v>
      </c>
      <c r="B18" s="13">
        <v>343200</v>
      </c>
      <c r="C18" s="13" t="s">
        <v>332</v>
      </c>
      <c r="D18" s="13" t="s">
        <v>31</v>
      </c>
      <c r="E18" s="14" t="s">
        <v>32</v>
      </c>
      <c r="F18" s="14" t="s">
        <v>33</v>
      </c>
      <c r="G18" s="14" t="s">
        <v>6</v>
      </c>
      <c r="H18" s="15">
        <v>3170200</v>
      </c>
      <c r="I18" s="15">
        <f t="shared" si="0"/>
        <v>3261000</v>
      </c>
      <c r="J18" s="15">
        <v>3745000</v>
      </c>
      <c r="K18" s="15">
        <f t="shared" si="1"/>
        <v>3878000</v>
      </c>
      <c r="L18" s="15">
        <v>889350</v>
      </c>
      <c r="M18" s="15">
        <f t="shared" si="2"/>
        <v>906000</v>
      </c>
      <c r="N18" s="15">
        <v>1069000</v>
      </c>
      <c r="O18" s="15">
        <f t="shared" si="7"/>
        <v>1091000</v>
      </c>
      <c r="P18" s="15">
        <f t="shared" si="3"/>
        <v>4969000</v>
      </c>
      <c r="Q18" s="15">
        <f t="shared" si="4"/>
        <v>4814000</v>
      </c>
      <c r="R18" s="15">
        <f t="shared" si="5"/>
        <v>4167000</v>
      </c>
      <c r="S18" s="14" t="str">
        <f>[1]specificatie!$W$80</f>
        <v>vaste speeltoestellen inbegrepen</v>
      </c>
      <c r="T18" s="29">
        <f t="shared" si="6"/>
        <v>0.21</v>
      </c>
      <c r="U18" s="14"/>
      <c r="V18" t="s">
        <v>405</v>
      </c>
    </row>
    <row r="19" spans="1:22" x14ac:dyDescent="0.25">
      <c r="A19" s="13">
        <v>642146</v>
      </c>
      <c r="B19" s="13">
        <v>343200</v>
      </c>
      <c r="C19" s="13" t="s">
        <v>332</v>
      </c>
      <c r="D19" s="13" t="s">
        <v>31</v>
      </c>
      <c r="E19" s="14" t="s">
        <v>34</v>
      </c>
      <c r="F19" s="14" t="s">
        <v>33</v>
      </c>
      <c r="G19" s="14" t="s">
        <v>6</v>
      </c>
      <c r="H19" s="15">
        <v>330330</v>
      </c>
      <c r="I19" s="15">
        <f t="shared" si="0"/>
        <v>340000</v>
      </c>
      <c r="J19" s="15">
        <v>391000</v>
      </c>
      <c r="K19" s="15">
        <f t="shared" si="1"/>
        <v>405000</v>
      </c>
      <c r="L19" s="15">
        <v>0</v>
      </c>
      <c r="M19" s="15">
        <f t="shared" si="2"/>
        <v>0</v>
      </c>
      <c r="N19" s="15">
        <v>0</v>
      </c>
      <c r="O19" s="15">
        <f t="shared" si="7"/>
        <v>0</v>
      </c>
      <c r="P19" s="15">
        <f t="shared" si="3"/>
        <v>405000</v>
      </c>
      <c r="Q19" s="15">
        <f t="shared" si="4"/>
        <v>391000</v>
      </c>
      <c r="R19" s="15">
        <f t="shared" si="5"/>
        <v>340000</v>
      </c>
      <c r="S19" s="14"/>
      <c r="T19" s="29">
        <f t="shared" si="6"/>
        <v>0.21</v>
      </c>
      <c r="U19" s="14"/>
      <c r="V19" t="s">
        <v>406</v>
      </c>
    </row>
    <row r="20" spans="1:22" x14ac:dyDescent="0.25">
      <c r="A20" s="1">
        <v>642160</v>
      </c>
      <c r="B20" s="1">
        <v>343200</v>
      </c>
      <c r="C20" s="1" t="s">
        <v>333</v>
      </c>
      <c r="D20" s="1" t="s">
        <v>35</v>
      </c>
      <c r="E20" s="14" t="s">
        <v>36</v>
      </c>
      <c r="F20" s="14" t="s">
        <v>37</v>
      </c>
      <c r="G20" s="14" t="s">
        <v>6</v>
      </c>
      <c r="H20" s="15">
        <v>2674100</v>
      </c>
      <c r="I20" s="15">
        <f t="shared" si="0"/>
        <v>2751000</v>
      </c>
      <c r="J20" s="15">
        <v>3160000</v>
      </c>
      <c r="K20" s="15">
        <f t="shared" si="1"/>
        <v>3273000</v>
      </c>
      <c r="L20" s="15">
        <v>227480</v>
      </c>
      <c r="M20" s="15">
        <f t="shared" si="2"/>
        <v>232000</v>
      </c>
      <c r="N20" s="15">
        <v>274000</v>
      </c>
      <c r="O20" s="15">
        <f t="shared" si="7"/>
        <v>280000</v>
      </c>
      <c r="P20" s="15">
        <f t="shared" si="3"/>
        <v>3553000</v>
      </c>
      <c r="Q20" s="15">
        <f t="shared" si="4"/>
        <v>3434000</v>
      </c>
      <c r="R20" s="15">
        <f t="shared" si="5"/>
        <v>2983000</v>
      </c>
      <c r="S20" s="14" t="str">
        <f>[1]specificatie!$W$82</f>
        <v>geen onderwijs meer, aldus JWH, vaste speeltoestellen wel inbegrepen</v>
      </c>
      <c r="T20" s="29">
        <f t="shared" si="6"/>
        <v>0.21</v>
      </c>
      <c r="U20" s="14"/>
      <c r="V20" t="s">
        <v>405</v>
      </c>
    </row>
    <row r="21" spans="1:22" x14ac:dyDescent="0.25">
      <c r="A21" s="13">
        <v>642150</v>
      </c>
      <c r="B21" s="13">
        <v>343200</v>
      </c>
      <c r="C21" s="13" t="s">
        <v>330</v>
      </c>
      <c r="D21" s="13" t="s">
        <v>38</v>
      </c>
      <c r="E21" s="14" t="s">
        <v>23</v>
      </c>
      <c r="F21" s="14" t="s">
        <v>39</v>
      </c>
      <c r="G21" s="14" t="s">
        <v>6</v>
      </c>
      <c r="H21" s="15">
        <v>2904000</v>
      </c>
      <c r="I21" s="15">
        <f t="shared" si="0"/>
        <v>2987000</v>
      </c>
      <c r="J21" s="15">
        <v>3431000</v>
      </c>
      <c r="K21" s="15">
        <f t="shared" si="1"/>
        <v>3553000</v>
      </c>
      <c r="L21" s="15">
        <v>672760</v>
      </c>
      <c r="M21" s="15">
        <f t="shared" si="2"/>
        <v>686000</v>
      </c>
      <c r="N21" s="15">
        <v>810000</v>
      </c>
      <c r="O21" s="15">
        <f t="shared" si="7"/>
        <v>826000</v>
      </c>
      <c r="P21" s="15">
        <f t="shared" si="3"/>
        <v>4379000</v>
      </c>
      <c r="Q21" s="15">
        <f t="shared" si="4"/>
        <v>4241000</v>
      </c>
      <c r="R21" s="15">
        <f t="shared" si="5"/>
        <v>3673000</v>
      </c>
      <c r="S21" s="14" t="str">
        <f>[1]specificatie!$W$83</f>
        <v>incl. 39 zonnepanelen en vaste speeltoestellen</v>
      </c>
      <c r="T21" s="29">
        <f t="shared" si="6"/>
        <v>0.21</v>
      </c>
      <c r="U21" s="14"/>
      <c r="V21" t="s">
        <v>405</v>
      </c>
    </row>
    <row r="22" spans="1:22" x14ac:dyDescent="0.25">
      <c r="A22" s="13">
        <v>508020</v>
      </c>
      <c r="B22" s="13">
        <v>343200</v>
      </c>
      <c r="C22" s="13" t="s">
        <v>318</v>
      </c>
      <c r="D22" s="13" t="s">
        <v>40</v>
      </c>
      <c r="E22" s="14" t="s">
        <v>369</v>
      </c>
      <c r="F22" s="14" t="s">
        <v>41</v>
      </c>
      <c r="G22" s="14" t="s">
        <v>6</v>
      </c>
      <c r="H22" s="15">
        <v>5196950</v>
      </c>
      <c r="I22" s="15">
        <f t="shared" si="0"/>
        <v>5346000</v>
      </c>
      <c r="J22" s="15">
        <v>6139000</v>
      </c>
      <c r="K22" s="15">
        <f t="shared" si="1"/>
        <v>6357000</v>
      </c>
      <c r="L22" s="15">
        <v>0</v>
      </c>
      <c r="M22" s="15">
        <f t="shared" si="2"/>
        <v>0</v>
      </c>
      <c r="N22" s="15">
        <v>0</v>
      </c>
      <c r="O22" s="15">
        <f t="shared" si="7"/>
        <v>0</v>
      </c>
      <c r="P22" s="15">
        <f t="shared" si="3"/>
        <v>6357000</v>
      </c>
      <c r="Q22" s="15">
        <f t="shared" si="4"/>
        <v>6139000</v>
      </c>
      <c r="R22" s="15">
        <f t="shared" si="5"/>
        <v>5346000</v>
      </c>
      <c r="S22" s="14" t="str">
        <f>[1]specificatie!$W$84</f>
        <v>vaste speeltoestellen inbegrepen</v>
      </c>
      <c r="T22" s="29">
        <f t="shared" si="6"/>
        <v>0.21</v>
      </c>
      <c r="U22" s="14"/>
      <c r="V22" t="s">
        <v>402</v>
      </c>
    </row>
    <row r="23" spans="1:22" x14ac:dyDescent="0.25">
      <c r="A23" s="13">
        <v>508020</v>
      </c>
      <c r="B23" s="13">
        <v>343200</v>
      </c>
      <c r="C23" s="13" t="s">
        <v>318</v>
      </c>
      <c r="D23" s="13" t="s">
        <v>379</v>
      </c>
      <c r="E23" s="14" t="s">
        <v>380</v>
      </c>
      <c r="F23" s="14" t="s">
        <v>41</v>
      </c>
      <c r="G23" s="14" t="s">
        <v>6</v>
      </c>
      <c r="H23" s="15"/>
      <c r="I23" s="15"/>
      <c r="J23" s="15"/>
      <c r="K23" s="15">
        <f t="shared" si="1"/>
        <v>0</v>
      </c>
      <c r="L23" s="15"/>
      <c r="M23" s="15"/>
      <c r="N23" s="15"/>
      <c r="O23" s="15">
        <f t="shared" si="7"/>
        <v>0</v>
      </c>
      <c r="P23" s="15"/>
      <c r="Q23" s="15"/>
      <c r="R23" s="15"/>
      <c r="S23" s="14"/>
      <c r="T23" s="29"/>
      <c r="U23" s="14"/>
    </row>
    <row r="24" spans="1:22" x14ac:dyDescent="0.25">
      <c r="A24" s="13">
        <v>508020</v>
      </c>
      <c r="B24" s="13">
        <v>343200</v>
      </c>
      <c r="C24" s="13" t="s">
        <v>318</v>
      </c>
      <c r="D24" s="13" t="s">
        <v>381</v>
      </c>
      <c r="E24" s="14" t="s">
        <v>382</v>
      </c>
      <c r="F24" s="14" t="s">
        <v>41</v>
      </c>
      <c r="G24" s="14" t="s">
        <v>6</v>
      </c>
      <c r="H24" s="15"/>
      <c r="I24" s="15"/>
      <c r="J24" s="15"/>
      <c r="K24" s="15">
        <f t="shared" si="1"/>
        <v>0</v>
      </c>
      <c r="L24" s="15"/>
      <c r="M24" s="15"/>
      <c r="N24" s="15"/>
      <c r="O24" s="15">
        <f t="shared" si="7"/>
        <v>0</v>
      </c>
      <c r="P24" s="15"/>
      <c r="Q24" s="15"/>
      <c r="R24" s="15"/>
      <c r="S24" s="14"/>
      <c r="T24" s="29"/>
      <c r="U24" s="14"/>
    </row>
    <row r="25" spans="1:22" x14ac:dyDescent="0.25">
      <c r="A25" s="13">
        <v>508030</v>
      </c>
      <c r="B25" s="13">
        <v>343200</v>
      </c>
      <c r="C25" s="13" t="s">
        <v>307</v>
      </c>
      <c r="D25" s="13" t="s">
        <v>42</v>
      </c>
      <c r="E25" s="14" t="s">
        <v>247</v>
      </c>
      <c r="F25" s="14" t="s">
        <v>43</v>
      </c>
      <c r="G25" s="14" t="s">
        <v>6</v>
      </c>
      <c r="H25" s="15">
        <v>6757860</v>
      </c>
      <c r="I25" s="15">
        <f t="shared" si="0"/>
        <v>6951000</v>
      </c>
      <c r="J25" s="15"/>
      <c r="K25" s="15">
        <f t="shared" si="1"/>
        <v>0</v>
      </c>
      <c r="L25" s="15">
        <v>1168860</v>
      </c>
      <c r="M25" s="15">
        <f t="shared" si="2"/>
        <v>1191000</v>
      </c>
      <c r="N25" s="15">
        <v>1405000</v>
      </c>
      <c r="O25" s="15">
        <f t="shared" si="7"/>
        <v>1433000</v>
      </c>
      <c r="P25" s="15">
        <f t="shared" si="3"/>
        <v>1433000</v>
      </c>
      <c r="Q25" s="15">
        <f t="shared" si="4"/>
        <v>1405000</v>
      </c>
      <c r="R25" s="15">
        <v>7175000</v>
      </c>
      <c r="S25" s="14" t="str">
        <f>[1]specificatie!$W$85</f>
        <v>taxatie omvat aandeel vd gemeente voor VVE, diverse gebruikers, gemeente eigenaar</v>
      </c>
      <c r="T25" s="29">
        <f t="shared" si="6"/>
        <v>0.21</v>
      </c>
      <c r="U25" s="14" t="s">
        <v>288</v>
      </c>
      <c r="V25" t="s">
        <v>402</v>
      </c>
    </row>
    <row r="26" spans="1:22" x14ac:dyDescent="0.25">
      <c r="A26" s="13">
        <v>643160</v>
      </c>
      <c r="B26" s="13">
        <v>343200</v>
      </c>
      <c r="C26" s="13" t="s">
        <v>327</v>
      </c>
      <c r="D26" s="13" t="s">
        <v>44</v>
      </c>
      <c r="E26" s="14" t="s">
        <v>45</v>
      </c>
      <c r="F26" s="14" t="s">
        <v>46</v>
      </c>
      <c r="G26" s="14" t="s">
        <v>6</v>
      </c>
      <c r="H26" s="15">
        <v>3273050</v>
      </c>
      <c r="I26" s="15">
        <f t="shared" si="0"/>
        <v>3367000</v>
      </c>
      <c r="J26" s="15">
        <v>3867000</v>
      </c>
      <c r="K26" s="15">
        <f t="shared" si="1"/>
        <v>4005000</v>
      </c>
      <c r="L26" s="15">
        <v>750200</v>
      </c>
      <c r="M26" s="15">
        <f t="shared" si="2"/>
        <v>765000</v>
      </c>
      <c r="N26" s="15">
        <v>903000</v>
      </c>
      <c r="O26" s="15">
        <f t="shared" si="7"/>
        <v>921000</v>
      </c>
      <c r="P26" s="15">
        <f t="shared" si="3"/>
        <v>4926000</v>
      </c>
      <c r="Q26" s="15">
        <f t="shared" si="4"/>
        <v>4770000</v>
      </c>
      <c r="R26" s="15">
        <f t="shared" si="5"/>
        <v>4132000</v>
      </c>
      <c r="S26" s="14" t="str">
        <f>[1]specificatie!$W$86</f>
        <v>incl.78 zonnepanelen, vaste speeltoestellen schoolplein inbegrepen</v>
      </c>
      <c r="T26" s="29">
        <f t="shared" si="6"/>
        <v>0.21</v>
      </c>
      <c r="U26" s="14"/>
      <c r="V26" t="s">
        <v>405</v>
      </c>
    </row>
    <row r="27" spans="1:22" x14ac:dyDescent="0.25">
      <c r="A27" s="13">
        <v>508040</v>
      </c>
      <c r="B27" s="13">
        <v>343200</v>
      </c>
      <c r="C27" s="13" t="s">
        <v>334</v>
      </c>
      <c r="D27" s="13" t="s">
        <v>336</v>
      </c>
      <c r="E27" s="14" t="s">
        <v>335</v>
      </c>
      <c r="F27" s="14" t="s">
        <v>47</v>
      </c>
      <c r="G27" s="14" t="s">
        <v>6</v>
      </c>
      <c r="H27" s="15">
        <v>7598800</v>
      </c>
      <c r="I27" s="15">
        <f t="shared" si="0"/>
        <v>7816000</v>
      </c>
      <c r="J27" s="15">
        <v>8975000</v>
      </c>
      <c r="K27" s="15">
        <f t="shared" si="1"/>
        <v>9294000</v>
      </c>
      <c r="L27" s="15">
        <v>1737560</v>
      </c>
      <c r="M27" s="15">
        <f t="shared" si="2"/>
        <v>1771000</v>
      </c>
      <c r="N27" s="15">
        <v>2089000</v>
      </c>
      <c r="O27" s="15">
        <f t="shared" si="7"/>
        <v>2131000</v>
      </c>
      <c r="P27" s="15">
        <f t="shared" si="3"/>
        <v>11425000</v>
      </c>
      <c r="Q27" s="15">
        <f t="shared" si="4"/>
        <v>11064000</v>
      </c>
      <c r="R27" s="15">
        <f t="shared" si="5"/>
        <v>9587000</v>
      </c>
      <c r="S27" s="14" t="str">
        <f>[1]specificatie!$W$87</f>
        <v>incl.300 zonnepanelen en vaste speeltoestellen schoolplein inbegrepen</v>
      </c>
      <c r="T27" s="29">
        <f t="shared" si="6"/>
        <v>0.21</v>
      </c>
      <c r="U27" s="14"/>
      <c r="V27" t="s">
        <v>405</v>
      </c>
    </row>
    <row r="28" spans="1:22" x14ac:dyDescent="0.25">
      <c r="A28" s="13">
        <v>642162</v>
      </c>
      <c r="B28" s="13">
        <v>343200</v>
      </c>
      <c r="C28" s="13" t="s">
        <v>337</v>
      </c>
      <c r="D28" s="13" t="s">
        <v>48</v>
      </c>
      <c r="E28" s="14" t="s">
        <v>49</v>
      </c>
      <c r="F28" s="14" t="s">
        <v>50</v>
      </c>
      <c r="G28" s="14" t="s">
        <v>6</v>
      </c>
      <c r="H28" s="15">
        <v>2480500</v>
      </c>
      <c r="I28" s="15">
        <f t="shared" si="0"/>
        <v>2552000</v>
      </c>
      <c r="J28" s="15">
        <v>2931000</v>
      </c>
      <c r="K28" s="15">
        <f t="shared" si="1"/>
        <v>3036000</v>
      </c>
      <c r="L28" s="15">
        <v>586850</v>
      </c>
      <c r="M28" s="15">
        <f t="shared" si="2"/>
        <v>598000</v>
      </c>
      <c r="N28" s="15">
        <v>706000</v>
      </c>
      <c r="O28" s="15">
        <f t="shared" si="7"/>
        <v>720000</v>
      </c>
      <c r="P28" s="15">
        <f t="shared" si="3"/>
        <v>3756000</v>
      </c>
      <c r="Q28" s="15">
        <f t="shared" si="4"/>
        <v>3637000</v>
      </c>
      <c r="R28" s="15">
        <f t="shared" si="5"/>
        <v>3150000</v>
      </c>
      <c r="S28" s="14" t="str">
        <f>[1]specificatie!$W$88</f>
        <v>vaste speeltoestellen schoolplein inbegrepen</v>
      </c>
      <c r="T28" s="29">
        <f t="shared" si="6"/>
        <v>0.21</v>
      </c>
      <c r="U28" s="14"/>
      <c r="V28" t="s">
        <v>405</v>
      </c>
    </row>
    <row r="29" spans="1:22" x14ac:dyDescent="0.25">
      <c r="A29" s="13">
        <v>642147</v>
      </c>
      <c r="B29" s="13">
        <v>343200</v>
      </c>
      <c r="C29" s="13" t="s">
        <v>313</v>
      </c>
      <c r="D29" s="13" t="s">
        <v>51</v>
      </c>
      <c r="E29" s="14" t="s">
        <v>52</v>
      </c>
      <c r="F29" s="14" t="s">
        <v>53</v>
      </c>
      <c r="G29" s="14" t="s">
        <v>6</v>
      </c>
      <c r="H29" s="15">
        <v>2686200</v>
      </c>
      <c r="I29" s="15">
        <f t="shared" si="0"/>
        <v>2763000</v>
      </c>
      <c r="J29" s="15">
        <v>3174000</v>
      </c>
      <c r="K29" s="15">
        <f t="shared" si="1"/>
        <v>3287000</v>
      </c>
      <c r="L29" s="15">
        <v>850630</v>
      </c>
      <c r="M29" s="15">
        <f t="shared" si="2"/>
        <v>867000</v>
      </c>
      <c r="N29" s="15">
        <v>1023000</v>
      </c>
      <c r="O29" s="15">
        <f t="shared" si="7"/>
        <v>1044000</v>
      </c>
      <c r="P29" s="15">
        <f t="shared" si="3"/>
        <v>4331000</v>
      </c>
      <c r="Q29" s="15">
        <f t="shared" si="4"/>
        <v>4197000</v>
      </c>
      <c r="R29" s="15">
        <f t="shared" si="5"/>
        <v>3630000</v>
      </c>
      <c r="S29" s="14" t="str">
        <f>[1]specificatie!$W$88</f>
        <v>vaste speeltoestellen schoolplein inbegrepen</v>
      </c>
      <c r="T29" s="29">
        <f t="shared" si="6"/>
        <v>0.21</v>
      </c>
      <c r="U29" s="14"/>
      <c r="V29" t="s">
        <v>405</v>
      </c>
    </row>
    <row r="30" spans="1:22" x14ac:dyDescent="0.25">
      <c r="A30" s="13">
        <v>642161</v>
      </c>
      <c r="B30" s="13">
        <v>343200</v>
      </c>
      <c r="C30" s="13" t="s">
        <v>329</v>
      </c>
      <c r="D30" s="13" t="s">
        <v>54</v>
      </c>
      <c r="E30" s="14" t="s">
        <v>55</v>
      </c>
      <c r="F30" s="14" t="s">
        <v>53</v>
      </c>
      <c r="G30" s="14" t="s">
        <v>6</v>
      </c>
      <c r="H30" s="15">
        <v>2165900</v>
      </c>
      <c r="I30" s="15">
        <f t="shared" si="0"/>
        <v>2228000</v>
      </c>
      <c r="J30" s="15">
        <v>2559000</v>
      </c>
      <c r="K30" s="15">
        <f t="shared" si="1"/>
        <v>2650000</v>
      </c>
      <c r="L30" s="15">
        <v>550550</v>
      </c>
      <c r="M30" s="15">
        <f t="shared" si="2"/>
        <v>561000</v>
      </c>
      <c r="N30" s="15">
        <v>663000</v>
      </c>
      <c r="O30" s="15">
        <f t="shared" si="7"/>
        <v>677000</v>
      </c>
      <c r="P30" s="15">
        <f t="shared" si="3"/>
        <v>3327000</v>
      </c>
      <c r="Q30" s="15">
        <f t="shared" si="4"/>
        <v>3222000</v>
      </c>
      <c r="R30" s="15">
        <f t="shared" si="5"/>
        <v>2789000</v>
      </c>
      <c r="S30" s="14" t="str">
        <f>[1]specificatie!$W$88</f>
        <v>vaste speeltoestellen schoolplein inbegrepen</v>
      </c>
      <c r="T30" s="29">
        <f t="shared" si="6"/>
        <v>0.21</v>
      </c>
      <c r="U30" s="14" t="s">
        <v>281</v>
      </c>
      <c r="V30" t="s">
        <v>405</v>
      </c>
    </row>
    <row r="31" spans="1:22" x14ac:dyDescent="0.25">
      <c r="A31" s="13">
        <v>508060</v>
      </c>
      <c r="B31" s="13">
        <v>343200</v>
      </c>
      <c r="C31" s="13" t="s">
        <v>339</v>
      </c>
      <c r="D31" s="13" t="s">
        <v>56</v>
      </c>
      <c r="E31" s="14" t="s">
        <v>57</v>
      </c>
      <c r="F31" s="14" t="s">
        <v>58</v>
      </c>
      <c r="G31" s="14" t="s">
        <v>6</v>
      </c>
      <c r="H31" s="15">
        <v>9262550</v>
      </c>
      <c r="I31" s="15">
        <f t="shared" si="0"/>
        <v>9528000</v>
      </c>
      <c r="J31" s="15">
        <v>10940000</v>
      </c>
      <c r="K31" s="15">
        <f t="shared" si="1"/>
        <v>11329000</v>
      </c>
      <c r="L31" s="15">
        <v>1187010</v>
      </c>
      <c r="M31" s="15">
        <f t="shared" si="2"/>
        <v>1210000</v>
      </c>
      <c r="N31" s="15">
        <v>1427000</v>
      </c>
      <c r="O31" s="15">
        <f t="shared" si="7"/>
        <v>1456000</v>
      </c>
      <c r="P31" s="15">
        <f t="shared" si="3"/>
        <v>12785000</v>
      </c>
      <c r="Q31" s="15">
        <f t="shared" si="4"/>
        <v>12367000</v>
      </c>
      <c r="R31" s="15">
        <f t="shared" si="5"/>
        <v>10738000</v>
      </c>
      <c r="S31" s="14" t="s">
        <v>235</v>
      </c>
      <c r="T31" s="29">
        <f t="shared" si="6"/>
        <v>0.21</v>
      </c>
      <c r="U31" s="14"/>
      <c r="V31" t="s">
        <v>405</v>
      </c>
    </row>
    <row r="32" spans="1:22" x14ac:dyDescent="0.25">
      <c r="A32" s="13">
        <v>644100</v>
      </c>
      <c r="B32" s="13">
        <v>343200</v>
      </c>
      <c r="C32" s="13" t="s">
        <v>305</v>
      </c>
      <c r="D32" s="13" t="s">
        <v>341</v>
      </c>
      <c r="E32" s="14" t="s">
        <v>59</v>
      </c>
      <c r="F32" s="14" t="s">
        <v>60</v>
      </c>
      <c r="G32" s="14" t="s">
        <v>6</v>
      </c>
      <c r="H32" s="15">
        <v>12523500</v>
      </c>
      <c r="I32" s="15">
        <f t="shared" si="0"/>
        <v>12882000</v>
      </c>
      <c r="J32" s="15">
        <v>14792000</v>
      </c>
      <c r="K32" s="15">
        <f t="shared" si="1"/>
        <v>15317000</v>
      </c>
      <c r="L32" s="15">
        <v>4319700</v>
      </c>
      <c r="M32" s="15">
        <f t="shared" si="2"/>
        <v>4401000</v>
      </c>
      <c r="N32" s="15">
        <v>5189000</v>
      </c>
      <c r="O32" s="15">
        <f t="shared" si="7"/>
        <v>5292000</v>
      </c>
      <c r="P32" s="15">
        <f t="shared" si="3"/>
        <v>20609000</v>
      </c>
      <c r="Q32" s="15">
        <f t="shared" si="4"/>
        <v>19981000</v>
      </c>
      <c r="R32" s="15">
        <f t="shared" si="5"/>
        <v>17283000</v>
      </c>
      <c r="S32" s="14" t="s">
        <v>279</v>
      </c>
      <c r="T32" s="29">
        <f t="shared" si="6"/>
        <v>0.21</v>
      </c>
      <c r="U32" s="14" t="s">
        <v>282</v>
      </c>
      <c r="V32" t="s">
        <v>405</v>
      </c>
    </row>
    <row r="33" spans="1:22" x14ac:dyDescent="0.25">
      <c r="A33" s="13">
        <v>644100</v>
      </c>
      <c r="B33" s="13">
        <v>343200</v>
      </c>
      <c r="C33" s="13" t="s">
        <v>305</v>
      </c>
      <c r="D33" s="13" t="s">
        <v>341</v>
      </c>
      <c r="E33" s="13" t="s">
        <v>285</v>
      </c>
      <c r="F33" s="13" t="s">
        <v>60</v>
      </c>
      <c r="G33" s="13" t="s">
        <v>6</v>
      </c>
      <c r="H33" s="11">
        <v>259000</v>
      </c>
      <c r="I33" s="11">
        <f t="shared" si="0"/>
        <v>267000</v>
      </c>
      <c r="J33" s="11">
        <v>307000</v>
      </c>
      <c r="K33" s="4">
        <f t="shared" si="1"/>
        <v>318000</v>
      </c>
      <c r="L33" s="11">
        <v>29646</v>
      </c>
      <c r="M33" s="11">
        <f t="shared" si="2"/>
        <v>31000</v>
      </c>
      <c r="N33" s="11">
        <v>38000</v>
      </c>
      <c r="O33" s="4">
        <f t="shared" si="7"/>
        <v>39000</v>
      </c>
      <c r="P33" s="4">
        <f t="shared" si="3"/>
        <v>357000</v>
      </c>
      <c r="Q33" s="11">
        <f t="shared" si="4"/>
        <v>345000</v>
      </c>
      <c r="R33" s="11">
        <f t="shared" si="5"/>
        <v>298000</v>
      </c>
      <c r="S33" s="13" t="s">
        <v>265</v>
      </c>
      <c r="T33" s="24"/>
      <c r="U33" s="13"/>
    </row>
    <row r="34" spans="1:22" x14ac:dyDescent="0.25">
      <c r="A34" s="13">
        <v>644100</v>
      </c>
      <c r="B34" s="13">
        <v>343200</v>
      </c>
      <c r="C34" s="13" t="s">
        <v>306</v>
      </c>
      <c r="D34" s="13" t="s">
        <v>342</v>
      </c>
      <c r="E34" s="13" t="s">
        <v>61</v>
      </c>
      <c r="F34" s="13" t="s">
        <v>60</v>
      </c>
      <c r="G34" s="13" t="s">
        <v>6</v>
      </c>
      <c r="H34" s="11">
        <v>4029300</v>
      </c>
      <c r="I34" s="11">
        <f t="shared" si="0"/>
        <v>4145000</v>
      </c>
      <c r="J34" s="4">
        <v>4761000</v>
      </c>
      <c r="K34" s="4">
        <f t="shared" si="1"/>
        <v>4930000</v>
      </c>
      <c r="L34" s="11">
        <v>983730</v>
      </c>
      <c r="M34" s="11">
        <f t="shared" si="2"/>
        <v>1003000</v>
      </c>
      <c r="N34" s="4">
        <v>1183000</v>
      </c>
      <c r="O34" s="4">
        <f t="shared" si="7"/>
        <v>1207000</v>
      </c>
      <c r="P34" s="4">
        <f t="shared" si="3"/>
        <v>6137000</v>
      </c>
      <c r="Q34" s="4">
        <f t="shared" si="4"/>
        <v>5944000</v>
      </c>
      <c r="R34" s="11">
        <f t="shared" si="5"/>
        <v>5148000</v>
      </c>
      <c r="S34" s="13" t="str">
        <f>[1]specificatie!$W$93</f>
        <v>incl 52 zonnepanelen</v>
      </c>
      <c r="T34" s="24">
        <f t="shared" si="6"/>
        <v>0.21</v>
      </c>
      <c r="U34" s="13"/>
      <c r="V34" t="s">
        <v>405</v>
      </c>
    </row>
    <row r="35" spans="1:22" x14ac:dyDescent="0.25">
      <c r="A35" s="7"/>
      <c r="B35" s="7"/>
      <c r="C35" s="7"/>
      <c r="D35" s="5" t="s">
        <v>219</v>
      </c>
      <c r="E35" s="7"/>
      <c r="F35" s="7"/>
      <c r="G35" s="7"/>
      <c r="H35" s="8">
        <f t="shared" ref="H35:R35" si="8">SUM(H3:H34)</f>
        <v>138352340</v>
      </c>
      <c r="I35" s="8">
        <f t="shared" si="8"/>
        <v>142318000</v>
      </c>
      <c r="J35" s="8">
        <f t="shared" si="8"/>
        <v>155554000</v>
      </c>
      <c r="K35" s="8">
        <f t="shared" si="8"/>
        <v>180690000</v>
      </c>
      <c r="L35" s="8">
        <f t="shared" si="8"/>
        <v>23687566</v>
      </c>
      <c r="M35" s="8">
        <f t="shared" si="8"/>
        <v>24141000</v>
      </c>
      <c r="N35" s="8">
        <f t="shared" si="8"/>
        <v>28487000</v>
      </c>
      <c r="O35" s="8">
        <f t="shared" si="8"/>
        <v>29060000</v>
      </c>
      <c r="P35" s="8">
        <f t="shared" si="8"/>
        <v>209750000</v>
      </c>
      <c r="Q35" s="8">
        <f t="shared" si="8"/>
        <v>184029000</v>
      </c>
      <c r="R35" s="8">
        <f t="shared" si="8"/>
        <v>165492000</v>
      </c>
      <c r="S35" s="7"/>
      <c r="T35" s="21"/>
      <c r="U35" s="7"/>
    </row>
    <row r="36" spans="1:22" x14ac:dyDescent="0.25">
      <c r="A36" s="1"/>
      <c r="B36" s="1"/>
      <c r="C36" s="1"/>
      <c r="D36" s="1"/>
      <c r="E36" s="3" t="s">
        <v>153</v>
      </c>
      <c r="F36" s="1"/>
      <c r="G36" s="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"/>
      <c r="T36" s="19"/>
      <c r="U36" s="1"/>
    </row>
    <row r="37" spans="1:22" x14ac:dyDescent="0.25">
      <c r="A37" s="1">
        <v>667063</v>
      </c>
      <c r="B37" s="1">
        <v>343200</v>
      </c>
      <c r="C37" s="1" t="s">
        <v>331</v>
      </c>
      <c r="D37" s="1" t="s">
        <v>63</v>
      </c>
      <c r="E37" s="1" t="s">
        <v>343</v>
      </c>
      <c r="F37" s="1" t="s">
        <v>121</v>
      </c>
      <c r="G37" s="1" t="s">
        <v>6</v>
      </c>
      <c r="H37" s="4">
        <v>1222100</v>
      </c>
      <c r="I37" s="4">
        <f t="shared" ref="I37:I87" si="9">ROUNDUP(H37*108/105,-3)</f>
        <v>1258000</v>
      </c>
      <c r="J37" s="4">
        <v>1445000</v>
      </c>
      <c r="K37" s="4">
        <f t="shared" ref="K37:K90" si="10">ROUNDUP(J37*128.4/124,-3)</f>
        <v>1497000</v>
      </c>
      <c r="L37" s="4">
        <v>801800</v>
      </c>
      <c r="M37" s="4">
        <f t="shared" ref="M37:M86" si="11">ROUNDUP(L37*103.5/101.6,-3)</f>
        <v>817000</v>
      </c>
      <c r="N37" s="4">
        <v>964000</v>
      </c>
      <c r="O37" s="4">
        <f t="shared" ref="O37:O90" si="12">ROUNDUP(N37*124.4/122,-3)</f>
        <v>983000</v>
      </c>
      <c r="P37" s="4">
        <f>O37+K37</f>
        <v>2480000</v>
      </c>
      <c r="Q37" s="4">
        <f>J37+N37</f>
        <v>2409000</v>
      </c>
      <c r="R37" s="4">
        <f t="shared" ref="R37:R87" si="13">SUM(I37+M37)</f>
        <v>2075000</v>
      </c>
      <c r="S37" s="1" t="str">
        <f>[1]specificatie!W5</f>
        <v>inventaris niet getaxeerd, wel opnemen in verzekering voor ditbedrag</v>
      </c>
      <c r="T37" s="20">
        <v>0.21</v>
      </c>
      <c r="U37" s="1"/>
      <c r="V37" t="s">
        <v>402</v>
      </c>
    </row>
    <row r="38" spans="1:22" x14ac:dyDescent="0.25">
      <c r="A38" s="1">
        <v>656035</v>
      </c>
      <c r="B38" s="1">
        <v>343200</v>
      </c>
      <c r="C38" s="1"/>
      <c r="D38" s="1" t="s">
        <v>236</v>
      </c>
      <c r="E38" s="1" t="s">
        <v>237</v>
      </c>
      <c r="F38" s="1" t="s">
        <v>121</v>
      </c>
      <c r="G38" s="1" t="s">
        <v>6</v>
      </c>
      <c r="H38" s="4">
        <v>12100</v>
      </c>
      <c r="I38" s="4">
        <f t="shared" si="9"/>
        <v>13000</v>
      </c>
      <c r="J38" s="4">
        <v>16000</v>
      </c>
      <c r="K38" s="4">
        <f t="shared" si="10"/>
        <v>17000</v>
      </c>
      <c r="L38" s="4">
        <v>0</v>
      </c>
      <c r="M38" s="4">
        <f t="shared" si="11"/>
        <v>0</v>
      </c>
      <c r="N38" s="4">
        <v>0</v>
      </c>
      <c r="O38" s="4">
        <f t="shared" si="12"/>
        <v>0</v>
      </c>
      <c r="P38" s="4">
        <f t="shared" ref="P38:P90" si="14">O38+K38</f>
        <v>17000</v>
      </c>
      <c r="Q38" s="4">
        <f t="shared" ref="Q38:Q90" si="15">J38+N38</f>
        <v>16000</v>
      </c>
      <c r="R38" s="4">
        <f t="shared" si="13"/>
        <v>13000</v>
      </c>
      <c r="S38" s="1" t="s">
        <v>238</v>
      </c>
      <c r="T38" s="20">
        <v>0.21</v>
      </c>
      <c r="U38" s="1"/>
    </row>
    <row r="39" spans="1:22" x14ac:dyDescent="0.25">
      <c r="A39" s="13">
        <v>672200</v>
      </c>
      <c r="B39" s="13">
        <v>343200</v>
      </c>
      <c r="C39" s="13"/>
      <c r="D39" s="13" t="s">
        <v>64</v>
      </c>
      <c r="E39" s="13" t="s">
        <v>89</v>
      </c>
      <c r="F39" s="13" t="s">
        <v>122</v>
      </c>
      <c r="G39" s="13" t="s">
        <v>6</v>
      </c>
      <c r="H39" s="11">
        <v>330000</v>
      </c>
      <c r="I39" s="4">
        <f t="shared" si="9"/>
        <v>340000</v>
      </c>
      <c r="J39" s="4">
        <v>391000</v>
      </c>
      <c r="K39" s="4">
        <f t="shared" si="10"/>
        <v>405000</v>
      </c>
      <c r="L39" s="11">
        <v>0</v>
      </c>
      <c r="M39" s="4">
        <f t="shared" si="11"/>
        <v>0</v>
      </c>
      <c r="N39" s="4">
        <v>0</v>
      </c>
      <c r="O39" s="4">
        <f t="shared" si="12"/>
        <v>0</v>
      </c>
      <c r="P39" s="4">
        <f t="shared" si="14"/>
        <v>405000</v>
      </c>
      <c r="Q39" s="4">
        <f t="shared" si="15"/>
        <v>391000</v>
      </c>
      <c r="R39" s="4">
        <f t="shared" si="13"/>
        <v>340000</v>
      </c>
      <c r="S39" s="13" t="s">
        <v>222</v>
      </c>
      <c r="T39" s="19" t="s">
        <v>243</v>
      </c>
      <c r="U39" s="13"/>
    </row>
    <row r="40" spans="1:22" x14ac:dyDescent="0.25">
      <c r="A40" s="1">
        <v>631060</v>
      </c>
      <c r="B40" s="1">
        <v>343200</v>
      </c>
      <c r="C40" s="1" t="s">
        <v>340</v>
      </c>
      <c r="D40" s="1" t="s">
        <v>65</v>
      </c>
      <c r="E40" s="1" t="s">
        <v>90</v>
      </c>
      <c r="F40" s="1" t="s">
        <v>123</v>
      </c>
      <c r="G40" s="1" t="s">
        <v>6</v>
      </c>
      <c r="H40" s="4">
        <v>300000</v>
      </c>
      <c r="I40" s="4">
        <f t="shared" si="9"/>
        <v>309000</v>
      </c>
      <c r="J40" s="4">
        <v>355000</v>
      </c>
      <c r="K40" s="4">
        <f t="shared" si="10"/>
        <v>368000</v>
      </c>
      <c r="L40" s="4">
        <v>0</v>
      </c>
      <c r="M40" s="4">
        <f t="shared" si="11"/>
        <v>0</v>
      </c>
      <c r="N40" s="4">
        <v>0</v>
      </c>
      <c r="O40" s="4">
        <f t="shared" si="12"/>
        <v>0</v>
      </c>
      <c r="P40" s="4">
        <f t="shared" si="14"/>
        <v>368000</v>
      </c>
      <c r="Q40" s="4">
        <f t="shared" si="15"/>
        <v>355000</v>
      </c>
      <c r="R40" s="4">
        <f t="shared" si="13"/>
        <v>309000</v>
      </c>
      <c r="S40" s="1"/>
      <c r="T40" s="19" t="s">
        <v>243</v>
      </c>
      <c r="U40" s="1"/>
      <c r="V40" t="s">
        <v>402</v>
      </c>
    </row>
    <row r="41" spans="1:22" x14ac:dyDescent="0.25">
      <c r="A41" s="1">
        <v>672468</v>
      </c>
      <c r="B41" s="1">
        <v>343200</v>
      </c>
      <c r="C41" s="1" t="s">
        <v>344</v>
      </c>
      <c r="D41" s="1" t="s">
        <v>390</v>
      </c>
      <c r="E41" s="1" t="s">
        <v>391</v>
      </c>
      <c r="F41" s="1" t="s">
        <v>123</v>
      </c>
      <c r="G41" s="1" t="s">
        <v>6</v>
      </c>
      <c r="H41" s="4">
        <v>822800</v>
      </c>
      <c r="I41" s="4">
        <f t="shared" si="9"/>
        <v>847000</v>
      </c>
      <c r="J41" s="4">
        <v>973000</v>
      </c>
      <c r="K41" s="4">
        <f t="shared" si="10"/>
        <v>1008000</v>
      </c>
      <c r="L41" s="4">
        <v>568700</v>
      </c>
      <c r="M41" s="4">
        <f t="shared" si="11"/>
        <v>580000</v>
      </c>
      <c r="N41" s="4">
        <v>685000</v>
      </c>
      <c r="O41" s="4">
        <f t="shared" si="12"/>
        <v>699000</v>
      </c>
      <c r="P41" s="4">
        <f t="shared" si="14"/>
        <v>1707000</v>
      </c>
      <c r="Q41" s="4">
        <f t="shared" si="15"/>
        <v>1658000</v>
      </c>
      <c r="R41" s="4">
        <f t="shared" si="13"/>
        <v>1427000</v>
      </c>
      <c r="S41" s="1" t="s">
        <v>403</v>
      </c>
      <c r="T41" s="20">
        <v>0.21</v>
      </c>
      <c r="U41" s="1"/>
    </row>
    <row r="42" spans="1:22" x14ac:dyDescent="0.25">
      <c r="A42" s="1">
        <v>672200</v>
      </c>
      <c r="B42" s="1">
        <v>343200</v>
      </c>
      <c r="C42" s="1"/>
      <c r="D42" s="1" t="s">
        <v>66</v>
      </c>
      <c r="E42" s="1" t="s">
        <v>91</v>
      </c>
      <c r="F42" s="1" t="s">
        <v>124</v>
      </c>
      <c r="G42" s="1" t="s">
        <v>6</v>
      </c>
      <c r="H42" s="4">
        <v>344850</v>
      </c>
      <c r="I42" s="4">
        <f t="shared" si="9"/>
        <v>355000</v>
      </c>
      <c r="J42" s="4">
        <v>408000</v>
      </c>
      <c r="K42" s="4">
        <f t="shared" si="10"/>
        <v>423000</v>
      </c>
      <c r="L42" s="4">
        <v>0</v>
      </c>
      <c r="M42" s="4">
        <f t="shared" si="11"/>
        <v>0</v>
      </c>
      <c r="N42" s="4">
        <v>0</v>
      </c>
      <c r="O42" s="4">
        <f t="shared" si="12"/>
        <v>0</v>
      </c>
      <c r="P42" s="4">
        <f t="shared" si="14"/>
        <v>423000</v>
      </c>
      <c r="Q42" s="4">
        <f t="shared" si="15"/>
        <v>408000</v>
      </c>
      <c r="R42" s="4">
        <f t="shared" si="13"/>
        <v>355000</v>
      </c>
      <c r="S42" s="1"/>
      <c r="T42" s="20">
        <v>0.21</v>
      </c>
      <c r="U42" s="1"/>
      <c r="V42" t="s">
        <v>408</v>
      </c>
    </row>
    <row r="43" spans="1:22" x14ac:dyDescent="0.25">
      <c r="A43" s="1">
        <v>653067</v>
      </c>
      <c r="B43" s="1">
        <v>343200</v>
      </c>
      <c r="C43" s="1" t="s">
        <v>303</v>
      </c>
      <c r="D43" s="1" t="s">
        <v>346</v>
      </c>
      <c r="E43" s="1" t="s">
        <v>92</v>
      </c>
      <c r="F43" s="1" t="s">
        <v>8</v>
      </c>
      <c r="G43" s="1" t="s">
        <v>6</v>
      </c>
      <c r="H43" s="4">
        <v>3557400</v>
      </c>
      <c r="I43" s="4">
        <f t="shared" si="9"/>
        <v>3660000</v>
      </c>
      <c r="J43" s="4">
        <v>4203000</v>
      </c>
      <c r="K43" s="4">
        <f t="shared" si="10"/>
        <v>4353000</v>
      </c>
      <c r="L43" s="4">
        <v>0</v>
      </c>
      <c r="M43" s="4">
        <f t="shared" si="11"/>
        <v>0</v>
      </c>
      <c r="N43" s="4">
        <v>0</v>
      </c>
      <c r="O43" s="4">
        <f t="shared" si="12"/>
        <v>0</v>
      </c>
      <c r="P43" s="4">
        <f t="shared" si="14"/>
        <v>4353000</v>
      </c>
      <c r="Q43" s="4">
        <f t="shared" si="15"/>
        <v>4203000</v>
      </c>
      <c r="R43" s="4">
        <f t="shared" si="13"/>
        <v>3660000</v>
      </c>
      <c r="S43" s="1"/>
      <c r="T43" s="20">
        <v>0.21</v>
      </c>
      <c r="U43" s="1"/>
      <c r="V43" t="s">
        <v>411</v>
      </c>
    </row>
    <row r="44" spans="1:22" x14ac:dyDescent="0.25">
      <c r="A44" s="13">
        <v>507000</v>
      </c>
      <c r="B44" s="13">
        <v>343200</v>
      </c>
      <c r="C44" s="13" t="s">
        <v>347</v>
      </c>
      <c r="D44" s="13" t="s">
        <v>67</v>
      </c>
      <c r="E44" s="13" t="s">
        <v>93</v>
      </c>
      <c r="F44" s="13" t="s">
        <v>125</v>
      </c>
      <c r="G44" s="13" t="s">
        <v>6</v>
      </c>
      <c r="H44" s="11">
        <v>24775000</v>
      </c>
      <c r="I44" s="11">
        <f t="shared" si="9"/>
        <v>25483000</v>
      </c>
      <c r="J44" s="11">
        <v>29260000</v>
      </c>
      <c r="K44" s="11">
        <f>ROUNDUP(J44*128.4/124,-3)</f>
        <v>30299000</v>
      </c>
      <c r="L44" s="11">
        <v>0</v>
      </c>
      <c r="M44" s="11">
        <f t="shared" si="11"/>
        <v>0</v>
      </c>
      <c r="N44" s="11">
        <v>7411000</v>
      </c>
      <c r="O44" s="11">
        <f t="shared" si="12"/>
        <v>7557000</v>
      </c>
      <c r="P44" s="11">
        <f t="shared" si="14"/>
        <v>37856000</v>
      </c>
      <c r="Q44" s="11">
        <f t="shared" si="15"/>
        <v>36671000</v>
      </c>
      <c r="R44" s="11">
        <f t="shared" si="13"/>
        <v>25483000</v>
      </c>
      <c r="T44" s="26" t="s">
        <v>243</v>
      </c>
      <c r="U44" s="13"/>
      <c r="V44" t="s">
        <v>405</v>
      </c>
    </row>
    <row r="45" spans="1:22" x14ac:dyDescent="0.25">
      <c r="A45" s="13"/>
      <c r="B45" s="13"/>
      <c r="C45" s="13"/>
      <c r="D45" s="13" t="s">
        <v>396</v>
      </c>
      <c r="E45" s="13" t="s">
        <v>397</v>
      </c>
      <c r="F45" s="13" t="s">
        <v>125</v>
      </c>
      <c r="G45" s="13" t="s">
        <v>6</v>
      </c>
      <c r="H45" s="11"/>
      <c r="I45" s="11"/>
      <c r="J45" s="11"/>
      <c r="K45" s="11">
        <v>2407900</v>
      </c>
      <c r="L45" s="11"/>
      <c r="M45" s="11"/>
      <c r="N45" s="11"/>
      <c r="O45" s="11">
        <f t="shared" ref="O45" si="16">ROUNDUP(N45*124.4/122,-3)</f>
        <v>0</v>
      </c>
      <c r="P45" s="11">
        <f t="shared" ref="P45" si="17">O45+K45</f>
        <v>2407900</v>
      </c>
      <c r="Q45" s="11"/>
      <c r="R45" s="11"/>
      <c r="S45" s="13" t="s">
        <v>398</v>
      </c>
      <c r="T45" s="26"/>
      <c r="U45" s="13"/>
    </row>
    <row r="46" spans="1:22" x14ac:dyDescent="0.25">
      <c r="A46" s="14">
        <v>507000</v>
      </c>
      <c r="B46" s="14">
        <v>343200</v>
      </c>
      <c r="C46" s="14" t="s">
        <v>347</v>
      </c>
      <c r="D46" s="14" t="s">
        <v>67</v>
      </c>
      <c r="E46" s="14" t="s">
        <v>240</v>
      </c>
      <c r="F46" s="14" t="s">
        <v>125</v>
      </c>
      <c r="G46" s="14" t="s">
        <v>6</v>
      </c>
      <c r="H46" s="15">
        <v>0</v>
      </c>
      <c r="I46" s="4">
        <f t="shared" si="9"/>
        <v>0</v>
      </c>
      <c r="J46" s="4">
        <v>0</v>
      </c>
      <c r="K46" s="4">
        <f t="shared" si="10"/>
        <v>0</v>
      </c>
      <c r="L46" s="15">
        <v>711000</v>
      </c>
      <c r="M46" s="4">
        <f t="shared" si="11"/>
        <v>725000</v>
      </c>
      <c r="N46" s="4">
        <v>855000</v>
      </c>
      <c r="O46" s="4">
        <f t="shared" si="12"/>
        <v>872000</v>
      </c>
      <c r="P46" s="4">
        <f t="shared" si="14"/>
        <v>872000</v>
      </c>
      <c r="Q46" s="4">
        <f t="shared" si="15"/>
        <v>855000</v>
      </c>
      <c r="R46" s="4">
        <f t="shared" si="13"/>
        <v>725000</v>
      </c>
      <c r="S46" s="14" t="s">
        <v>241</v>
      </c>
      <c r="T46" s="19" t="s">
        <v>243</v>
      </c>
      <c r="U46" s="14"/>
    </row>
    <row r="47" spans="1:22" x14ac:dyDescent="0.25">
      <c r="A47" s="13">
        <v>662110</v>
      </c>
      <c r="B47" s="13">
        <v>343200</v>
      </c>
      <c r="C47" s="13" t="s">
        <v>315</v>
      </c>
      <c r="D47" s="13" t="s">
        <v>275</v>
      </c>
      <c r="E47" s="13" t="s">
        <v>277</v>
      </c>
      <c r="F47" s="13" t="s">
        <v>276</v>
      </c>
      <c r="G47" s="13" t="s">
        <v>6</v>
      </c>
      <c r="H47" s="11"/>
      <c r="I47" s="11"/>
      <c r="J47" s="11">
        <v>568000</v>
      </c>
      <c r="K47" s="11">
        <f t="shared" si="10"/>
        <v>589000</v>
      </c>
      <c r="L47" s="11"/>
      <c r="M47" s="11"/>
      <c r="N47" s="11">
        <v>0</v>
      </c>
      <c r="O47" s="11">
        <f t="shared" si="12"/>
        <v>0</v>
      </c>
      <c r="P47" s="11">
        <f t="shared" si="14"/>
        <v>589000</v>
      </c>
      <c r="Q47" s="11">
        <f>J47+N47</f>
        <v>568000</v>
      </c>
      <c r="R47" s="11"/>
      <c r="S47" s="13"/>
      <c r="T47" s="26"/>
      <c r="U47" s="13" t="s">
        <v>278</v>
      </c>
    </row>
    <row r="48" spans="1:22" x14ac:dyDescent="0.25">
      <c r="A48" s="13"/>
      <c r="B48" s="13">
        <v>343200</v>
      </c>
      <c r="C48" s="13"/>
      <c r="D48" s="13" t="s">
        <v>260</v>
      </c>
      <c r="E48" s="13" t="s">
        <v>388</v>
      </c>
      <c r="F48" s="13"/>
      <c r="G48" s="13" t="s">
        <v>6</v>
      </c>
      <c r="H48" s="11"/>
      <c r="I48" s="11">
        <v>487600</v>
      </c>
      <c r="J48" s="4">
        <v>561000</v>
      </c>
      <c r="K48" s="4">
        <f t="shared" si="10"/>
        <v>581000</v>
      </c>
      <c r="L48" s="11"/>
      <c r="M48" s="11"/>
      <c r="N48" s="4">
        <v>0</v>
      </c>
      <c r="O48" s="4">
        <f t="shared" si="12"/>
        <v>0</v>
      </c>
      <c r="P48" s="4">
        <f t="shared" si="14"/>
        <v>581000</v>
      </c>
      <c r="Q48" s="4">
        <f t="shared" si="15"/>
        <v>561000</v>
      </c>
      <c r="R48" s="11"/>
      <c r="S48" s="13"/>
      <c r="T48" s="26"/>
      <c r="U48" s="13"/>
    </row>
    <row r="49" spans="1:22" x14ac:dyDescent="0.25">
      <c r="A49" s="1">
        <v>654061</v>
      </c>
      <c r="B49" s="1">
        <v>343200</v>
      </c>
      <c r="C49" s="1" t="s">
        <v>348</v>
      </c>
      <c r="D49" s="1" t="s">
        <v>68</v>
      </c>
      <c r="E49" s="1" t="s">
        <v>221</v>
      </c>
      <c r="F49" s="1" t="s">
        <v>126</v>
      </c>
      <c r="G49" s="1" t="s">
        <v>6</v>
      </c>
      <c r="H49" s="11">
        <v>1028500</v>
      </c>
      <c r="I49" s="4">
        <f t="shared" si="9"/>
        <v>1058000</v>
      </c>
      <c r="J49" s="4">
        <v>1216000</v>
      </c>
      <c r="K49" s="4">
        <f t="shared" si="10"/>
        <v>1260000</v>
      </c>
      <c r="L49" s="4">
        <v>0</v>
      </c>
      <c r="M49" s="4">
        <f t="shared" si="11"/>
        <v>0</v>
      </c>
      <c r="N49" s="4">
        <v>0</v>
      </c>
      <c r="O49" s="4">
        <f t="shared" si="12"/>
        <v>0</v>
      </c>
      <c r="P49" s="4">
        <f t="shared" si="14"/>
        <v>1260000</v>
      </c>
      <c r="Q49" s="4">
        <f t="shared" si="15"/>
        <v>1216000</v>
      </c>
      <c r="R49" s="4">
        <f t="shared" si="13"/>
        <v>1058000</v>
      </c>
      <c r="S49" s="1" t="s">
        <v>223</v>
      </c>
      <c r="T49" s="20">
        <v>0.21</v>
      </c>
      <c r="U49" s="1"/>
      <c r="V49" t="s">
        <v>402</v>
      </c>
    </row>
    <row r="50" spans="1:22" x14ac:dyDescent="0.25">
      <c r="A50" s="1">
        <v>600360</v>
      </c>
      <c r="B50" s="1">
        <v>343200</v>
      </c>
      <c r="C50" s="1" t="s">
        <v>349</v>
      </c>
      <c r="D50" s="1" t="s">
        <v>69</v>
      </c>
      <c r="E50" s="1" t="s">
        <v>95</v>
      </c>
      <c r="F50" s="1" t="s">
        <v>126</v>
      </c>
      <c r="G50" s="1" t="s">
        <v>6</v>
      </c>
      <c r="H50" s="4">
        <v>2100000</v>
      </c>
      <c r="I50" s="4">
        <f t="shared" si="9"/>
        <v>2160000</v>
      </c>
      <c r="J50" s="4">
        <v>2480000</v>
      </c>
      <c r="K50" s="4">
        <f t="shared" si="10"/>
        <v>2568000</v>
      </c>
      <c r="L50" s="4">
        <v>95000</v>
      </c>
      <c r="M50" s="4">
        <f t="shared" si="11"/>
        <v>97000</v>
      </c>
      <c r="N50" s="4">
        <v>115000</v>
      </c>
      <c r="O50" s="4">
        <f t="shared" si="12"/>
        <v>118000</v>
      </c>
      <c r="P50" s="4">
        <f t="shared" si="14"/>
        <v>2686000</v>
      </c>
      <c r="Q50" s="4">
        <f t="shared" si="15"/>
        <v>2595000</v>
      </c>
      <c r="R50" s="4">
        <f t="shared" si="13"/>
        <v>2257000</v>
      </c>
      <c r="S50" s="1" t="str">
        <f>[1]specificatie!$W$21</f>
        <v>GSM mast uitgesloten van taxatie</v>
      </c>
      <c r="T50" s="19" t="s">
        <v>243</v>
      </c>
      <c r="U50" s="1"/>
      <c r="V50" t="s">
        <v>404</v>
      </c>
    </row>
    <row r="51" spans="1:22" x14ac:dyDescent="0.25">
      <c r="A51" s="1">
        <v>631060</v>
      </c>
      <c r="B51" s="1">
        <v>343200</v>
      </c>
      <c r="C51" s="1" t="s">
        <v>323</v>
      </c>
      <c r="D51" s="1" t="s">
        <v>70</v>
      </c>
      <c r="E51" s="1" t="s">
        <v>96</v>
      </c>
      <c r="F51" s="1" t="s">
        <v>126</v>
      </c>
      <c r="G51" s="1" t="s">
        <v>6</v>
      </c>
      <c r="H51" s="4">
        <v>296450</v>
      </c>
      <c r="I51" s="4">
        <f t="shared" si="9"/>
        <v>305000</v>
      </c>
      <c r="J51" s="4">
        <v>351000</v>
      </c>
      <c r="K51" s="4">
        <f t="shared" si="10"/>
        <v>364000</v>
      </c>
      <c r="L51" s="4">
        <v>0</v>
      </c>
      <c r="M51" s="4">
        <f t="shared" si="11"/>
        <v>0</v>
      </c>
      <c r="N51" s="4">
        <v>0</v>
      </c>
      <c r="O51" s="4">
        <f t="shared" si="12"/>
        <v>0</v>
      </c>
      <c r="P51" s="4">
        <f t="shared" si="14"/>
        <v>364000</v>
      </c>
      <c r="Q51" s="4">
        <f t="shared" si="15"/>
        <v>351000</v>
      </c>
      <c r="R51" s="4">
        <f t="shared" si="13"/>
        <v>305000</v>
      </c>
      <c r="S51" s="1" t="str">
        <f>[1]specificatie!$W$22</f>
        <v>gebruik door Zorggroep</v>
      </c>
      <c r="T51" s="20">
        <v>0.21</v>
      </c>
      <c r="U51" s="1"/>
      <c r="V51" t="s">
        <v>402</v>
      </c>
    </row>
    <row r="52" spans="1:22" x14ac:dyDescent="0.25">
      <c r="A52" s="1">
        <v>508010</v>
      </c>
      <c r="B52" s="1">
        <v>343200</v>
      </c>
      <c r="C52" s="1" t="s">
        <v>350</v>
      </c>
      <c r="D52" s="1" t="s">
        <v>144</v>
      </c>
      <c r="E52" s="1" t="s">
        <v>97</v>
      </c>
      <c r="F52" s="1" t="s">
        <v>127</v>
      </c>
      <c r="G52" s="1" t="s">
        <v>6</v>
      </c>
      <c r="H52" s="4">
        <v>2722500</v>
      </c>
      <c r="I52" s="4">
        <f t="shared" si="9"/>
        <v>2801000</v>
      </c>
      <c r="J52" s="4">
        <v>3217000</v>
      </c>
      <c r="K52" s="4">
        <f t="shared" si="10"/>
        <v>3332000</v>
      </c>
      <c r="L52" s="4">
        <v>0</v>
      </c>
      <c r="M52" s="4">
        <f t="shared" si="11"/>
        <v>0</v>
      </c>
      <c r="N52" s="4">
        <v>0</v>
      </c>
      <c r="O52" s="4">
        <f t="shared" si="12"/>
        <v>0</v>
      </c>
      <c r="P52" s="4">
        <f t="shared" si="14"/>
        <v>3332000</v>
      </c>
      <c r="Q52" s="4">
        <f t="shared" si="15"/>
        <v>3217000</v>
      </c>
      <c r="R52" s="4">
        <f t="shared" si="13"/>
        <v>2801000</v>
      </c>
      <c r="S52" s="1"/>
      <c r="T52" s="20">
        <v>0.21</v>
      </c>
      <c r="U52" s="1"/>
      <c r="V52" t="s">
        <v>402</v>
      </c>
    </row>
    <row r="53" spans="1:22" x14ac:dyDescent="0.25">
      <c r="A53" s="1">
        <v>653064</v>
      </c>
      <c r="B53" s="1">
        <v>343200</v>
      </c>
      <c r="C53" s="1" t="s">
        <v>351</v>
      </c>
      <c r="D53" s="1" t="s">
        <v>145</v>
      </c>
      <c r="E53" s="1" t="s">
        <v>98</v>
      </c>
      <c r="F53" s="1" t="s">
        <v>24</v>
      </c>
      <c r="G53" s="1" t="s">
        <v>6</v>
      </c>
      <c r="H53" s="4">
        <v>1113200</v>
      </c>
      <c r="I53" s="4">
        <f t="shared" si="9"/>
        <v>1146000</v>
      </c>
      <c r="J53" s="4">
        <v>1317000</v>
      </c>
      <c r="K53" s="4">
        <f t="shared" si="10"/>
        <v>1364000</v>
      </c>
      <c r="L53" s="4">
        <v>111320</v>
      </c>
      <c r="M53" s="4">
        <f t="shared" si="11"/>
        <v>114000</v>
      </c>
      <c r="N53" s="4">
        <v>135000</v>
      </c>
      <c r="O53" s="4">
        <f t="shared" si="12"/>
        <v>138000</v>
      </c>
      <c r="P53" s="4">
        <f t="shared" si="14"/>
        <v>1502000</v>
      </c>
      <c r="Q53" s="4">
        <f t="shared" si="15"/>
        <v>1452000</v>
      </c>
      <c r="R53" s="4">
        <f t="shared" si="13"/>
        <v>1260000</v>
      </c>
      <c r="S53" s="1"/>
      <c r="T53" s="20">
        <v>0.21</v>
      </c>
      <c r="U53" s="1"/>
      <c r="V53" t="s">
        <v>402</v>
      </c>
    </row>
    <row r="54" spans="1:22" x14ac:dyDescent="0.25">
      <c r="A54" s="1">
        <v>631060</v>
      </c>
      <c r="B54" s="1">
        <v>343200</v>
      </c>
      <c r="C54" s="1"/>
      <c r="D54" s="1" t="s">
        <v>71</v>
      </c>
      <c r="E54" s="1" t="s">
        <v>99</v>
      </c>
      <c r="F54" s="1" t="s">
        <v>128</v>
      </c>
      <c r="G54" s="1" t="s">
        <v>6</v>
      </c>
      <c r="H54" s="4">
        <v>240000</v>
      </c>
      <c r="I54" s="4">
        <f t="shared" si="9"/>
        <v>247000</v>
      </c>
      <c r="J54" s="4">
        <v>285000</v>
      </c>
      <c r="K54" s="4">
        <f t="shared" si="10"/>
        <v>296000</v>
      </c>
      <c r="L54" s="4">
        <v>0</v>
      </c>
      <c r="M54" s="4">
        <f t="shared" si="11"/>
        <v>0</v>
      </c>
      <c r="N54" s="4">
        <v>0</v>
      </c>
      <c r="O54" s="4">
        <f t="shared" si="12"/>
        <v>0</v>
      </c>
      <c r="P54" s="4">
        <f t="shared" si="14"/>
        <v>296000</v>
      </c>
      <c r="Q54" s="4">
        <f t="shared" si="15"/>
        <v>285000</v>
      </c>
      <c r="R54" s="4">
        <f t="shared" si="13"/>
        <v>247000</v>
      </c>
      <c r="S54" s="1"/>
      <c r="T54" s="20">
        <v>0.21</v>
      </c>
      <c r="U54" s="1"/>
    </row>
    <row r="55" spans="1:22" x14ac:dyDescent="0.25">
      <c r="A55" s="1">
        <v>508130</v>
      </c>
      <c r="B55" s="1">
        <v>343200</v>
      </c>
      <c r="C55" s="1" t="s">
        <v>352</v>
      </c>
      <c r="D55" s="1" t="s">
        <v>146</v>
      </c>
      <c r="E55" s="1" t="s">
        <v>100</v>
      </c>
      <c r="F55" s="1" t="s">
        <v>27</v>
      </c>
      <c r="G55" s="1" t="s">
        <v>6</v>
      </c>
      <c r="H55" s="4">
        <v>4870250</v>
      </c>
      <c r="I55" s="4">
        <f t="shared" si="9"/>
        <v>5010000</v>
      </c>
      <c r="J55" s="4">
        <v>5753000</v>
      </c>
      <c r="K55" s="4">
        <f t="shared" si="10"/>
        <v>5958000</v>
      </c>
      <c r="L55" s="4">
        <v>82280</v>
      </c>
      <c r="M55" s="4">
        <f t="shared" si="11"/>
        <v>84000</v>
      </c>
      <c r="N55" s="4">
        <v>100000</v>
      </c>
      <c r="O55" s="4">
        <f t="shared" si="12"/>
        <v>102000</v>
      </c>
      <c r="P55" s="4">
        <f t="shared" si="14"/>
        <v>6060000</v>
      </c>
      <c r="Q55" s="4">
        <f t="shared" si="15"/>
        <v>5853000</v>
      </c>
      <c r="R55" s="4">
        <f t="shared" si="13"/>
        <v>5094000</v>
      </c>
      <c r="S55" s="1"/>
      <c r="T55" s="20">
        <f t="shared" ref="T55:T57" si="18">$T$54</f>
        <v>0.21</v>
      </c>
      <c r="U55" s="1"/>
      <c r="V55" t="s">
        <v>414</v>
      </c>
    </row>
    <row r="56" spans="1:22" x14ac:dyDescent="0.25">
      <c r="A56" s="1">
        <v>653069</v>
      </c>
      <c r="B56" s="1">
        <v>343200</v>
      </c>
      <c r="C56" s="1" t="s">
        <v>320</v>
      </c>
      <c r="D56" s="1" t="s">
        <v>353</v>
      </c>
      <c r="E56" s="1" t="s">
        <v>101</v>
      </c>
      <c r="F56" s="1" t="s">
        <v>129</v>
      </c>
      <c r="G56" s="1" t="s">
        <v>6</v>
      </c>
      <c r="H56" s="4">
        <v>16516500</v>
      </c>
      <c r="I56" s="4">
        <f t="shared" si="9"/>
        <v>16989000</v>
      </c>
      <c r="J56" s="4">
        <v>19507000</v>
      </c>
      <c r="K56" s="4">
        <f t="shared" si="10"/>
        <v>20200000</v>
      </c>
      <c r="L56" s="4">
        <v>114950</v>
      </c>
      <c r="M56" s="4">
        <f t="shared" si="11"/>
        <v>118000</v>
      </c>
      <c r="N56" s="4">
        <v>140000</v>
      </c>
      <c r="O56" s="4">
        <f t="shared" si="12"/>
        <v>143000</v>
      </c>
      <c r="P56" s="4">
        <f t="shared" si="14"/>
        <v>20343000</v>
      </c>
      <c r="Q56" s="4">
        <f t="shared" si="15"/>
        <v>19647000</v>
      </c>
      <c r="R56" s="4">
        <f t="shared" si="13"/>
        <v>17107000</v>
      </c>
      <c r="S56" s="1"/>
      <c r="T56" s="20">
        <f t="shared" si="18"/>
        <v>0.21</v>
      </c>
      <c r="U56" s="1"/>
      <c r="V56" t="s">
        <v>405</v>
      </c>
    </row>
    <row r="57" spans="1:22" x14ac:dyDescent="0.25">
      <c r="A57" s="1">
        <v>508140</v>
      </c>
      <c r="B57" s="1">
        <v>343200</v>
      </c>
      <c r="C57" s="1" t="s">
        <v>354</v>
      </c>
      <c r="D57" s="1" t="s">
        <v>72</v>
      </c>
      <c r="E57" s="1" t="s">
        <v>102</v>
      </c>
      <c r="F57" s="1" t="s">
        <v>130</v>
      </c>
      <c r="G57" s="1" t="s">
        <v>6</v>
      </c>
      <c r="H57" s="4">
        <v>3993000</v>
      </c>
      <c r="I57" s="4">
        <f t="shared" si="9"/>
        <v>4108000</v>
      </c>
      <c r="J57" s="4">
        <v>4718000</v>
      </c>
      <c r="K57" s="4">
        <f t="shared" si="10"/>
        <v>4886000</v>
      </c>
      <c r="L57" s="4">
        <v>0</v>
      </c>
      <c r="M57" s="4">
        <f t="shared" si="11"/>
        <v>0</v>
      </c>
      <c r="N57" s="4">
        <v>0</v>
      </c>
      <c r="O57" s="4">
        <f t="shared" si="12"/>
        <v>0</v>
      </c>
      <c r="P57" s="4">
        <f t="shared" si="14"/>
        <v>4886000</v>
      </c>
      <c r="Q57" s="4">
        <f t="shared" si="15"/>
        <v>4718000</v>
      </c>
      <c r="R57" s="4">
        <f t="shared" si="13"/>
        <v>4108000</v>
      </c>
      <c r="S57" s="1"/>
      <c r="T57" s="20">
        <f t="shared" si="18"/>
        <v>0.21</v>
      </c>
      <c r="U57" s="1" t="s">
        <v>268</v>
      </c>
      <c r="V57" t="s">
        <v>405</v>
      </c>
    </row>
    <row r="58" spans="1:22" x14ac:dyDescent="0.25">
      <c r="A58" s="13">
        <v>682235</v>
      </c>
      <c r="B58" s="13">
        <v>343200</v>
      </c>
      <c r="C58" s="13" t="s">
        <v>355</v>
      </c>
      <c r="D58" s="13" t="s">
        <v>73</v>
      </c>
      <c r="E58" s="13" t="s">
        <v>103</v>
      </c>
      <c r="F58" s="13" t="s">
        <v>131</v>
      </c>
      <c r="G58" s="13" t="s">
        <v>6</v>
      </c>
      <c r="H58" s="11">
        <v>260000</v>
      </c>
      <c r="I58" s="11">
        <f t="shared" si="9"/>
        <v>268000</v>
      </c>
      <c r="J58" s="11"/>
      <c r="K58" s="11">
        <f t="shared" si="10"/>
        <v>0</v>
      </c>
      <c r="L58" s="11">
        <v>0</v>
      </c>
      <c r="M58" s="11">
        <f t="shared" si="11"/>
        <v>0</v>
      </c>
      <c r="N58" s="11">
        <v>0</v>
      </c>
      <c r="O58" s="11">
        <f t="shared" si="12"/>
        <v>0</v>
      </c>
      <c r="P58" s="11">
        <f t="shared" si="14"/>
        <v>0</v>
      </c>
      <c r="Q58" s="11">
        <f t="shared" si="15"/>
        <v>0</v>
      </c>
      <c r="R58" s="11">
        <f t="shared" si="13"/>
        <v>268000</v>
      </c>
      <c r="S58" s="13" t="str">
        <f>[1]specificatie!$W$28</f>
        <v>huisvesting statushouders</v>
      </c>
      <c r="T58" s="26" t="s">
        <v>243</v>
      </c>
      <c r="U58" s="13" t="s">
        <v>290</v>
      </c>
      <c r="V58" t="s">
        <v>402</v>
      </c>
    </row>
    <row r="59" spans="1:22" x14ac:dyDescent="0.25">
      <c r="A59" s="13">
        <v>508050</v>
      </c>
      <c r="B59" s="13">
        <v>343200</v>
      </c>
      <c r="C59" s="13" t="s">
        <v>356</v>
      </c>
      <c r="D59" s="28" t="s">
        <v>374</v>
      </c>
      <c r="E59" s="13" t="s">
        <v>373</v>
      </c>
      <c r="F59" s="13" t="s">
        <v>375</v>
      </c>
      <c r="G59" s="13" t="s">
        <v>6</v>
      </c>
      <c r="H59" s="11">
        <v>8046500</v>
      </c>
      <c r="I59" s="11">
        <f t="shared" si="9"/>
        <v>8277000</v>
      </c>
      <c r="J59" s="11"/>
      <c r="K59" s="11">
        <f t="shared" si="10"/>
        <v>0</v>
      </c>
      <c r="L59" s="11">
        <v>1591150</v>
      </c>
      <c r="M59" s="11">
        <f t="shared" si="11"/>
        <v>1621000</v>
      </c>
      <c r="N59" s="11">
        <v>1912000</v>
      </c>
      <c r="O59" s="11">
        <f t="shared" si="12"/>
        <v>1950000</v>
      </c>
      <c r="P59" s="11">
        <f t="shared" si="14"/>
        <v>1950000</v>
      </c>
      <c r="Q59" s="11">
        <f t="shared" si="15"/>
        <v>1912000</v>
      </c>
      <c r="R59" s="11">
        <f t="shared" si="13"/>
        <v>9898000</v>
      </c>
      <c r="S59" s="13" t="s">
        <v>234</v>
      </c>
      <c r="T59" s="24">
        <f t="shared" ref="T59:T62" si="19">$T$54</f>
        <v>0.21</v>
      </c>
      <c r="U59" s="13" t="s">
        <v>289</v>
      </c>
      <c r="V59" t="s">
        <v>402</v>
      </c>
    </row>
    <row r="60" spans="1:22" x14ac:dyDescent="0.25">
      <c r="A60" s="13">
        <v>508050</v>
      </c>
      <c r="B60" s="13">
        <v>343200</v>
      </c>
      <c r="C60" s="13" t="s">
        <v>356</v>
      </c>
      <c r="D60" s="13" t="s">
        <v>371</v>
      </c>
      <c r="E60" s="13" t="s">
        <v>372</v>
      </c>
      <c r="F60" s="13" t="s">
        <v>376</v>
      </c>
      <c r="G60" s="13" t="s">
        <v>6</v>
      </c>
      <c r="H60" s="11"/>
      <c r="I60" s="11"/>
      <c r="J60" s="11">
        <v>0</v>
      </c>
      <c r="K60" s="4">
        <f t="shared" si="10"/>
        <v>0</v>
      </c>
      <c r="L60" s="11"/>
      <c r="M60" s="11"/>
      <c r="N60" s="11">
        <v>0</v>
      </c>
      <c r="O60" s="4">
        <f t="shared" si="12"/>
        <v>0</v>
      </c>
      <c r="P60" s="4">
        <f t="shared" si="14"/>
        <v>0</v>
      </c>
      <c r="Q60" s="11"/>
      <c r="R60" s="11"/>
      <c r="S60" s="13"/>
      <c r="T60" s="24"/>
      <c r="U60" s="13"/>
      <c r="V60" t="s">
        <v>402</v>
      </c>
    </row>
    <row r="61" spans="1:22" x14ac:dyDescent="0.25">
      <c r="A61" s="1">
        <v>508100</v>
      </c>
      <c r="B61" s="1">
        <v>343200</v>
      </c>
      <c r="C61" s="1" t="s">
        <v>357</v>
      </c>
      <c r="D61" s="1" t="s">
        <v>147</v>
      </c>
      <c r="E61" s="1" t="s">
        <v>358</v>
      </c>
      <c r="F61" s="1" t="s">
        <v>37</v>
      </c>
      <c r="G61" s="1" t="s">
        <v>6</v>
      </c>
      <c r="H61" s="4">
        <v>7550400</v>
      </c>
      <c r="I61" s="4">
        <f t="shared" si="9"/>
        <v>7767000</v>
      </c>
      <c r="J61" s="4">
        <v>8919000</v>
      </c>
      <c r="K61" s="4">
        <f t="shared" si="10"/>
        <v>9236000</v>
      </c>
      <c r="L61" s="4">
        <v>896610</v>
      </c>
      <c r="M61" s="4">
        <f t="shared" si="11"/>
        <v>914000</v>
      </c>
      <c r="N61" s="4">
        <v>1079000</v>
      </c>
      <c r="O61" s="4">
        <f t="shared" si="12"/>
        <v>1101000</v>
      </c>
      <c r="P61" s="4">
        <f t="shared" si="14"/>
        <v>10337000</v>
      </c>
      <c r="Q61" s="4">
        <f t="shared" si="15"/>
        <v>9998000</v>
      </c>
      <c r="R61" s="4">
        <f t="shared" si="13"/>
        <v>8681000</v>
      </c>
      <c r="S61" s="1" t="str">
        <f>[1]specificatie!$W$30</f>
        <v>incl 142 zonnepanelen en vaste speeltoestellen</v>
      </c>
      <c r="T61" s="20">
        <f t="shared" si="19"/>
        <v>0.21</v>
      </c>
      <c r="U61" s="1"/>
      <c r="V61" t="s">
        <v>402</v>
      </c>
    </row>
    <row r="62" spans="1:22" x14ac:dyDescent="0.25">
      <c r="A62" s="13">
        <v>672160</v>
      </c>
      <c r="B62" s="13">
        <v>343200</v>
      </c>
      <c r="C62" s="13" t="s">
        <v>324</v>
      </c>
      <c r="D62" s="13" t="s">
        <v>74</v>
      </c>
      <c r="E62" s="13" t="s">
        <v>104</v>
      </c>
      <c r="F62" s="13" t="s">
        <v>132</v>
      </c>
      <c r="G62" s="13" t="s">
        <v>6</v>
      </c>
      <c r="H62" s="11">
        <v>4450000</v>
      </c>
      <c r="I62" s="4">
        <f t="shared" si="9"/>
        <v>4578000</v>
      </c>
      <c r="J62" s="4">
        <v>5257000</v>
      </c>
      <c r="K62" s="4">
        <f t="shared" si="10"/>
        <v>5444000</v>
      </c>
      <c r="L62" s="11">
        <v>1395000</v>
      </c>
      <c r="M62" s="4">
        <f t="shared" si="11"/>
        <v>1422000</v>
      </c>
      <c r="N62" s="4">
        <v>1677000</v>
      </c>
      <c r="O62" s="4">
        <f t="shared" si="12"/>
        <v>1710000</v>
      </c>
      <c r="P62" s="4">
        <f t="shared" si="14"/>
        <v>7154000</v>
      </c>
      <c r="Q62" s="4">
        <f t="shared" si="15"/>
        <v>6934000</v>
      </c>
      <c r="R62" s="4">
        <f t="shared" si="13"/>
        <v>6000000</v>
      </c>
      <c r="S62" s="13" t="s">
        <v>239</v>
      </c>
      <c r="T62" s="20">
        <f t="shared" si="19"/>
        <v>0.21</v>
      </c>
      <c r="U62" s="13"/>
      <c r="V62" t="s">
        <v>402</v>
      </c>
    </row>
    <row r="63" spans="1:22" x14ac:dyDescent="0.25">
      <c r="A63" s="1">
        <v>631060</v>
      </c>
      <c r="B63" s="1">
        <v>343200</v>
      </c>
      <c r="C63" s="1" t="s">
        <v>338</v>
      </c>
      <c r="D63" s="1" t="s">
        <v>75</v>
      </c>
      <c r="E63" s="1" t="s">
        <v>94</v>
      </c>
      <c r="F63" s="1" t="s">
        <v>133</v>
      </c>
      <c r="G63" s="1" t="s">
        <v>6</v>
      </c>
      <c r="H63" s="4">
        <v>245000</v>
      </c>
      <c r="I63" s="4">
        <f t="shared" si="9"/>
        <v>252000</v>
      </c>
      <c r="J63" s="4">
        <v>290000</v>
      </c>
      <c r="K63" s="4">
        <f t="shared" si="10"/>
        <v>301000</v>
      </c>
      <c r="L63" s="4">
        <v>0</v>
      </c>
      <c r="M63" s="4">
        <f t="shared" si="11"/>
        <v>0</v>
      </c>
      <c r="N63" s="4">
        <v>0</v>
      </c>
      <c r="O63" s="4">
        <f t="shared" si="12"/>
        <v>0</v>
      </c>
      <c r="P63" s="4">
        <f t="shared" si="14"/>
        <v>301000</v>
      </c>
      <c r="Q63" s="4">
        <f t="shared" si="15"/>
        <v>290000</v>
      </c>
      <c r="R63" s="4">
        <f t="shared" si="13"/>
        <v>252000</v>
      </c>
      <c r="S63" s="1"/>
      <c r="T63" s="19" t="s">
        <v>243</v>
      </c>
      <c r="U63" s="1" t="s">
        <v>267</v>
      </c>
      <c r="V63" t="s">
        <v>402</v>
      </c>
    </row>
    <row r="64" spans="1:22" x14ac:dyDescent="0.25">
      <c r="A64" s="1">
        <v>682235</v>
      </c>
      <c r="B64" s="1">
        <v>343200</v>
      </c>
      <c r="C64" s="1" t="s">
        <v>338</v>
      </c>
      <c r="D64" s="1" t="s">
        <v>76</v>
      </c>
      <c r="E64" s="1" t="s">
        <v>105</v>
      </c>
      <c r="F64" s="1" t="s">
        <v>133</v>
      </c>
      <c r="G64" s="1" t="s">
        <v>6</v>
      </c>
      <c r="H64" s="4">
        <v>265000</v>
      </c>
      <c r="I64" s="4">
        <f t="shared" si="9"/>
        <v>273000</v>
      </c>
      <c r="J64" s="4">
        <v>315000</v>
      </c>
      <c r="K64" s="4">
        <f t="shared" si="10"/>
        <v>327000</v>
      </c>
      <c r="L64" s="4">
        <v>0</v>
      </c>
      <c r="M64" s="4">
        <f t="shared" si="11"/>
        <v>0</v>
      </c>
      <c r="N64" s="4">
        <v>0</v>
      </c>
      <c r="O64" s="4">
        <f t="shared" si="12"/>
        <v>0</v>
      </c>
      <c r="P64" s="4">
        <f t="shared" si="14"/>
        <v>327000</v>
      </c>
      <c r="Q64" s="4">
        <f t="shared" si="15"/>
        <v>315000</v>
      </c>
      <c r="R64" s="4">
        <f t="shared" si="13"/>
        <v>273000</v>
      </c>
      <c r="S64" s="1" t="str">
        <f>[1]specificatie!W35</f>
        <v>inclusief 1 garagebox</v>
      </c>
      <c r="T64" s="19" t="s">
        <v>243</v>
      </c>
      <c r="U64" s="1" t="s">
        <v>267</v>
      </c>
      <c r="V64" t="s">
        <v>402</v>
      </c>
    </row>
    <row r="65" spans="1:22" x14ac:dyDescent="0.25">
      <c r="A65" s="1">
        <v>631063</v>
      </c>
      <c r="B65" s="1">
        <v>343200</v>
      </c>
      <c r="C65" s="1" t="s">
        <v>359</v>
      </c>
      <c r="D65" s="1" t="s">
        <v>77</v>
      </c>
      <c r="E65" s="1" t="s">
        <v>106</v>
      </c>
      <c r="F65" s="1" t="s">
        <v>133</v>
      </c>
      <c r="G65" s="1" t="s">
        <v>6</v>
      </c>
      <c r="H65" s="4">
        <v>1095000</v>
      </c>
      <c r="I65" s="4">
        <f t="shared" si="9"/>
        <v>1127000</v>
      </c>
      <c r="J65" s="4">
        <v>1296000</v>
      </c>
      <c r="K65" s="4">
        <f t="shared" si="10"/>
        <v>1342000</v>
      </c>
      <c r="L65" s="4">
        <v>0</v>
      </c>
      <c r="M65" s="4">
        <f t="shared" si="11"/>
        <v>0</v>
      </c>
      <c r="N65" s="4">
        <v>0</v>
      </c>
      <c r="O65" s="4">
        <f t="shared" si="12"/>
        <v>0</v>
      </c>
      <c r="P65" s="4">
        <f t="shared" si="14"/>
        <v>1342000</v>
      </c>
      <c r="Q65" s="4">
        <f t="shared" si="15"/>
        <v>1296000</v>
      </c>
      <c r="R65" s="4">
        <f t="shared" si="13"/>
        <v>1127000</v>
      </c>
      <c r="S65" s="1"/>
      <c r="T65" s="19" t="s">
        <v>243</v>
      </c>
      <c r="U65" s="1" t="s">
        <v>266</v>
      </c>
      <c r="V65" t="s">
        <v>405</v>
      </c>
    </row>
    <row r="66" spans="1:22" x14ac:dyDescent="0.25">
      <c r="A66" s="1">
        <v>631060</v>
      </c>
      <c r="B66" s="1">
        <v>343200</v>
      </c>
      <c r="C66" s="1" t="s">
        <v>360</v>
      </c>
      <c r="D66" s="1" t="s">
        <v>78</v>
      </c>
      <c r="E66" s="1" t="s">
        <v>107</v>
      </c>
      <c r="F66" s="1" t="s">
        <v>133</v>
      </c>
      <c r="G66" s="1" t="s">
        <v>6</v>
      </c>
      <c r="H66" s="4">
        <v>265000</v>
      </c>
      <c r="I66" s="4">
        <f t="shared" si="9"/>
        <v>273000</v>
      </c>
      <c r="J66" s="4">
        <v>315000</v>
      </c>
      <c r="K66" s="4">
        <f t="shared" si="10"/>
        <v>327000</v>
      </c>
      <c r="L66" s="4">
        <v>0</v>
      </c>
      <c r="M66" s="4">
        <f t="shared" si="11"/>
        <v>0</v>
      </c>
      <c r="N66" s="4">
        <v>0</v>
      </c>
      <c r="O66" s="4">
        <f t="shared" si="12"/>
        <v>0</v>
      </c>
      <c r="P66" s="4">
        <f t="shared" si="14"/>
        <v>327000</v>
      </c>
      <c r="Q66" s="4">
        <f t="shared" si="15"/>
        <v>315000</v>
      </c>
      <c r="R66" s="4">
        <f t="shared" si="13"/>
        <v>273000</v>
      </c>
      <c r="S66" s="1" t="str">
        <f>[1]specificatie!$W$35</f>
        <v>inclusief 1 garagebox</v>
      </c>
      <c r="T66" s="19" t="s">
        <v>243</v>
      </c>
      <c r="U66" s="1" t="s">
        <v>267</v>
      </c>
      <c r="V66" t="s">
        <v>402</v>
      </c>
    </row>
    <row r="67" spans="1:22" x14ac:dyDescent="0.25">
      <c r="A67" s="1">
        <v>682235</v>
      </c>
      <c r="B67" s="1">
        <v>343200</v>
      </c>
      <c r="C67" s="1" t="s">
        <v>360</v>
      </c>
      <c r="D67" s="1" t="s">
        <v>79</v>
      </c>
      <c r="E67" s="1" t="s">
        <v>105</v>
      </c>
      <c r="F67" s="1" t="s">
        <v>133</v>
      </c>
      <c r="G67" s="1" t="s">
        <v>6</v>
      </c>
      <c r="H67" s="4">
        <v>265000</v>
      </c>
      <c r="I67" s="4">
        <f t="shared" si="9"/>
        <v>273000</v>
      </c>
      <c r="J67" s="4">
        <v>315000</v>
      </c>
      <c r="K67" s="4">
        <f t="shared" si="10"/>
        <v>327000</v>
      </c>
      <c r="L67" s="4">
        <v>0</v>
      </c>
      <c r="M67" s="4">
        <f t="shared" si="11"/>
        <v>0</v>
      </c>
      <c r="N67" s="4">
        <v>0</v>
      </c>
      <c r="O67" s="4">
        <f t="shared" si="12"/>
        <v>0</v>
      </c>
      <c r="P67" s="4">
        <f t="shared" si="14"/>
        <v>327000</v>
      </c>
      <c r="Q67" s="4">
        <f t="shared" si="15"/>
        <v>315000</v>
      </c>
      <c r="R67" s="4">
        <f t="shared" si="13"/>
        <v>273000</v>
      </c>
      <c r="S67" s="1" t="s">
        <v>224</v>
      </c>
      <c r="T67" s="19" t="s">
        <v>243</v>
      </c>
      <c r="U67" s="1" t="s">
        <v>267</v>
      </c>
      <c r="V67" t="s">
        <v>402</v>
      </c>
    </row>
    <row r="68" spans="1:22" x14ac:dyDescent="0.25">
      <c r="A68" s="14">
        <v>653066</v>
      </c>
      <c r="B68" s="14">
        <v>343200</v>
      </c>
      <c r="C68" s="14" t="s">
        <v>361</v>
      </c>
      <c r="D68" s="14" t="s">
        <v>148</v>
      </c>
      <c r="E68" s="14" t="s">
        <v>108</v>
      </c>
      <c r="F68" s="14" t="s">
        <v>39</v>
      </c>
      <c r="G68" s="14" t="s">
        <v>6</v>
      </c>
      <c r="H68" s="15">
        <v>4719000</v>
      </c>
      <c r="I68" s="15">
        <f t="shared" si="9"/>
        <v>4854000</v>
      </c>
      <c r="J68" s="15">
        <v>5574000</v>
      </c>
      <c r="K68" s="15">
        <f t="shared" si="10"/>
        <v>5772000</v>
      </c>
      <c r="L68" s="15">
        <v>359370</v>
      </c>
      <c r="M68" s="15">
        <f t="shared" si="11"/>
        <v>367000</v>
      </c>
      <c r="N68" s="15">
        <v>467000</v>
      </c>
      <c r="O68" s="15">
        <f t="shared" si="12"/>
        <v>477000</v>
      </c>
      <c r="P68" s="15">
        <f t="shared" si="14"/>
        <v>6249000</v>
      </c>
      <c r="Q68" s="15">
        <f t="shared" si="15"/>
        <v>6041000</v>
      </c>
      <c r="R68" s="15">
        <f t="shared" si="13"/>
        <v>5221000</v>
      </c>
      <c r="S68" s="14" t="s">
        <v>387</v>
      </c>
      <c r="T68" s="29">
        <f t="shared" ref="T68:T71" si="20">$T$54</f>
        <v>0.21</v>
      </c>
      <c r="U68" s="14"/>
      <c r="V68" t="s">
        <v>405</v>
      </c>
    </row>
    <row r="69" spans="1:22" x14ac:dyDescent="0.25">
      <c r="A69" s="1">
        <v>508020</v>
      </c>
      <c r="B69" s="1">
        <v>343200</v>
      </c>
      <c r="C69" s="1" t="s">
        <v>318</v>
      </c>
      <c r="D69" s="1" t="s">
        <v>362</v>
      </c>
      <c r="E69" s="1" t="s">
        <v>109</v>
      </c>
      <c r="F69" s="1" t="s">
        <v>41</v>
      </c>
      <c r="G69" s="1" t="s">
        <v>6</v>
      </c>
      <c r="H69" s="4">
        <v>4053.5</v>
      </c>
      <c r="I69" s="4">
        <f t="shared" si="9"/>
        <v>5000</v>
      </c>
      <c r="J69" s="4">
        <v>7000</v>
      </c>
      <c r="K69" s="4">
        <f t="shared" si="10"/>
        <v>8000</v>
      </c>
      <c r="L69" s="4">
        <v>0</v>
      </c>
      <c r="M69" s="4">
        <f t="shared" si="11"/>
        <v>0</v>
      </c>
      <c r="N69" s="4">
        <v>0</v>
      </c>
      <c r="O69" s="4">
        <f t="shared" si="12"/>
        <v>0</v>
      </c>
      <c r="P69" s="4">
        <f t="shared" si="14"/>
        <v>8000</v>
      </c>
      <c r="Q69" s="4">
        <f t="shared" si="15"/>
        <v>7000</v>
      </c>
      <c r="R69" s="4">
        <f t="shared" si="13"/>
        <v>5000</v>
      </c>
      <c r="S69" s="1" t="str">
        <f>[1]specificatie!$W$39</f>
        <v>taxatie als inbreng in de Vve</v>
      </c>
      <c r="T69" s="20">
        <f t="shared" si="20"/>
        <v>0.21</v>
      </c>
      <c r="U69" s="1"/>
      <c r="V69" t="s">
        <v>402</v>
      </c>
    </row>
    <row r="70" spans="1:22" x14ac:dyDescent="0.25">
      <c r="A70" s="1">
        <v>508020</v>
      </c>
      <c r="B70" s="1">
        <v>343200</v>
      </c>
      <c r="C70" s="1" t="s">
        <v>318</v>
      </c>
      <c r="D70" s="1" t="s">
        <v>149</v>
      </c>
      <c r="E70" s="1" t="s">
        <v>110</v>
      </c>
      <c r="F70" s="1" t="s">
        <v>41</v>
      </c>
      <c r="G70" s="1" t="s">
        <v>6</v>
      </c>
      <c r="H70" s="4">
        <v>2807200</v>
      </c>
      <c r="I70" s="4">
        <f t="shared" si="9"/>
        <v>2888000</v>
      </c>
      <c r="J70" s="4">
        <v>3317000</v>
      </c>
      <c r="K70" s="4">
        <f t="shared" si="10"/>
        <v>3435000</v>
      </c>
      <c r="L70" s="4">
        <v>0</v>
      </c>
      <c r="M70" s="4">
        <f t="shared" si="11"/>
        <v>0</v>
      </c>
      <c r="N70" s="4">
        <v>0</v>
      </c>
      <c r="O70" s="4">
        <f t="shared" si="12"/>
        <v>0</v>
      </c>
      <c r="P70" s="4">
        <f t="shared" si="14"/>
        <v>3435000</v>
      </c>
      <c r="Q70" s="4">
        <f t="shared" si="15"/>
        <v>3317000</v>
      </c>
      <c r="R70" s="4">
        <f t="shared" si="13"/>
        <v>2888000</v>
      </c>
      <c r="S70" s="12" t="str">
        <f>[1]specificatie!W42</f>
        <v>incl.trekkenwand (15 stuks)en theaterstoelen</v>
      </c>
      <c r="T70" s="20">
        <f t="shared" si="20"/>
        <v>0.21</v>
      </c>
      <c r="U70" s="1"/>
      <c r="V70" t="s">
        <v>402</v>
      </c>
    </row>
    <row r="71" spans="1:22" x14ac:dyDescent="0.25">
      <c r="A71" s="1">
        <v>508020</v>
      </c>
      <c r="B71" s="1">
        <v>343200</v>
      </c>
      <c r="C71" s="1" t="s">
        <v>318</v>
      </c>
      <c r="D71" s="1" t="s">
        <v>80</v>
      </c>
      <c r="E71" s="1" t="s">
        <v>111</v>
      </c>
      <c r="F71" s="1" t="s">
        <v>41</v>
      </c>
      <c r="G71" s="1" t="s">
        <v>6</v>
      </c>
      <c r="H71" s="4">
        <v>5445000</v>
      </c>
      <c r="I71" s="4">
        <f t="shared" si="9"/>
        <v>5601000</v>
      </c>
      <c r="J71" s="4">
        <v>6432000</v>
      </c>
      <c r="K71" s="4">
        <f t="shared" si="10"/>
        <v>6661000</v>
      </c>
      <c r="L71" s="4">
        <v>242000</v>
      </c>
      <c r="M71" s="4">
        <f t="shared" si="11"/>
        <v>247000</v>
      </c>
      <c r="N71" s="4">
        <v>293000</v>
      </c>
      <c r="O71" s="4">
        <f t="shared" si="12"/>
        <v>299000</v>
      </c>
      <c r="P71" s="4">
        <f t="shared" si="14"/>
        <v>6960000</v>
      </c>
      <c r="Q71" s="4">
        <f t="shared" si="15"/>
        <v>6725000</v>
      </c>
      <c r="R71" s="4">
        <f t="shared" si="13"/>
        <v>5848000</v>
      </c>
      <c r="S71" s="1" t="str">
        <f>[1]specificatie!$W$41</f>
        <v>incl. 112 zonnepanelen tevens inbreng in VVE</v>
      </c>
      <c r="T71" s="20">
        <f t="shared" si="20"/>
        <v>0.21</v>
      </c>
      <c r="U71" s="1"/>
      <c r="V71" t="s">
        <v>405</v>
      </c>
    </row>
    <row r="72" spans="1:22" x14ac:dyDescent="0.25">
      <c r="A72" s="1">
        <v>508000</v>
      </c>
      <c r="B72" s="1">
        <v>343200</v>
      </c>
      <c r="C72" s="1" t="s">
        <v>363</v>
      </c>
      <c r="D72" s="1" t="s">
        <v>364</v>
      </c>
      <c r="E72" s="1" t="s">
        <v>112</v>
      </c>
      <c r="F72" s="1" t="s">
        <v>134</v>
      </c>
      <c r="G72" s="1" t="s">
        <v>6</v>
      </c>
      <c r="H72" s="4">
        <v>7310000</v>
      </c>
      <c r="I72" s="4">
        <f t="shared" si="9"/>
        <v>7519000</v>
      </c>
      <c r="J72" s="4">
        <v>8634000</v>
      </c>
      <c r="K72" s="4">
        <f t="shared" si="10"/>
        <v>8941000</v>
      </c>
      <c r="L72" s="4">
        <v>0</v>
      </c>
      <c r="M72" s="4">
        <f t="shared" si="11"/>
        <v>0</v>
      </c>
      <c r="N72" s="4">
        <v>0</v>
      </c>
      <c r="O72" s="4">
        <f t="shared" si="12"/>
        <v>0</v>
      </c>
      <c r="P72" s="4">
        <f t="shared" si="14"/>
        <v>8941000</v>
      </c>
      <c r="Q72" s="4">
        <f t="shared" si="15"/>
        <v>8634000</v>
      </c>
      <c r="R72" s="4">
        <f t="shared" si="13"/>
        <v>7519000</v>
      </c>
      <c r="S72" s="1" t="str">
        <f>[1]specificatie!$W$42</f>
        <v>incl.trekkenwand (15 stuks)en theaterstoelen</v>
      </c>
      <c r="T72" s="19" t="s">
        <v>243</v>
      </c>
      <c r="U72" s="1"/>
      <c r="V72" t="s">
        <v>415</v>
      </c>
    </row>
    <row r="73" spans="1:22" x14ac:dyDescent="0.25">
      <c r="A73" s="13">
        <v>651062</v>
      </c>
      <c r="B73" s="13">
        <v>343200</v>
      </c>
      <c r="C73" s="13" t="s">
        <v>304</v>
      </c>
      <c r="D73" s="13" t="s">
        <v>261</v>
      </c>
      <c r="E73" s="13" t="s">
        <v>262</v>
      </c>
      <c r="F73" s="13" t="s">
        <v>134</v>
      </c>
      <c r="G73" s="13" t="s">
        <v>6</v>
      </c>
      <c r="H73" s="11"/>
      <c r="I73" s="11">
        <v>1091090</v>
      </c>
      <c r="J73" s="11">
        <v>590000</v>
      </c>
      <c r="K73" s="11">
        <f t="shared" si="10"/>
        <v>611000</v>
      </c>
      <c r="L73" s="11"/>
      <c r="M73" s="11">
        <v>78887</v>
      </c>
      <c r="N73" s="11">
        <v>90000</v>
      </c>
      <c r="O73" s="11">
        <f t="shared" si="12"/>
        <v>92000</v>
      </c>
      <c r="P73" s="11">
        <f t="shared" si="14"/>
        <v>703000</v>
      </c>
      <c r="Q73" s="11">
        <f>J73+N73</f>
        <v>680000</v>
      </c>
      <c r="R73" s="11">
        <v>1169977</v>
      </c>
      <c r="S73" s="13" t="s">
        <v>383</v>
      </c>
      <c r="T73" s="26"/>
      <c r="U73" s="13" t="s">
        <v>370</v>
      </c>
      <c r="V73" t="s">
        <v>402</v>
      </c>
    </row>
    <row r="74" spans="1:22" x14ac:dyDescent="0.25">
      <c r="A74" s="1">
        <v>508000</v>
      </c>
      <c r="B74" s="1">
        <v>343200</v>
      </c>
      <c r="C74" s="1" t="s">
        <v>363</v>
      </c>
      <c r="D74" s="1" t="s">
        <v>81</v>
      </c>
      <c r="E74" s="1" t="s">
        <v>113</v>
      </c>
      <c r="F74" s="1" t="s">
        <v>134</v>
      </c>
      <c r="G74" s="1" t="s">
        <v>6</v>
      </c>
      <c r="H74" s="4">
        <v>2510000</v>
      </c>
      <c r="I74" s="4">
        <f t="shared" si="9"/>
        <v>2582000</v>
      </c>
      <c r="J74" s="4">
        <v>2966000</v>
      </c>
      <c r="K74" s="4">
        <f t="shared" si="10"/>
        <v>3072000</v>
      </c>
      <c r="L74" s="4">
        <v>0</v>
      </c>
      <c r="M74" s="4">
        <f t="shared" si="11"/>
        <v>0</v>
      </c>
      <c r="N74" s="4">
        <v>0</v>
      </c>
      <c r="O74" s="4">
        <f t="shared" si="12"/>
        <v>0</v>
      </c>
      <c r="P74" s="4">
        <f t="shared" si="14"/>
        <v>3072000</v>
      </c>
      <c r="Q74" s="4">
        <f t="shared" si="15"/>
        <v>2966000</v>
      </c>
      <c r="R74" s="4">
        <f t="shared" si="13"/>
        <v>2582000</v>
      </c>
      <c r="S74" s="1" t="str">
        <f>[1]specificatie!$W$43</f>
        <v>incl.elektra, verwarming,sanitair excl. Aanpassingen huurder</v>
      </c>
      <c r="T74" s="19" t="s">
        <v>243</v>
      </c>
      <c r="U74" s="1"/>
      <c r="V74" t="s">
        <v>402</v>
      </c>
    </row>
    <row r="75" spans="1:22" x14ac:dyDescent="0.25">
      <c r="A75" s="1">
        <v>508000</v>
      </c>
      <c r="B75" s="1">
        <v>343200</v>
      </c>
      <c r="C75" s="1" t="s">
        <v>363</v>
      </c>
      <c r="D75" s="1" t="s">
        <v>82</v>
      </c>
      <c r="E75" s="1" t="s">
        <v>114</v>
      </c>
      <c r="F75" s="1"/>
      <c r="G75" s="1" t="s">
        <v>6</v>
      </c>
      <c r="H75" s="4">
        <v>1755000</v>
      </c>
      <c r="I75" s="4">
        <f t="shared" si="9"/>
        <v>1806000</v>
      </c>
      <c r="J75" s="4">
        <v>2075000</v>
      </c>
      <c r="K75" s="4">
        <f t="shared" si="10"/>
        <v>2149000</v>
      </c>
      <c r="L75" s="4">
        <v>0</v>
      </c>
      <c r="M75" s="4">
        <f t="shared" si="11"/>
        <v>0</v>
      </c>
      <c r="N75" s="4">
        <v>0</v>
      </c>
      <c r="O75" s="4">
        <f t="shared" si="12"/>
        <v>0</v>
      </c>
      <c r="P75" s="4">
        <f t="shared" si="14"/>
        <v>2149000</v>
      </c>
      <c r="Q75" s="4">
        <f t="shared" si="15"/>
        <v>2075000</v>
      </c>
      <c r="R75" s="4">
        <f t="shared" si="13"/>
        <v>1806000</v>
      </c>
      <c r="S75" s="1"/>
      <c r="T75" s="19" t="s">
        <v>243</v>
      </c>
      <c r="U75" s="1"/>
      <c r="V75" t="s">
        <v>402</v>
      </c>
    </row>
    <row r="76" spans="1:22" x14ac:dyDescent="0.25">
      <c r="A76" s="13"/>
      <c r="B76" s="13">
        <v>343200</v>
      </c>
      <c r="C76" s="13"/>
      <c r="D76" s="13" t="s">
        <v>259</v>
      </c>
      <c r="E76" s="13" t="s">
        <v>263</v>
      </c>
      <c r="F76" s="13" t="s">
        <v>135</v>
      </c>
      <c r="G76" s="13" t="s">
        <v>6</v>
      </c>
      <c r="H76" s="11"/>
      <c r="I76" s="11">
        <v>114400</v>
      </c>
      <c r="J76" s="4">
        <v>132000</v>
      </c>
      <c r="K76" s="4">
        <f t="shared" si="10"/>
        <v>137000</v>
      </c>
      <c r="L76" s="11"/>
      <c r="M76" s="11"/>
      <c r="N76" s="4">
        <v>0</v>
      </c>
      <c r="O76" s="4">
        <f t="shared" si="12"/>
        <v>0</v>
      </c>
      <c r="P76" s="4">
        <f t="shared" si="14"/>
        <v>137000</v>
      </c>
      <c r="Q76" s="4">
        <f t="shared" si="15"/>
        <v>132000</v>
      </c>
      <c r="R76" s="11"/>
      <c r="S76" s="13" t="s">
        <v>389</v>
      </c>
      <c r="T76" s="26"/>
      <c r="U76" s="13"/>
      <c r="V76" t="s">
        <v>402</v>
      </c>
    </row>
    <row r="77" spans="1:22" x14ac:dyDescent="0.25">
      <c r="A77" s="1">
        <v>631060</v>
      </c>
      <c r="B77" s="1">
        <v>343200</v>
      </c>
      <c r="C77" s="1"/>
      <c r="D77" s="1" t="s">
        <v>83</v>
      </c>
      <c r="E77" s="1"/>
      <c r="F77" s="1" t="s">
        <v>135</v>
      </c>
      <c r="G77" s="1" t="s">
        <v>6</v>
      </c>
      <c r="H77" s="4">
        <v>225000</v>
      </c>
      <c r="I77" s="4">
        <f t="shared" si="9"/>
        <v>232000</v>
      </c>
      <c r="J77" s="4">
        <v>268000</v>
      </c>
      <c r="K77" s="4">
        <f t="shared" si="10"/>
        <v>278000</v>
      </c>
      <c r="L77" s="4"/>
      <c r="M77" s="4">
        <f t="shared" si="11"/>
        <v>0</v>
      </c>
      <c r="N77" s="4">
        <v>0</v>
      </c>
      <c r="O77" s="4">
        <f t="shared" si="12"/>
        <v>0</v>
      </c>
      <c r="P77" s="4">
        <f t="shared" si="14"/>
        <v>278000</v>
      </c>
      <c r="Q77" s="4">
        <f t="shared" si="15"/>
        <v>268000</v>
      </c>
      <c r="R77" s="4">
        <f t="shared" si="13"/>
        <v>232000</v>
      </c>
      <c r="S77" s="1" t="s">
        <v>389</v>
      </c>
      <c r="T77" s="19" t="s">
        <v>243</v>
      </c>
      <c r="U77" s="1"/>
      <c r="V77" t="s">
        <v>402</v>
      </c>
    </row>
    <row r="78" spans="1:22" x14ac:dyDescent="0.25">
      <c r="A78" s="1">
        <v>665062</v>
      </c>
      <c r="B78" s="1">
        <v>343200</v>
      </c>
      <c r="C78" s="1" t="s">
        <v>311</v>
      </c>
      <c r="D78" s="1" t="s">
        <v>150</v>
      </c>
      <c r="E78" s="1" t="s">
        <v>115</v>
      </c>
      <c r="F78" s="1" t="s">
        <v>136</v>
      </c>
      <c r="G78" s="1" t="s">
        <v>6</v>
      </c>
      <c r="H78" s="4">
        <v>1155550</v>
      </c>
      <c r="I78" s="4">
        <f t="shared" si="9"/>
        <v>1189000</v>
      </c>
      <c r="J78" s="4">
        <v>1366000</v>
      </c>
      <c r="K78" s="4">
        <f t="shared" si="10"/>
        <v>1415000</v>
      </c>
      <c r="L78" s="4">
        <v>0</v>
      </c>
      <c r="M78" s="4">
        <f t="shared" si="11"/>
        <v>0</v>
      </c>
      <c r="N78" s="4">
        <v>0</v>
      </c>
      <c r="O78" s="4">
        <f t="shared" si="12"/>
        <v>0</v>
      </c>
      <c r="P78" s="4">
        <f t="shared" si="14"/>
        <v>1415000</v>
      </c>
      <c r="Q78" s="4">
        <f t="shared" si="15"/>
        <v>1366000</v>
      </c>
      <c r="R78" s="4">
        <f t="shared" si="13"/>
        <v>1189000</v>
      </c>
      <c r="S78" s="1" t="s">
        <v>225</v>
      </c>
      <c r="T78" s="20">
        <f t="shared" ref="T78:T83" si="21">$T$54</f>
        <v>0.21</v>
      </c>
      <c r="U78" s="1"/>
      <c r="V78" t="s">
        <v>405</v>
      </c>
    </row>
    <row r="79" spans="1:22" x14ac:dyDescent="0.25">
      <c r="A79" s="1">
        <v>508120</v>
      </c>
      <c r="B79" s="1">
        <v>343200</v>
      </c>
      <c r="C79" s="1" t="s">
        <v>312</v>
      </c>
      <c r="D79" s="1" t="s">
        <v>151</v>
      </c>
      <c r="E79" s="1" t="s">
        <v>116</v>
      </c>
      <c r="F79" s="1" t="s">
        <v>137</v>
      </c>
      <c r="G79" s="1" t="s">
        <v>6</v>
      </c>
      <c r="H79" s="4">
        <v>3551350</v>
      </c>
      <c r="I79" s="4">
        <f t="shared" si="9"/>
        <v>3653000</v>
      </c>
      <c r="J79" s="4">
        <v>4196000</v>
      </c>
      <c r="K79" s="4">
        <f t="shared" si="10"/>
        <v>4345000</v>
      </c>
      <c r="L79" s="4">
        <v>381150</v>
      </c>
      <c r="M79" s="4">
        <f t="shared" si="11"/>
        <v>389000</v>
      </c>
      <c r="N79" s="4">
        <v>460000</v>
      </c>
      <c r="O79" s="4">
        <f t="shared" si="12"/>
        <v>470000</v>
      </c>
      <c r="P79" s="4">
        <f t="shared" si="14"/>
        <v>4815000</v>
      </c>
      <c r="Q79" s="4">
        <f t="shared" si="15"/>
        <v>4656000</v>
      </c>
      <c r="R79" s="4">
        <f t="shared" si="13"/>
        <v>4042000</v>
      </c>
      <c r="S79" s="1" t="str">
        <f>[1]specificatie!W53</f>
        <v>niet getaxeerd</v>
      </c>
      <c r="T79" s="20">
        <f t="shared" si="21"/>
        <v>0.21</v>
      </c>
      <c r="U79" s="1"/>
      <c r="V79" t="s">
        <v>411</v>
      </c>
    </row>
    <row r="80" spans="1:22" x14ac:dyDescent="0.25">
      <c r="A80" s="1">
        <v>508040</v>
      </c>
      <c r="B80" s="1">
        <v>343200</v>
      </c>
      <c r="C80" s="1" t="s">
        <v>334</v>
      </c>
      <c r="D80" s="1" t="s">
        <v>365</v>
      </c>
      <c r="E80" s="1" t="s">
        <v>117</v>
      </c>
      <c r="F80" s="1" t="s">
        <v>138</v>
      </c>
      <c r="G80" s="1" t="s">
        <v>6</v>
      </c>
      <c r="H80" s="4">
        <v>4114000</v>
      </c>
      <c r="I80" s="4">
        <f t="shared" si="9"/>
        <v>4232000</v>
      </c>
      <c r="J80" s="4">
        <v>4861000</v>
      </c>
      <c r="K80" s="4">
        <f t="shared" si="10"/>
        <v>5034000</v>
      </c>
      <c r="L80" s="4">
        <v>302500</v>
      </c>
      <c r="M80" s="4">
        <f t="shared" si="11"/>
        <v>309000</v>
      </c>
      <c r="N80" s="4">
        <v>366000</v>
      </c>
      <c r="O80" s="4">
        <f t="shared" si="12"/>
        <v>374000</v>
      </c>
      <c r="P80" s="4">
        <f t="shared" si="14"/>
        <v>5408000</v>
      </c>
      <c r="Q80" s="4">
        <f t="shared" si="15"/>
        <v>5227000</v>
      </c>
      <c r="R80" s="4">
        <f t="shared" si="13"/>
        <v>4541000</v>
      </c>
      <c r="S80" s="1"/>
      <c r="T80" s="20">
        <f t="shared" si="21"/>
        <v>0.21</v>
      </c>
      <c r="U80" s="1"/>
      <c r="V80" t="s">
        <v>405</v>
      </c>
    </row>
    <row r="81" spans="1:22" x14ac:dyDescent="0.25">
      <c r="A81" s="1">
        <v>672467</v>
      </c>
      <c r="B81" s="1">
        <v>343200</v>
      </c>
      <c r="C81" s="1" t="s">
        <v>316</v>
      </c>
      <c r="D81" s="1" t="s">
        <v>84</v>
      </c>
      <c r="E81" s="1" t="s">
        <v>392</v>
      </c>
      <c r="F81" s="1" t="s">
        <v>139</v>
      </c>
      <c r="G81" s="1" t="s">
        <v>6</v>
      </c>
      <c r="H81" s="4">
        <v>217800</v>
      </c>
      <c r="I81" s="4">
        <f t="shared" si="9"/>
        <v>225000</v>
      </c>
      <c r="J81" s="4">
        <v>259000</v>
      </c>
      <c r="K81" s="4">
        <f t="shared" si="10"/>
        <v>269000</v>
      </c>
      <c r="L81" s="4">
        <v>0</v>
      </c>
      <c r="M81" s="4">
        <f t="shared" si="11"/>
        <v>0</v>
      </c>
      <c r="N81" s="4">
        <v>0</v>
      </c>
      <c r="O81" s="4">
        <f t="shared" si="12"/>
        <v>0</v>
      </c>
      <c r="P81" s="4">
        <f t="shared" si="14"/>
        <v>269000</v>
      </c>
      <c r="Q81" s="4">
        <f t="shared" si="15"/>
        <v>259000</v>
      </c>
      <c r="R81" s="4">
        <f t="shared" si="13"/>
        <v>225000</v>
      </c>
      <c r="S81" s="1"/>
      <c r="T81" s="20">
        <f t="shared" si="21"/>
        <v>0.21</v>
      </c>
      <c r="U81" s="1"/>
      <c r="V81" t="s">
        <v>402</v>
      </c>
    </row>
    <row r="82" spans="1:22" x14ac:dyDescent="0.25">
      <c r="A82" s="1">
        <v>656035</v>
      </c>
      <c r="B82" s="1">
        <v>343200</v>
      </c>
      <c r="C82" s="1" t="s">
        <v>345</v>
      </c>
      <c r="D82" s="1" t="s">
        <v>85</v>
      </c>
      <c r="E82" s="1" t="s">
        <v>220</v>
      </c>
      <c r="F82" s="1"/>
      <c r="G82" s="1" t="s">
        <v>6</v>
      </c>
      <c r="H82" s="11">
        <v>90750</v>
      </c>
      <c r="I82" s="4">
        <f t="shared" si="9"/>
        <v>94000</v>
      </c>
      <c r="J82" s="4">
        <v>109000</v>
      </c>
      <c r="K82" s="4">
        <f t="shared" si="10"/>
        <v>113000</v>
      </c>
      <c r="L82" s="4">
        <v>0</v>
      </c>
      <c r="M82" s="4">
        <f t="shared" si="11"/>
        <v>0</v>
      </c>
      <c r="N82" s="4">
        <v>0</v>
      </c>
      <c r="O82" s="4">
        <f t="shared" si="12"/>
        <v>0</v>
      </c>
      <c r="P82" s="4">
        <f t="shared" si="14"/>
        <v>113000</v>
      </c>
      <c r="Q82" s="4">
        <f t="shared" si="15"/>
        <v>109000</v>
      </c>
      <c r="R82" s="4">
        <f t="shared" si="13"/>
        <v>94000</v>
      </c>
      <c r="S82" s="1" t="str">
        <f>[1]specificatie!W58</f>
        <v>huurdersbelang uitgesloten, vaste speeltoestellen inbegrepen</v>
      </c>
      <c r="T82" s="20">
        <f t="shared" si="21"/>
        <v>0.21</v>
      </c>
      <c r="U82" s="1"/>
      <c r="V82" t="s">
        <v>409</v>
      </c>
    </row>
    <row r="83" spans="1:22" x14ac:dyDescent="0.25">
      <c r="A83" s="1">
        <v>665063</v>
      </c>
      <c r="B83" s="1">
        <v>343200</v>
      </c>
      <c r="C83" s="1" t="s">
        <v>314</v>
      </c>
      <c r="D83" s="1" t="s">
        <v>152</v>
      </c>
      <c r="E83" s="1" t="s">
        <v>366</v>
      </c>
      <c r="F83" s="1" t="s">
        <v>140</v>
      </c>
      <c r="G83" s="1" t="s">
        <v>6</v>
      </c>
      <c r="H83" s="4">
        <v>1760550</v>
      </c>
      <c r="I83" s="4">
        <f t="shared" si="9"/>
        <v>1811000</v>
      </c>
      <c r="J83" s="4">
        <v>2081000</v>
      </c>
      <c r="K83" s="4">
        <f t="shared" si="10"/>
        <v>2155000</v>
      </c>
      <c r="L83" s="4">
        <v>0</v>
      </c>
      <c r="M83" s="4">
        <f t="shared" si="11"/>
        <v>0</v>
      </c>
      <c r="N83" s="4">
        <v>0</v>
      </c>
      <c r="O83" s="4">
        <f t="shared" si="12"/>
        <v>0</v>
      </c>
      <c r="P83" s="4">
        <f t="shared" si="14"/>
        <v>2155000</v>
      </c>
      <c r="Q83" s="4">
        <f t="shared" si="15"/>
        <v>2081000</v>
      </c>
      <c r="R83" s="4">
        <f t="shared" si="13"/>
        <v>1811000</v>
      </c>
      <c r="S83" s="1" t="s">
        <v>226</v>
      </c>
      <c r="T83" s="20">
        <f t="shared" si="21"/>
        <v>0.21</v>
      </c>
      <c r="U83" s="1"/>
      <c r="V83" t="s">
        <v>405</v>
      </c>
    </row>
    <row r="84" spans="1:22" x14ac:dyDescent="0.25">
      <c r="A84" s="1">
        <v>631060</v>
      </c>
      <c r="B84" s="1">
        <v>343200</v>
      </c>
      <c r="C84" s="1" t="s">
        <v>367</v>
      </c>
      <c r="D84" s="1" t="s">
        <v>86</v>
      </c>
      <c r="E84" s="1" t="s">
        <v>118</v>
      </c>
      <c r="F84" s="1" t="s">
        <v>141</v>
      </c>
      <c r="G84" s="1" t="s">
        <v>6</v>
      </c>
      <c r="H84" s="4">
        <v>170000</v>
      </c>
      <c r="I84" s="4">
        <f t="shared" si="9"/>
        <v>175000</v>
      </c>
      <c r="J84" s="4">
        <v>202000</v>
      </c>
      <c r="K84" s="4">
        <f t="shared" si="10"/>
        <v>210000</v>
      </c>
      <c r="L84" s="4">
        <v>0</v>
      </c>
      <c r="M84" s="4">
        <f t="shared" si="11"/>
        <v>0</v>
      </c>
      <c r="N84" s="4">
        <v>0</v>
      </c>
      <c r="O84" s="4">
        <f t="shared" si="12"/>
        <v>0</v>
      </c>
      <c r="P84" s="4">
        <f t="shared" si="14"/>
        <v>210000</v>
      </c>
      <c r="Q84" s="4">
        <f t="shared" si="15"/>
        <v>202000</v>
      </c>
      <c r="R84" s="4">
        <f t="shared" si="13"/>
        <v>175000</v>
      </c>
      <c r="S84" s="1" t="str">
        <f>[1]specificatie!W61</f>
        <v>object van afstand beoordeeld, niet op woonwagenkamp geweest</v>
      </c>
      <c r="T84" s="19" t="s">
        <v>243</v>
      </c>
      <c r="U84" s="1"/>
      <c r="V84" t="s">
        <v>402</v>
      </c>
    </row>
    <row r="85" spans="1:22" x14ac:dyDescent="0.25">
      <c r="A85" s="1">
        <v>682215</v>
      </c>
      <c r="B85" s="1">
        <v>343200</v>
      </c>
      <c r="C85" s="1" t="s">
        <v>322</v>
      </c>
      <c r="D85" s="1" t="s">
        <v>87</v>
      </c>
      <c r="E85" s="1" t="s">
        <v>119</v>
      </c>
      <c r="F85" s="1" t="s">
        <v>142</v>
      </c>
      <c r="G85" s="1" t="s">
        <v>6</v>
      </c>
      <c r="H85" s="4">
        <v>66550</v>
      </c>
      <c r="I85" s="4">
        <f t="shared" si="9"/>
        <v>69000</v>
      </c>
      <c r="J85" s="4">
        <v>80000</v>
      </c>
      <c r="K85" s="4">
        <f t="shared" si="10"/>
        <v>83000</v>
      </c>
      <c r="L85" s="4">
        <v>0</v>
      </c>
      <c r="M85" s="4">
        <f t="shared" si="11"/>
        <v>0</v>
      </c>
      <c r="N85" s="4">
        <v>0</v>
      </c>
      <c r="O85" s="4">
        <f t="shared" si="12"/>
        <v>0</v>
      </c>
      <c r="P85" s="4">
        <f t="shared" si="14"/>
        <v>83000</v>
      </c>
      <c r="Q85" s="4">
        <f t="shared" si="15"/>
        <v>80000</v>
      </c>
      <c r="R85" s="4">
        <f t="shared" si="13"/>
        <v>69000</v>
      </c>
      <c r="S85" s="1" t="s">
        <v>227</v>
      </c>
      <c r="T85" s="20">
        <f t="shared" ref="T85:T87" si="22">$T$54</f>
        <v>0.21</v>
      </c>
      <c r="U85" s="1"/>
      <c r="V85" t="s">
        <v>410</v>
      </c>
    </row>
    <row r="86" spans="1:22" x14ac:dyDescent="0.25">
      <c r="A86" s="1">
        <v>682215</v>
      </c>
      <c r="B86" s="1">
        <v>343200</v>
      </c>
      <c r="C86" s="1" t="s">
        <v>322</v>
      </c>
      <c r="D86" s="1" t="s">
        <v>250</v>
      </c>
      <c r="E86" s="1" t="s">
        <v>251</v>
      </c>
      <c r="F86" s="1" t="s">
        <v>142</v>
      </c>
      <c r="G86" s="1" t="s">
        <v>6</v>
      </c>
      <c r="H86" s="4">
        <v>69550</v>
      </c>
      <c r="I86" s="4">
        <f t="shared" si="9"/>
        <v>72000</v>
      </c>
      <c r="J86" s="4">
        <v>84000</v>
      </c>
      <c r="K86" s="4">
        <f t="shared" si="10"/>
        <v>87000</v>
      </c>
      <c r="L86" s="4"/>
      <c r="M86" s="4">
        <f t="shared" si="11"/>
        <v>0</v>
      </c>
      <c r="N86" s="4">
        <v>0</v>
      </c>
      <c r="O86" s="4">
        <f t="shared" si="12"/>
        <v>0</v>
      </c>
      <c r="P86" s="4">
        <f t="shared" si="14"/>
        <v>87000</v>
      </c>
      <c r="Q86" s="4">
        <f t="shared" si="15"/>
        <v>84000</v>
      </c>
      <c r="R86" s="4">
        <f t="shared" si="13"/>
        <v>72000</v>
      </c>
      <c r="S86" s="1" t="s">
        <v>252</v>
      </c>
      <c r="T86" s="20"/>
      <c r="U86" s="1"/>
      <c r="V86" t="s">
        <v>402</v>
      </c>
    </row>
    <row r="87" spans="1:22" x14ac:dyDescent="0.25">
      <c r="A87" s="1">
        <v>508090</v>
      </c>
      <c r="B87" s="1">
        <v>343200</v>
      </c>
      <c r="C87" s="1" t="s">
        <v>368</v>
      </c>
      <c r="D87" s="1" t="s">
        <v>88</v>
      </c>
      <c r="E87" s="1" t="s">
        <v>120</v>
      </c>
      <c r="F87" s="1" t="s">
        <v>143</v>
      </c>
      <c r="G87" s="1" t="s">
        <v>6</v>
      </c>
      <c r="H87" s="4">
        <v>719950</v>
      </c>
      <c r="I87" s="4">
        <f t="shared" si="9"/>
        <v>741000</v>
      </c>
      <c r="J87" s="4">
        <v>852000</v>
      </c>
      <c r="K87" s="4">
        <f t="shared" si="10"/>
        <v>883000</v>
      </c>
      <c r="L87" s="4">
        <v>0</v>
      </c>
      <c r="M87" s="4">
        <f>ROUNDUP(L87*103.5/101.6,-3)</f>
        <v>0</v>
      </c>
      <c r="N87" s="4">
        <v>0</v>
      </c>
      <c r="O87" s="4">
        <f t="shared" si="12"/>
        <v>0</v>
      </c>
      <c r="P87" s="4">
        <f t="shared" si="14"/>
        <v>883000</v>
      </c>
      <c r="Q87" s="4">
        <f t="shared" si="15"/>
        <v>852000</v>
      </c>
      <c r="R87" s="4">
        <f t="shared" si="13"/>
        <v>741000</v>
      </c>
      <c r="S87" s="1"/>
      <c r="T87" s="20">
        <f t="shared" si="22"/>
        <v>0.21</v>
      </c>
      <c r="U87" s="1"/>
      <c r="V87" t="s">
        <v>405</v>
      </c>
    </row>
    <row r="88" spans="1:22" x14ac:dyDescent="0.25">
      <c r="A88" s="1">
        <v>507600</v>
      </c>
      <c r="B88" s="1">
        <v>343200</v>
      </c>
      <c r="C88" s="1"/>
      <c r="D88" s="1"/>
      <c r="E88" s="1" t="s">
        <v>264</v>
      </c>
      <c r="F88" s="1"/>
      <c r="G88" s="1"/>
      <c r="H88" s="4"/>
      <c r="I88" s="4"/>
      <c r="J88" s="4">
        <v>0</v>
      </c>
      <c r="K88" s="4">
        <f t="shared" si="10"/>
        <v>0</v>
      </c>
      <c r="L88" s="4"/>
      <c r="M88" s="4"/>
      <c r="N88" s="4">
        <v>0</v>
      </c>
      <c r="O88" s="4">
        <f t="shared" si="12"/>
        <v>0</v>
      </c>
      <c r="P88" s="4">
        <f t="shared" si="14"/>
        <v>0</v>
      </c>
      <c r="Q88" s="4">
        <f t="shared" si="15"/>
        <v>0</v>
      </c>
      <c r="R88" s="4"/>
      <c r="S88" s="1"/>
      <c r="T88" s="20"/>
      <c r="U88" s="1"/>
    </row>
    <row r="89" spans="1:22" x14ac:dyDescent="0.25">
      <c r="A89" s="13">
        <v>653068</v>
      </c>
      <c r="B89" s="13">
        <v>343200</v>
      </c>
      <c r="C89" s="13"/>
      <c r="D89" s="13" t="s">
        <v>377</v>
      </c>
      <c r="E89" s="13" t="s">
        <v>378</v>
      </c>
      <c r="F89" s="13"/>
      <c r="G89" s="13" t="s">
        <v>6</v>
      </c>
      <c r="H89" s="11"/>
      <c r="I89" s="11"/>
      <c r="J89" s="11">
        <v>158000</v>
      </c>
      <c r="K89" s="11">
        <f t="shared" si="10"/>
        <v>164000</v>
      </c>
      <c r="L89" s="11"/>
      <c r="M89" s="11"/>
      <c r="N89" s="11">
        <v>0</v>
      </c>
      <c r="O89" s="11">
        <f t="shared" si="12"/>
        <v>0</v>
      </c>
      <c r="P89" s="11">
        <f t="shared" si="14"/>
        <v>164000</v>
      </c>
      <c r="Q89" s="11">
        <f>J89+N89</f>
        <v>158000</v>
      </c>
      <c r="R89" s="11"/>
      <c r="S89" s="13"/>
      <c r="T89" s="24"/>
      <c r="U89" s="13"/>
      <c r="V89" t="s">
        <v>402</v>
      </c>
    </row>
    <row r="90" spans="1:22" x14ac:dyDescent="0.25">
      <c r="A90" s="13">
        <v>653068</v>
      </c>
      <c r="B90" s="13">
        <v>343200</v>
      </c>
      <c r="C90" s="13" t="s">
        <v>321</v>
      </c>
      <c r="D90" s="13" t="s">
        <v>269</v>
      </c>
      <c r="E90" s="13" t="s">
        <v>270</v>
      </c>
      <c r="F90" s="13"/>
      <c r="G90" s="13" t="s">
        <v>6</v>
      </c>
      <c r="H90" s="11"/>
      <c r="I90" s="11"/>
      <c r="J90" s="11">
        <v>158000</v>
      </c>
      <c r="K90" s="4">
        <f t="shared" si="10"/>
        <v>164000</v>
      </c>
      <c r="L90" s="11"/>
      <c r="M90" s="11"/>
      <c r="N90" s="11">
        <v>0</v>
      </c>
      <c r="O90" s="4">
        <f t="shared" si="12"/>
        <v>0</v>
      </c>
      <c r="P90" s="4">
        <f t="shared" si="14"/>
        <v>164000</v>
      </c>
      <c r="Q90" s="11">
        <f t="shared" si="15"/>
        <v>158000</v>
      </c>
      <c r="R90" s="11"/>
      <c r="S90" s="13" t="s">
        <v>272</v>
      </c>
      <c r="T90" s="24"/>
      <c r="U90" s="13" t="s">
        <v>271</v>
      </c>
      <c r="V90" t="s">
        <v>402</v>
      </c>
    </row>
    <row r="91" spans="1:22" x14ac:dyDescent="0.25">
      <c r="A91" s="5"/>
      <c r="B91" s="5"/>
      <c r="C91" s="5"/>
      <c r="D91" s="5" t="s">
        <v>219</v>
      </c>
      <c r="E91" s="5"/>
      <c r="F91" s="5"/>
      <c r="G91" s="5"/>
      <c r="H91" s="6">
        <f>SUM(H37:H87)</f>
        <v>123377853.5</v>
      </c>
      <c r="I91" s="6">
        <f>SUM(I37:I87)</f>
        <v>128618090</v>
      </c>
      <c r="J91" s="6">
        <f>SUM(J37:J90)</f>
        <v>138132000</v>
      </c>
      <c r="K91" s="6">
        <f>SUM(K37:K90)</f>
        <v>145465900</v>
      </c>
      <c r="L91" s="6">
        <f>SUM(L37:L87)</f>
        <v>7652830</v>
      </c>
      <c r="M91" s="6">
        <f>SUM(M37:M87)</f>
        <v>7882887</v>
      </c>
      <c r="N91" s="6">
        <f>SUM(N37:N90)</f>
        <v>16749000</v>
      </c>
      <c r="O91" s="6">
        <f>SUM(O37:O90)</f>
        <v>17085000</v>
      </c>
      <c r="P91" s="6">
        <f>SUM(P37:P90)</f>
        <v>162550900</v>
      </c>
      <c r="Q91" s="6">
        <f>SUM(Q37:Q90)</f>
        <v>154881000</v>
      </c>
      <c r="R91" s="6">
        <f>SUM(R37:R87)</f>
        <v>135898977</v>
      </c>
      <c r="S91" s="5"/>
      <c r="T91" s="22"/>
      <c r="U91" s="5"/>
    </row>
    <row r="92" spans="1:22" x14ac:dyDescent="0.25">
      <c r="A92" s="1"/>
      <c r="B92" s="1"/>
      <c r="C92" s="1"/>
      <c r="D92" s="1"/>
      <c r="E92" s="3" t="s">
        <v>154</v>
      </c>
      <c r="F92" s="1"/>
      <c r="G92" s="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"/>
      <c r="T92" s="19"/>
      <c r="U92" s="1"/>
    </row>
    <row r="93" spans="1:22" x14ac:dyDescent="0.25">
      <c r="A93" s="1">
        <v>672215</v>
      </c>
      <c r="B93" s="1"/>
      <c r="C93" s="1"/>
      <c r="D93" s="1" t="s">
        <v>155</v>
      </c>
      <c r="E93" s="1" t="s">
        <v>156</v>
      </c>
      <c r="F93" s="1"/>
      <c r="G93" s="1" t="s">
        <v>6</v>
      </c>
      <c r="H93" s="4">
        <v>82500</v>
      </c>
      <c r="I93" s="4">
        <f t="shared" ref="I93:I126" si="23">ROUNDUP(H93*108/105,-3)</f>
        <v>85000</v>
      </c>
      <c r="J93" s="4">
        <v>98000</v>
      </c>
      <c r="K93" s="4">
        <f t="shared" ref="K93:K126" si="24">ROUNDUP(J93*128.4/124,-3)</f>
        <v>102000</v>
      </c>
      <c r="L93" s="4">
        <v>0</v>
      </c>
      <c r="M93" s="4">
        <f>ROUNDUP(L93*103.5/101.6,-3)</f>
        <v>0</v>
      </c>
      <c r="N93" s="4">
        <f>ROUNDUP(M93*105.2/103.5,-3)</f>
        <v>0</v>
      </c>
      <c r="O93" s="4">
        <f>ROUNDUP(N93*122/105.2,-3)</f>
        <v>0</v>
      </c>
      <c r="P93" s="4">
        <f>O93+K93</f>
        <v>102000</v>
      </c>
      <c r="Q93" s="4">
        <f t="shared" ref="Q93:Q126" si="25">J93+N93</f>
        <v>98000</v>
      </c>
      <c r="R93" s="4">
        <f t="shared" ref="R93:R126" si="26">SUM(I93+M93)</f>
        <v>85000</v>
      </c>
      <c r="S93" s="1"/>
      <c r="T93" s="19" t="s">
        <v>243</v>
      </c>
      <c r="U93" s="1"/>
    </row>
    <row r="94" spans="1:22" x14ac:dyDescent="0.25">
      <c r="A94" s="1">
        <v>672215</v>
      </c>
      <c r="B94" s="1"/>
      <c r="C94" s="1"/>
      <c r="D94" s="1" t="s">
        <v>157</v>
      </c>
      <c r="E94" s="1" t="s">
        <v>158</v>
      </c>
      <c r="F94" s="1"/>
      <c r="G94" s="1" t="s">
        <v>6</v>
      </c>
      <c r="H94" s="4">
        <v>439500</v>
      </c>
      <c r="I94" s="4">
        <f t="shared" si="23"/>
        <v>453000</v>
      </c>
      <c r="J94" s="4">
        <v>522000</v>
      </c>
      <c r="K94" s="4">
        <f t="shared" si="24"/>
        <v>541000</v>
      </c>
      <c r="L94" s="4">
        <v>0</v>
      </c>
      <c r="M94" s="4">
        <f t="shared" ref="M94:M126" si="27">ROUNDUP(L94*103.5/101.6,-3)</f>
        <v>0</v>
      </c>
      <c r="N94" s="4">
        <f t="shared" ref="N94:N126" si="28">ROUNDUP(M94*105.2/103.5,-3)</f>
        <v>0</v>
      </c>
      <c r="O94" s="4">
        <f t="shared" ref="O94:O126" si="29">ROUNDUP(N94*122/105.2,-3)</f>
        <v>0</v>
      </c>
      <c r="P94" s="4">
        <f t="shared" ref="P94:P126" si="30">O94+K94</f>
        <v>541000</v>
      </c>
      <c r="Q94" s="4">
        <f t="shared" si="25"/>
        <v>522000</v>
      </c>
      <c r="R94" s="4">
        <f t="shared" si="26"/>
        <v>453000</v>
      </c>
      <c r="S94" s="1"/>
      <c r="T94" s="19" t="str">
        <f t="shared" ref="T94:T126" si="31">$T$93</f>
        <v>ex btw</v>
      </c>
      <c r="U94" s="1"/>
    </row>
    <row r="95" spans="1:22" x14ac:dyDescent="0.25">
      <c r="A95" s="1">
        <v>672215</v>
      </c>
      <c r="B95" s="1"/>
      <c r="C95" s="1"/>
      <c r="D95" s="1" t="s">
        <v>159</v>
      </c>
      <c r="E95" s="1" t="s">
        <v>160</v>
      </c>
      <c r="F95" s="1"/>
      <c r="G95" s="1" t="s">
        <v>6</v>
      </c>
      <c r="H95" s="4">
        <v>82500</v>
      </c>
      <c r="I95" s="4">
        <f t="shared" si="23"/>
        <v>85000</v>
      </c>
      <c r="J95" s="4">
        <v>98000</v>
      </c>
      <c r="K95" s="4">
        <f t="shared" si="24"/>
        <v>102000</v>
      </c>
      <c r="L95" s="4">
        <v>0</v>
      </c>
      <c r="M95" s="4">
        <f t="shared" si="27"/>
        <v>0</v>
      </c>
      <c r="N95" s="4">
        <f t="shared" si="28"/>
        <v>0</v>
      </c>
      <c r="O95" s="4">
        <f t="shared" si="29"/>
        <v>0</v>
      </c>
      <c r="P95" s="4">
        <f t="shared" si="30"/>
        <v>102000</v>
      </c>
      <c r="Q95" s="4">
        <f t="shared" si="25"/>
        <v>98000</v>
      </c>
      <c r="R95" s="4">
        <f t="shared" si="26"/>
        <v>85000</v>
      </c>
      <c r="S95" s="1"/>
      <c r="T95" s="19" t="str">
        <f t="shared" si="31"/>
        <v>ex btw</v>
      </c>
      <c r="U95" s="1"/>
    </row>
    <row r="96" spans="1:22" x14ac:dyDescent="0.25">
      <c r="A96" s="1">
        <v>672215</v>
      </c>
      <c r="B96" s="1"/>
      <c r="C96" s="1"/>
      <c r="D96" s="1" t="s">
        <v>161</v>
      </c>
      <c r="E96" s="1" t="s">
        <v>162</v>
      </c>
      <c r="F96" s="1"/>
      <c r="G96" s="1" t="s">
        <v>6</v>
      </c>
      <c r="H96" s="4">
        <v>437500</v>
      </c>
      <c r="I96" s="4">
        <f t="shared" si="23"/>
        <v>450000</v>
      </c>
      <c r="J96" s="4">
        <v>517000</v>
      </c>
      <c r="K96" s="4">
        <f t="shared" si="24"/>
        <v>536000</v>
      </c>
      <c r="L96" s="4">
        <v>0</v>
      </c>
      <c r="M96" s="4">
        <f t="shared" si="27"/>
        <v>0</v>
      </c>
      <c r="N96" s="4">
        <f t="shared" si="28"/>
        <v>0</v>
      </c>
      <c r="O96" s="4">
        <f t="shared" si="29"/>
        <v>0</v>
      </c>
      <c r="P96" s="4">
        <f t="shared" si="30"/>
        <v>536000</v>
      </c>
      <c r="Q96" s="4">
        <f t="shared" si="25"/>
        <v>517000</v>
      </c>
      <c r="R96" s="4">
        <f t="shared" si="26"/>
        <v>450000</v>
      </c>
      <c r="S96" s="2"/>
      <c r="T96" s="19" t="str">
        <f t="shared" si="31"/>
        <v>ex btw</v>
      </c>
      <c r="U96" s="1"/>
    </row>
    <row r="97" spans="1:21" x14ac:dyDescent="0.25">
      <c r="A97" s="1">
        <v>672215</v>
      </c>
      <c r="B97" s="1"/>
      <c r="C97" s="1"/>
      <c r="D97" s="1" t="s">
        <v>163</v>
      </c>
      <c r="E97" s="1" t="s">
        <v>164</v>
      </c>
      <c r="F97" s="1"/>
      <c r="G97" s="1" t="s">
        <v>6</v>
      </c>
      <c r="H97" s="4">
        <v>260000</v>
      </c>
      <c r="I97" s="4">
        <f t="shared" si="23"/>
        <v>268000</v>
      </c>
      <c r="J97" s="4">
        <v>308000</v>
      </c>
      <c r="K97" s="4">
        <f t="shared" si="24"/>
        <v>319000</v>
      </c>
      <c r="L97" s="4">
        <v>0</v>
      </c>
      <c r="M97" s="4">
        <f t="shared" si="27"/>
        <v>0</v>
      </c>
      <c r="N97" s="4">
        <f t="shared" si="28"/>
        <v>0</v>
      </c>
      <c r="O97" s="4">
        <f t="shared" si="29"/>
        <v>0</v>
      </c>
      <c r="P97" s="4">
        <f t="shared" si="30"/>
        <v>319000</v>
      </c>
      <c r="Q97" s="4">
        <f t="shared" si="25"/>
        <v>308000</v>
      </c>
      <c r="R97" s="4">
        <f t="shared" si="26"/>
        <v>268000</v>
      </c>
      <c r="S97" s="1"/>
      <c r="T97" s="19" t="str">
        <f t="shared" si="31"/>
        <v>ex btw</v>
      </c>
      <c r="U97" s="1"/>
    </row>
    <row r="98" spans="1:21" x14ac:dyDescent="0.25">
      <c r="A98" s="1">
        <v>672215</v>
      </c>
      <c r="B98" s="1"/>
      <c r="C98" s="1"/>
      <c r="D98" s="1" t="s">
        <v>165</v>
      </c>
      <c r="E98" s="1" t="s">
        <v>166</v>
      </c>
      <c r="F98" s="1"/>
      <c r="G98" s="1" t="s">
        <v>6</v>
      </c>
      <c r="H98" s="4">
        <v>82500</v>
      </c>
      <c r="I98" s="4">
        <f t="shared" si="23"/>
        <v>85000</v>
      </c>
      <c r="J98" s="4">
        <v>98000</v>
      </c>
      <c r="K98" s="4">
        <f t="shared" si="24"/>
        <v>102000</v>
      </c>
      <c r="L98" s="4">
        <v>0</v>
      </c>
      <c r="M98" s="4">
        <f t="shared" si="27"/>
        <v>0</v>
      </c>
      <c r="N98" s="4">
        <f t="shared" si="28"/>
        <v>0</v>
      </c>
      <c r="O98" s="4">
        <f t="shared" si="29"/>
        <v>0</v>
      </c>
      <c r="P98" s="4">
        <f t="shared" si="30"/>
        <v>102000</v>
      </c>
      <c r="Q98" s="4">
        <f t="shared" si="25"/>
        <v>98000</v>
      </c>
      <c r="R98" s="4">
        <f t="shared" si="26"/>
        <v>85000</v>
      </c>
      <c r="S98" s="1"/>
      <c r="T98" s="19" t="str">
        <f t="shared" si="31"/>
        <v>ex btw</v>
      </c>
      <c r="U98" s="1"/>
    </row>
    <row r="99" spans="1:21" x14ac:dyDescent="0.25">
      <c r="A99" s="1">
        <v>672215</v>
      </c>
      <c r="B99" s="1"/>
      <c r="C99" s="1"/>
      <c r="D99" s="1" t="s">
        <v>167</v>
      </c>
      <c r="E99" s="1" t="s">
        <v>168</v>
      </c>
      <c r="F99" s="1"/>
      <c r="G99" s="1" t="s">
        <v>6</v>
      </c>
      <c r="H99" s="4">
        <v>82500</v>
      </c>
      <c r="I99" s="4">
        <f t="shared" si="23"/>
        <v>85000</v>
      </c>
      <c r="J99" s="4">
        <v>98000</v>
      </c>
      <c r="K99" s="4">
        <f t="shared" si="24"/>
        <v>102000</v>
      </c>
      <c r="L99" s="4">
        <v>0</v>
      </c>
      <c r="M99" s="4">
        <f t="shared" si="27"/>
        <v>0</v>
      </c>
      <c r="N99" s="4">
        <f t="shared" si="28"/>
        <v>0</v>
      </c>
      <c r="O99" s="4">
        <f t="shared" si="29"/>
        <v>0</v>
      </c>
      <c r="P99" s="4">
        <f t="shared" si="30"/>
        <v>102000</v>
      </c>
      <c r="Q99" s="4">
        <f t="shared" si="25"/>
        <v>98000</v>
      </c>
      <c r="R99" s="4">
        <f t="shared" si="26"/>
        <v>85000</v>
      </c>
      <c r="S99" s="1"/>
      <c r="T99" s="19" t="str">
        <f t="shared" si="31"/>
        <v>ex btw</v>
      </c>
      <c r="U99" s="1"/>
    </row>
    <row r="100" spans="1:21" x14ac:dyDescent="0.25">
      <c r="A100" s="1">
        <v>672215</v>
      </c>
      <c r="B100" s="1"/>
      <c r="C100" s="1"/>
      <c r="D100" s="1" t="s">
        <v>169</v>
      </c>
      <c r="E100" s="1" t="s">
        <v>170</v>
      </c>
      <c r="F100" s="1"/>
      <c r="G100" s="1" t="s">
        <v>6</v>
      </c>
      <c r="H100" s="4">
        <v>82500</v>
      </c>
      <c r="I100" s="4">
        <f t="shared" si="23"/>
        <v>85000</v>
      </c>
      <c r="J100" s="4">
        <v>98000</v>
      </c>
      <c r="K100" s="4">
        <f t="shared" si="24"/>
        <v>102000</v>
      </c>
      <c r="L100" s="4">
        <v>0</v>
      </c>
      <c r="M100" s="4">
        <f t="shared" si="27"/>
        <v>0</v>
      </c>
      <c r="N100" s="4">
        <f t="shared" si="28"/>
        <v>0</v>
      </c>
      <c r="O100" s="4">
        <f t="shared" si="29"/>
        <v>0</v>
      </c>
      <c r="P100" s="4">
        <f t="shared" si="30"/>
        <v>102000</v>
      </c>
      <c r="Q100" s="4">
        <f t="shared" si="25"/>
        <v>98000</v>
      </c>
      <c r="R100" s="4">
        <f t="shared" si="26"/>
        <v>85000</v>
      </c>
      <c r="S100" s="1"/>
      <c r="T100" s="19" t="str">
        <f t="shared" si="31"/>
        <v>ex btw</v>
      </c>
      <c r="U100" s="1"/>
    </row>
    <row r="101" spans="1:21" x14ac:dyDescent="0.25">
      <c r="A101" s="1">
        <v>672215</v>
      </c>
      <c r="B101" s="1"/>
      <c r="C101" s="1"/>
      <c r="D101" s="1" t="s">
        <v>171</v>
      </c>
      <c r="E101" s="1" t="s">
        <v>172</v>
      </c>
      <c r="F101" s="1"/>
      <c r="G101" s="1" t="s">
        <v>6</v>
      </c>
      <c r="H101" s="4">
        <v>82500</v>
      </c>
      <c r="I101" s="4">
        <f t="shared" si="23"/>
        <v>85000</v>
      </c>
      <c r="J101" s="4">
        <v>98000</v>
      </c>
      <c r="K101" s="4">
        <f t="shared" si="24"/>
        <v>102000</v>
      </c>
      <c r="L101" s="4">
        <v>0</v>
      </c>
      <c r="M101" s="4">
        <f t="shared" si="27"/>
        <v>0</v>
      </c>
      <c r="N101" s="4">
        <f t="shared" si="28"/>
        <v>0</v>
      </c>
      <c r="O101" s="4">
        <f t="shared" si="29"/>
        <v>0</v>
      </c>
      <c r="P101" s="4">
        <f t="shared" si="30"/>
        <v>102000</v>
      </c>
      <c r="Q101" s="4">
        <f t="shared" si="25"/>
        <v>98000</v>
      </c>
      <c r="R101" s="4">
        <f t="shared" si="26"/>
        <v>85000</v>
      </c>
      <c r="S101" s="1"/>
      <c r="T101" s="19" t="str">
        <f t="shared" si="31"/>
        <v>ex btw</v>
      </c>
      <c r="U101" s="1"/>
    </row>
    <row r="102" spans="1:21" x14ac:dyDescent="0.25">
      <c r="A102" s="1">
        <v>672215</v>
      </c>
      <c r="B102" s="1"/>
      <c r="C102" s="1"/>
      <c r="D102" s="1" t="s">
        <v>173</v>
      </c>
      <c r="E102" s="1" t="s">
        <v>174</v>
      </c>
      <c r="F102" s="1"/>
      <c r="G102" s="1" t="s">
        <v>6</v>
      </c>
      <c r="H102" s="4">
        <v>285000</v>
      </c>
      <c r="I102" s="4">
        <f t="shared" si="23"/>
        <v>294000</v>
      </c>
      <c r="J102" s="4">
        <v>339000</v>
      </c>
      <c r="K102" s="4">
        <f t="shared" si="24"/>
        <v>352000</v>
      </c>
      <c r="L102" s="4">
        <v>0</v>
      </c>
      <c r="M102" s="4">
        <f t="shared" si="27"/>
        <v>0</v>
      </c>
      <c r="N102" s="4">
        <f t="shared" si="28"/>
        <v>0</v>
      </c>
      <c r="O102" s="4">
        <f t="shared" si="29"/>
        <v>0</v>
      </c>
      <c r="P102" s="4">
        <f t="shared" si="30"/>
        <v>352000</v>
      </c>
      <c r="Q102" s="4">
        <f t="shared" si="25"/>
        <v>339000</v>
      </c>
      <c r="R102" s="4">
        <f t="shared" si="26"/>
        <v>294000</v>
      </c>
      <c r="S102" s="1"/>
      <c r="T102" s="19" t="str">
        <f t="shared" si="31"/>
        <v>ex btw</v>
      </c>
      <c r="U102" s="1"/>
    </row>
    <row r="103" spans="1:21" x14ac:dyDescent="0.25">
      <c r="A103" s="1">
        <v>672215</v>
      </c>
      <c r="B103" s="1"/>
      <c r="C103" s="1"/>
      <c r="D103" s="1" t="s">
        <v>175</v>
      </c>
      <c r="E103" s="1" t="s">
        <v>176</v>
      </c>
      <c r="F103" s="1"/>
      <c r="G103" s="1" t="s">
        <v>6</v>
      </c>
      <c r="H103" s="4">
        <v>90000</v>
      </c>
      <c r="I103" s="4">
        <f t="shared" si="23"/>
        <v>93000</v>
      </c>
      <c r="J103" s="4">
        <v>108000</v>
      </c>
      <c r="K103" s="4">
        <f t="shared" si="24"/>
        <v>112000</v>
      </c>
      <c r="L103" s="4">
        <v>0</v>
      </c>
      <c r="M103" s="4">
        <f t="shared" si="27"/>
        <v>0</v>
      </c>
      <c r="N103" s="4">
        <f t="shared" si="28"/>
        <v>0</v>
      </c>
      <c r="O103" s="4">
        <f t="shared" si="29"/>
        <v>0</v>
      </c>
      <c r="P103" s="4">
        <f t="shared" si="30"/>
        <v>112000</v>
      </c>
      <c r="Q103" s="4">
        <f t="shared" si="25"/>
        <v>108000</v>
      </c>
      <c r="R103" s="4">
        <f t="shared" si="26"/>
        <v>93000</v>
      </c>
      <c r="S103" s="1"/>
      <c r="T103" s="19" t="str">
        <f t="shared" si="31"/>
        <v>ex btw</v>
      </c>
      <c r="U103" s="1"/>
    </row>
    <row r="104" spans="1:21" x14ac:dyDescent="0.25">
      <c r="A104" s="1">
        <v>672215</v>
      </c>
      <c r="B104" s="1"/>
      <c r="C104" s="1"/>
      <c r="D104" s="1" t="s">
        <v>177</v>
      </c>
      <c r="E104" s="1" t="s">
        <v>178</v>
      </c>
      <c r="F104" s="1"/>
      <c r="G104" s="1" t="s">
        <v>6</v>
      </c>
      <c r="H104" s="4">
        <v>90000</v>
      </c>
      <c r="I104" s="4">
        <f t="shared" si="23"/>
        <v>93000</v>
      </c>
      <c r="J104" s="4">
        <v>108000</v>
      </c>
      <c r="K104" s="4">
        <f t="shared" si="24"/>
        <v>112000</v>
      </c>
      <c r="L104" s="4">
        <v>0</v>
      </c>
      <c r="M104" s="4">
        <f t="shared" si="27"/>
        <v>0</v>
      </c>
      <c r="N104" s="4">
        <f t="shared" si="28"/>
        <v>0</v>
      </c>
      <c r="O104" s="4">
        <f t="shared" si="29"/>
        <v>0</v>
      </c>
      <c r="P104" s="4">
        <f t="shared" si="30"/>
        <v>112000</v>
      </c>
      <c r="Q104" s="4">
        <f t="shared" si="25"/>
        <v>108000</v>
      </c>
      <c r="R104" s="4">
        <f t="shared" si="26"/>
        <v>93000</v>
      </c>
      <c r="S104" s="1"/>
      <c r="T104" s="19" t="str">
        <f t="shared" si="31"/>
        <v>ex btw</v>
      </c>
      <c r="U104" s="1"/>
    </row>
    <row r="105" spans="1:21" x14ac:dyDescent="0.25">
      <c r="A105" s="1">
        <v>672215</v>
      </c>
      <c r="B105" s="1"/>
      <c r="C105" s="1"/>
      <c r="D105" s="1" t="s">
        <v>179</v>
      </c>
      <c r="E105" s="1" t="s">
        <v>180</v>
      </c>
      <c r="F105" s="1"/>
      <c r="G105" s="1" t="s">
        <v>6</v>
      </c>
      <c r="H105" s="4">
        <v>297500</v>
      </c>
      <c r="I105" s="4">
        <f t="shared" si="23"/>
        <v>306000</v>
      </c>
      <c r="J105" s="4">
        <v>352000</v>
      </c>
      <c r="K105" s="4">
        <f t="shared" si="24"/>
        <v>365000</v>
      </c>
      <c r="L105" s="4">
        <v>0</v>
      </c>
      <c r="M105" s="4">
        <f t="shared" si="27"/>
        <v>0</v>
      </c>
      <c r="N105" s="4">
        <f t="shared" si="28"/>
        <v>0</v>
      </c>
      <c r="O105" s="4">
        <f t="shared" si="29"/>
        <v>0</v>
      </c>
      <c r="P105" s="4">
        <f t="shared" si="30"/>
        <v>365000</v>
      </c>
      <c r="Q105" s="4">
        <f t="shared" si="25"/>
        <v>352000</v>
      </c>
      <c r="R105" s="4">
        <f t="shared" si="26"/>
        <v>306000</v>
      </c>
      <c r="S105" s="1"/>
      <c r="T105" s="19" t="str">
        <f t="shared" si="31"/>
        <v>ex btw</v>
      </c>
      <c r="U105" s="1"/>
    </row>
    <row r="106" spans="1:21" x14ac:dyDescent="0.25">
      <c r="A106" s="1">
        <v>672215</v>
      </c>
      <c r="B106" s="1"/>
      <c r="C106" s="1"/>
      <c r="D106" s="1" t="s">
        <v>181</v>
      </c>
      <c r="E106" s="1" t="s">
        <v>182</v>
      </c>
      <c r="F106" s="1"/>
      <c r="G106" s="1" t="s">
        <v>6</v>
      </c>
      <c r="H106" s="4">
        <v>90000</v>
      </c>
      <c r="I106" s="4">
        <f t="shared" si="23"/>
        <v>93000</v>
      </c>
      <c r="J106" s="4">
        <v>108000</v>
      </c>
      <c r="K106" s="4">
        <f t="shared" si="24"/>
        <v>112000</v>
      </c>
      <c r="L106" s="4">
        <v>0</v>
      </c>
      <c r="M106" s="4">
        <f t="shared" si="27"/>
        <v>0</v>
      </c>
      <c r="N106" s="4">
        <f t="shared" si="28"/>
        <v>0</v>
      </c>
      <c r="O106" s="4">
        <f t="shared" si="29"/>
        <v>0</v>
      </c>
      <c r="P106" s="4">
        <f t="shared" si="30"/>
        <v>112000</v>
      </c>
      <c r="Q106" s="4">
        <f t="shared" si="25"/>
        <v>108000</v>
      </c>
      <c r="R106" s="4">
        <f t="shared" si="26"/>
        <v>93000</v>
      </c>
      <c r="S106" s="1"/>
      <c r="T106" s="19" t="str">
        <f t="shared" si="31"/>
        <v>ex btw</v>
      </c>
      <c r="U106" s="1"/>
    </row>
    <row r="107" spans="1:21" x14ac:dyDescent="0.25">
      <c r="A107" s="1">
        <v>672215</v>
      </c>
      <c r="B107" s="1"/>
      <c r="C107" s="1"/>
      <c r="D107" s="1" t="s">
        <v>183</v>
      </c>
      <c r="E107" s="1" t="s">
        <v>184</v>
      </c>
      <c r="F107" s="1"/>
      <c r="G107" s="1" t="s">
        <v>6</v>
      </c>
      <c r="H107" s="4">
        <v>97500</v>
      </c>
      <c r="I107" s="4">
        <f t="shared" si="23"/>
        <v>101000</v>
      </c>
      <c r="J107" s="4">
        <v>117000</v>
      </c>
      <c r="K107" s="4">
        <f t="shared" si="24"/>
        <v>122000</v>
      </c>
      <c r="L107" s="4">
        <v>0</v>
      </c>
      <c r="M107" s="4">
        <f t="shared" si="27"/>
        <v>0</v>
      </c>
      <c r="N107" s="4">
        <f t="shared" si="28"/>
        <v>0</v>
      </c>
      <c r="O107" s="4">
        <f t="shared" si="29"/>
        <v>0</v>
      </c>
      <c r="P107" s="4">
        <f t="shared" si="30"/>
        <v>122000</v>
      </c>
      <c r="Q107" s="4">
        <f t="shared" si="25"/>
        <v>117000</v>
      </c>
      <c r="R107" s="4">
        <f t="shared" si="26"/>
        <v>101000</v>
      </c>
      <c r="S107" s="1"/>
      <c r="T107" s="19" t="str">
        <f t="shared" si="31"/>
        <v>ex btw</v>
      </c>
      <c r="U107" s="1"/>
    </row>
    <row r="108" spans="1:21" x14ac:dyDescent="0.25">
      <c r="A108" s="1">
        <v>672215</v>
      </c>
      <c r="B108" s="14"/>
      <c r="C108" s="14"/>
      <c r="D108" s="14" t="s">
        <v>232</v>
      </c>
      <c r="E108" s="14" t="s">
        <v>233</v>
      </c>
      <c r="F108" s="14"/>
      <c r="G108" s="14" t="s">
        <v>6</v>
      </c>
      <c r="H108" s="15">
        <v>240000</v>
      </c>
      <c r="I108" s="4">
        <f t="shared" si="23"/>
        <v>247000</v>
      </c>
      <c r="J108" s="4">
        <v>285000</v>
      </c>
      <c r="K108" s="4">
        <f t="shared" si="24"/>
        <v>296000</v>
      </c>
      <c r="L108" s="15"/>
      <c r="M108" s="4">
        <f t="shared" si="27"/>
        <v>0</v>
      </c>
      <c r="N108" s="4">
        <f t="shared" si="28"/>
        <v>0</v>
      </c>
      <c r="O108" s="4">
        <f t="shared" si="29"/>
        <v>0</v>
      </c>
      <c r="P108" s="4">
        <f t="shared" si="30"/>
        <v>296000</v>
      </c>
      <c r="Q108" s="4">
        <f t="shared" si="25"/>
        <v>285000</v>
      </c>
      <c r="R108" s="4">
        <f t="shared" si="26"/>
        <v>247000</v>
      </c>
      <c r="S108" s="14"/>
      <c r="T108" s="19" t="str">
        <f t="shared" si="31"/>
        <v>ex btw</v>
      </c>
      <c r="U108" s="14"/>
    </row>
    <row r="109" spans="1:21" x14ac:dyDescent="0.25">
      <c r="A109" s="1">
        <v>672215</v>
      </c>
      <c r="B109" s="1"/>
      <c r="C109" s="1"/>
      <c r="D109" s="1" t="s">
        <v>185</v>
      </c>
      <c r="E109" s="1" t="s">
        <v>186</v>
      </c>
      <c r="F109" s="1"/>
      <c r="G109" s="1" t="s">
        <v>6</v>
      </c>
      <c r="H109" s="4">
        <v>90000</v>
      </c>
      <c r="I109" s="4">
        <f t="shared" si="23"/>
        <v>93000</v>
      </c>
      <c r="J109" s="4">
        <v>108000</v>
      </c>
      <c r="K109" s="4">
        <f t="shared" si="24"/>
        <v>112000</v>
      </c>
      <c r="L109" s="4">
        <v>0</v>
      </c>
      <c r="M109" s="4">
        <f t="shared" si="27"/>
        <v>0</v>
      </c>
      <c r="N109" s="4">
        <f t="shared" si="28"/>
        <v>0</v>
      </c>
      <c r="O109" s="4">
        <f t="shared" si="29"/>
        <v>0</v>
      </c>
      <c r="P109" s="4">
        <f t="shared" si="30"/>
        <v>112000</v>
      </c>
      <c r="Q109" s="4">
        <f t="shared" si="25"/>
        <v>108000</v>
      </c>
      <c r="R109" s="4">
        <f t="shared" si="26"/>
        <v>93000</v>
      </c>
      <c r="S109" s="1"/>
      <c r="T109" s="19" t="str">
        <f t="shared" si="31"/>
        <v>ex btw</v>
      </c>
      <c r="U109" s="1"/>
    </row>
    <row r="110" spans="1:21" x14ac:dyDescent="0.25">
      <c r="A110" s="1">
        <v>672215</v>
      </c>
      <c r="B110" s="1"/>
      <c r="C110" s="1"/>
      <c r="D110" s="1" t="s">
        <v>187</v>
      </c>
      <c r="E110" s="1" t="s">
        <v>188</v>
      </c>
      <c r="F110" s="1"/>
      <c r="G110" s="1" t="s">
        <v>6</v>
      </c>
      <c r="H110" s="4">
        <v>240000</v>
      </c>
      <c r="I110" s="4">
        <f t="shared" si="23"/>
        <v>247000</v>
      </c>
      <c r="J110" s="4">
        <v>285000</v>
      </c>
      <c r="K110" s="4">
        <f t="shared" si="24"/>
        <v>296000</v>
      </c>
      <c r="L110" s="4">
        <v>0</v>
      </c>
      <c r="M110" s="4">
        <f t="shared" si="27"/>
        <v>0</v>
      </c>
      <c r="N110" s="4">
        <f t="shared" si="28"/>
        <v>0</v>
      </c>
      <c r="O110" s="4">
        <f t="shared" si="29"/>
        <v>0</v>
      </c>
      <c r="P110" s="4">
        <f t="shared" si="30"/>
        <v>296000</v>
      </c>
      <c r="Q110" s="4">
        <f t="shared" si="25"/>
        <v>285000</v>
      </c>
      <c r="R110" s="4">
        <f t="shared" si="26"/>
        <v>247000</v>
      </c>
      <c r="S110" s="1"/>
      <c r="T110" s="19" t="str">
        <f t="shared" si="31"/>
        <v>ex btw</v>
      </c>
      <c r="U110" s="1"/>
    </row>
    <row r="111" spans="1:21" x14ac:dyDescent="0.25">
      <c r="A111" s="1">
        <v>672215</v>
      </c>
      <c r="B111" s="1"/>
      <c r="C111" s="1"/>
      <c r="D111" s="1" t="s">
        <v>189</v>
      </c>
      <c r="E111" s="1" t="s">
        <v>190</v>
      </c>
      <c r="F111" s="1"/>
      <c r="G111" s="1" t="s">
        <v>6</v>
      </c>
      <c r="H111" s="4">
        <v>297500</v>
      </c>
      <c r="I111" s="4">
        <f t="shared" si="23"/>
        <v>306000</v>
      </c>
      <c r="J111" s="4">
        <v>352000</v>
      </c>
      <c r="K111" s="4">
        <f t="shared" si="24"/>
        <v>365000</v>
      </c>
      <c r="L111" s="4">
        <v>0</v>
      </c>
      <c r="M111" s="4">
        <f t="shared" si="27"/>
        <v>0</v>
      </c>
      <c r="N111" s="4">
        <f t="shared" si="28"/>
        <v>0</v>
      </c>
      <c r="O111" s="4">
        <f t="shared" si="29"/>
        <v>0</v>
      </c>
      <c r="P111" s="4">
        <f t="shared" si="30"/>
        <v>365000</v>
      </c>
      <c r="Q111" s="4">
        <f t="shared" si="25"/>
        <v>352000</v>
      </c>
      <c r="R111" s="4">
        <f t="shared" si="26"/>
        <v>306000</v>
      </c>
      <c r="S111" s="1"/>
      <c r="T111" s="19" t="str">
        <f t="shared" si="31"/>
        <v>ex btw</v>
      </c>
      <c r="U111" s="1"/>
    </row>
    <row r="112" spans="1:21" x14ac:dyDescent="0.25">
      <c r="A112" s="1">
        <v>672215</v>
      </c>
      <c r="B112" s="1"/>
      <c r="C112" s="1"/>
      <c r="D112" s="1" t="s">
        <v>191</v>
      </c>
      <c r="E112" s="1" t="s">
        <v>192</v>
      </c>
      <c r="F112" s="1"/>
      <c r="G112" s="1" t="s">
        <v>6</v>
      </c>
      <c r="H112" s="4">
        <v>105000</v>
      </c>
      <c r="I112" s="4">
        <f t="shared" si="23"/>
        <v>108000</v>
      </c>
      <c r="J112" s="4">
        <v>125000</v>
      </c>
      <c r="K112" s="4">
        <f t="shared" si="24"/>
        <v>130000</v>
      </c>
      <c r="L112" s="4">
        <v>0</v>
      </c>
      <c r="M112" s="4">
        <f t="shared" si="27"/>
        <v>0</v>
      </c>
      <c r="N112" s="4">
        <f t="shared" si="28"/>
        <v>0</v>
      </c>
      <c r="O112" s="4">
        <f t="shared" si="29"/>
        <v>0</v>
      </c>
      <c r="P112" s="4">
        <f t="shared" si="30"/>
        <v>130000</v>
      </c>
      <c r="Q112" s="4">
        <f t="shared" si="25"/>
        <v>125000</v>
      </c>
      <c r="R112" s="4">
        <f t="shared" si="26"/>
        <v>108000</v>
      </c>
      <c r="S112" s="1"/>
      <c r="T112" s="19" t="str">
        <f t="shared" si="31"/>
        <v>ex btw</v>
      </c>
      <c r="U112" s="1"/>
    </row>
    <row r="113" spans="1:21" x14ac:dyDescent="0.25">
      <c r="A113" s="1">
        <v>672215</v>
      </c>
      <c r="B113" s="1"/>
      <c r="C113" s="1"/>
      <c r="D113" s="1" t="s">
        <v>193</v>
      </c>
      <c r="E113" s="1" t="s">
        <v>194</v>
      </c>
      <c r="F113" s="1"/>
      <c r="G113" s="1" t="s">
        <v>6</v>
      </c>
      <c r="H113" s="4">
        <v>275000</v>
      </c>
      <c r="I113" s="4">
        <f t="shared" si="23"/>
        <v>283000</v>
      </c>
      <c r="J113" s="4">
        <v>326000</v>
      </c>
      <c r="K113" s="4">
        <f t="shared" si="24"/>
        <v>338000</v>
      </c>
      <c r="L113" s="4">
        <v>0</v>
      </c>
      <c r="M113" s="4">
        <f t="shared" si="27"/>
        <v>0</v>
      </c>
      <c r="N113" s="4">
        <f t="shared" si="28"/>
        <v>0</v>
      </c>
      <c r="O113" s="4">
        <f t="shared" si="29"/>
        <v>0</v>
      </c>
      <c r="P113" s="4">
        <f t="shared" si="30"/>
        <v>338000</v>
      </c>
      <c r="Q113" s="4">
        <f t="shared" si="25"/>
        <v>326000</v>
      </c>
      <c r="R113" s="4">
        <f t="shared" si="26"/>
        <v>283000</v>
      </c>
      <c r="S113" s="1"/>
      <c r="T113" s="19" t="str">
        <f t="shared" si="31"/>
        <v>ex btw</v>
      </c>
      <c r="U113" s="1"/>
    </row>
    <row r="114" spans="1:21" x14ac:dyDescent="0.25">
      <c r="A114" s="1">
        <v>672215</v>
      </c>
      <c r="B114" s="1"/>
      <c r="C114" s="1"/>
      <c r="D114" s="1" t="s">
        <v>195</v>
      </c>
      <c r="E114" s="1" t="s">
        <v>196</v>
      </c>
      <c r="F114" s="1"/>
      <c r="G114" s="1" t="s">
        <v>6</v>
      </c>
      <c r="H114" s="4">
        <v>82500</v>
      </c>
      <c r="I114" s="4">
        <f t="shared" si="23"/>
        <v>85000</v>
      </c>
      <c r="J114" s="4">
        <v>98000</v>
      </c>
      <c r="K114" s="4">
        <f t="shared" si="24"/>
        <v>102000</v>
      </c>
      <c r="L114" s="4">
        <v>0</v>
      </c>
      <c r="M114" s="4">
        <f t="shared" si="27"/>
        <v>0</v>
      </c>
      <c r="N114" s="4">
        <f t="shared" si="28"/>
        <v>0</v>
      </c>
      <c r="O114" s="4">
        <f t="shared" si="29"/>
        <v>0</v>
      </c>
      <c r="P114" s="4">
        <f t="shared" si="30"/>
        <v>102000</v>
      </c>
      <c r="Q114" s="4">
        <f t="shared" si="25"/>
        <v>98000</v>
      </c>
      <c r="R114" s="4">
        <f t="shared" si="26"/>
        <v>85000</v>
      </c>
      <c r="S114" s="1"/>
      <c r="T114" s="19" t="str">
        <f t="shared" si="31"/>
        <v>ex btw</v>
      </c>
      <c r="U114" s="1"/>
    </row>
    <row r="115" spans="1:21" x14ac:dyDescent="0.25">
      <c r="A115" s="1">
        <v>672215</v>
      </c>
      <c r="B115" s="1"/>
      <c r="C115" s="1"/>
      <c r="D115" s="1" t="s">
        <v>197</v>
      </c>
      <c r="E115" s="1" t="s">
        <v>198</v>
      </c>
      <c r="F115" s="1"/>
      <c r="G115" s="1" t="s">
        <v>6</v>
      </c>
      <c r="H115" s="4">
        <v>90000</v>
      </c>
      <c r="I115" s="4">
        <f t="shared" si="23"/>
        <v>93000</v>
      </c>
      <c r="J115" s="4">
        <v>108000</v>
      </c>
      <c r="K115" s="4">
        <f t="shared" si="24"/>
        <v>112000</v>
      </c>
      <c r="L115" s="4">
        <v>0</v>
      </c>
      <c r="M115" s="4">
        <f t="shared" si="27"/>
        <v>0</v>
      </c>
      <c r="N115" s="4">
        <f t="shared" si="28"/>
        <v>0</v>
      </c>
      <c r="O115" s="4">
        <f t="shared" si="29"/>
        <v>0</v>
      </c>
      <c r="P115" s="4">
        <f t="shared" si="30"/>
        <v>112000</v>
      </c>
      <c r="Q115" s="4">
        <f t="shared" si="25"/>
        <v>108000</v>
      </c>
      <c r="R115" s="4">
        <f t="shared" si="26"/>
        <v>93000</v>
      </c>
      <c r="S115" s="1"/>
      <c r="T115" s="19" t="str">
        <f t="shared" si="31"/>
        <v>ex btw</v>
      </c>
      <c r="U115" s="1"/>
    </row>
    <row r="116" spans="1:21" x14ac:dyDescent="0.25">
      <c r="A116" s="1">
        <v>672215</v>
      </c>
      <c r="B116" s="1"/>
      <c r="C116" s="1"/>
      <c r="D116" s="1" t="s">
        <v>199</v>
      </c>
      <c r="E116" s="1" t="s">
        <v>200</v>
      </c>
      <c r="F116" s="1"/>
      <c r="G116" s="1" t="s">
        <v>6</v>
      </c>
      <c r="H116" s="4">
        <v>90000</v>
      </c>
      <c r="I116" s="4">
        <f t="shared" si="23"/>
        <v>93000</v>
      </c>
      <c r="J116" s="4">
        <v>108000</v>
      </c>
      <c r="K116" s="4">
        <f t="shared" si="24"/>
        <v>112000</v>
      </c>
      <c r="L116" s="4">
        <v>0</v>
      </c>
      <c r="M116" s="4">
        <f t="shared" si="27"/>
        <v>0</v>
      </c>
      <c r="N116" s="4">
        <f t="shared" si="28"/>
        <v>0</v>
      </c>
      <c r="O116" s="4">
        <f t="shared" si="29"/>
        <v>0</v>
      </c>
      <c r="P116" s="4">
        <f t="shared" si="30"/>
        <v>112000</v>
      </c>
      <c r="Q116" s="4">
        <f t="shared" si="25"/>
        <v>108000</v>
      </c>
      <c r="R116" s="4">
        <f t="shared" si="26"/>
        <v>93000</v>
      </c>
      <c r="S116" s="1"/>
      <c r="T116" s="19" t="str">
        <f t="shared" si="31"/>
        <v>ex btw</v>
      </c>
      <c r="U116" s="1"/>
    </row>
    <row r="117" spans="1:21" x14ac:dyDescent="0.25">
      <c r="A117" s="1">
        <v>672215</v>
      </c>
      <c r="B117" s="1"/>
      <c r="C117" s="1"/>
      <c r="D117" s="1" t="s">
        <v>201</v>
      </c>
      <c r="E117" s="1" t="s">
        <v>202</v>
      </c>
      <c r="F117" s="1"/>
      <c r="G117" s="1" t="s">
        <v>6</v>
      </c>
      <c r="H117" s="4">
        <v>90000</v>
      </c>
      <c r="I117" s="4">
        <f t="shared" si="23"/>
        <v>93000</v>
      </c>
      <c r="J117" s="4">
        <v>108000</v>
      </c>
      <c r="K117" s="4">
        <f t="shared" si="24"/>
        <v>112000</v>
      </c>
      <c r="L117" s="4">
        <v>0</v>
      </c>
      <c r="M117" s="4">
        <f t="shared" si="27"/>
        <v>0</v>
      </c>
      <c r="N117" s="4">
        <f t="shared" si="28"/>
        <v>0</v>
      </c>
      <c r="O117" s="4">
        <f t="shared" si="29"/>
        <v>0</v>
      </c>
      <c r="P117" s="4">
        <f t="shared" si="30"/>
        <v>112000</v>
      </c>
      <c r="Q117" s="4">
        <f t="shared" si="25"/>
        <v>108000</v>
      </c>
      <c r="R117" s="4">
        <f t="shared" si="26"/>
        <v>93000</v>
      </c>
      <c r="S117" s="1"/>
      <c r="T117" s="19" t="str">
        <f t="shared" si="31"/>
        <v>ex btw</v>
      </c>
      <c r="U117" s="1"/>
    </row>
    <row r="118" spans="1:21" x14ac:dyDescent="0.25">
      <c r="A118" s="1">
        <v>672215</v>
      </c>
      <c r="B118" s="1"/>
      <c r="C118" s="1"/>
      <c r="D118" s="1" t="s">
        <v>203</v>
      </c>
      <c r="E118" s="1" t="s">
        <v>204</v>
      </c>
      <c r="F118" s="1"/>
      <c r="G118" s="1" t="s">
        <v>6</v>
      </c>
      <c r="H118" s="4">
        <v>340000</v>
      </c>
      <c r="I118" s="4">
        <f t="shared" si="23"/>
        <v>350000</v>
      </c>
      <c r="J118" s="4">
        <v>403000</v>
      </c>
      <c r="K118" s="4">
        <f t="shared" si="24"/>
        <v>418000</v>
      </c>
      <c r="L118" s="4">
        <v>0</v>
      </c>
      <c r="M118" s="4">
        <f t="shared" si="27"/>
        <v>0</v>
      </c>
      <c r="N118" s="4">
        <f t="shared" si="28"/>
        <v>0</v>
      </c>
      <c r="O118" s="4">
        <f t="shared" si="29"/>
        <v>0</v>
      </c>
      <c r="P118" s="4">
        <f t="shared" si="30"/>
        <v>418000</v>
      </c>
      <c r="Q118" s="4">
        <f t="shared" si="25"/>
        <v>403000</v>
      </c>
      <c r="R118" s="4">
        <f t="shared" si="26"/>
        <v>350000</v>
      </c>
      <c r="S118" s="1"/>
      <c r="T118" s="19" t="str">
        <f t="shared" si="31"/>
        <v>ex btw</v>
      </c>
      <c r="U118" s="1"/>
    </row>
    <row r="119" spans="1:21" x14ac:dyDescent="0.25">
      <c r="A119" s="1">
        <v>672215</v>
      </c>
      <c r="B119" s="1"/>
      <c r="C119" s="1"/>
      <c r="D119" s="1" t="s">
        <v>205</v>
      </c>
      <c r="E119" s="1" t="s">
        <v>206</v>
      </c>
      <c r="F119" s="1"/>
      <c r="G119" s="1" t="s">
        <v>6</v>
      </c>
      <c r="H119" s="4">
        <v>240000</v>
      </c>
      <c r="I119" s="4">
        <f t="shared" si="23"/>
        <v>247000</v>
      </c>
      <c r="J119" s="4">
        <v>285000</v>
      </c>
      <c r="K119" s="4">
        <f t="shared" si="24"/>
        <v>296000</v>
      </c>
      <c r="L119" s="4">
        <v>0</v>
      </c>
      <c r="M119" s="4">
        <f t="shared" si="27"/>
        <v>0</v>
      </c>
      <c r="N119" s="4">
        <f t="shared" si="28"/>
        <v>0</v>
      </c>
      <c r="O119" s="4">
        <f t="shared" si="29"/>
        <v>0</v>
      </c>
      <c r="P119" s="4">
        <f t="shared" si="30"/>
        <v>296000</v>
      </c>
      <c r="Q119" s="4">
        <f t="shared" si="25"/>
        <v>285000</v>
      </c>
      <c r="R119" s="4">
        <f t="shared" si="26"/>
        <v>247000</v>
      </c>
      <c r="S119" s="1"/>
      <c r="T119" s="19" t="str">
        <f t="shared" si="31"/>
        <v>ex btw</v>
      </c>
      <c r="U119" s="1"/>
    </row>
    <row r="120" spans="1:21" x14ac:dyDescent="0.25">
      <c r="A120" s="1">
        <v>672215</v>
      </c>
      <c r="B120" s="1"/>
      <c r="C120" s="1"/>
      <c r="D120" s="1" t="s">
        <v>207</v>
      </c>
      <c r="E120" s="1" t="s">
        <v>208</v>
      </c>
      <c r="F120" s="1"/>
      <c r="G120" s="1" t="s">
        <v>6</v>
      </c>
      <c r="H120" s="4">
        <v>200000</v>
      </c>
      <c r="I120" s="4">
        <f t="shared" si="23"/>
        <v>206000</v>
      </c>
      <c r="J120" s="4">
        <v>237000</v>
      </c>
      <c r="K120" s="4">
        <f t="shared" si="24"/>
        <v>246000</v>
      </c>
      <c r="L120" s="4">
        <v>0</v>
      </c>
      <c r="M120" s="4">
        <f t="shared" si="27"/>
        <v>0</v>
      </c>
      <c r="N120" s="4">
        <f t="shared" si="28"/>
        <v>0</v>
      </c>
      <c r="O120" s="4">
        <f t="shared" si="29"/>
        <v>0</v>
      </c>
      <c r="P120" s="4">
        <f t="shared" si="30"/>
        <v>246000</v>
      </c>
      <c r="Q120" s="4">
        <f t="shared" si="25"/>
        <v>237000</v>
      </c>
      <c r="R120" s="4">
        <f t="shared" si="26"/>
        <v>206000</v>
      </c>
      <c r="S120" s="1"/>
      <c r="T120" s="19" t="str">
        <f t="shared" si="31"/>
        <v>ex btw</v>
      </c>
      <c r="U120" s="1"/>
    </row>
    <row r="121" spans="1:21" x14ac:dyDescent="0.25">
      <c r="A121" s="1">
        <v>672215</v>
      </c>
      <c r="B121" s="1"/>
      <c r="C121" s="1"/>
      <c r="D121" s="1" t="s">
        <v>209</v>
      </c>
      <c r="E121" s="1" t="s">
        <v>210</v>
      </c>
      <c r="F121" s="1"/>
      <c r="G121" s="1" t="s">
        <v>6</v>
      </c>
      <c r="H121" s="4">
        <v>90000</v>
      </c>
      <c r="I121" s="4">
        <f t="shared" si="23"/>
        <v>93000</v>
      </c>
      <c r="J121" s="4">
        <v>108000</v>
      </c>
      <c r="K121" s="4">
        <f t="shared" si="24"/>
        <v>112000</v>
      </c>
      <c r="L121" s="4">
        <v>0</v>
      </c>
      <c r="M121" s="4">
        <f t="shared" si="27"/>
        <v>0</v>
      </c>
      <c r="N121" s="4">
        <f t="shared" si="28"/>
        <v>0</v>
      </c>
      <c r="O121" s="4">
        <f t="shared" si="29"/>
        <v>0</v>
      </c>
      <c r="P121" s="4">
        <f t="shared" si="30"/>
        <v>112000</v>
      </c>
      <c r="Q121" s="4">
        <f t="shared" si="25"/>
        <v>108000</v>
      </c>
      <c r="R121" s="4">
        <f t="shared" si="26"/>
        <v>93000</v>
      </c>
      <c r="S121" s="1"/>
      <c r="T121" s="19" t="str">
        <f t="shared" si="31"/>
        <v>ex btw</v>
      </c>
      <c r="U121" s="1"/>
    </row>
    <row r="122" spans="1:21" x14ac:dyDescent="0.25">
      <c r="A122" s="1">
        <v>672215</v>
      </c>
      <c r="B122" s="1"/>
      <c r="C122" s="1"/>
      <c r="D122" s="1" t="s">
        <v>211</v>
      </c>
      <c r="E122" s="1" t="s">
        <v>212</v>
      </c>
      <c r="F122" s="1"/>
      <c r="G122" s="1" t="s">
        <v>6</v>
      </c>
      <c r="H122" s="4">
        <v>90000</v>
      </c>
      <c r="I122" s="4">
        <f t="shared" si="23"/>
        <v>93000</v>
      </c>
      <c r="J122" s="4">
        <v>108000</v>
      </c>
      <c r="K122" s="4">
        <f t="shared" si="24"/>
        <v>112000</v>
      </c>
      <c r="L122" s="4">
        <v>0</v>
      </c>
      <c r="M122" s="4">
        <f t="shared" si="27"/>
        <v>0</v>
      </c>
      <c r="N122" s="4">
        <f t="shared" si="28"/>
        <v>0</v>
      </c>
      <c r="O122" s="4">
        <f t="shared" si="29"/>
        <v>0</v>
      </c>
      <c r="P122" s="4">
        <f t="shared" si="30"/>
        <v>112000</v>
      </c>
      <c r="Q122" s="4">
        <f t="shared" si="25"/>
        <v>108000</v>
      </c>
      <c r="R122" s="4">
        <f t="shared" si="26"/>
        <v>93000</v>
      </c>
      <c r="S122" s="1"/>
      <c r="T122" s="19" t="str">
        <f t="shared" si="31"/>
        <v>ex btw</v>
      </c>
      <c r="U122" s="1"/>
    </row>
    <row r="123" spans="1:21" x14ac:dyDescent="0.25">
      <c r="A123" s="1">
        <v>672215</v>
      </c>
      <c r="B123" s="1"/>
      <c r="C123" s="1"/>
      <c r="D123" s="1" t="s">
        <v>213</v>
      </c>
      <c r="E123" s="1" t="s">
        <v>178</v>
      </c>
      <c r="F123" s="1"/>
      <c r="G123" s="1" t="s">
        <v>6</v>
      </c>
      <c r="H123" s="4">
        <v>90000</v>
      </c>
      <c r="I123" s="4">
        <f t="shared" si="23"/>
        <v>93000</v>
      </c>
      <c r="J123" s="4">
        <v>108000</v>
      </c>
      <c r="K123" s="4">
        <f t="shared" si="24"/>
        <v>112000</v>
      </c>
      <c r="L123" s="4">
        <v>0</v>
      </c>
      <c r="M123" s="4">
        <f t="shared" si="27"/>
        <v>0</v>
      </c>
      <c r="N123" s="4">
        <f t="shared" si="28"/>
        <v>0</v>
      </c>
      <c r="O123" s="4">
        <f t="shared" si="29"/>
        <v>0</v>
      </c>
      <c r="P123" s="4">
        <f t="shared" si="30"/>
        <v>112000</v>
      </c>
      <c r="Q123" s="4">
        <f t="shared" si="25"/>
        <v>108000</v>
      </c>
      <c r="R123" s="4">
        <f t="shared" si="26"/>
        <v>93000</v>
      </c>
      <c r="S123" s="1"/>
      <c r="T123" s="19" t="str">
        <f t="shared" si="31"/>
        <v>ex btw</v>
      </c>
      <c r="U123" s="1"/>
    </row>
    <row r="124" spans="1:21" x14ac:dyDescent="0.25">
      <c r="A124" s="1">
        <v>672215</v>
      </c>
      <c r="B124" s="1"/>
      <c r="C124" s="1"/>
      <c r="D124" s="1" t="s">
        <v>214</v>
      </c>
      <c r="E124" s="1" t="s">
        <v>215</v>
      </c>
      <c r="F124" s="1"/>
      <c r="G124" s="1" t="s">
        <v>6</v>
      </c>
      <c r="H124" s="4">
        <v>90000</v>
      </c>
      <c r="I124" s="4">
        <f t="shared" si="23"/>
        <v>93000</v>
      </c>
      <c r="J124" s="4">
        <v>108000</v>
      </c>
      <c r="K124" s="4">
        <f t="shared" si="24"/>
        <v>112000</v>
      </c>
      <c r="L124" s="4">
        <v>0</v>
      </c>
      <c r="M124" s="4">
        <f t="shared" si="27"/>
        <v>0</v>
      </c>
      <c r="N124" s="4">
        <f t="shared" si="28"/>
        <v>0</v>
      </c>
      <c r="O124" s="4">
        <f t="shared" si="29"/>
        <v>0</v>
      </c>
      <c r="P124" s="4">
        <f t="shared" si="30"/>
        <v>112000</v>
      </c>
      <c r="Q124" s="4">
        <f t="shared" si="25"/>
        <v>108000</v>
      </c>
      <c r="R124" s="4">
        <f t="shared" si="26"/>
        <v>93000</v>
      </c>
      <c r="S124" s="1"/>
      <c r="T124" s="19" t="str">
        <f t="shared" si="31"/>
        <v>ex btw</v>
      </c>
      <c r="U124" s="1"/>
    </row>
    <row r="125" spans="1:21" x14ac:dyDescent="0.25">
      <c r="A125" s="1">
        <v>672215</v>
      </c>
      <c r="B125" s="1"/>
      <c r="C125" s="1"/>
      <c r="D125" s="1" t="s">
        <v>216</v>
      </c>
      <c r="E125" s="1" t="s">
        <v>217</v>
      </c>
      <c r="F125" s="1"/>
      <c r="G125" s="1" t="s">
        <v>6</v>
      </c>
      <c r="H125" s="4">
        <v>90000</v>
      </c>
      <c r="I125" s="4">
        <f t="shared" si="23"/>
        <v>93000</v>
      </c>
      <c r="J125" s="4">
        <v>108000</v>
      </c>
      <c r="K125" s="4">
        <f t="shared" si="24"/>
        <v>112000</v>
      </c>
      <c r="L125" s="4">
        <v>0</v>
      </c>
      <c r="M125" s="4">
        <f t="shared" si="27"/>
        <v>0</v>
      </c>
      <c r="N125" s="4">
        <f t="shared" si="28"/>
        <v>0</v>
      </c>
      <c r="O125" s="4">
        <f t="shared" si="29"/>
        <v>0</v>
      </c>
      <c r="P125" s="4">
        <f t="shared" si="30"/>
        <v>112000</v>
      </c>
      <c r="Q125" s="4">
        <f t="shared" si="25"/>
        <v>108000</v>
      </c>
      <c r="R125" s="4">
        <f t="shared" si="26"/>
        <v>93000</v>
      </c>
      <c r="S125" s="1"/>
      <c r="T125" s="19" t="str">
        <f t="shared" si="31"/>
        <v>ex btw</v>
      </c>
      <c r="U125" s="1"/>
    </row>
    <row r="126" spans="1:21" x14ac:dyDescent="0.25">
      <c r="A126" s="1">
        <v>672215</v>
      </c>
      <c r="B126" s="1"/>
      <c r="C126" s="1"/>
      <c r="D126" s="1" t="s">
        <v>218</v>
      </c>
      <c r="E126" s="1" t="s">
        <v>178</v>
      </c>
      <c r="F126" s="1"/>
      <c r="G126" s="1" t="s">
        <v>6</v>
      </c>
      <c r="H126" s="4">
        <v>255000</v>
      </c>
      <c r="I126" s="4">
        <f t="shared" si="23"/>
        <v>263000</v>
      </c>
      <c r="J126" s="4">
        <v>303000</v>
      </c>
      <c r="K126" s="4">
        <f t="shared" si="24"/>
        <v>314000</v>
      </c>
      <c r="L126" s="4">
        <v>0</v>
      </c>
      <c r="M126" s="4">
        <f t="shared" si="27"/>
        <v>0</v>
      </c>
      <c r="N126" s="4">
        <f t="shared" si="28"/>
        <v>0</v>
      </c>
      <c r="O126" s="4">
        <f t="shared" si="29"/>
        <v>0</v>
      </c>
      <c r="P126" s="4">
        <f t="shared" si="30"/>
        <v>314000</v>
      </c>
      <c r="Q126" s="4">
        <f t="shared" si="25"/>
        <v>303000</v>
      </c>
      <c r="R126" s="4">
        <f t="shared" si="26"/>
        <v>263000</v>
      </c>
      <c r="S126" s="1"/>
      <c r="T126" s="19" t="str">
        <f t="shared" si="31"/>
        <v>ex btw</v>
      </c>
      <c r="U126" s="1"/>
    </row>
    <row r="127" spans="1:21" x14ac:dyDescent="0.25">
      <c r="A127" s="5"/>
      <c r="B127" s="5"/>
      <c r="C127" s="5"/>
      <c r="D127" s="5" t="s">
        <v>219</v>
      </c>
      <c r="E127" s="5"/>
      <c r="F127" s="5"/>
      <c r="G127" s="5"/>
      <c r="H127" s="6">
        <f t="shared" ref="H127:R127" si="32">SUM(H93:H126)</f>
        <v>5667000</v>
      </c>
      <c r="I127" s="6">
        <f t="shared" si="32"/>
        <v>5840000</v>
      </c>
      <c r="J127" s="6">
        <f t="shared" si="32"/>
        <v>6738000</v>
      </c>
      <c r="K127" s="6">
        <f>SUM(K93:K126)</f>
        <v>6992000</v>
      </c>
      <c r="L127" s="6">
        <f t="shared" si="32"/>
        <v>0</v>
      </c>
      <c r="M127" s="6">
        <f t="shared" si="32"/>
        <v>0</v>
      </c>
      <c r="N127" s="6">
        <f t="shared" si="32"/>
        <v>0</v>
      </c>
      <c r="O127" s="6">
        <f t="shared" si="32"/>
        <v>0</v>
      </c>
      <c r="P127" s="6">
        <f t="shared" si="32"/>
        <v>6992000</v>
      </c>
      <c r="Q127" s="6">
        <f t="shared" si="32"/>
        <v>6738000</v>
      </c>
      <c r="R127" s="6">
        <f t="shared" si="32"/>
        <v>5840000</v>
      </c>
      <c r="S127" s="5"/>
      <c r="T127" s="22"/>
      <c r="U127" s="5"/>
    </row>
    <row r="128" spans="1:21" x14ac:dyDescent="0.25">
      <c r="A128" s="1"/>
      <c r="B128" s="1"/>
      <c r="C128" s="1"/>
      <c r="D128" s="1"/>
      <c r="E128" s="1"/>
      <c r="F128" s="1"/>
      <c r="G128" s="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"/>
      <c r="T128" s="19"/>
      <c r="U128" s="1"/>
    </row>
    <row r="129" spans="1:21" x14ac:dyDescent="0.25">
      <c r="A129" s="1"/>
      <c r="B129" s="1"/>
      <c r="C129" s="1"/>
      <c r="D129" s="1"/>
      <c r="E129" s="1"/>
      <c r="F129" s="1"/>
      <c r="G129" s="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"/>
      <c r="T129" s="19"/>
      <c r="U129" s="1"/>
    </row>
    <row r="130" spans="1:21" ht="18.75" x14ac:dyDescent="0.3">
      <c r="A130" s="16"/>
      <c r="B130" s="16"/>
      <c r="C130" s="16"/>
      <c r="D130" s="16"/>
      <c r="E130" s="16"/>
      <c r="F130" s="16"/>
      <c r="G130" s="16"/>
      <c r="H130" s="17">
        <f t="shared" ref="H130:R130" si="33">SUM(H35+H91+H127)</f>
        <v>267397193.5</v>
      </c>
      <c r="I130" s="17">
        <f t="shared" si="33"/>
        <v>276776090</v>
      </c>
      <c r="J130" s="17">
        <f t="shared" si="33"/>
        <v>300424000</v>
      </c>
      <c r="K130" s="17">
        <f t="shared" si="33"/>
        <v>333147900</v>
      </c>
      <c r="L130" s="17">
        <f t="shared" si="33"/>
        <v>31340396</v>
      </c>
      <c r="M130" s="17">
        <f t="shared" si="33"/>
        <v>32023887</v>
      </c>
      <c r="N130" s="17">
        <f t="shared" si="33"/>
        <v>45236000</v>
      </c>
      <c r="O130" s="17">
        <f t="shared" si="33"/>
        <v>46145000</v>
      </c>
      <c r="P130" s="17">
        <f t="shared" si="33"/>
        <v>379292900</v>
      </c>
      <c r="Q130" s="25">
        <f t="shared" si="33"/>
        <v>345648000</v>
      </c>
      <c r="R130" s="25">
        <f t="shared" si="33"/>
        <v>307230977</v>
      </c>
      <c r="S130" s="16"/>
      <c r="T130" s="19"/>
      <c r="U130" s="16"/>
    </row>
    <row r="131" spans="1:21" x14ac:dyDescent="0.25">
      <c r="A131" s="1"/>
      <c r="B131" s="1"/>
      <c r="C131" s="1"/>
      <c r="D131" s="1"/>
      <c r="E131" s="1"/>
      <c r="F131" s="1"/>
      <c r="G131" s="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"/>
      <c r="T131" s="19"/>
      <c r="U131" s="1"/>
    </row>
    <row r="132" spans="1:21" x14ac:dyDescent="0.25">
      <c r="A132" s="1"/>
      <c r="B132" s="1"/>
      <c r="C132" s="1"/>
      <c r="D132" s="1"/>
      <c r="E132" s="1"/>
      <c r="F132" s="1"/>
      <c r="G132" s="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"/>
      <c r="T132" s="19"/>
      <c r="U132" s="1"/>
    </row>
    <row r="133" spans="1:21" x14ac:dyDescent="0.25">
      <c r="A133" s="1">
        <v>507600</v>
      </c>
      <c r="B133" s="1"/>
      <c r="C133" s="1"/>
      <c r="D133" s="1"/>
      <c r="E133" s="1"/>
      <c r="F133" s="1"/>
      <c r="G133" s="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"/>
      <c r="T133" s="19"/>
      <c r="U133" s="1" t="s">
        <v>274</v>
      </c>
    </row>
    <row r="134" spans="1:21" x14ac:dyDescent="0.25">
      <c r="A134" s="1"/>
      <c r="B134" s="1"/>
      <c r="C134" s="1"/>
      <c r="D134" s="1"/>
      <c r="E134" s="1"/>
      <c r="F134" s="1"/>
      <c r="G134" s="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"/>
      <c r="T134" s="19"/>
      <c r="U134" s="1"/>
    </row>
    <row r="135" spans="1:21" x14ac:dyDescent="0.25">
      <c r="A135" s="1"/>
      <c r="B135" s="1"/>
      <c r="C135" s="1"/>
      <c r="D135" s="1"/>
      <c r="E135" s="1"/>
      <c r="F135" s="1"/>
      <c r="G135" s="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"/>
      <c r="T135" s="19"/>
      <c r="U135" s="1"/>
    </row>
    <row r="140" spans="1:21" x14ac:dyDescent="0.25">
      <c r="K140" s="18"/>
      <c r="L140" s="18">
        <f>L130-[2]Blad1!$K$132</f>
        <v>-269083604</v>
      </c>
      <c r="M140" s="18">
        <f>M130-[2]Blad1!$K$132</f>
        <v>-268400113</v>
      </c>
      <c r="N140" s="18">
        <f>N130-[2]Blad1!$K$132</f>
        <v>-255188000</v>
      </c>
      <c r="O140" s="18"/>
      <c r="P140" s="18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  <headerFooter>
    <oddFooter>&amp;L&amp;F
Uniek nr.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</vt:lpstr>
      <vt:lpstr>Overzicht!Afdrukbereik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2022-06-28T05:43:13Z</cp:lastPrinted>
  <dcterms:created xsi:type="dcterms:W3CDTF">2020-03-06T14:52:38Z</dcterms:created>
  <dcterms:modified xsi:type="dcterms:W3CDTF">2024-10-07T13:14:18Z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1f16128a-da40-42e9-8efc-0f647d51e391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2024-01-09T17:13:25Z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dd307018-eead-445b-9ba6-b5a5d08f263b</vt:lpwstr>
  </property>
  <property fmtid="{D5CDD505-2E9C-101B-9397-08002B2CF9AE}" pid="10" name="MSIP_Label_9043f10a-881e-4653-a55e-02ca2cc829dc_ContentBits">
    <vt:lpwstr>0</vt:lpwstr>
  </property>
</Properties>
</file>