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care.sharepoint.com/sites/Sales/Gedeelde documenten/Inkoop/Aanbestedingen/2027-2030/Concepten 2027-2030/Definitief/"/>
    </mc:Choice>
  </mc:AlternateContent>
  <xr:revisionPtr revIDLastSave="624" documentId="13_ncr:1_{C7F9C24A-A19B-4ED5-9D57-4CB8EF55562A}" xr6:coauthVersionLast="47" xr6:coauthVersionMax="47" xr10:uidLastSave="{EBEEBDEB-167B-43CF-87BD-79685252C90F}"/>
  <bookViews>
    <workbookView xWindow="25080" yWindow="-120" windowWidth="25440" windowHeight="15540" xr2:uid="{65F1BE6A-995C-477C-BCB7-1EEE6CA18E03}"/>
  </bookViews>
  <sheets>
    <sheet name="Contractwaarde perceel 1 (E)" sheetId="3" r:id="rId1"/>
    <sheet name="Contractwaarde perceel 2 (G)" sheetId="7" r:id="rId2"/>
    <sheet name="Subgunning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3" l="1"/>
  <c r="G29" i="7"/>
  <c r="G30" i="7"/>
  <c r="G31" i="7"/>
  <c r="G33" i="7"/>
  <c r="H29" i="7"/>
  <c r="H30" i="7"/>
  <c r="H31" i="7"/>
  <c r="H32" i="7"/>
  <c r="H33" i="7"/>
  <c r="H34" i="7"/>
  <c r="H35" i="7"/>
  <c r="H36" i="7"/>
  <c r="H37" i="7"/>
  <c r="H38" i="7"/>
  <c r="H39" i="7"/>
  <c r="H40" i="7"/>
  <c r="H28" i="7"/>
  <c r="G28" i="7"/>
  <c r="A29" i="7"/>
  <c r="A30" i="7"/>
  <c r="A31" i="7"/>
  <c r="A32" i="7"/>
  <c r="A33" i="7"/>
  <c r="A34" i="7"/>
  <c r="A35" i="7"/>
  <c r="A36" i="7"/>
  <c r="A37" i="7"/>
  <c r="A38" i="7"/>
  <c r="A39" i="7"/>
  <c r="A40" i="7"/>
  <c r="A28" i="7"/>
  <c r="A28" i="2"/>
  <c r="D32" i="2"/>
  <c r="G32" i="7" s="1"/>
  <c r="A15" i="2"/>
  <c r="A12" i="2"/>
  <c r="A8" i="2"/>
  <c r="A33" i="2"/>
  <c r="A37" i="2"/>
  <c r="D28" i="2"/>
  <c r="D29" i="2"/>
  <c r="D30" i="2"/>
  <c r="D31" i="2"/>
  <c r="D33" i="2"/>
  <c r="D34" i="2"/>
  <c r="G34" i="7" s="1"/>
  <c r="D35" i="2"/>
  <c r="G35" i="7" s="1"/>
  <c r="D36" i="2"/>
  <c r="G36" i="7" s="1"/>
  <c r="D37" i="2"/>
  <c r="G37" i="7" s="1"/>
  <c r="D38" i="2"/>
  <c r="G38" i="7" s="1"/>
  <c r="D39" i="2"/>
  <c r="G39" i="7" s="1"/>
  <c r="D40" i="2"/>
  <c r="G40" i="7" s="1"/>
  <c r="E20" i="2"/>
  <c r="G22" i="7"/>
  <c r="H26" i="3"/>
  <c r="H27" i="3"/>
  <c r="H28" i="3"/>
  <c r="H29" i="3"/>
  <c r="H30" i="3"/>
  <c r="H31" i="3"/>
  <c r="H32" i="3"/>
  <c r="H33" i="3"/>
  <c r="H34" i="3"/>
  <c r="H35" i="3"/>
  <c r="A30" i="3"/>
  <c r="A31" i="3"/>
  <c r="A32" i="3"/>
  <c r="A33" i="3"/>
  <c r="A34" i="3"/>
  <c r="A35" i="3"/>
  <c r="F9" i="7" l="1"/>
  <c r="F8" i="3"/>
  <c r="A26" i="3"/>
  <c r="A27" i="3"/>
  <c r="A28" i="3"/>
  <c r="A25" i="3" l="1"/>
  <c r="A29" i="3"/>
  <c r="B26" i="7" l="1"/>
  <c r="G41" i="7" l="1"/>
  <c r="G43" i="7" l="1"/>
  <c r="H25" i="3" l="1"/>
  <c r="H36" i="3" s="1"/>
  <c r="H41" i="7" l="1"/>
  <c r="D42" i="2"/>
  <c r="E42" i="2"/>
  <c r="D8" i="2"/>
  <c r="G25" i="3" s="1"/>
  <c r="D12" i="2"/>
  <c r="G29" i="3" s="1"/>
  <c r="D11" i="2"/>
  <c r="G28" i="3" s="1"/>
  <c r="D9" i="2"/>
  <c r="D13" i="2"/>
  <c r="D10" i="2"/>
  <c r="G27" i="3" s="1"/>
  <c r="D14" i="2"/>
  <c r="D15" i="2"/>
  <c r="G32" i="3" s="1"/>
  <c r="D16" i="2"/>
  <c r="G33" i="3" s="1"/>
  <c r="D17" i="2"/>
  <c r="G34" i="3" s="1"/>
  <c r="B23" i="3"/>
  <c r="D18" i="2"/>
  <c r="G35" i="3" s="1"/>
  <c r="G31" i="3" l="1"/>
  <c r="G30" i="3"/>
  <c r="D20" i="2"/>
  <c r="G26" i="3"/>
  <c r="G36" i="3"/>
  <c r="G38" i="3" s="1"/>
</calcChain>
</file>

<file path=xl/sharedStrings.xml><?xml version="1.0" encoding="utf-8"?>
<sst xmlns="http://schemas.openxmlformats.org/spreadsheetml/2006/main" count="122" uniqueCount="68">
  <si>
    <t>Inkoopgroep A</t>
  </si>
  <si>
    <t>Totaal</t>
  </si>
  <si>
    <t>Volume off-peak</t>
  </si>
  <si>
    <t>MWh</t>
  </si>
  <si>
    <t>Volume Peak</t>
  </si>
  <si>
    <t>Volume teruglevering EPEX (off-peak)</t>
  </si>
  <si>
    <t>Volume teruglevering EPEX (peak)</t>
  </si>
  <si>
    <t>Biedingsformulier</t>
  </si>
  <si>
    <t>Naam Deelnemer</t>
  </si>
  <si>
    <t>Aantal jaren</t>
  </si>
  <si>
    <t>U1a (off-peak)</t>
  </si>
  <si>
    <t>€/MWh</t>
  </si>
  <si>
    <t>U2a (peak)</t>
  </si>
  <si>
    <t>Teruglevering</t>
  </si>
  <si>
    <t>U3 (afslag EPEX off-peak)*</t>
  </si>
  <si>
    <t>U4 (afslag EPEX peak)*</t>
  </si>
  <si>
    <t>Contractwaarde opslag:</t>
  </si>
  <si>
    <t>Subgunningscriteria</t>
  </si>
  <si>
    <t>Max. kostenvoordeel:</t>
  </si>
  <si>
    <t>1a</t>
  </si>
  <si>
    <t>1b</t>
  </si>
  <si>
    <t>1c</t>
  </si>
  <si>
    <t>Totale score</t>
  </si>
  <si>
    <t>Jaarvolume profiel KV (G1/G2)</t>
  </si>
  <si>
    <t>m³</t>
  </si>
  <si>
    <t>Jaarvolume profiel GV (G2C)</t>
  </si>
  <si>
    <t>m³/h</t>
  </si>
  <si>
    <t>€/m³</t>
  </si>
  <si>
    <t>Regiotoeslag*</t>
  </si>
  <si>
    <t>Regiotoeslag/GTS (G2C)**</t>
  </si>
  <si>
    <t>Flexfee***</t>
  </si>
  <si>
    <t>€/m³/h/yr</t>
  </si>
  <si>
    <t>Endex TTF-Cal</t>
  </si>
  <si>
    <t>Elektriciteit</t>
  </si>
  <si>
    <t>Rekenkundig voordeel</t>
  </si>
  <si>
    <t>Per onderdeel</t>
  </si>
  <si>
    <t>#</t>
  </si>
  <si>
    <t>Onderwerp</t>
  </si>
  <si>
    <t>Max. waardering</t>
  </si>
  <si>
    <t>Percentage</t>
  </si>
  <si>
    <t>SDG-doel</t>
  </si>
  <si>
    <t>Nieuwe entiteiten</t>
  </si>
  <si>
    <t>Ruimere totale bandbreedte</t>
  </si>
  <si>
    <t>Kleinverbruik bandbreedtevrij</t>
  </si>
  <si>
    <t>Facturatie- en aanmaningsproces</t>
  </si>
  <si>
    <t>Kredietwaardigheid</t>
  </si>
  <si>
    <t>Web-interface inkoop</t>
  </si>
  <si>
    <t>Web-interface mutaties</t>
  </si>
  <si>
    <t>Gas</t>
  </si>
  <si>
    <t>Ja</t>
  </si>
  <si>
    <t>Nee</t>
  </si>
  <si>
    <t>1d</t>
  </si>
  <si>
    <t>Contractwaarde aanbesteding Elektriciteit 2027-2028</t>
  </si>
  <si>
    <t>Contractwaarde aanbesteding Gas 2027-2028</t>
  </si>
  <si>
    <t>Jaarvolume GXX</t>
  </si>
  <si>
    <t>Contractcap. GXX</t>
  </si>
  <si>
    <t>Profiel Grootverbruik bandbreedtevrij</t>
  </si>
  <si>
    <t>Totaal subgunning:</t>
  </si>
  <si>
    <t>* EPEX afslag voor teruglevering van maximaal 20,00 €/MWh, dient geoffreerd te worden als 20,00 (zie eis 7, EEC/2024-04-03a).</t>
  </si>
  <si>
    <t>* Indien terugleververgoeding een vaste prijs is, dan kan dit geoffreerd worden als nul (zie eis 7, EEC/2024-04-03a).</t>
  </si>
  <si>
    <t>* De regiotoeslag cq. kosten GTS voor profielaansluitingen (G1, G2) dient separaat te worden geoffreerd (zie eis 43, EEC/2024-01-03b).</t>
  </si>
  <si>
    <t>** De regiotoeslag cq. kosten GTS voor profielaansluitingen (G2C) dient separaat te worden geoffreerd, maar kan ook gelijk zijn aan regiotoeslag (G1, G2) alsmede de opslag.</t>
  </si>
  <si>
    <t>*** De flexfee voor GXX kan ook nul zijn indien het in de opslag is opgenomen (zie eis 39, EEC/2024-01-03b).</t>
  </si>
  <si>
    <t>Basisgroep</t>
  </si>
  <si>
    <t>Gecompenseerd aardgas (optioneel/separaat)</t>
  </si>
  <si>
    <t>W2 (GXX)</t>
  </si>
  <si>
    <t>W1 (G2C)</t>
  </si>
  <si>
    <t>W1 (G1, G2)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</si>
</sst>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_ ;_ &quot;€&quot;\ * \-#,##0_ ;_ &quot;€&quot;\ * &quot;-&quot;??_ ;_ @_ "/>
    <numFmt numFmtId="166" formatCode="0.0%"/>
    <numFmt numFmtId="167" formatCode="_ &quot;€&quot;\ * #,##0.000_ ;_ &quot;€&quot;\ * \-#,##0.000_ ;_ &quot;€&quot;\ * &quot;-&quot;??_ ;_ @_ "/>
    <numFmt numFmtId="168" formatCode="0.#############"/>
    <numFmt numFmtId="169" formatCode="_ * #,##0.0000_ ;_ * \-#,##0.0000_ ;_ * &quot;-&quot;??_ ;_ @_ "/>
    <numFmt numFmtId="170" formatCode="_ &quot;€&quot;\ * #,##0.000000_ ;_ &quot;€&quot;\ * \-#,##0.000000_ ;_ &quot;€&quot;\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3" fillId="0" borderId="0" xfId="0" applyFont="1"/>
    <xf numFmtId="9" fontId="0" fillId="0" borderId="0" xfId="3" applyFont="1"/>
    <xf numFmtId="0" fontId="0" fillId="0" borderId="0" xfId="0" applyAlignment="1">
      <alignment horizontal="right"/>
    </xf>
    <xf numFmtId="165" fontId="0" fillId="0" borderId="0" xfId="2" applyNumberFormat="1" applyFont="1"/>
    <xf numFmtId="0" fontId="0" fillId="0" borderId="0" xfId="0" applyAlignment="1">
      <alignment vertical="center" wrapText="1"/>
    </xf>
    <xf numFmtId="164" fontId="0" fillId="0" borderId="0" xfId="1" applyNumberFormat="1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3" fillId="0" borderId="0" xfId="0" applyNumberFormat="1" applyFon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3" applyFont="1" applyAlignment="1">
      <alignment horizontal="center"/>
    </xf>
    <xf numFmtId="44" fontId="6" fillId="0" borderId="2" xfId="2" applyFont="1" applyBorder="1"/>
    <xf numFmtId="0" fontId="6" fillId="0" borderId="4" xfId="0" applyFont="1" applyBorder="1"/>
    <xf numFmtId="0" fontId="6" fillId="0" borderId="5" xfId="0" applyFont="1" applyBorder="1"/>
    <xf numFmtId="0" fontId="0" fillId="0" borderId="6" xfId="0" applyBorder="1"/>
    <xf numFmtId="0" fontId="0" fillId="0" borderId="7" xfId="0" applyBorder="1"/>
    <xf numFmtId="164" fontId="0" fillId="0" borderId="6" xfId="1" applyNumberFormat="1" applyFont="1" applyBorder="1"/>
    <xf numFmtId="0" fontId="7" fillId="0" borderId="0" xfId="0" applyFont="1"/>
    <xf numFmtId="44" fontId="6" fillId="0" borderId="5" xfId="2" applyFont="1" applyBorder="1"/>
    <xf numFmtId="0" fontId="0" fillId="0" borderId="8" xfId="0" applyBorder="1"/>
    <xf numFmtId="165" fontId="6" fillId="0" borderId="3" xfId="2" applyNumberFormat="1" applyFont="1" applyBorder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vertical="center" wrapText="1"/>
    </xf>
    <xf numFmtId="166" fontId="0" fillId="0" borderId="0" xfId="3" applyNumberFormat="1" applyFont="1"/>
    <xf numFmtId="0" fontId="3" fillId="0" borderId="5" xfId="0" applyFont="1" applyBorder="1"/>
    <xf numFmtId="0" fontId="3" fillId="0" borderId="4" xfId="0" applyFont="1" applyBorder="1"/>
    <xf numFmtId="165" fontId="3" fillId="0" borderId="1" xfId="2" applyNumberFormat="1" applyFont="1" applyBorder="1" applyAlignment="1">
      <alignment horizontal="left"/>
    </xf>
    <xf numFmtId="0" fontId="6" fillId="0" borderId="0" xfId="0" applyFont="1"/>
    <xf numFmtId="165" fontId="6" fillId="0" borderId="1" xfId="2" applyNumberFormat="1" applyFont="1" applyBorder="1"/>
    <xf numFmtId="0" fontId="11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165" fontId="0" fillId="0" borderId="0" xfId="2" applyNumberFormat="1" applyFont="1" applyBorder="1"/>
    <xf numFmtId="43" fontId="0" fillId="0" borderId="0" xfId="1" applyFont="1"/>
    <xf numFmtId="165" fontId="0" fillId="0" borderId="6" xfId="0" applyNumberFormat="1" applyBorder="1"/>
    <xf numFmtId="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7" fillId="0" borderId="11" xfId="0" applyFont="1" applyBorder="1"/>
    <xf numFmtId="0" fontId="3" fillId="0" borderId="15" xfId="0" applyFont="1" applyBorder="1"/>
    <xf numFmtId="0" fontId="0" fillId="0" borderId="16" xfId="0" applyBorder="1"/>
    <xf numFmtId="0" fontId="0" fillId="0" borderId="15" xfId="0" applyBorder="1"/>
    <xf numFmtId="165" fontId="0" fillId="0" borderId="16" xfId="2" applyNumberFormat="1" applyFont="1" applyBorder="1"/>
    <xf numFmtId="164" fontId="0" fillId="0" borderId="16" xfId="0" applyNumberFormat="1" applyBorder="1"/>
    <xf numFmtId="9" fontId="0" fillId="0" borderId="16" xfId="3" applyFont="1" applyBorder="1"/>
    <xf numFmtId="0" fontId="3" fillId="0" borderId="10" xfId="0" applyFont="1" applyBorder="1"/>
    <xf numFmtId="0" fontId="0" fillId="0" borderId="20" xfId="0" applyBorder="1"/>
    <xf numFmtId="164" fontId="8" fillId="0" borderId="0" xfId="1" applyNumberFormat="1" applyFont="1"/>
    <xf numFmtId="165" fontId="8" fillId="0" borderId="0" xfId="2" applyNumberFormat="1" applyFont="1" applyBorder="1"/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2" borderId="7" xfId="0" applyFill="1" applyBorder="1" applyProtection="1">
      <protection locked="0"/>
    </xf>
    <xf numFmtId="0" fontId="2" fillId="2" borderId="0" xfId="0" applyFont="1" applyFill="1" applyProtection="1">
      <protection locked="0"/>
    </xf>
    <xf numFmtId="44" fontId="6" fillId="0" borderId="4" xfId="2" applyFont="1" applyBorder="1"/>
    <xf numFmtId="0" fontId="0" fillId="0" borderId="22" xfId="0" applyBorder="1"/>
    <xf numFmtId="0" fontId="16" fillId="0" borderId="0" xfId="0" applyFont="1"/>
    <xf numFmtId="9" fontId="3" fillId="0" borderId="0" xfId="3" applyFont="1"/>
    <xf numFmtId="0" fontId="10" fillId="0" borderId="0" xfId="0" applyFont="1"/>
    <xf numFmtId="0" fontId="2" fillId="0" borderId="7" xfId="0" applyFont="1" applyBorder="1"/>
    <xf numFmtId="0" fontId="2" fillId="0" borderId="0" xfId="0" applyFont="1"/>
    <xf numFmtId="9" fontId="17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 wrapText="1"/>
    </xf>
    <xf numFmtId="164" fontId="2" fillId="0" borderId="0" xfId="1" applyNumberFormat="1" applyFont="1"/>
    <xf numFmtId="164" fontId="2" fillId="0" borderId="0" xfId="0" applyNumberFormat="1" applyFont="1"/>
    <xf numFmtId="0" fontId="17" fillId="0" borderId="0" xfId="0" applyFont="1" applyAlignment="1">
      <alignment vertical="center"/>
    </xf>
    <xf numFmtId="167" fontId="2" fillId="0" borderId="0" xfId="0" applyNumberFormat="1" applyFont="1"/>
    <xf numFmtId="164" fontId="2" fillId="0" borderId="0" xfId="1" applyNumberFormat="1" applyFont="1" applyFill="1"/>
    <xf numFmtId="165" fontId="2" fillId="0" borderId="0" xfId="2" applyNumberFormat="1" applyFont="1" applyBorder="1"/>
    <xf numFmtId="0" fontId="8" fillId="2" borderId="0" xfId="0" applyFont="1" applyFill="1" applyProtection="1">
      <protection locked="0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7" xfId="0" applyFont="1" applyBorder="1" applyAlignment="1">
      <alignment horizontal="center"/>
    </xf>
    <xf numFmtId="165" fontId="0" fillId="0" borderId="0" xfId="0" applyNumberFormat="1"/>
    <xf numFmtId="0" fontId="2" fillId="2" borderId="7" xfId="0" applyFont="1" applyFill="1" applyBorder="1" applyProtection="1">
      <protection locked="0"/>
    </xf>
    <xf numFmtId="0" fontId="0" fillId="2" borderId="0" xfId="0" applyFill="1" applyProtection="1">
      <protection locked="0"/>
    </xf>
    <xf numFmtId="1" fontId="6" fillId="0" borderId="9" xfId="0" applyNumberFormat="1" applyFont="1" applyBorder="1" applyAlignment="1">
      <alignment horizontal="center"/>
    </xf>
    <xf numFmtId="0" fontId="18" fillId="0" borderId="15" xfId="0" applyFont="1" applyBorder="1"/>
    <xf numFmtId="0" fontId="18" fillId="0" borderId="0" xfId="0" applyFont="1"/>
    <xf numFmtId="0" fontId="18" fillId="0" borderId="7" xfId="0" applyFont="1" applyBorder="1"/>
    <xf numFmtId="164" fontId="18" fillId="0" borderId="6" xfId="1" applyNumberFormat="1" applyFont="1" applyBorder="1"/>
    <xf numFmtId="165" fontId="19" fillId="0" borderId="7" xfId="2" applyNumberFormat="1" applyFont="1" applyBorder="1"/>
    <xf numFmtId="165" fontId="19" fillId="0" borderId="0" xfId="2" applyNumberFormat="1" applyFont="1" applyBorder="1"/>
    <xf numFmtId="165" fontId="18" fillId="0" borderId="6" xfId="2" applyNumberFormat="1" applyFont="1" applyBorder="1"/>
    <xf numFmtId="44" fontId="18" fillId="0" borderId="16" xfId="2" applyFont="1" applyBorder="1"/>
    <xf numFmtId="0" fontId="18" fillId="0" borderId="7" xfId="0" applyFont="1" applyBorder="1" applyProtection="1">
      <protection locked="0"/>
    </xf>
    <xf numFmtId="9" fontId="18" fillId="0" borderId="16" xfId="3" applyFont="1" applyBorder="1"/>
    <xf numFmtId="168" fontId="0" fillId="0" borderId="0" xfId="0" applyNumberFormat="1"/>
    <xf numFmtId="164" fontId="7" fillId="0" borderId="0" xfId="0" applyNumberFormat="1" applyFont="1"/>
    <xf numFmtId="169" fontId="14" fillId="0" borderId="0" xfId="1" applyNumberFormat="1" applyFont="1" applyAlignment="1">
      <alignment vertical="center" wrapText="1"/>
    </xf>
    <xf numFmtId="170" fontId="0" fillId="0" borderId="0" xfId="0" applyNumberFormat="1"/>
    <xf numFmtId="166" fontId="0" fillId="0" borderId="16" xfId="3" applyNumberFormat="1" applyFont="1" applyBorder="1"/>
    <xf numFmtId="165" fontId="8" fillId="0" borderId="0" xfId="2" applyNumberFormat="1" applyFont="1" applyBorder="1" applyAlignment="1">
      <alignment horizontal="center"/>
    </xf>
    <xf numFmtId="164" fontId="8" fillId="0" borderId="0" xfId="1" applyNumberFormat="1" applyFont="1" applyFill="1"/>
    <xf numFmtId="0" fontId="20" fillId="0" borderId="0" xfId="0" applyFont="1" applyAlignment="1">
      <alignment vertical="center"/>
    </xf>
    <xf numFmtId="0" fontId="20" fillId="0" borderId="0" xfId="0" applyFont="1"/>
    <xf numFmtId="0" fontId="16" fillId="2" borderId="12" xfId="0" applyFont="1" applyFill="1" applyBorder="1" applyAlignment="1" applyProtection="1">
      <alignment horizontal="center"/>
      <protection locked="0"/>
    </xf>
    <xf numFmtId="0" fontId="16" fillId="2" borderId="21" xfId="0" applyFont="1" applyFill="1" applyBorder="1" applyAlignment="1" applyProtection="1">
      <alignment horizontal="center"/>
      <protection locked="0"/>
    </xf>
    <xf numFmtId="0" fontId="16" fillId="2" borderId="13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DA9996-58A3-4A64-9910-FF6AA02FACEC}" name="Tabel3" displayName="Tabel3" ref="A27:E42" totalsRowShown="0" dataDxfId="9" dataCellStyle="Valuta">
  <tableColumns count="5">
    <tableColumn id="1" xr3:uid="{7F835B35-B3C7-4718-A5ED-32FEAFF9ED16}" name="Per onderdeel" dataDxfId="8"/>
    <tableColumn id="2" xr3:uid="{1D2EB7A3-D2DD-483F-83ED-5EBB7DA84368}" name="#"/>
    <tableColumn id="3" xr3:uid="{CB1B167C-8254-44BD-A773-2CC7E2D6F486}" name="Onderwerp" dataDxfId="7"/>
    <tableColumn id="6" xr3:uid="{122E4320-BB0A-4F92-9314-F9AE7D5367BF}" name="Max. waardering" dataDxfId="6" dataCellStyle="Valuta"/>
    <tableColumn id="7" xr3:uid="{439C1833-2857-4557-A629-734FC9429187}" name="Percentage" dataDxfId="5" dataCellStyle="Proc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56D71A7-DFFF-495B-8C95-8B913B1A3672}" name="Tabel4" displayName="Tabel4" ref="A7:E20" totalsRowShown="0" dataDxfId="4" dataCellStyle="Valuta">
  <tableColumns count="5">
    <tableColumn id="1" xr3:uid="{040A36FA-2804-4147-81BF-76FE428BDB80}" name="Per onderdeel" dataDxfId="3" dataCellStyle="Procent"/>
    <tableColumn id="2" xr3:uid="{8DA41BCD-BC88-4417-8C8D-C4B88D272E36}" name="#"/>
    <tableColumn id="3" xr3:uid="{F874FA40-30A3-480A-830F-04F18ACFC0A8}" name="Onderwerp" dataDxfId="2"/>
    <tableColumn id="6" xr3:uid="{DFB6AB60-613A-4BD5-85F0-BEAE964FDBEF}" name="Max. waardering" dataDxfId="1" dataCellStyle="Valuta"/>
    <tableColumn id="7" xr3:uid="{6FF42647-46D4-45B1-852D-92FA69F2BFA5}" name="Percentage" dataDxfId="0" dataCellStyle="Pro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ADB4-5B31-490A-A6A7-97B8075048FA}">
  <dimension ref="A1:J41"/>
  <sheetViews>
    <sheetView tabSelected="1" zoomScale="85" zoomScaleNormal="85" workbookViewId="0">
      <selection activeCell="B27" sqref="B27"/>
    </sheetView>
  </sheetViews>
  <sheetFormatPr defaultRowHeight="15" x14ac:dyDescent="0.25"/>
  <cols>
    <col min="1" max="1" width="32.5703125" customWidth="1"/>
    <col min="2" max="2" width="25.28515625" bestFit="1" customWidth="1"/>
    <col min="3" max="5" width="15.7109375" customWidth="1"/>
    <col min="6" max="6" width="16.85546875" bestFit="1" customWidth="1"/>
    <col min="7" max="7" width="15.7109375" customWidth="1"/>
    <col min="10" max="10" width="10.28515625" bestFit="1" customWidth="1"/>
  </cols>
  <sheetData>
    <row r="1" spans="1:8" ht="18.75" x14ac:dyDescent="0.3">
      <c r="A1" s="27" t="s">
        <v>52</v>
      </c>
    </row>
    <row r="2" spans="1:8" x14ac:dyDescent="0.25">
      <c r="A2" s="3"/>
      <c r="C2" s="67"/>
    </row>
    <row r="3" spans="1:8" x14ac:dyDescent="0.25">
      <c r="A3" s="3"/>
      <c r="B3" s="3"/>
      <c r="C3" s="74">
        <v>2026</v>
      </c>
      <c r="D3" s="74">
        <v>2027</v>
      </c>
      <c r="E3" s="74">
        <v>2028</v>
      </c>
    </row>
    <row r="4" spans="1:8" x14ac:dyDescent="0.25">
      <c r="A4" s="3" t="s">
        <v>2</v>
      </c>
      <c r="B4" s="3"/>
      <c r="C4" s="52">
        <v>1938</v>
      </c>
      <c r="D4" s="52">
        <v>16558</v>
      </c>
      <c r="E4" s="52">
        <v>16558</v>
      </c>
      <c r="F4" s="22" t="s">
        <v>3</v>
      </c>
      <c r="G4" s="22"/>
    </row>
    <row r="5" spans="1:8" x14ac:dyDescent="0.25">
      <c r="A5" s="3" t="s">
        <v>4</v>
      </c>
      <c r="B5" s="3"/>
      <c r="C5" s="52">
        <v>3000</v>
      </c>
      <c r="D5" s="52">
        <v>24365</v>
      </c>
      <c r="E5" s="52">
        <v>24365</v>
      </c>
      <c r="F5" s="22" t="s">
        <v>3</v>
      </c>
      <c r="G5" s="22"/>
    </row>
    <row r="6" spans="1:8" x14ac:dyDescent="0.25">
      <c r="A6" s="60" t="s">
        <v>5</v>
      </c>
      <c r="B6" s="60"/>
      <c r="C6" s="52">
        <v>151</v>
      </c>
      <c r="D6" s="98">
        <v>603</v>
      </c>
      <c r="E6" s="98">
        <v>603</v>
      </c>
      <c r="F6" s="22" t="s">
        <v>3</v>
      </c>
      <c r="G6" s="35"/>
    </row>
    <row r="7" spans="1:8" x14ac:dyDescent="0.25">
      <c r="A7" s="60" t="s">
        <v>6</v>
      </c>
      <c r="B7" s="60"/>
      <c r="C7" s="52">
        <v>168</v>
      </c>
      <c r="D7" s="98">
        <v>686</v>
      </c>
      <c r="E7" s="98">
        <v>686</v>
      </c>
      <c r="F7" s="22" t="s">
        <v>3</v>
      </c>
      <c r="G7" s="35"/>
    </row>
    <row r="8" spans="1:8" x14ac:dyDescent="0.25">
      <c r="A8" s="26"/>
      <c r="B8" s="26"/>
      <c r="C8" s="67"/>
      <c r="D8" s="71"/>
      <c r="E8" s="57"/>
      <c r="F8" s="26" t="str">
        <f>"= invullen"</f>
        <v>= invullen</v>
      </c>
    </row>
    <row r="9" spans="1:8" ht="15.75" thickBot="1" x14ac:dyDescent="0.3"/>
    <row r="10" spans="1:8" x14ac:dyDescent="0.25">
      <c r="A10" s="50" t="s">
        <v>7</v>
      </c>
      <c r="B10" s="43" t="s">
        <v>8</v>
      </c>
      <c r="C10" s="43"/>
      <c r="D10" s="101"/>
      <c r="E10" s="102"/>
      <c r="F10" s="102"/>
      <c r="G10" s="103"/>
      <c r="H10" s="54"/>
    </row>
    <row r="11" spans="1:8" ht="15.75" x14ac:dyDescent="0.25">
      <c r="A11" s="44"/>
      <c r="B11" s="76" t="s">
        <v>9</v>
      </c>
      <c r="C11" s="74"/>
      <c r="D11" s="77">
        <v>2</v>
      </c>
      <c r="G11" s="19"/>
      <c r="H11" s="45"/>
    </row>
    <row r="12" spans="1:8" x14ac:dyDescent="0.25">
      <c r="A12" s="44"/>
      <c r="C12" s="74">
        <v>2026</v>
      </c>
      <c r="D12" s="75">
        <v>2027</v>
      </c>
      <c r="E12" s="74">
        <v>2028</v>
      </c>
      <c r="G12" s="19"/>
      <c r="H12" s="45"/>
    </row>
    <row r="13" spans="1:8" x14ac:dyDescent="0.25">
      <c r="A13" s="46" t="s">
        <v>63</v>
      </c>
      <c r="B13" t="s">
        <v>10</v>
      </c>
      <c r="C13" s="73"/>
      <c r="D13" s="79"/>
      <c r="E13" s="57"/>
      <c r="G13" s="19" t="s">
        <v>11</v>
      </c>
      <c r="H13" s="45"/>
    </row>
    <row r="14" spans="1:8" x14ac:dyDescent="0.25">
      <c r="A14" s="46"/>
      <c r="B14" t="s">
        <v>12</v>
      </c>
      <c r="C14" s="73"/>
      <c r="D14" s="79"/>
      <c r="E14" s="57"/>
      <c r="G14" s="19" t="s">
        <v>11</v>
      </c>
      <c r="H14" s="45"/>
    </row>
    <row r="15" spans="1:8" x14ac:dyDescent="0.25">
      <c r="A15" s="46" t="s">
        <v>13</v>
      </c>
      <c r="B15" t="s">
        <v>14</v>
      </c>
      <c r="C15" s="73"/>
      <c r="D15" s="79"/>
      <c r="E15" s="57"/>
      <c r="G15" s="19" t="s">
        <v>11</v>
      </c>
      <c r="H15" s="45"/>
    </row>
    <row r="16" spans="1:8" x14ac:dyDescent="0.25">
      <c r="A16" s="46"/>
      <c r="B16" t="s">
        <v>15</v>
      </c>
      <c r="C16" s="73"/>
      <c r="D16" s="79"/>
      <c r="E16" s="57"/>
      <c r="G16" s="19" t="s">
        <v>11</v>
      </c>
      <c r="H16" s="45"/>
    </row>
    <row r="17" spans="1:10" x14ac:dyDescent="0.25">
      <c r="A17" s="46"/>
      <c r="D17" s="63"/>
      <c r="G17" s="19"/>
      <c r="H17" s="45"/>
    </row>
    <row r="18" spans="1:10" x14ac:dyDescent="0.25">
      <c r="A18" s="82" t="s">
        <v>16</v>
      </c>
      <c r="B18" s="83"/>
      <c r="C18" s="83"/>
      <c r="D18" s="86"/>
      <c r="E18" s="87"/>
      <c r="F18" s="87"/>
      <c r="G18" s="88">
        <f>SUMPRODUCT(D4:D7,D13:D16)+SUMPRODUCT(E4:E7,E13:E16)</f>
        <v>0</v>
      </c>
      <c r="H18" s="47"/>
      <c r="J18" s="78"/>
    </row>
    <row r="19" spans="1:10" x14ac:dyDescent="0.25">
      <c r="A19" s="46"/>
      <c r="D19" s="20"/>
      <c r="G19" s="40"/>
      <c r="H19" s="45"/>
    </row>
    <row r="20" spans="1:10" x14ac:dyDescent="0.25">
      <c r="A20" s="46"/>
      <c r="D20" s="20"/>
      <c r="G20" s="19"/>
      <c r="H20" s="45"/>
    </row>
    <row r="21" spans="1:10" x14ac:dyDescent="0.25">
      <c r="A21" s="46"/>
      <c r="D21" s="20"/>
      <c r="G21" s="19"/>
      <c r="H21" s="45"/>
    </row>
    <row r="22" spans="1:10" x14ac:dyDescent="0.25">
      <c r="A22" s="44" t="s">
        <v>17</v>
      </c>
      <c r="D22" s="20"/>
      <c r="G22" s="19"/>
      <c r="H22" s="45"/>
    </row>
    <row r="23" spans="1:10" x14ac:dyDescent="0.25">
      <c r="A23" s="46" t="s">
        <v>18</v>
      </c>
      <c r="B23" s="97">
        <f>Subgunning!C5</f>
        <v>150000</v>
      </c>
      <c r="C23" s="53"/>
      <c r="D23" s="20"/>
      <c r="G23" s="19"/>
      <c r="H23" s="48"/>
    </row>
    <row r="24" spans="1:10" x14ac:dyDescent="0.25">
      <c r="A24" s="46"/>
      <c r="D24" s="20"/>
      <c r="G24" s="19"/>
      <c r="H24" s="45"/>
    </row>
    <row r="25" spans="1:10" x14ac:dyDescent="0.25">
      <c r="A25" s="46" t="str">
        <f>Subgunning!C8</f>
        <v>SDG-doel</v>
      </c>
      <c r="B25" s="5" t="s">
        <v>19</v>
      </c>
      <c r="C25" s="5"/>
      <c r="D25" s="56"/>
      <c r="G25" s="21">
        <f>IF(D25="ja",Subgunning!$D8,0)</f>
        <v>0</v>
      </c>
      <c r="H25" s="49">
        <f>IF(D25="ja",Subgunning!$E8,0)</f>
        <v>0</v>
      </c>
    </row>
    <row r="26" spans="1:10" x14ac:dyDescent="0.25">
      <c r="A26" s="46" t="str">
        <f>Subgunning!C9</f>
        <v>SDG-doel</v>
      </c>
      <c r="B26" s="5" t="s">
        <v>20</v>
      </c>
      <c r="C26" s="5"/>
      <c r="D26" s="56"/>
      <c r="G26" s="21">
        <f>IF(D26="ja",Subgunning!$D9,0)</f>
        <v>0</v>
      </c>
      <c r="H26" s="49">
        <f>IF(D26="ja",Subgunning!$E9,0)</f>
        <v>0</v>
      </c>
    </row>
    <row r="27" spans="1:10" x14ac:dyDescent="0.25">
      <c r="A27" s="46" t="str">
        <f>Subgunning!C10</f>
        <v>SDG-doel</v>
      </c>
      <c r="B27" s="5" t="s">
        <v>21</v>
      </c>
      <c r="C27" s="5"/>
      <c r="D27" s="56"/>
      <c r="G27" s="21">
        <f>IF(D27="ja",Subgunning!$D10,0)</f>
        <v>0</v>
      </c>
      <c r="H27" s="49">
        <f>IF(D27="ja",Subgunning!$E10,0)</f>
        <v>0</v>
      </c>
    </row>
    <row r="28" spans="1:10" x14ac:dyDescent="0.25">
      <c r="A28" s="46" t="str">
        <f>Subgunning!C11</f>
        <v>SDG-doel</v>
      </c>
      <c r="B28" s="5" t="s">
        <v>51</v>
      </c>
      <c r="C28" s="5"/>
      <c r="D28" s="56"/>
      <c r="G28" s="21">
        <f>IF(D28="ja",Subgunning!$D11,0)</f>
        <v>0</v>
      </c>
      <c r="H28" s="49">
        <f>IF(D28="ja",Subgunning!$E11,0)</f>
        <v>0</v>
      </c>
    </row>
    <row r="29" spans="1:10" x14ac:dyDescent="0.25">
      <c r="A29" s="46" t="str">
        <f>Subgunning!C12</f>
        <v>Nieuwe entiteiten</v>
      </c>
      <c r="B29">
        <v>2</v>
      </c>
      <c r="D29" s="56"/>
      <c r="G29" s="21">
        <f>IF(D29="ja",Subgunning!$D12,0)</f>
        <v>0</v>
      </c>
      <c r="H29" s="49">
        <f>IF(D29="ja",Subgunning!$E12,0)</f>
        <v>0</v>
      </c>
    </row>
    <row r="30" spans="1:10" x14ac:dyDescent="0.25">
      <c r="A30" s="46" t="str">
        <f>Subgunning!C13</f>
        <v>Ruimere totale bandbreedte</v>
      </c>
      <c r="B30">
        <v>3</v>
      </c>
      <c r="D30" s="56"/>
      <c r="G30" s="21">
        <f>IF(D30="ja",Subgunning!$D13,0)</f>
        <v>0</v>
      </c>
      <c r="H30" s="49">
        <f>IF(D30="ja",Subgunning!$E13,0)</f>
        <v>0</v>
      </c>
    </row>
    <row r="31" spans="1:10" x14ac:dyDescent="0.25">
      <c r="A31" s="46" t="str">
        <f>Subgunning!C14</f>
        <v>Kleinverbruik bandbreedtevrij</v>
      </c>
      <c r="B31">
        <v>4</v>
      </c>
      <c r="D31" s="56"/>
      <c r="G31" s="21">
        <f>IF(D31="ja",Subgunning!$D14,0)</f>
        <v>0</v>
      </c>
      <c r="H31" s="49">
        <f>IF(D31="ja",Subgunning!$E14,0)</f>
        <v>0</v>
      </c>
    </row>
    <row r="32" spans="1:10" x14ac:dyDescent="0.25">
      <c r="A32" s="46" t="str">
        <f>Subgunning!C15</f>
        <v>Facturatie- en aanmaningsproces</v>
      </c>
      <c r="B32">
        <v>5</v>
      </c>
      <c r="D32" s="56"/>
      <c r="G32" s="21">
        <f>IF(D32="ja",Subgunning!$D15,0)</f>
        <v>0</v>
      </c>
      <c r="H32" s="49">
        <f>IF(D32="ja",Subgunning!$E15,0)</f>
        <v>0</v>
      </c>
    </row>
    <row r="33" spans="1:8" x14ac:dyDescent="0.25">
      <c r="A33" s="46" t="str">
        <f>Subgunning!C16</f>
        <v>Kredietwaardigheid</v>
      </c>
      <c r="B33">
        <v>6</v>
      </c>
      <c r="D33" s="56"/>
      <c r="G33" s="21">
        <f>IF(D33="ja",Subgunning!$D16,0)</f>
        <v>0</v>
      </c>
      <c r="H33" s="49">
        <f>IF(D33="ja",Subgunning!$E16,0)</f>
        <v>0</v>
      </c>
    </row>
    <row r="34" spans="1:8" x14ac:dyDescent="0.25">
      <c r="A34" s="46" t="str">
        <f>Subgunning!C17</f>
        <v>Web-interface inkoop</v>
      </c>
      <c r="B34">
        <v>7</v>
      </c>
      <c r="D34" s="56"/>
      <c r="G34" s="21">
        <f>IF(D34="ja",Subgunning!$D17,0)</f>
        <v>0</v>
      </c>
      <c r="H34" s="49">
        <f>IF(D34="ja",Subgunning!$E17,0)</f>
        <v>0</v>
      </c>
    </row>
    <row r="35" spans="1:8" x14ac:dyDescent="0.25">
      <c r="A35" s="46" t="str">
        <f>Subgunning!C18</f>
        <v>Web-interface mutaties</v>
      </c>
      <c r="B35">
        <v>8</v>
      </c>
      <c r="D35" s="56"/>
      <c r="G35" s="21">
        <f>IF(D35="ja",Subgunning!$D18,0)</f>
        <v>0</v>
      </c>
      <c r="H35" s="49">
        <f>IF(D35="ja",Subgunning!$E18,0)</f>
        <v>0</v>
      </c>
    </row>
    <row r="36" spans="1:8" x14ac:dyDescent="0.25">
      <c r="A36" s="82" t="s">
        <v>57</v>
      </c>
      <c r="B36" s="83"/>
      <c r="C36" s="83"/>
      <c r="D36" s="84"/>
      <c r="E36" s="83"/>
      <c r="F36" s="83"/>
      <c r="G36" s="85">
        <f>IF(SUM(G25:G35)&gt;B23,B23,SUM(G25:G35))</f>
        <v>0</v>
      </c>
      <c r="H36" s="91">
        <f>IF(SUM(H25:H35)&gt;1,1,SUM(H25:H35))</f>
        <v>0</v>
      </c>
    </row>
    <row r="37" spans="1:8" ht="15.75" thickBot="1" x14ac:dyDescent="0.3">
      <c r="A37" s="46"/>
      <c r="D37" s="20"/>
      <c r="G37" s="19"/>
      <c r="H37" s="45"/>
    </row>
    <row r="38" spans="1:8" ht="16.5" thickBot="1" x14ac:dyDescent="0.3">
      <c r="A38" s="18" t="s">
        <v>22</v>
      </c>
      <c r="B38" s="17"/>
      <c r="C38" s="17"/>
      <c r="D38" s="16"/>
      <c r="E38" s="58"/>
      <c r="F38" s="58"/>
      <c r="G38" s="25">
        <f>G18-G36</f>
        <v>0</v>
      </c>
      <c r="H38" s="34"/>
    </row>
    <row r="39" spans="1:8" x14ac:dyDescent="0.25">
      <c r="A39" s="99" t="s">
        <v>58</v>
      </c>
      <c r="B39" s="3"/>
      <c r="C39" s="3"/>
      <c r="D39" s="3"/>
      <c r="E39" s="3"/>
      <c r="F39" s="3"/>
    </row>
    <row r="40" spans="1:8" x14ac:dyDescent="0.25">
      <c r="A40" s="99" t="s">
        <v>59</v>
      </c>
      <c r="B40" s="3"/>
      <c r="C40" s="3"/>
      <c r="D40" s="3"/>
      <c r="E40" s="3"/>
      <c r="F40" s="3"/>
    </row>
    <row r="41" spans="1:8" x14ac:dyDescent="0.25">
      <c r="A41" s="37"/>
      <c r="B41" s="39"/>
    </row>
  </sheetData>
  <sheetProtection algorithmName="SHA-512" hashValue="PbNy3meFn4X9eJ5tSKNskUKOGYAp40d50Dqu77rOi1lfQO5Az3aWroMvIJKjU1K6hNzBztHfWLR0Amh+zVCoHw==" saltValue="KzZb2+VI7xNrImeGNGdPqQ==" spinCount="100000" sheet="1" objects="1" scenarios="1"/>
  <mergeCells count="1">
    <mergeCell ref="D10:G10"/>
  </mergeCells>
  <pageMargins left="0.70866141732283472" right="0.70866141732283472" top="0.74803149606299213" bottom="0.74803149606299213" header="0.31496062992125984" footer="0.31496062992125984"/>
  <pageSetup paperSize="9" scale="10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0164E5-5580-4622-AAED-F1FC41AD58BD}">
          <x14:formula1>
            <xm:f>Subgunning!$A$45:$A$46</xm:f>
          </x14:formula1>
          <xm:sqref>D25:D35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D42C4-5A35-4607-9D30-46D80B599461}">
  <dimension ref="A1:J46"/>
  <sheetViews>
    <sheetView zoomScale="70" zoomScaleNormal="70" workbookViewId="0">
      <selection activeCell="N28" sqref="N28"/>
    </sheetView>
  </sheetViews>
  <sheetFormatPr defaultRowHeight="15" x14ac:dyDescent="0.25"/>
  <cols>
    <col min="1" max="1" width="36.5703125" customWidth="1"/>
    <col min="2" max="2" width="25.140625" bestFit="1" customWidth="1"/>
    <col min="3" max="3" width="17.42578125" customWidth="1"/>
    <col min="4" max="6" width="14.28515625" customWidth="1"/>
    <col min="7" max="7" width="17" customWidth="1"/>
    <col min="8" max="8" width="14.28515625" customWidth="1"/>
    <col min="10" max="10" width="11.7109375" bestFit="1" customWidth="1"/>
  </cols>
  <sheetData>
    <row r="1" spans="1:8" ht="18.75" x14ac:dyDescent="0.3">
      <c r="A1" s="27" t="s">
        <v>53</v>
      </c>
    </row>
    <row r="2" spans="1:8" x14ac:dyDescent="0.25">
      <c r="A2" s="3"/>
    </row>
    <row r="3" spans="1:8" x14ac:dyDescent="0.25">
      <c r="A3" s="3"/>
      <c r="C3" s="74">
        <v>2026</v>
      </c>
      <c r="D3" s="74">
        <v>2027</v>
      </c>
      <c r="E3" s="74">
        <v>2028</v>
      </c>
    </row>
    <row r="4" spans="1:8" x14ac:dyDescent="0.25">
      <c r="A4" s="3" t="s">
        <v>23</v>
      </c>
      <c r="B4" s="71"/>
      <c r="C4" s="98">
        <v>102460</v>
      </c>
      <c r="D4" s="98">
        <v>1395268</v>
      </c>
      <c r="E4" s="98">
        <v>1395268</v>
      </c>
      <c r="F4" s="22" t="s">
        <v>24</v>
      </c>
      <c r="G4" s="22"/>
      <c r="H4" s="2"/>
    </row>
    <row r="5" spans="1:8" x14ac:dyDescent="0.25">
      <c r="A5" s="3" t="s">
        <v>25</v>
      </c>
      <c r="B5" s="71"/>
      <c r="C5" s="98">
        <v>270075</v>
      </c>
      <c r="D5" s="98">
        <v>1351951.878</v>
      </c>
      <c r="E5" s="98">
        <v>1351951.878</v>
      </c>
      <c r="F5" s="22"/>
      <c r="G5" s="22"/>
    </row>
    <row r="6" spans="1:8" x14ac:dyDescent="0.25">
      <c r="A6" s="3" t="s">
        <v>54</v>
      </c>
      <c r="B6" s="71"/>
      <c r="C6" s="98">
        <v>355000</v>
      </c>
      <c r="D6" s="98">
        <v>3659222.122</v>
      </c>
      <c r="E6" s="98">
        <v>3659222.122</v>
      </c>
      <c r="F6" s="22" t="s">
        <v>24</v>
      </c>
      <c r="G6" s="92"/>
    </row>
    <row r="7" spans="1:8" x14ac:dyDescent="0.25">
      <c r="A7" s="3" t="s">
        <v>55</v>
      </c>
      <c r="B7" s="71"/>
      <c r="C7" s="52">
        <v>207</v>
      </c>
      <c r="D7" s="52">
        <v>1911</v>
      </c>
      <c r="E7" s="52">
        <v>1911</v>
      </c>
      <c r="F7" s="22" t="s">
        <v>26</v>
      </c>
      <c r="G7" s="22"/>
    </row>
    <row r="8" spans="1:8" x14ac:dyDescent="0.25">
      <c r="A8" s="3"/>
      <c r="B8" s="52"/>
      <c r="C8" s="52"/>
      <c r="D8" s="52"/>
      <c r="E8" s="22"/>
      <c r="F8" s="22"/>
      <c r="G8" s="93"/>
    </row>
    <row r="9" spans="1:8" x14ac:dyDescent="0.25">
      <c r="A9" s="3"/>
      <c r="B9" s="52"/>
      <c r="C9" s="52"/>
      <c r="D9" s="52"/>
      <c r="E9" s="57"/>
      <c r="F9" s="26" t="str">
        <f>"= invullen"</f>
        <v>= invullen</v>
      </c>
      <c r="G9" s="2"/>
    </row>
    <row r="10" spans="1:8" ht="15.75" thickBot="1" x14ac:dyDescent="0.3"/>
    <row r="11" spans="1:8" x14ac:dyDescent="0.25">
      <c r="A11" s="50" t="s">
        <v>7</v>
      </c>
      <c r="B11" s="43" t="s">
        <v>8</v>
      </c>
      <c r="C11" s="43"/>
      <c r="D11" s="104"/>
      <c r="E11" s="105"/>
      <c r="F11" s="105"/>
      <c r="G11" s="106"/>
      <c r="H11" s="55"/>
    </row>
    <row r="12" spans="1:8" ht="15.75" x14ac:dyDescent="0.25">
      <c r="A12" s="44"/>
      <c r="B12" s="3" t="s">
        <v>9</v>
      </c>
      <c r="D12" s="81">
        <v>2</v>
      </c>
      <c r="E12" s="59"/>
      <c r="F12" s="59"/>
      <c r="G12" s="24"/>
      <c r="H12" s="51"/>
    </row>
    <row r="13" spans="1:8" x14ac:dyDescent="0.25">
      <c r="A13" s="44"/>
      <c r="C13" s="74">
        <v>2026</v>
      </c>
      <c r="D13" s="75">
        <v>2027</v>
      </c>
      <c r="E13" s="74">
        <v>2028</v>
      </c>
      <c r="G13" s="19"/>
      <c r="H13" s="45"/>
    </row>
    <row r="14" spans="1:8" x14ac:dyDescent="0.25">
      <c r="A14" s="46" t="s">
        <v>0</v>
      </c>
      <c r="B14" t="s">
        <v>67</v>
      </c>
      <c r="C14" s="80"/>
      <c r="D14" s="79"/>
      <c r="E14" s="57"/>
      <c r="G14" s="19" t="s">
        <v>27</v>
      </c>
      <c r="H14" s="45"/>
    </row>
    <row r="15" spans="1:8" x14ac:dyDescent="0.25">
      <c r="A15" s="46"/>
      <c r="B15" t="s">
        <v>28</v>
      </c>
      <c r="C15" s="80"/>
      <c r="D15" s="79"/>
      <c r="E15" s="57"/>
      <c r="G15" s="19" t="s">
        <v>27</v>
      </c>
      <c r="H15" s="45"/>
    </row>
    <row r="16" spans="1:8" x14ac:dyDescent="0.25">
      <c r="A16" s="46"/>
      <c r="B16" t="s">
        <v>66</v>
      </c>
      <c r="C16" s="80"/>
      <c r="D16" s="79"/>
      <c r="E16" s="57"/>
      <c r="G16" s="19" t="s">
        <v>27</v>
      </c>
      <c r="H16" s="45"/>
    </row>
    <row r="17" spans="1:10" x14ac:dyDescent="0.25">
      <c r="A17" s="46"/>
      <c r="B17" t="s">
        <v>29</v>
      </c>
      <c r="C17" s="80"/>
      <c r="D17" s="79"/>
      <c r="E17" s="57"/>
      <c r="G17" s="19" t="s">
        <v>27</v>
      </c>
      <c r="H17" s="45"/>
    </row>
    <row r="18" spans="1:10" x14ac:dyDescent="0.25">
      <c r="A18" s="46"/>
      <c r="B18" t="s">
        <v>65</v>
      </c>
      <c r="C18" s="80"/>
      <c r="D18" s="79"/>
      <c r="E18" s="57"/>
      <c r="G18" s="19" t="s">
        <v>27</v>
      </c>
      <c r="H18" s="45"/>
    </row>
    <row r="19" spans="1:10" x14ac:dyDescent="0.25">
      <c r="A19" s="46"/>
      <c r="B19" t="s">
        <v>30</v>
      </c>
      <c r="C19" s="80"/>
      <c r="D19" s="79"/>
      <c r="E19" s="57"/>
      <c r="G19" s="19" t="s">
        <v>31</v>
      </c>
      <c r="H19" s="45"/>
    </row>
    <row r="20" spans="1:10" x14ac:dyDescent="0.25">
      <c r="A20" s="46"/>
      <c r="B20" t="s">
        <v>32</v>
      </c>
      <c r="C20" s="80"/>
      <c r="D20" s="56"/>
      <c r="E20" s="80"/>
      <c r="G20" s="19" t="s">
        <v>27</v>
      </c>
      <c r="H20" s="45"/>
    </row>
    <row r="21" spans="1:10" x14ac:dyDescent="0.25">
      <c r="A21" s="46"/>
      <c r="D21" s="20"/>
      <c r="G21" s="19"/>
      <c r="H21" s="45"/>
    </row>
    <row r="22" spans="1:10" x14ac:dyDescent="0.25">
      <c r="A22" s="82" t="s">
        <v>16</v>
      </c>
      <c r="B22" s="83"/>
      <c r="C22" s="83"/>
      <c r="D22" s="84"/>
      <c r="E22" s="83"/>
      <c r="F22" s="83"/>
      <c r="G22" s="88">
        <f>(((D14+D15)*$D$4)+((D16+D17)*D5)+((D18*$D$6)+($D$7*D19))+(((E14+E15)*$E$4)+((E16+E17)*E5)+((E18*$E$6)+($E$7*E19))))</f>
        <v>0</v>
      </c>
      <c r="H22" s="89"/>
      <c r="J22" s="78"/>
    </row>
    <row r="23" spans="1:10" x14ac:dyDescent="0.25">
      <c r="A23" s="46"/>
      <c r="D23" s="20"/>
      <c r="G23" s="19"/>
      <c r="H23" s="45"/>
    </row>
    <row r="24" spans="1:10" x14ac:dyDescent="0.25">
      <c r="A24" s="46"/>
      <c r="D24" s="20"/>
      <c r="G24" s="19"/>
      <c r="H24" s="45"/>
    </row>
    <row r="25" spans="1:10" x14ac:dyDescent="0.25">
      <c r="A25" s="44" t="s">
        <v>17</v>
      </c>
      <c r="B25" s="38"/>
      <c r="C25" s="38"/>
      <c r="D25" s="20"/>
      <c r="G25" s="19"/>
      <c r="H25" s="45"/>
    </row>
    <row r="26" spans="1:10" x14ac:dyDescent="0.25">
      <c r="A26" s="46" t="s">
        <v>18</v>
      </c>
      <c r="B26" s="53">
        <f>Subgunning!C25</f>
        <v>150000</v>
      </c>
      <c r="C26" s="72"/>
      <c r="D26" s="20"/>
      <c r="G26" s="19"/>
      <c r="H26" s="45"/>
    </row>
    <row r="27" spans="1:10" x14ac:dyDescent="0.25">
      <c r="A27" s="46"/>
      <c r="D27" s="20"/>
      <c r="G27" s="19"/>
      <c r="H27" s="45"/>
    </row>
    <row r="28" spans="1:10" x14ac:dyDescent="0.25">
      <c r="A28" s="46" t="str">
        <f>Subgunning!C28</f>
        <v>SDG-doel</v>
      </c>
      <c r="B28" s="5" t="s">
        <v>19</v>
      </c>
      <c r="D28" s="56"/>
      <c r="G28" s="21">
        <f>IF(D28="ja",Subgunning!$D28,0)</f>
        <v>0</v>
      </c>
      <c r="H28" s="49">
        <f>IF(D28="ja",Subgunning!$E28,0)</f>
        <v>0</v>
      </c>
    </row>
    <row r="29" spans="1:10" x14ac:dyDescent="0.25">
      <c r="A29" s="46" t="str">
        <f>Subgunning!C29</f>
        <v>SDG-doel</v>
      </c>
      <c r="B29" s="5" t="s">
        <v>20</v>
      </c>
      <c r="C29" s="5"/>
      <c r="D29" s="56"/>
      <c r="G29" s="21">
        <f>IF(D29="ja",Subgunning!$D29,0)</f>
        <v>0</v>
      </c>
      <c r="H29" s="49">
        <f>IF(D29="ja",Subgunning!$E29,0)</f>
        <v>0</v>
      </c>
    </row>
    <row r="30" spans="1:10" x14ac:dyDescent="0.25">
      <c r="A30" s="46" t="str">
        <f>Subgunning!C30</f>
        <v>SDG-doel</v>
      </c>
      <c r="B30" s="5" t="s">
        <v>21</v>
      </c>
      <c r="C30" s="5"/>
      <c r="D30" s="56"/>
      <c r="G30" s="21">
        <f>IF(D30="ja",Subgunning!$D30,0)</f>
        <v>0</v>
      </c>
      <c r="H30" s="49">
        <f>IF(D30="ja",Subgunning!$E30,0)</f>
        <v>0</v>
      </c>
    </row>
    <row r="31" spans="1:10" x14ac:dyDescent="0.25">
      <c r="A31" s="46" t="str">
        <f>Subgunning!C31</f>
        <v>SDG-doel</v>
      </c>
      <c r="B31" s="5" t="s">
        <v>51</v>
      </c>
      <c r="C31" s="5"/>
      <c r="D31" s="56"/>
      <c r="G31" s="21">
        <f>IF(D31="ja",Subgunning!$D31,0)</f>
        <v>0</v>
      </c>
      <c r="H31" s="49">
        <f>IF(D31="ja",Subgunning!$E31,0)</f>
        <v>0</v>
      </c>
    </row>
    <row r="32" spans="1:10" x14ac:dyDescent="0.25">
      <c r="A32" s="46" t="str">
        <f>Subgunning!C32</f>
        <v>Gecompenseerd aardgas (optioneel/separaat)</v>
      </c>
      <c r="B32" s="5">
        <v>2</v>
      </c>
      <c r="C32" s="5"/>
      <c r="D32" s="56"/>
      <c r="G32" s="21">
        <f>IF(D32="ja",Subgunning!$D32,0)</f>
        <v>0</v>
      </c>
      <c r="H32" s="96">
        <f>IF(D32="ja",Subgunning!$E32,0)</f>
        <v>0</v>
      </c>
    </row>
    <row r="33" spans="1:8" x14ac:dyDescent="0.25">
      <c r="A33" s="46" t="str">
        <f>Subgunning!C33</f>
        <v>Nieuwe entiteiten</v>
      </c>
      <c r="B33">
        <v>3</v>
      </c>
      <c r="D33" s="56"/>
      <c r="G33" s="21">
        <f>IF(D33="ja",Subgunning!$D33,0)</f>
        <v>0</v>
      </c>
      <c r="H33" s="49">
        <f>IF(D33="ja",Subgunning!$E33,0)</f>
        <v>0</v>
      </c>
    </row>
    <row r="34" spans="1:8" x14ac:dyDescent="0.25">
      <c r="A34" s="46" t="str">
        <f>Subgunning!C34</f>
        <v>Ruimere totale bandbreedte</v>
      </c>
      <c r="B34">
        <v>4</v>
      </c>
      <c r="D34" s="56"/>
      <c r="G34" s="21">
        <f>IF(D34="ja",Subgunning!$D34,0)</f>
        <v>0</v>
      </c>
      <c r="H34" s="49">
        <f>IF(D34="ja",Subgunning!$E34,0)</f>
        <v>0</v>
      </c>
    </row>
    <row r="35" spans="1:8" x14ac:dyDescent="0.25">
      <c r="A35" s="46" t="str">
        <f>Subgunning!C35</f>
        <v>Kleinverbruik bandbreedtevrij</v>
      </c>
      <c r="B35">
        <v>5</v>
      </c>
      <c r="D35" s="56"/>
      <c r="G35" s="21">
        <f>IF(D35="ja",Subgunning!$D35,0)</f>
        <v>0</v>
      </c>
      <c r="H35" s="49">
        <f>IF(D35="ja",Subgunning!$E35,0)</f>
        <v>0</v>
      </c>
    </row>
    <row r="36" spans="1:8" x14ac:dyDescent="0.25">
      <c r="A36" s="46" t="str">
        <f>Subgunning!C36</f>
        <v>Profiel Grootverbruik bandbreedtevrij</v>
      </c>
      <c r="B36">
        <v>6</v>
      </c>
      <c r="D36" s="56"/>
      <c r="G36" s="21">
        <f>IF(D36="ja",Subgunning!$D36,0)</f>
        <v>0</v>
      </c>
      <c r="H36" s="49">
        <f>IF(D36="ja",Subgunning!$E36,0)</f>
        <v>0</v>
      </c>
    </row>
    <row r="37" spans="1:8" x14ac:dyDescent="0.25">
      <c r="A37" s="46" t="str">
        <f>Subgunning!C37</f>
        <v>Facturatie- en aanmaningsproces</v>
      </c>
      <c r="B37">
        <v>7</v>
      </c>
      <c r="D37" s="56"/>
      <c r="G37" s="21">
        <f>IF(D37="ja",Subgunning!$D37,0)</f>
        <v>0</v>
      </c>
      <c r="H37" s="49">
        <f>IF(D37="ja",Subgunning!$E37,0)</f>
        <v>0</v>
      </c>
    </row>
    <row r="38" spans="1:8" x14ac:dyDescent="0.25">
      <c r="A38" s="46" t="str">
        <f>Subgunning!C38</f>
        <v>Kredietwaardigheid</v>
      </c>
      <c r="B38">
        <v>8</v>
      </c>
      <c r="D38" s="56"/>
      <c r="G38" s="21">
        <f>IF(D38="ja",Subgunning!$D38,0)</f>
        <v>0</v>
      </c>
      <c r="H38" s="96">
        <f>IF(D38="ja",Subgunning!$E38,0)</f>
        <v>0</v>
      </c>
    </row>
    <row r="39" spans="1:8" x14ac:dyDescent="0.25">
      <c r="A39" s="46" t="str">
        <f>Subgunning!C39</f>
        <v>Web-interface inkoop</v>
      </c>
      <c r="B39">
        <v>9</v>
      </c>
      <c r="D39" s="56"/>
      <c r="G39" s="21">
        <f>IF(D39="ja",Subgunning!$D39,0)</f>
        <v>0</v>
      </c>
      <c r="H39" s="49">
        <f>IF(D39="ja",Subgunning!$E39,0)</f>
        <v>0</v>
      </c>
    </row>
    <row r="40" spans="1:8" x14ac:dyDescent="0.25">
      <c r="A40" s="46" t="str">
        <f>Subgunning!C40</f>
        <v>Web-interface mutaties</v>
      </c>
      <c r="B40">
        <v>10</v>
      </c>
      <c r="D40" s="56"/>
      <c r="G40" s="21">
        <f>IF(D40="ja",Subgunning!$D40,0)</f>
        <v>0</v>
      </c>
      <c r="H40" s="49">
        <f>IF(D40="ja",Subgunning!$E40,0)</f>
        <v>0</v>
      </c>
    </row>
    <row r="41" spans="1:8" x14ac:dyDescent="0.25">
      <c r="A41" s="82" t="s">
        <v>57</v>
      </c>
      <c r="B41" s="83"/>
      <c r="C41" s="83"/>
      <c r="D41" s="90"/>
      <c r="E41" s="83"/>
      <c r="F41" s="83"/>
      <c r="G41" s="85">
        <f>SUM(G28:G40)</f>
        <v>0</v>
      </c>
      <c r="H41" s="91">
        <f>SUM(H28:H40)</f>
        <v>0</v>
      </c>
    </row>
    <row r="42" spans="1:8" ht="15.75" thickBot="1" x14ac:dyDescent="0.3">
      <c r="A42" s="46"/>
      <c r="D42" s="20"/>
      <c r="G42" s="19"/>
      <c r="H42" s="45"/>
    </row>
    <row r="43" spans="1:8" ht="16.5" thickBot="1" x14ac:dyDescent="0.3">
      <c r="A43" s="18" t="s">
        <v>22</v>
      </c>
      <c r="B43" s="17"/>
      <c r="C43" s="17"/>
      <c r="D43" s="23"/>
      <c r="E43" s="58"/>
      <c r="F43" s="58"/>
      <c r="G43" s="34">
        <f>G22-G41</f>
        <v>0</v>
      </c>
      <c r="H43" s="34"/>
    </row>
    <row r="44" spans="1:8" x14ac:dyDescent="0.25">
      <c r="A44" s="99" t="s">
        <v>60</v>
      </c>
      <c r="G44" s="4"/>
      <c r="H44" s="4"/>
    </row>
    <row r="45" spans="1:8" x14ac:dyDescent="0.25">
      <c r="A45" s="100" t="s">
        <v>61</v>
      </c>
      <c r="G45" s="6"/>
      <c r="H45" s="6"/>
    </row>
    <row r="46" spans="1:8" x14ac:dyDescent="0.25">
      <c r="A46" s="100" t="s">
        <v>62</v>
      </c>
    </row>
  </sheetData>
  <sheetProtection algorithmName="SHA-512" hashValue="vE+jCNFd97on4KIo3psIuQYX4EdOIlaRwlJpGUZ0+txA1MdhKTbAeqRDw1pu0M2Kiq7kuQttxDNWP9YF9QG8WQ==" saltValue="a6PApZTCQ9iAC/KB1e0nTw==" spinCount="100000" sheet="1" objects="1" scenarios="1"/>
  <mergeCells count="1">
    <mergeCell ref="D11:G11"/>
  </mergeCells>
  <pageMargins left="0.70866141732283472" right="0.70866141732283472" top="0.74803149606299213" bottom="0.74803149606299213" header="0.31496062992125984" footer="0.31496062992125984"/>
  <pageSetup scale="11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F128E0-D6F6-47B2-9BC6-F8CE937048A7}">
          <x14:formula1>
            <xm:f>Subgunning!$A$45:$A$46</xm:f>
          </x14:formula1>
          <xm:sqref>D28:D41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233D-AC2A-44B2-9689-5A3317F97A7F}">
  <dimension ref="A1:M46"/>
  <sheetViews>
    <sheetView zoomScale="85" zoomScaleNormal="85" workbookViewId="0">
      <selection activeCell="C5" sqref="C5"/>
    </sheetView>
  </sheetViews>
  <sheetFormatPr defaultRowHeight="15" x14ac:dyDescent="0.25"/>
  <cols>
    <col min="1" max="1" width="24.28515625" bestFit="1" customWidth="1"/>
    <col min="2" max="2" width="8.85546875" bestFit="1" customWidth="1"/>
    <col min="3" max="3" width="45.42578125" customWidth="1"/>
    <col min="4" max="4" width="16" bestFit="1" customWidth="1"/>
    <col min="5" max="5" width="13.7109375" customWidth="1"/>
    <col min="6" max="6" width="16.140625" customWidth="1"/>
    <col min="7" max="7" width="14.5703125" bestFit="1" customWidth="1"/>
    <col min="8" max="8" width="43.7109375" bestFit="1" customWidth="1"/>
    <col min="9" max="9" width="14.5703125" bestFit="1" customWidth="1"/>
    <col min="12" max="12" width="12.7109375" customWidth="1"/>
    <col min="13" max="13" width="14.140625" customWidth="1"/>
  </cols>
  <sheetData>
    <row r="1" spans="1:12" ht="18.75" x14ac:dyDescent="0.3">
      <c r="A1" s="27" t="s">
        <v>17</v>
      </c>
    </row>
    <row r="3" spans="1:12" ht="15.75" x14ac:dyDescent="0.25">
      <c r="A3" s="33" t="s">
        <v>33</v>
      </c>
      <c r="C3" s="2"/>
      <c r="D3" s="4"/>
    </row>
    <row r="4" spans="1:12" ht="15.75" thickBot="1" x14ac:dyDescent="0.3">
      <c r="B4" s="5"/>
      <c r="C4" s="1"/>
      <c r="D4" s="2"/>
      <c r="L4" s="10"/>
    </row>
    <row r="5" spans="1:12" ht="15.75" thickBot="1" x14ac:dyDescent="0.3">
      <c r="A5" s="30" t="s">
        <v>34</v>
      </c>
      <c r="B5" s="31"/>
      <c r="C5" s="32">
        <v>150000</v>
      </c>
      <c r="F5" s="36"/>
      <c r="L5" s="10"/>
    </row>
    <row r="6" spans="1:12" x14ac:dyDescent="0.25">
      <c r="B6" s="5"/>
      <c r="L6" s="10"/>
    </row>
    <row r="7" spans="1:12" x14ac:dyDescent="0.25">
      <c r="A7" t="s">
        <v>35</v>
      </c>
      <c r="B7" s="5" t="s">
        <v>36</v>
      </c>
      <c r="C7" t="s">
        <v>37</v>
      </c>
      <c r="D7" t="s">
        <v>38</v>
      </c>
      <c r="E7" t="s">
        <v>39</v>
      </c>
      <c r="H7" s="10"/>
    </row>
    <row r="8" spans="1:12" x14ac:dyDescent="0.25">
      <c r="A8" s="15">
        <f>SUM(E8:E11)</f>
        <v>0.2</v>
      </c>
      <c r="B8" s="5" t="s">
        <v>19</v>
      </c>
      <c r="C8" s="7" t="s">
        <v>40</v>
      </c>
      <c r="D8" s="6">
        <f>$C$5*Tabel4[[#This Row],[Percentage]]</f>
        <v>7500</v>
      </c>
      <c r="E8" s="4">
        <v>0.05</v>
      </c>
      <c r="G8" s="2"/>
      <c r="H8" s="41"/>
      <c r="I8" s="42"/>
    </row>
    <row r="9" spans="1:12" x14ac:dyDescent="0.25">
      <c r="A9" s="15"/>
      <c r="B9" s="5" t="s">
        <v>20</v>
      </c>
      <c r="C9" s="7" t="s">
        <v>40</v>
      </c>
      <c r="D9" s="6">
        <f>$C$5*Tabel4[[#This Row],[Percentage]]</f>
        <v>7500</v>
      </c>
      <c r="E9" s="4">
        <v>0.05</v>
      </c>
      <c r="G9" s="2"/>
      <c r="H9" s="41"/>
      <c r="I9" s="42"/>
    </row>
    <row r="10" spans="1:12" x14ac:dyDescent="0.25">
      <c r="A10" s="15"/>
      <c r="B10" s="5" t="s">
        <v>21</v>
      </c>
      <c r="C10" s="7" t="s">
        <v>40</v>
      </c>
      <c r="D10" s="6">
        <f>$C$5*Tabel4[[#This Row],[Percentage]]</f>
        <v>7500</v>
      </c>
      <c r="E10" s="4">
        <v>0.05</v>
      </c>
      <c r="H10" s="41"/>
      <c r="I10" s="42"/>
    </row>
    <row r="11" spans="1:12" x14ac:dyDescent="0.25">
      <c r="A11" s="14"/>
      <c r="B11" s="5" t="s">
        <v>51</v>
      </c>
      <c r="C11" s="7" t="s">
        <v>40</v>
      </c>
      <c r="D11" s="6">
        <f>$C$5*Tabel4[[#This Row],[Percentage]]</f>
        <v>7500</v>
      </c>
      <c r="E11" s="4">
        <v>0.05</v>
      </c>
      <c r="H11" s="11"/>
    </row>
    <row r="12" spans="1:12" x14ac:dyDescent="0.25">
      <c r="A12" s="15">
        <f>SUM(E12:E14)</f>
        <v>0.4</v>
      </c>
      <c r="B12" s="26">
        <v>2</v>
      </c>
      <c r="C12" s="26" t="s">
        <v>41</v>
      </c>
      <c r="D12" s="6">
        <f>$C$5*Tabel4[[#This Row],[Percentage]]</f>
        <v>7500</v>
      </c>
      <c r="E12" s="4">
        <v>0.05</v>
      </c>
      <c r="H12" s="28"/>
      <c r="I12" s="28"/>
    </row>
    <row r="13" spans="1:12" x14ac:dyDescent="0.25">
      <c r="A13" s="15"/>
      <c r="B13">
        <v>3</v>
      </c>
      <c r="C13" t="s">
        <v>42</v>
      </c>
      <c r="D13" s="6">
        <f>$C$5*Tabel4[[#This Row],[Percentage]]</f>
        <v>37500</v>
      </c>
      <c r="E13" s="4">
        <v>0.25</v>
      </c>
      <c r="G13" s="1"/>
      <c r="H13" s="94"/>
      <c r="I13" s="42"/>
    </row>
    <row r="14" spans="1:12" x14ac:dyDescent="0.25">
      <c r="A14" s="15"/>
      <c r="B14">
        <v>4</v>
      </c>
      <c r="C14" s="7" t="s">
        <v>43</v>
      </c>
      <c r="D14" s="6">
        <f>$C$5*Tabel4[[#This Row],[Percentage]]</f>
        <v>15000</v>
      </c>
      <c r="E14" s="4">
        <v>0.1</v>
      </c>
      <c r="H14" s="41"/>
      <c r="I14" s="42"/>
    </row>
    <row r="15" spans="1:12" x14ac:dyDescent="0.25">
      <c r="A15" s="15">
        <f>SUM(E15:E18)</f>
        <v>0.4</v>
      </c>
      <c r="B15">
        <v>5</v>
      </c>
      <c r="C15" s="7" t="s">
        <v>44</v>
      </c>
      <c r="D15" s="6">
        <f>$C$5*Tabel4[[#This Row],[Percentage]]</f>
        <v>15000</v>
      </c>
      <c r="E15" s="4">
        <v>0.1</v>
      </c>
      <c r="G15" s="95"/>
      <c r="H15" s="41"/>
      <c r="I15" s="42"/>
    </row>
    <row r="16" spans="1:12" x14ac:dyDescent="0.25">
      <c r="A16" s="15"/>
      <c r="B16">
        <v>6</v>
      </c>
      <c r="C16" t="s">
        <v>45</v>
      </c>
      <c r="D16" s="6">
        <f>$C$5*Tabel4[[#This Row],[Percentage]]</f>
        <v>15000</v>
      </c>
      <c r="E16" s="4">
        <v>0.1</v>
      </c>
      <c r="H16" s="41"/>
      <c r="I16" s="42"/>
    </row>
    <row r="17" spans="1:13" x14ac:dyDescent="0.25">
      <c r="A17" s="15"/>
      <c r="B17">
        <v>7</v>
      </c>
      <c r="C17" s="7" t="s">
        <v>46</v>
      </c>
      <c r="D17" s="6">
        <f>$C$5*Tabel4[[#This Row],[Percentage]]</f>
        <v>15000</v>
      </c>
      <c r="E17" s="4">
        <v>0.1</v>
      </c>
      <c r="H17" s="11"/>
    </row>
    <row r="18" spans="1:13" x14ac:dyDescent="0.25">
      <c r="A18" s="15"/>
      <c r="B18">
        <v>8</v>
      </c>
      <c r="C18" s="7" t="s">
        <v>47</v>
      </c>
      <c r="D18" s="6">
        <f>$C$5*Tabel4[[#This Row],[Percentage]]</f>
        <v>15000</v>
      </c>
      <c r="E18" s="4">
        <v>0.1</v>
      </c>
    </row>
    <row r="19" spans="1:13" x14ac:dyDescent="0.25">
      <c r="A19" s="15"/>
      <c r="C19" s="7"/>
      <c r="D19" s="6"/>
      <c r="E19" s="29"/>
    </row>
    <row r="20" spans="1:13" x14ac:dyDescent="0.25">
      <c r="C20" s="9" t="s">
        <v>1</v>
      </c>
      <c r="D20" s="12">
        <f>SUM(D8:D18)</f>
        <v>150000</v>
      </c>
      <c r="E20" s="61">
        <f>SUM(E8:E18)</f>
        <v>0.99999999999999989</v>
      </c>
    </row>
    <row r="21" spans="1:13" x14ac:dyDescent="0.25">
      <c r="A21" s="15"/>
      <c r="C21" s="7"/>
      <c r="D21" s="6"/>
      <c r="E21" s="4"/>
    </row>
    <row r="23" spans="1:13" ht="15.75" x14ac:dyDescent="0.25">
      <c r="A23" s="33" t="s">
        <v>48</v>
      </c>
      <c r="I23" s="6"/>
      <c r="L23" s="10"/>
    </row>
    <row r="24" spans="1:13" ht="15.75" thickBot="1" x14ac:dyDescent="0.3">
      <c r="C24" s="8"/>
      <c r="F24" s="36"/>
      <c r="I24" s="6"/>
      <c r="L24" s="28"/>
      <c r="M24" s="28"/>
    </row>
    <row r="25" spans="1:13" ht="15.75" thickBot="1" x14ac:dyDescent="0.3">
      <c r="A25" s="30" t="s">
        <v>34</v>
      </c>
      <c r="B25" s="31"/>
      <c r="C25" s="32">
        <v>150000</v>
      </c>
      <c r="I25" s="6"/>
      <c r="L25" s="41"/>
      <c r="M25" s="42"/>
    </row>
    <row r="26" spans="1:13" x14ac:dyDescent="0.25">
      <c r="C26" s="8"/>
      <c r="G26" s="64"/>
      <c r="H26" s="65"/>
      <c r="I26" s="66"/>
      <c r="J26" s="64"/>
      <c r="K26" s="64"/>
      <c r="L26" s="64"/>
    </row>
    <row r="27" spans="1:13" x14ac:dyDescent="0.25">
      <c r="A27" t="s">
        <v>35</v>
      </c>
      <c r="B27" s="5" t="s">
        <v>36</v>
      </c>
      <c r="C27" t="s">
        <v>37</v>
      </c>
      <c r="D27" t="s">
        <v>38</v>
      </c>
      <c r="E27" t="s">
        <v>39</v>
      </c>
      <c r="G27" s="64"/>
      <c r="H27" s="65"/>
      <c r="I27" s="66"/>
      <c r="J27" s="64"/>
      <c r="K27" s="64"/>
      <c r="L27" s="64"/>
    </row>
    <row r="28" spans="1:13" x14ac:dyDescent="0.25">
      <c r="A28" s="14">
        <f>SUM(E28:E32)</f>
        <v>0.22500000000000001</v>
      </c>
      <c r="B28" s="5" t="s">
        <v>19</v>
      </c>
      <c r="C28" s="7" t="s">
        <v>40</v>
      </c>
      <c r="D28" s="6">
        <f>$C$25*Tabel3[[#This Row],[Percentage]]</f>
        <v>7500</v>
      </c>
      <c r="E28" s="4">
        <v>0.05</v>
      </c>
      <c r="G28" s="68"/>
      <c r="H28" s="69"/>
      <c r="I28" s="64"/>
      <c r="J28" s="64"/>
      <c r="K28" s="64"/>
      <c r="L28" s="64"/>
    </row>
    <row r="29" spans="1:13" x14ac:dyDescent="0.25">
      <c r="A29" s="15"/>
      <c r="B29" s="5" t="s">
        <v>20</v>
      </c>
      <c r="C29" s="7" t="s">
        <v>40</v>
      </c>
      <c r="D29" s="6">
        <f>$C$25*Tabel3[[#This Row],[Percentage]]</f>
        <v>7500</v>
      </c>
      <c r="E29" s="4">
        <v>0.05</v>
      </c>
      <c r="G29" s="64"/>
      <c r="H29" s="66"/>
      <c r="I29" s="66"/>
      <c r="J29" s="64"/>
      <c r="K29" s="64"/>
      <c r="L29" s="64"/>
    </row>
    <row r="30" spans="1:13" x14ac:dyDescent="0.25">
      <c r="A30" s="15"/>
      <c r="B30" s="5" t="s">
        <v>21</v>
      </c>
      <c r="C30" s="7" t="s">
        <v>40</v>
      </c>
      <c r="D30" s="6">
        <f>$C$25*Tabel3[[#This Row],[Percentage]]</f>
        <v>7500</v>
      </c>
      <c r="E30" s="4">
        <v>0.05</v>
      </c>
      <c r="G30" s="64"/>
      <c r="H30" s="65"/>
      <c r="I30" s="66"/>
      <c r="J30" s="64"/>
      <c r="K30" s="64"/>
      <c r="L30" s="64"/>
    </row>
    <row r="31" spans="1:13" x14ac:dyDescent="0.25">
      <c r="A31" s="14"/>
      <c r="B31" s="5" t="s">
        <v>51</v>
      </c>
      <c r="C31" s="7" t="s">
        <v>40</v>
      </c>
      <c r="D31" s="6">
        <f>$C$25*Tabel3[[#This Row],[Percentage]]</f>
        <v>7500</v>
      </c>
      <c r="E31" s="4">
        <v>0.05</v>
      </c>
      <c r="G31" s="64"/>
      <c r="H31" s="65"/>
      <c r="I31" s="66"/>
      <c r="J31" s="64"/>
      <c r="K31" s="64"/>
      <c r="L31" s="64"/>
    </row>
    <row r="32" spans="1:13" x14ac:dyDescent="0.25">
      <c r="A32" s="14"/>
      <c r="B32" s="26">
        <v>2</v>
      </c>
      <c r="C32" s="7" t="s">
        <v>64</v>
      </c>
      <c r="D32" s="6">
        <f>$C$25*Tabel3[[#This Row],[Percentage]]</f>
        <v>3750</v>
      </c>
      <c r="E32" s="29">
        <v>2.5000000000000001E-2</v>
      </c>
      <c r="G32" s="64"/>
      <c r="H32" s="65"/>
      <c r="I32" s="66"/>
      <c r="J32" s="64"/>
      <c r="K32" s="64"/>
      <c r="L32" s="64"/>
    </row>
    <row r="33" spans="1:12" x14ac:dyDescent="0.25">
      <c r="A33" s="14">
        <f>SUM(E33:E36)</f>
        <v>0.39999999999999997</v>
      </c>
      <c r="B33">
        <v>3</v>
      </c>
      <c r="C33" s="26" t="s">
        <v>41</v>
      </c>
      <c r="D33" s="6">
        <f>$C$25*Tabel3[[#This Row],[Percentage]]</f>
        <v>7500</v>
      </c>
      <c r="E33" s="4">
        <v>0.05</v>
      </c>
      <c r="G33" s="64"/>
      <c r="H33" s="65"/>
      <c r="I33" s="66"/>
      <c r="J33" s="64"/>
      <c r="K33" s="64"/>
      <c r="L33" s="64"/>
    </row>
    <row r="34" spans="1:12" x14ac:dyDescent="0.25">
      <c r="A34" s="26"/>
      <c r="B34" s="26">
        <v>4</v>
      </c>
      <c r="C34" t="s">
        <v>42</v>
      </c>
      <c r="D34" s="6">
        <f>$C$25*Tabel3[[#This Row],[Percentage]]</f>
        <v>37500</v>
      </c>
      <c r="E34" s="4">
        <v>0.25</v>
      </c>
      <c r="G34" s="70"/>
      <c r="H34" s="64"/>
      <c r="I34" s="64"/>
      <c r="J34" s="64"/>
      <c r="K34" s="64"/>
      <c r="L34" s="64"/>
    </row>
    <row r="35" spans="1:12" x14ac:dyDescent="0.25">
      <c r="A35" s="14"/>
      <c r="B35">
        <v>5</v>
      </c>
      <c r="C35" s="7" t="s">
        <v>43</v>
      </c>
      <c r="D35" s="6">
        <f>$C$25*Tabel3[[#This Row],[Percentage]]</f>
        <v>7500</v>
      </c>
      <c r="E35" s="4">
        <v>0.05</v>
      </c>
      <c r="G35" s="64"/>
      <c r="H35" s="64"/>
      <c r="I35" s="64"/>
      <c r="J35" s="64"/>
      <c r="K35" s="64"/>
      <c r="L35" s="64"/>
    </row>
    <row r="36" spans="1:12" x14ac:dyDescent="0.25">
      <c r="A36" s="14"/>
      <c r="B36">
        <v>6</v>
      </c>
      <c r="C36" s="7" t="s">
        <v>56</v>
      </c>
      <c r="D36" s="6">
        <f>$C$25*Tabel3[[#This Row],[Percentage]]</f>
        <v>7500</v>
      </c>
      <c r="E36" s="4">
        <v>0.05</v>
      </c>
      <c r="G36" s="64"/>
      <c r="H36" s="64"/>
      <c r="I36" s="64"/>
      <c r="J36" s="64"/>
      <c r="K36" s="64"/>
      <c r="L36" s="64"/>
    </row>
    <row r="37" spans="1:12" x14ac:dyDescent="0.25">
      <c r="A37" s="14">
        <f>SUM(E37:E40)</f>
        <v>0.375</v>
      </c>
      <c r="B37">
        <v>7</v>
      </c>
      <c r="C37" s="7" t="s">
        <v>44</v>
      </c>
      <c r="D37" s="6">
        <f>$C$25*Tabel3[[#This Row],[Percentage]]</f>
        <v>15000</v>
      </c>
      <c r="E37" s="4">
        <v>0.1</v>
      </c>
      <c r="G37" s="64"/>
      <c r="H37" s="64"/>
      <c r="I37" s="64"/>
      <c r="J37" s="64"/>
      <c r="K37" s="64"/>
      <c r="L37" s="64"/>
    </row>
    <row r="38" spans="1:12" x14ac:dyDescent="0.25">
      <c r="A38" s="14"/>
      <c r="B38">
        <v>8</v>
      </c>
      <c r="C38" s="7" t="s">
        <v>45</v>
      </c>
      <c r="D38" s="6">
        <f>$C$25*Tabel3[[#This Row],[Percentage]]</f>
        <v>11250</v>
      </c>
      <c r="E38" s="29">
        <v>7.4999999999999997E-2</v>
      </c>
      <c r="G38" s="64"/>
      <c r="H38" s="64"/>
      <c r="I38" s="64"/>
      <c r="J38" s="64"/>
      <c r="K38" s="64"/>
      <c r="L38" s="64"/>
    </row>
    <row r="39" spans="1:12" x14ac:dyDescent="0.25">
      <c r="A39" s="14"/>
      <c r="B39">
        <v>9</v>
      </c>
      <c r="C39" s="7" t="s">
        <v>46</v>
      </c>
      <c r="D39" s="6">
        <f>$C$25*Tabel3[[#This Row],[Percentage]]</f>
        <v>15000</v>
      </c>
      <c r="E39" s="4">
        <v>0.1</v>
      </c>
      <c r="G39" s="64"/>
      <c r="H39" s="64"/>
      <c r="I39" s="64"/>
      <c r="J39" s="64"/>
      <c r="K39" s="64"/>
      <c r="L39" s="64"/>
    </row>
    <row r="40" spans="1:12" x14ac:dyDescent="0.25">
      <c r="A40" s="13"/>
      <c r="B40">
        <v>10</v>
      </c>
      <c r="C40" s="7" t="s">
        <v>47</v>
      </c>
      <c r="D40" s="6">
        <f>$C$25*Tabel3[[#This Row],[Percentage]]</f>
        <v>15000</v>
      </c>
      <c r="E40" s="4">
        <v>0.1</v>
      </c>
      <c r="G40" s="64"/>
      <c r="H40" s="64"/>
      <c r="I40" s="64"/>
      <c r="J40" s="64"/>
      <c r="K40" s="64"/>
      <c r="L40" s="64"/>
    </row>
    <row r="41" spans="1:12" x14ac:dyDescent="0.25">
      <c r="A41" s="13"/>
      <c r="C41" s="7"/>
      <c r="D41" s="6"/>
      <c r="E41" s="4"/>
      <c r="G41" s="64"/>
      <c r="H41" s="64"/>
      <c r="I41" s="64"/>
      <c r="J41" s="64"/>
      <c r="K41" s="64"/>
      <c r="L41" s="64"/>
    </row>
    <row r="42" spans="1:12" x14ac:dyDescent="0.25">
      <c r="C42" s="9" t="s">
        <v>1</v>
      </c>
      <c r="D42" s="12">
        <f>SUM(D28:D41)</f>
        <v>150000</v>
      </c>
      <c r="E42" s="61">
        <f>SUM(E28:E41)</f>
        <v>1</v>
      </c>
      <c r="F42" s="6"/>
      <c r="G42" s="4"/>
    </row>
    <row r="43" spans="1:12" x14ac:dyDescent="0.25">
      <c r="A43" s="13"/>
      <c r="C43" s="7"/>
      <c r="D43" s="6"/>
      <c r="E43" s="6"/>
      <c r="F43" s="12"/>
    </row>
    <row r="45" spans="1:12" x14ac:dyDescent="0.25">
      <c r="A45" s="62" t="s">
        <v>49</v>
      </c>
    </row>
    <row r="46" spans="1:12" x14ac:dyDescent="0.25">
      <c r="A46" s="62" t="s">
        <v>50</v>
      </c>
    </row>
  </sheetData>
  <sheetProtection algorithmName="SHA-512" hashValue="TSSgWki7fPTPbw0S16zAzBQrzTfpw0HIzoXzragHgrf11yLuI3WFs3d9dCmYuANV0bXspayuYkDeZKhdU4kHBg==" saltValue="9MVofJWg8f8Ulx98RJQEwQ==" spinCount="100000" sheet="1" objects="1" scenarios="1"/>
  <phoneticPr fontId="15" type="noConversion"/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33f28b-fb07-48bc-a33b-3617209cae87">
      <Terms xmlns="http://schemas.microsoft.com/office/infopath/2007/PartnerControls"/>
    </lcf76f155ced4ddcb4097134ff3c332f>
    <TaxCatchAll xmlns="b218714c-e18f-44b5-ba46-94c39805246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3D0692D0155848807F06ED0C7BF472" ma:contentTypeVersion="18" ma:contentTypeDescription="Een nieuw document maken." ma:contentTypeScope="" ma:versionID="7527c2cd9c97e0433e6a6bf375a0568c">
  <xsd:schema xmlns:xsd="http://www.w3.org/2001/XMLSchema" xmlns:xs="http://www.w3.org/2001/XMLSchema" xmlns:p="http://schemas.microsoft.com/office/2006/metadata/properties" xmlns:ns2="7133f28b-fb07-48bc-a33b-3617209cae87" xmlns:ns3="b218714c-e18f-44b5-ba46-94c398052469" targetNamespace="http://schemas.microsoft.com/office/2006/metadata/properties" ma:root="true" ma:fieldsID="191ebea578cf67c5caff30dac7f4a724" ns2:_="" ns3:_="">
    <xsd:import namespace="7133f28b-fb07-48bc-a33b-3617209cae87"/>
    <xsd:import namespace="b218714c-e18f-44b5-ba46-94c3980524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3f28b-fb07-48bc-a33b-3617209cae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fc684a94-cb79-4ad2-977c-377373a826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8714c-e18f-44b5-ba46-94c39805246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ee8aaaa-5da2-4319-8ead-f9c67954ded1}" ma:internalName="TaxCatchAll" ma:showField="CatchAllData" ma:web="b218714c-e18f-44b5-ba46-94c3980524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A8539D-1C66-415D-A690-F7E286EDCF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445569-3B8F-4F76-94EE-BD2FB89B38D9}">
  <ds:schemaRefs>
    <ds:schemaRef ds:uri="http://schemas.microsoft.com/office/2006/metadata/properties"/>
    <ds:schemaRef ds:uri="http://schemas.microsoft.com/office/infopath/2007/PartnerControls"/>
    <ds:schemaRef ds:uri="7133f28b-fb07-48bc-a33b-3617209cae87"/>
    <ds:schemaRef ds:uri="b218714c-e18f-44b5-ba46-94c398052469"/>
  </ds:schemaRefs>
</ds:datastoreItem>
</file>

<file path=customXml/itemProps3.xml><?xml version="1.0" encoding="utf-8"?>
<ds:datastoreItem xmlns:ds="http://schemas.openxmlformats.org/officeDocument/2006/customXml" ds:itemID="{089E24CD-3360-4759-A5FB-A133B07A5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33f28b-fb07-48bc-a33b-3617209cae87"/>
    <ds:schemaRef ds:uri="b218714c-e18f-44b5-ba46-94c3980524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Contractwaarde perceel 1 (E)</vt:lpstr>
      <vt:lpstr>Contractwaarde perceel 2 (G)</vt:lpstr>
      <vt:lpstr>Subgunning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Arjen Verleun</dc:creator>
  <cp:keywords/>
  <dc:description/>
  <cp:lastModifiedBy>EE Care | Arjen Verleun</cp:lastModifiedBy>
  <cp:revision/>
  <dcterms:created xsi:type="dcterms:W3CDTF">2018-09-03T07:58:53Z</dcterms:created>
  <dcterms:modified xsi:type="dcterms:W3CDTF">2024-09-12T15:17:45Z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0x010100653D0692D0155848807F06ED0C7BF472</vt:lpwstr>
  </property>
  <property fmtid="{D5CDD505-2E9C-101B-9397-08002B2CF9AE}" pid="3" name="MediaServiceImageTags">
    <vt:lpwstr/>
  </property>
</Properties>
</file>