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Initiële Inkoop\2022\M-EU-22-01 Hartlong machines (HLM's) perfusie\2c. Aanbestedingssdocumenten (PVE)\EA docs def\Aangepaste docs nav NvI\"/>
    </mc:Choice>
  </mc:AlternateContent>
  <xr:revisionPtr revIDLastSave="0" documentId="13_ncr:1_{BC82BD13-21D4-4FCB-B513-119029E3105F}" xr6:coauthVersionLast="47" xr6:coauthVersionMax="47" xr10:uidLastSave="{00000000-0000-0000-0000-000000000000}"/>
  <bookViews>
    <workbookView xWindow="-120" yWindow="-120" windowWidth="38640" windowHeight="21240" xr2:uid="{FDD3F316-3357-4DD9-848C-945F110EFCAB}"/>
  </bookViews>
  <sheets>
    <sheet name="In te vullen TCO" sheetId="6" r:id="rId1"/>
    <sheet name="Specificatie HLM prijsopbouw" sheetId="9" r:id="rId2"/>
    <sheet name="Prev. onderhoud - onderdelen" sheetId="7" r:id="rId3"/>
    <sheet name="Disposables - accessoires" sheetId="8" r:id="rId4"/>
  </sheets>
  <definedNames>
    <definedName name="_xlnm.Print_Area" localSheetId="0">'In te vullen TCO'!$A$1:$K$109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 i="9" l="1"/>
  <c r="J49" i="9" s="1"/>
  <c r="G49" i="9"/>
  <c r="G40" i="9"/>
  <c r="I40" i="9" s="1"/>
  <c r="J40" i="9" s="1"/>
  <c r="G29" i="9"/>
  <c r="G14" i="9"/>
  <c r="D30" i="9"/>
  <c r="D29" i="9"/>
  <c r="I29" i="9" s="1"/>
  <c r="J29" i="9" s="1"/>
  <c r="D15" i="9"/>
  <c r="D14" i="9"/>
  <c r="I14" i="9" s="1"/>
  <c r="J14" i="9" s="1"/>
  <c r="G52" i="9"/>
  <c r="I52" i="9" s="1"/>
  <c r="J52" i="9" s="1"/>
  <c r="G51" i="9"/>
  <c r="I51" i="9" s="1"/>
  <c r="J51" i="9" s="1"/>
  <c r="G50" i="9"/>
  <c r="I50" i="9" s="1"/>
  <c r="J50" i="9" s="1"/>
  <c r="G48" i="9"/>
  <c r="I48" i="9" s="1"/>
  <c r="J48" i="9" s="1"/>
  <c r="G47" i="9"/>
  <c r="I47" i="9" s="1"/>
  <c r="J47" i="9" s="1"/>
  <c r="G46" i="9"/>
  <c r="I46" i="9" s="1"/>
  <c r="J46" i="9" s="1"/>
  <c r="G43" i="9"/>
  <c r="I43" i="9" s="1"/>
  <c r="J43" i="9" s="1"/>
  <c r="G42" i="9"/>
  <c r="I42" i="9" s="1"/>
  <c r="J42" i="9" s="1"/>
  <c r="G41" i="9"/>
  <c r="I41" i="9" s="1"/>
  <c r="J41" i="9" s="1"/>
  <c r="G39" i="9"/>
  <c r="G38" i="9"/>
  <c r="I38" i="9" s="1"/>
  <c r="J38" i="9" s="1"/>
  <c r="G35" i="9"/>
  <c r="I35" i="9" s="1"/>
  <c r="J35" i="9" s="1"/>
  <c r="G34" i="9"/>
  <c r="I34" i="9" s="1"/>
  <c r="J34" i="9" s="1"/>
  <c r="G33" i="9"/>
  <c r="I33" i="9" s="1"/>
  <c r="J33" i="9" s="1"/>
  <c r="G32" i="9"/>
  <c r="I32" i="9" s="1"/>
  <c r="J32" i="9" s="1"/>
  <c r="G31" i="9"/>
  <c r="I31" i="9" s="1"/>
  <c r="J31" i="9" s="1"/>
  <c r="G30" i="9"/>
  <c r="G28" i="9"/>
  <c r="I28" i="9" s="1"/>
  <c r="J28" i="9" s="1"/>
  <c r="G27" i="9"/>
  <c r="I27" i="9" s="1"/>
  <c r="G16" i="9"/>
  <c r="I16" i="9" s="1"/>
  <c r="J16" i="9" s="1"/>
  <c r="G17" i="9"/>
  <c r="I17" i="9" s="1"/>
  <c r="J17" i="9" s="1"/>
  <c r="G18" i="9"/>
  <c r="I18" i="9" s="1"/>
  <c r="J18" i="9" s="1"/>
  <c r="G19" i="9"/>
  <c r="I19" i="9" s="1"/>
  <c r="J19" i="9" s="1"/>
  <c r="G15" i="9"/>
  <c r="G13" i="9"/>
  <c r="I13" i="9" s="1"/>
  <c r="J13" i="9" s="1"/>
  <c r="G20" i="9"/>
  <c r="I20" i="9" s="1"/>
  <c r="J20" i="9" s="1"/>
  <c r="G12" i="9"/>
  <c r="I12" i="9" s="1"/>
  <c r="H18" i="6"/>
  <c r="I39" i="9" l="1"/>
  <c r="J39" i="9" s="1"/>
  <c r="I30" i="9"/>
  <c r="I54" i="9" s="1"/>
  <c r="I15" i="9"/>
  <c r="J15" i="9" s="1"/>
  <c r="J27" i="9"/>
  <c r="J12" i="9"/>
  <c r="E26" i="6"/>
  <c r="H26" i="6"/>
  <c r="H19" i="6"/>
  <c r="J18" i="6"/>
  <c r="J21" i="6" s="1"/>
  <c r="J26" i="6" l="1"/>
  <c r="I22" i="9"/>
  <c r="I56" i="9"/>
  <c r="I57" i="9" s="1"/>
  <c r="J30" i="9"/>
  <c r="J54" i="9" s="1"/>
  <c r="J22" i="9"/>
  <c r="K26" i="6"/>
  <c r="K28" i="6" s="1"/>
  <c r="J28" i="6"/>
  <c r="H11" i="6"/>
  <c r="J11" i="6" s="1"/>
  <c r="K11" i="6" s="1"/>
  <c r="H10" i="6"/>
  <c r="J56" i="9" l="1"/>
  <c r="J57" i="9" s="1"/>
  <c r="J19" i="6"/>
  <c r="K19" i="6" s="1"/>
  <c r="K18" i="6" l="1"/>
  <c r="K21" i="6" s="1"/>
  <c r="J10" i="6"/>
  <c r="K10" i="6" l="1"/>
  <c r="K13" i="6" s="1"/>
  <c r="K30" i="6" s="1"/>
  <c r="K34" i="6" s="1"/>
  <c r="J13" i="6"/>
  <c r="J30" i="6" s="1"/>
</calcChain>
</file>

<file path=xl/sharedStrings.xml><?xml version="1.0" encoding="utf-8"?>
<sst xmlns="http://schemas.openxmlformats.org/spreadsheetml/2006/main" count="160" uniqueCount="84">
  <si>
    <t xml:space="preserve">Korting </t>
  </si>
  <si>
    <t xml:space="preserve">BTW </t>
  </si>
  <si>
    <t xml:space="preserve">Totaal excl. BTW </t>
  </si>
  <si>
    <t xml:space="preserve">Totaal incl. BTW </t>
  </si>
  <si>
    <t xml:space="preserve">TOTAAL INVESTERINGSKOSTEN  </t>
  </si>
  <si>
    <t>INVESTERINGKOSTEN</t>
  </si>
  <si>
    <t xml:space="preserve">Ja </t>
  </si>
  <si>
    <t xml:space="preserve">Nee </t>
  </si>
  <si>
    <t>Hartlongmachines</t>
  </si>
  <si>
    <t>EXPLOITATIEKOSTEN</t>
  </si>
  <si>
    <t>Omschrijving</t>
  </si>
  <si>
    <t>Aantal HLM's</t>
  </si>
  <si>
    <r>
      <t xml:space="preserve">Brutoprijs </t>
    </r>
    <r>
      <rPr>
        <b/>
        <u/>
        <sz val="10.5"/>
        <rFont val="Calibri"/>
        <family val="2"/>
        <scheme val="minor"/>
      </rPr>
      <t>per HLM per jaar</t>
    </r>
  </si>
  <si>
    <r>
      <t xml:space="preserve">Nettoprijs </t>
    </r>
    <r>
      <rPr>
        <b/>
        <u/>
        <sz val="10.5"/>
        <rFont val="Calibri"/>
        <family val="2"/>
        <scheme val="minor"/>
      </rPr>
      <t>per HLM per jaar</t>
    </r>
  </si>
  <si>
    <t xml:space="preserve">Let op: plafondprijs totale investering </t>
  </si>
  <si>
    <t>Optioneel: all-in onderhoudscontract (telt niet mee in berekening TCO)</t>
  </si>
  <si>
    <t>Artikelnummer inschrijver</t>
  </si>
  <si>
    <t>Artikelomschrijving inschrijver</t>
  </si>
  <si>
    <t xml:space="preserve">Omschrijving inschrijver </t>
  </si>
  <si>
    <t>Aantal per jaar</t>
  </si>
  <si>
    <t>Brutoprijs per stuk</t>
  </si>
  <si>
    <t>Nettoprijs per stuk</t>
  </si>
  <si>
    <t>Totaal excl. BTW per jaar</t>
  </si>
  <si>
    <t xml:space="preserve">TOTAAL KOSTEN ONDERHOUD GEDURENDE MINIMALE LEVENSDUUR (10 JAAR): </t>
  </si>
  <si>
    <t>TOTALE KOSTEN CENTRIFUGAALPOMPEN GEDURENDE MINIMALE LEVENSDUUR (10 JAAR):</t>
  </si>
  <si>
    <t>TOTAL COST OF OWNERSHIP (OVER PERIODE VAN 10 JAAR):</t>
  </si>
  <si>
    <t>Omschrijving inschrijver</t>
  </si>
  <si>
    <t>Let op: plafondprijs onderhoud</t>
  </si>
  <si>
    <t>ONDERHOUDSKOSTEN</t>
  </si>
  <si>
    <t>Centrifugaalpomp (uitgaande van los, steriel verpakt)</t>
  </si>
  <si>
    <t>Graag hier alle apparatuurgebonden disposables / accessoires invullen, inclusief prijzen</t>
  </si>
  <si>
    <t>Niet inbegrepen onderdelen</t>
  </si>
  <si>
    <t>Preventief onderhoudscontract per jaar, lopend vanaf jaar 2 t/m jaar 10 (1e jaar garantie)</t>
  </si>
  <si>
    <t>Let op: plafondprijs centrifugaalpomp</t>
  </si>
  <si>
    <t>Inbegrepen onderdelen (geplande te vervangen onderdelen als onderdeel van een preventief onderhoudscontract)</t>
  </si>
  <si>
    <t>incl. BTW (€ 140 excl. BTW) per stuk</t>
  </si>
  <si>
    <t xml:space="preserve">incl. BTW (€ 2.500 excl. BTW) per machine per jaar </t>
  </si>
  <si>
    <t>incl. BTW (€ 335.000,- incl. btw per machine)</t>
  </si>
  <si>
    <t>ICT koppelingen / eenmalige implementatiekosten - indien van toepassing, anders vult u 0 in</t>
  </si>
  <si>
    <t>Let op: plafondprijs totale TCO</t>
  </si>
  <si>
    <t>Aantal punten op prijs (max. 250):</t>
  </si>
  <si>
    <t xml:space="preserve">incl. BTW </t>
  </si>
  <si>
    <t>Max. 250 punten bij een totale TCO van:</t>
  </si>
  <si>
    <t>Artikelnummer</t>
  </si>
  <si>
    <t>Btw percentage</t>
  </si>
  <si>
    <t>Prijs ex btw</t>
  </si>
  <si>
    <t>Eventueel benodigde testapparatuur en specifieke gereedschappen t.b.v. uitvoeren van onderhoud/ 1e lijns service</t>
  </si>
  <si>
    <t>In deze aanbesteding wordt uitgegaan van de vervanging van 12 HLM's (5 voor AUMC en 7 voor LUMC).</t>
  </si>
  <si>
    <t>Inschrijver is vrij om de lay out van dit tabblad te wijzigen (in tegenstelling tot het tabblad 'in te vullen TCO'), zodat alle mogelijke onderdelen &amp; prijzen vermeld kunnen worden, onder de voorwaarde dat de totaalprijs en gemiddelde prijs per HLM onderaan de tab nog altijd worden weergegeven.</t>
  </si>
  <si>
    <t>Amsterdam UMC</t>
  </si>
  <si>
    <t>Omschrijving onderdeel</t>
  </si>
  <si>
    <t xml:space="preserve">Aantal </t>
  </si>
  <si>
    <t>Extra centrifugaalpompen</t>
  </si>
  <si>
    <t>Extra rollerpompen</t>
  </si>
  <si>
    <t>Centrifugaal pomp (1 per HLM)</t>
  </si>
  <si>
    <t>5x Hartlongmachine t.b.v. volwassenen (o.a. incl. 1 centriguaal pomp &amp; 5 rollerpompen):</t>
  </si>
  <si>
    <r>
      <t xml:space="preserve">Gezien de verschillende eisen aan de HLM's, zie bijvoorbeeld </t>
    </r>
    <r>
      <rPr>
        <b/>
        <sz val="11"/>
        <color theme="1"/>
        <rFont val="Calibri"/>
        <family val="2"/>
        <scheme val="minor"/>
      </rPr>
      <t>eis 6.2 van het PVE</t>
    </r>
    <r>
      <rPr>
        <sz val="11"/>
        <color theme="1"/>
        <rFont val="Calibri"/>
        <family val="2"/>
        <scheme val="minor"/>
      </rPr>
      <t xml:space="preserve">, en daarmee een mogelijk verschillende configuratie per HLM (met name in LUMC), kan de prijs per HLM ook verschillen. </t>
    </r>
  </si>
  <si>
    <t xml:space="preserve"> Zodoende wordt inschrijver gevraagd om hieronder een uitgebreide specificatie te geven van de prijsopbouw per HLM, die bij elkaar opgeteld leidt tot een totaalprijs en dus ook een (gedeeld door 12) gemiddelde prijs per HLM.</t>
  </si>
  <si>
    <t>Invulinstructie:</t>
  </si>
  <si>
    <t>LUMC</t>
  </si>
  <si>
    <t>1x Hartlongmachine t.b.v. neonaten (o.a. 5 kleine rollerpompen):</t>
  </si>
  <si>
    <t>Hartlongmachine</t>
  </si>
  <si>
    <t>etc</t>
  </si>
  <si>
    <t xml:space="preserve">Hartlongmachine </t>
  </si>
  <si>
    <t>S.v.p. alle gele cellen invullen.</t>
  </si>
  <si>
    <t>TOTAAL 5 HLM's AUMC:</t>
  </si>
  <si>
    <t xml:space="preserve">TOTAAL 7 HLM's LUMC:  </t>
  </si>
  <si>
    <t xml:space="preserve">TOTAAL 12 HLM's AUMC &amp; LUMC:  </t>
  </si>
  <si>
    <t>1x Hartlongmachine t.b.v. paediatrics (o.a. incl. 5 kleine rollerpompen &amp; 1 grote rollerpomp):</t>
  </si>
  <si>
    <t>Kleine rollerpompen (5)</t>
  </si>
  <si>
    <t>Grote rollerpomp (1)</t>
  </si>
  <si>
    <t>GEMIDDELDE PRIJS PER HLM:</t>
  </si>
  <si>
    <t>incl. BTW (gemiddeld € 335.000,- incl. btw per machine)</t>
  </si>
  <si>
    <t>Invulinstructie: Graag op dit tabblad uiteenzetten welke onderdelen inbegrepen zijn in het preventieve onderhoudscontract, welke onderdelen niet inbegrepen zijn, en welke eventuele testapparatuur en/of specifieke gereedschappen benodigd zijn t.b.v. het uitvoeren van onderhoud/1e lijns service.</t>
  </si>
  <si>
    <r>
      <t xml:space="preserve">Zoals beschreven in de opdrachtomschrijving zullen er </t>
    </r>
    <r>
      <rPr>
        <sz val="10"/>
        <color theme="1"/>
        <rFont val="Calibri"/>
        <family val="2"/>
        <scheme val="minor"/>
      </rPr>
      <t xml:space="preserve">5 HLM's in Amsterdam UMC per direct </t>
    </r>
    <r>
      <rPr>
        <sz val="10"/>
        <rFont val="Calibri"/>
        <family val="2"/>
        <scheme val="minor"/>
      </rPr>
      <t>worden vervangen, en naar verwachting nog eens 7 HLM's in LUMC. Alle genoemde aantallen zijn en blijven echter indicatief, Inschrijver kan geen rechten ontlenen aan genoemde aantallen.  
In dit prijsopgaveform</t>
    </r>
    <r>
      <rPr>
        <sz val="10"/>
        <color theme="1"/>
        <rFont val="Calibri"/>
        <family val="2"/>
        <scheme val="minor"/>
      </rPr>
      <t>ulier is uitgegaan van totaal 12</t>
    </r>
    <r>
      <rPr>
        <sz val="10"/>
        <rFont val="Calibri"/>
        <family val="2"/>
        <scheme val="minor"/>
      </rPr>
      <t xml:space="preserve"> HLM's. Inschrijver dient hier toe (zoals ook gespecifieerd in enkele eisen uit het PVE) alle tabbladen in te vullen, te weten: 'in te vullen TCO', 'Specificatie HLM prijsopbouw', 'Prev. onderhoud - onderdelen', en 'Disposables - accessoires'.</t>
    </r>
  </si>
  <si>
    <t>Grote rollerpompen (2 per HLM)</t>
  </si>
  <si>
    <t>Kleine rollerpompen (3 per HLM)</t>
  </si>
  <si>
    <t>Volumeniveau sensor (1)</t>
  </si>
  <si>
    <t>Gemiddelde brutoprijs per HLM</t>
  </si>
  <si>
    <t>Gemiddelde nettoprijs per HLM</t>
  </si>
  <si>
    <t>Hartlongmachine conform PVE en aangeboden configuratie (volgens tab 'Specificatie HLM prijsopbouw')</t>
  </si>
  <si>
    <t>De gemiddelde prijs per HLM (zowel excl. als incl. BTW) dient gelijk te zijn aan de prijs die wordt ingevuld op het tabblad 'in te vullen TCO'</t>
  </si>
  <si>
    <t>Inschrijver vult op regel 10 de gemiddelde prijs in, welke kan worden afgeleid uit de prijzen die inschrijver heeft ingevuld op het tabblad 'Specificatie HLM prijsopbouw'.</t>
  </si>
  <si>
    <r>
      <t xml:space="preserve">Op dit tabblad vult Inschrijver alle geel gearceerde cellen in. Vervolgens worden automatisch de totale kosten berekend, evenals de Total Cost of Ownership in cel K30. </t>
    </r>
    <r>
      <rPr>
        <b/>
        <sz val="10"/>
        <color rgb="FFFF0000"/>
        <rFont val="Calibri"/>
        <family val="2"/>
        <scheme val="minor"/>
      </rPr>
      <t>Let op de genoemde plafondprijzen!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</si>
</sst>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quot;€&quot;\ * #,##0.00_ ;_ &quot;€&quot;\ * \-#,##0.00_ ;_ &quot;€&quot;\ * &quot;-&quot;??_ ;_ @_ "/>
    <numFmt numFmtId="165" formatCode="_-&quot;€&quot;\ * #,##0.0000_-;_-&quot;€&quot;\ * #,##0.0000\-;_-&quot;€&quot;\ * &quot;-&quot;??_-;_-@_-"/>
  </numFmts>
  <fonts count="27" x14ac:knownFonts="1">
    <font>
      <sz val="11"/>
      <color theme="1"/>
      <name val="Calibri"/>
      <family val="2"/>
      <scheme val="minor"/>
    </font>
    <font>
      <sz val="11"/>
      <color theme="1"/>
      <name val="Calibri"/>
      <family val="2"/>
      <scheme val="minor"/>
    </font>
    <font>
      <sz val="10.5"/>
      <name val="Calibri"/>
      <family val="2"/>
      <scheme val="minor"/>
    </font>
    <font>
      <b/>
      <sz val="10.5"/>
      <name val="Calibri"/>
      <family val="2"/>
      <scheme val="minor"/>
    </font>
    <font>
      <b/>
      <sz val="12"/>
      <name val="Calibri"/>
      <family val="2"/>
      <scheme val="minor"/>
    </font>
    <font>
      <sz val="10.5"/>
      <name val="Times New Roman"/>
      <family val="1"/>
    </font>
    <font>
      <sz val="10"/>
      <name val="Calibri"/>
      <family val="2"/>
      <scheme val="minor"/>
    </font>
    <font>
      <b/>
      <sz val="10.5"/>
      <name val="Times New Roman"/>
      <family val="1"/>
    </font>
    <font>
      <b/>
      <sz val="10"/>
      <name val="Calibri"/>
      <family val="2"/>
      <scheme val="minor"/>
    </font>
    <font>
      <sz val="10.5"/>
      <color rgb="FFFF0000"/>
      <name val="Times New Roman"/>
      <family val="1"/>
    </font>
    <font>
      <sz val="10"/>
      <name val="Times New Roman"/>
      <family val="1"/>
    </font>
    <font>
      <sz val="12"/>
      <name val="Times New Roman"/>
      <family val="1"/>
    </font>
    <font>
      <sz val="10"/>
      <color theme="1"/>
      <name val="Calibri"/>
      <family val="2"/>
      <scheme val="minor"/>
    </font>
    <font>
      <b/>
      <sz val="10"/>
      <color rgb="FFFF0000"/>
      <name val="Calibri"/>
      <family val="2"/>
      <scheme val="minor"/>
    </font>
    <font>
      <sz val="11"/>
      <color rgb="FF006100"/>
      <name val="Calibri"/>
      <family val="2"/>
      <scheme val="minor"/>
    </font>
    <font>
      <b/>
      <sz val="10.5"/>
      <color theme="1"/>
      <name val="Calibri"/>
      <family val="2"/>
      <scheme val="minor"/>
    </font>
    <font>
      <i/>
      <sz val="10.5"/>
      <name val="Calibri"/>
      <family val="2"/>
      <scheme val="minor"/>
    </font>
    <font>
      <i/>
      <sz val="10.5"/>
      <name val="Times New Roman"/>
      <family val="1"/>
    </font>
    <font>
      <b/>
      <u/>
      <sz val="10.5"/>
      <name val="Calibri"/>
      <family val="2"/>
      <scheme val="minor"/>
    </font>
    <font>
      <b/>
      <sz val="11"/>
      <color rgb="FF006100"/>
      <name val="Calibri"/>
      <family val="2"/>
      <scheme val="minor"/>
    </font>
    <font>
      <sz val="10.5"/>
      <color rgb="FFFF0000"/>
      <name val="Calibri"/>
      <family val="2"/>
      <scheme val="minor"/>
    </font>
    <font>
      <b/>
      <i/>
      <sz val="10.5"/>
      <name val="Calibri"/>
      <family val="2"/>
      <scheme val="minor"/>
    </font>
    <font>
      <sz val="11"/>
      <color rgb="FFFF0000"/>
      <name val="Calibri"/>
      <family val="2"/>
      <scheme val="minor"/>
    </font>
    <font>
      <b/>
      <u/>
      <sz val="11"/>
      <color theme="1"/>
      <name val="Calibri"/>
      <family val="2"/>
      <scheme val="minor"/>
    </font>
    <font>
      <i/>
      <sz val="11"/>
      <color theme="1"/>
      <name val="Calibri"/>
      <family val="2"/>
      <scheme val="minor"/>
    </font>
    <font>
      <sz val="10"/>
      <color theme="1"/>
      <name val="Symbol"/>
      <family val="1"/>
      <charset val="2"/>
    </font>
    <font>
      <b/>
      <sz val="11"/>
      <color theme="1"/>
      <name val="Calibri"/>
      <family val="2"/>
      <scheme val="minor"/>
    </font>
  </fonts>
  <fills count="10">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C6EFCE"/>
      </patternFill>
    </fill>
    <fill>
      <patternFill patternType="solid">
        <fgColor rgb="FFFFC000"/>
        <bgColor indexed="64"/>
      </patternFill>
    </fill>
    <fill>
      <patternFill patternType="solid">
        <fgColor theme="0" tint="-0.249977111117893"/>
        <bgColor indexed="64"/>
      </patternFill>
    </fill>
    <fill>
      <patternFill patternType="solid">
        <fgColor rgb="FF00B0F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style="hair">
        <color indexed="64"/>
      </left>
      <right style="thin">
        <color indexed="64"/>
      </right>
      <top/>
      <bottom style="hair">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4" fillId="6" borderId="0" applyNumberFormat="0" applyBorder="0" applyAlignment="0" applyProtection="0"/>
  </cellStyleXfs>
  <cellXfs count="148">
    <xf numFmtId="0" fontId="0" fillId="0" borderId="0" xfId="0"/>
    <xf numFmtId="0" fontId="5" fillId="0" borderId="0" xfId="0" applyFont="1"/>
    <xf numFmtId="0" fontId="7" fillId="0" borderId="0" xfId="0" applyFont="1"/>
    <xf numFmtId="0" fontId="10" fillId="0" borderId="0" xfId="0" applyFont="1"/>
    <xf numFmtId="0" fontId="5" fillId="0" borderId="0" xfId="0" applyFont="1" applyFill="1"/>
    <xf numFmtId="0" fontId="5" fillId="0" borderId="0" xfId="0" applyFont="1" applyAlignment="1">
      <alignment vertical="center"/>
    </xf>
    <xf numFmtId="0" fontId="2" fillId="0" borderId="0" xfId="0" applyFont="1" applyAlignment="1">
      <alignment vertical="center"/>
    </xf>
    <xf numFmtId="0" fontId="5" fillId="0" borderId="0" xfId="0" applyFont="1" applyAlignment="1">
      <alignment horizontal="center" vertical="center"/>
    </xf>
    <xf numFmtId="0" fontId="3" fillId="3" borderId="6" xfId="0" applyFont="1" applyFill="1" applyBorder="1" applyAlignment="1" applyProtection="1">
      <alignment horizontal="left" vertical="center"/>
    </xf>
    <xf numFmtId="44" fontId="2" fillId="4" borderId="10" xfId="0" applyNumberFormat="1" applyFont="1" applyFill="1" applyBorder="1" applyAlignment="1" applyProtection="1">
      <alignment vertical="center"/>
    </xf>
    <xf numFmtId="44" fontId="2" fillId="4" borderId="11" xfId="0" applyNumberFormat="1" applyFont="1" applyFill="1" applyBorder="1" applyAlignment="1" applyProtection="1">
      <alignment vertical="center"/>
    </xf>
    <xf numFmtId="0" fontId="5" fillId="0" borderId="0" xfId="0" applyFont="1" applyFill="1" applyBorder="1" applyAlignment="1" applyProtection="1">
      <alignment vertical="center"/>
    </xf>
    <xf numFmtId="44" fontId="2" fillId="4" borderId="7" xfId="0" applyNumberFormat="1" applyFont="1" applyFill="1" applyBorder="1" applyAlignment="1" applyProtection="1">
      <alignment vertical="center"/>
    </xf>
    <xf numFmtId="44" fontId="3" fillId="5" borderId="6" xfId="0" applyNumberFormat="1" applyFont="1" applyFill="1" applyBorder="1" applyAlignment="1" applyProtection="1">
      <alignment vertical="center"/>
    </xf>
    <xf numFmtId="44" fontId="3" fillId="0" borderId="0" xfId="0" applyNumberFormat="1" applyFont="1" applyFill="1" applyBorder="1" applyAlignment="1" applyProtection="1">
      <alignment vertical="center"/>
    </xf>
    <xf numFmtId="0" fontId="5" fillId="2" borderId="2" xfId="0" applyFont="1" applyFill="1" applyBorder="1" applyAlignment="1" applyProtection="1">
      <alignment vertical="center"/>
    </xf>
    <xf numFmtId="0" fontId="5" fillId="2" borderId="8" xfId="0" applyFont="1" applyFill="1" applyBorder="1" applyAlignment="1" applyProtection="1">
      <alignment vertical="center"/>
    </xf>
    <xf numFmtId="0" fontId="2" fillId="0" borderId="0" xfId="0" applyFont="1" applyAlignment="1" applyProtection="1">
      <alignment vertical="center"/>
    </xf>
    <xf numFmtId="44" fontId="2" fillId="4" borderId="5" xfId="0" applyNumberFormat="1" applyFont="1" applyFill="1" applyBorder="1" applyAlignment="1" applyProtection="1">
      <alignment vertical="center"/>
    </xf>
    <xf numFmtId="164" fontId="3" fillId="7" borderId="6" xfId="0" applyNumberFormat="1" applyFont="1" applyFill="1" applyBorder="1" applyAlignment="1" applyProtection="1">
      <alignment vertical="center"/>
    </xf>
    <xf numFmtId="44" fontId="3" fillId="0" borderId="2" xfId="0" applyNumberFormat="1" applyFont="1" applyFill="1" applyBorder="1" applyAlignment="1" applyProtection="1">
      <alignment vertical="center"/>
    </xf>
    <xf numFmtId="0" fontId="7" fillId="0" borderId="0" xfId="0" applyFont="1" applyFill="1"/>
    <xf numFmtId="44" fontId="16" fillId="4" borderId="5" xfId="0" applyNumberFormat="1" applyFont="1" applyFill="1" applyBorder="1" applyAlignment="1" applyProtection="1">
      <alignment vertical="center"/>
    </xf>
    <xf numFmtId="44" fontId="16" fillId="4" borderId="7" xfId="0" applyNumberFormat="1" applyFont="1" applyFill="1" applyBorder="1" applyAlignment="1" applyProtection="1">
      <alignment vertical="center"/>
    </xf>
    <xf numFmtId="44" fontId="16" fillId="4" borderId="11" xfId="0" applyNumberFormat="1" applyFont="1" applyFill="1" applyBorder="1" applyAlignment="1" applyProtection="1">
      <alignment vertical="center"/>
    </xf>
    <xf numFmtId="0" fontId="17" fillId="0" borderId="0" xfId="0" applyFont="1"/>
    <xf numFmtId="44" fontId="19" fillId="6" borderId="6" xfId="2" applyNumberFormat="1" applyFont="1" applyBorder="1" applyAlignment="1" applyProtection="1">
      <alignment vertical="center"/>
    </xf>
    <xf numFmtId="44" fontId="3" fillId="8" borderId="6" xfId="0" applyNumberFormat="1" applyFont="1" applyFill="1" applyBorder="1" applyAlignment="1" applyProtection="1">
      <alignment vertical="center"/>
    </xf>
    <xf numFmtId="164" fontId="3" fillId="8" borderId="2" xfId="0" applyNumberFormat="1" applyFont="1" applyFill="1" applyBorder="1" applyAlignment="1" applyProtection="1">
      <alignment vertical="center"/>
    </xf>
    <xf numFmtId="44" fontId="2" fillId="5" borderId="5" xfId="0" applyNumberFormat="1" applyFont="1" applyFill="1" applyBorder="1" applyAlignment="1" applyProtection="1">
      <alignment vertical="center"/>
      <protection locked="0"/>
    </xf>
    <xf numFmtId="9" fontId="2" fillId="5" borderId="5" xfId="1" applyFont="1" applyFill="1" applyBorder="1" applyAlignment="1" applyProtection="1">
      <alignment horizontal="center" vertical="center"/>
      <protection locked="0"/>
    </xf>
    <xf numFmtId="9" fontId="2" fillId="5" borderId="5" xfId="0" applyNumberFormat="1" applyFont="1" applyFill="1" applyBorder="1" applyAlignment="1" applyProtection="1">
      <alignment horizontal="center" vertical="center"/>
      <protection locked="0"/>
    </xf>
    <xf numFmtId="44" fontId="16" fillId="5" borderId="5" xfId="0" applyNumberFormat="1" applyFont="1" applyFill="1" applyBorder="1" applyAlignment="1" applyProtection="1">
      <alignment vertical="center"/>
      <protection locked="0"/>
    </xf>
    <xf numFmtId="9" fontId="16" fillId="5" borderId="5" xfId="1" applyFont="1" applyFill="1" applyBorder="1" applyAlignment="1" applyProtection="1">
      <alignment horizontal="center" vertical="center"/>
      <protection locked="0"/>
    </xf>
    <xf numFmtId="9" fontId="16" fillId="5" borderId="5" xfId="0" applyNumberFormat="1" applyFont="1" applyFill="1" applyBorder="1" applyAlignment="1" applyProtection="1">
      <alignment horizontal="center" vertical="center"/>
      <protection locked="0"/>
    </xf>
    <xf numFmtId="0" fontId="2" fillId="5" borderId="5" xfId="0" applyFont="1" applyFill="1" applyBorder="1" applyAlignment="1" applyProtection="1">
      <alignment horizontal="left" vertical="center"/>
      <protection locked="0"/>
    </xf>
    <xf numFmtId="44" fontId="3" fillId="0" borderId="1" xfId="0" applyNumberFormat="1" applyFont="1" applyFill="1" applyBorder="1" applyAlignment="1" applyProtection="1">
      <alignment vertical="center"/>
    </xf>
    <xf numFmtId="0" fontId="8" fillId="0" borderId="0" xfId="0" applyFont="1" applyAlignment="1" applyProtection="1">
      <alignment vertical="center"/>
    </xf>
    <xf numFmtId="0" fontId="10" fillId="0" borderId="0" xfId="0" applyFont="1" applyAlignment="1" applyProtection="1">
      <alignment horizontal="center" vertical="center"/>
    </xf>
    <xf numFmtId="0" fontId="10" fillId="0" borderId="0" xfId="0" applyFont="1" applyAlignment="1" applyProtection="1">
      <alignment vertical="center"/>
    </xf>
    <xf numFmtId="0" fontId="10" fillId="0" borderId="0" xfId="0" applyFont="1" applyProtection="1"/>
    <xf numFmtId="0" fontId="8" fillId="0" borderId="0" xfId="0" applyFont="1" applyAlignment="1" applyProtection="1">
      <alignment horizontal="left" vertical="top" wrapText="1"/>
    </xf>
    <xf numFmtId="0" fontId="6" fillId="0" borderId="0" xfId="0" applyFont="1" applyAlignment="1" applyProtection="1">
      <alignment horizontal="left" vertical="top" wrapText="1"/>
    </xf>
    <xf numFmtId="0" fontId="4" fillId="0" borderId="0" xfId="0" applyFont="1" applyFill="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Alignment="1" applyProtection="1">
      <alignment vertical="center"/>
    </xf>
    <xf numFmtId="0" fontId="10" fillId="0" borderId="0" xfId="0" applyFont="1" applyFill="1" applyAlignment="1" applyProtection="1">
      <alignment vertical="center"/>
    </xf>
    <xf numFmtId="0" fontId="3" fillId="2" borderId="1"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vertical="center"/>
    </xf>
    <xf numFmtId="0" fontId="5" fillId="2" borderId="4" xfId="0" applyFont="1" applyFill="1" applyBorder="1" applyAlignment="1" applyProtection="1">
      <alignment vertical="center"/>
    </xf>
    <xf numFmtId="0" fontId="5" fillId="0" borderId="0" xfId="0" applyFont="1" applyProtection="1"/>
    <xf numFmtId="0" fontId="3" fillId="0" borderId="9"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3"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0" xfId="0" applyFont="1" applyFill="1" applyBorder="1" applyProtection="1"/>
    <xf numFmtId="0" fontId="5" fillId="0" borderId="0" xfId="0" applyFont="1" applyFill="1" applyProtection="1"/>
    <xf numFmtId="0" fontId="7" fillId="0" borderId="0" xfId="0" applyFont="1" applyProtection="1"/>
    <xf numFmtId="0" fontId="2" fillId="4" borderId="5" xfId="0" applyFont="1" applyFill="1" applyBorder="1" applyAlignment="1" applyProtection="1">
      <alignment horizontal="center" vertical="center"/>
    </xf>
    <xf numFmtId="165" fontId="5" fillId="0" borderId="0" xfId="0" applyNumberFormat="1" applyFont="1" applyProtection="1"/>
    <xf numFmtId="0" fontId="5" fillId="0" borderId="0" xfId="0" applyFont="1" applyBorder="1" applyProtection="1"/>
    <xf numFmtId="0" fontId="3" fillId="0"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xf>
    <xf numFmtId="9" fontId="3" fillId="0" borderId="0" xfId="0" applyNumberFormat="1" applyFont="1" applyFill="1" applyBorder="1" applyAlignment="1" applyProtection="1">
      <alignment horizontal="center" vertical="center"/>
    </xf>
    <xf numFmtId="0" fontId="15" fillId="2" borderId="1" xfId="0" applyFont="1" applyFill="1" applyBorder="1" applyAlignment="1" applyProtection="1">
      <alignment vertical="center"/>
    </xf>
    <xf numFmtId="44" fontId="5" fillId="0" borderId="0" xfId="0" applyNumberFormat="1" applyFont="1" applyProtection="1"/>
    <xf numFmtId="0" fontId="16" fillId="4" borderId="5" xfId="0" applyFont="1" applyFill="1" applyBorder="1" applyAlignment="1" applyProtection="1">
      <alignment horizontal="center" vertical="center"/>
    </xf>
    <xf numFmtId="0" fontId="17" fillId="0" borderId="0" xfId="0" applyFont="1" applyProtection="1"/>
    <xf numFmtId="0" fontId="3" fillId="0" borderId="1" xfId="0" applyFont="1" applyFill="1" applyBorder="1" applyAlignment="1" applyProtection="1">
      <alignment horizontal="right"/>
    </xf>
    <xf numFmtId="0" fontId="3" fillId="0" borderId="2" xfId="0" applyFont="1" applyFill="1" applyBorder="1" applyAlignment="1" applyProtection="1">
      <alignment horizontal="right"/>
    </xf>
    <xf numFmtId="0" fontId="7" fillId="0" borderId="0" xfId="0" applyFont="1" applyFill="1" applyBorder="1" applyProtection="1"/>
    <xf numFmtId="0" fontId="7" fillId="0" borderId="0" xfId="0" applyFont="1" applyFill="1" applyProtection="1"/>
    <xf numFmtId="0" fontId="3" fillId="3" borderId="6" xfId="0" applyFont="1" applyFill="1" applyBorder="1" applyAlignment="1" applyProtection="1">
      <alignment vertical="center"/>
    </xf>
    <xf numFmtId="0" fontId="3" fillId="3" borderId="1" xfId="0" applyFont="1" applyFill="1" applyBorder="1" applyAlignment="1" applyProtection="1">
      <alignment vertical="center"/>
    </xf>
    <xf numFmtId="0" fontId="2" fillId="4" borderId="5" xfId="0" applyFont="1" applyFill="1" applyBorder="1" applyAlignment="1" applyProtection="1">
      <alignment vertical="center"/>
    </xf>
    <xf numFmtId="0" fontId="2" fillId="0" borderId="0" xfId="0" applyFont="1" applyFill="1" applyBorder="1" applyAlignment="1" applyProtection="1">
      <alignment horizontal="left" vertical="center"/>
    </xf>
    <xf numFmtId="0" fontId="9" fillId="0" borderId="0" xfId="0" applyFont="1" applyBorder="1" applyProtection="1"/>
    <xf numFmtId="0" fontId="9" fillId="0" borderId="0" xfId="0" applyFont="1" applyAlignment="1" applyProtection="1">
      <alignment vertical="center"/>
    </xf>
    <xf numFmtId="0" fontId="2" fillId="0" borderId="0" xfId="0" applyFont="1" applyProtection="1"/>
    <xf numFmtId="0" fontId="20" fillId="0" borderId="0" xfId="0" applyFont="1" applyAlignment="1" applyProtection="1">
      <alignment vertical="center"/>
    </xf>
    <xf numFmtId="0" fontId="2"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vertical="center"/>
    </xf>
    <xf numFmtId="1" fontId="7" fillId="0" borderId="8" xfId="0" applyNumberFormat="1" applyFont="1" applyBorder="1" applyAlignment="1" applyProtection="1">
      <alignment vertical="center"/>
    </xf>
    <xf numFmtId="44" fontId="5" fillId="0" borderId="0" xfId="0" applyNumberFormat="1" applyFont="1" applyAlignment="1" applyProtection="1">
      <alignment vertical="center"/>
    </xf>
    <xf numFmtId="44" fontId="21" fillId="0" borderId="0" xfId="0" applyNumberFormat="1" applyFont="1" applyFill="1" applyBorder="1" applyAlignment="1" applyProtection="1">
      <alignment vertical="center"/>
    </xf>
    <xf numFmtId="0" fontId="23" fillId="0" borderId="0" xfId="0" applyFont="1"/>
    <xf numFmtId="0" fontId="22" fillId="0" borderId="0" xfId="0" applyFont="1"/>
    <xf numFmtId="0" fontId="0" fillId="0" borderId="6" xfId="0" applyBorder="1"/>
    <xf numFmtId="0" fontId="24" fillId="0" borderId="6" xfId="0" applyFont="1" applyBorder="1"/>
    <xf numFmtId="0" fontId="3" fillId="3" borderId="1" xfId="0" applyFont="1" applyFill="1" applyBorder="1" applyAlignment="1" applyProtection="1">
      <alignment vertical="center"/>
    </xf>
    <xf numFmtId="0" fontId="2" fillId="4" borderId="1" xfId="0" applyFont="1" applyFill="1" applyBorder="1" applyAlignment="1" applyProtection="1">
      <alignment vertical="center"/>
    </xf>
    <xf numFmtId="0" fontId="6" fillId="0" borderId="0" xfId="0" applyFont="1" applyAlignment="1" applyProtection="1">
      <alignment horizontal="left" vertical="top" wrapText="1"/>
    </xf>
    <xf numFmtId="0" fontId="3" fillId="8" borderId="1" xfId="0" applyFont="1" applyFill="1" applyBorder="1" applyAlignment="1" applyProtection="1">
      <alignment horizontal="right"/>
    </xf>
    <xf numFmtId="0" fontId="3" fillId="8" borderId="2" xfId="0" applyFont="1" applyFill="1" applyBorder="1" applyAlignment="1" applyProtection="1">
      <alignment horizontal="right"/>
    </xf>
    <xf numFmtId="0" fontId="3" fillId="8" borderId="8" xfId="0" applyFont="1" applyFill="1" applyBorder="1" applyAlignment="1" applyProtection="1">
      <alignment horizontal="right"/>
    </xf>
    <xf numFmtId="0" fontId="2" fillId="5" borderId="1" xfId="0" applyFont="1" applyFill="1" applyBorder="1" applyAlignment="1" applyProtection="1">
      <alignment horizontal="center" vertical="center"/>
      <protection locked="0"/>
    </xf>
    <xf numFmtId="0" fontId="2" fillId="5" borderId="8" xfId="0" applyFont="1" applyFill="1" applyBorder="1" applyAlignment="1" applyProtection="1">
      <alignment horizontal="center" vertical="center"/>
      <protection locked="0"/>
    </xf>
    <xf numFmtId="0" fontId="12" fillId="0" borderId="0" xfId="0" applyFont="1" applyAlignment="1">
      <alignment vertical="center" wrapText="1"/>
    </xf>
    <xf numFmtId="0" fontId="25" fillId="0" borderId="0" xfId="0" applyFont="1" applyAlignment="1">
      <alignment horizontal="left" vertical="center" wrapText="1"/>
    </xf>
    <xf numFmtId="0" fontId="0" fillId="5" borderId="0" xfId="0" applyFill="1"/>
    <xf numFmtId="0" fontId="2" fillId="5" borderId="1" xfId="0" applyFont="1" applyFill="1" applyBorder="1" applyAlignment="1" applyProtection="1">
      <alignment horizontal="center" vertical="center"/>
      <protection locked="0"/>
    </xf>
    <xf numFmtId="0" fontId="2" fillId="5" borderId="8" xfId="0" applyFont="1" applyFill="1" applyBorder="1" applyAlignment="1" applyProtection="1">
      <alignment horizontal="center" vertical="center"/>
      <protection locked="0"/>
    </xf>
    <xf numFmtId="0" fontId="2" fillId="4" borderId="1" xfId="0" applyFont="1" applyFill="1" applyBorder="1" applyAlignment="1" applyProtection="1">
      <alignment vertical="center"/>
    </xf>
    <xf numFmtId="0" fontId="2" fillId="0" borderId="1" xfId="0" applyFont="1" applyFill="1" applyBorder="1" applyAlignment="1" applyProtection="1">
      <alignment vertical="center"/>
    </xf>
    <xf numFmtId="0" fontId="2" fillId="0" borderId="2"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xf>
    <xf numFmtId="44" fontId="2" fillId="0" borderId="12" xfId="0" applyNumberFormat="1" applyFont="1" applyFill="1" applyBorder="1" applyAlignment="1" applyProtection="1">
      <alignment vertical="center"/>
      <protection locked="0"/>
    </xf>
    <xf numFmtId="9" fontId="2" fillId="0" borderId="12" xfId="1" applyFont="1" applyFill="1" applyBorder="1" applyAlignment="1" applyProtection="1">
      <alignment horizontal="center" vertical="center"/>
      <protection locked="0"/>
    </xf>
    <xf numFmtId="44" fontId="2" fillId="0" borderId="12" xfId="0" applyNumberFormat="1" applyFont="1" applyFill="1" applyBorder="1" applyAlignment="1" applyProtection="1">
      <alignment vertical="center"/>
    </xf>
    <xf numFmtId="9" fontId="2" fillId="0" borderId="13" xfId="0" applyNumberFormat="1" applyFont="1" applyFill="1" applyBorder="1" applyAlignment="1" applyProtection="1">
      <alignment horizontal="center" vertical="center"/>
      <protection locked="0"/>
    </xf>
    <xf numFmtId="44" fontId="2" fillId="0" borderId="0" xfId="0" applyNumberFormat="1" applyFont="1" applyFill="1" applyBorder="1" applyAlignment="1" applyProtection="1">
      <alignment vertical="center"/>
    </xf>
    <xf numFmtId="44" fontId="2" fillId="0" borderId="14" xfId="0" applyNumberFormat="1" applyFont="1" applyFill="1" applyBorder="1" applyAlignment="1" applyProtection="1">
      <alignment vertical="center"/>
    </xf>
    <xf numFmtId="0" fontId="0" fillId="0" borderId="0" xfId="0" applyFill="1"/>
    <xf numFmtId="0" fontId="5" fillId="0" borderId="15" xfId="0" applyFont="1" applyFill="1" applyBorder="1" applyAlignment="1" applyProtection="1">
      <alignment vertical="center"/>
    </xf>
    <xf numFmtId="0" fontId="2" fillId="5" borderId="5" xfId="0" applyFont="1" applyFill="1" applyBorder="1" applyAlignment="1" applyProtection="1">
      <alignment horizontal="center" vertical="center"/>
    </xf>
    <xf numFmtId="0" fontId="2" fillId="5" borderId="1" xfId="0" applyFont="1" applyFill="1" applyBorder="1" applyAlignment="1" applyProtection="1">
      <alignment vertical="center"/>
    </xf>
    <xf numFmtId="0" fontId="3" fillId="0" borderId="0" xfId="0" applyFont="1" applyFill="1" applyBorder="1" applyAlignment="1" applyProtection="1">
      <alignment horizontal="right"/>
    </xf>
    <xf numFmtId="44" fontId="3" fillId="9" borderId="6" xfId="0" applyNumberFormat="1" applyFont="1" applyFill="1" applyBorder="1" applyAlignment="1" applyProtection="1">
      <alignment vertical="center"/>
    </xf>
    <xf numFmtId="44" fontId="3" fillId="7" borderId="6" xfId="0" applyNumberFormat="1" applyFont="1" applyFill="1" applyBorder="1" applyAlignment="1" applyProtection="1">
      <alignment vertical="center"/>
    </xf>
    <xf numFmtId="0" fontId="2" fillId="4" borderId="1" xfId="0" applyFont="1" applyFill="1" applyBorder="1" applyAlignment="1" applyProtection="1">
      <alignment vertical="center"/>
    </xf>
    <xf numFmtId="0" fontId="6" fillId="0" borderId="0" xfId="0" applyFont="1" applyAlignment="1" applyProtection="1">
      <alignment horizontal="left" vertical="top" wrapText="1"/>
    </xf>
    <xf numFmtId="0" fontId="2" fillId="5" borderId="1" xfId="0" applyFont="1" applyFill="1" applyBorder="1" applyAlignment="1" applyProtection="1">
      <alignment horizontal="center" vertical="center"/>
      <protection locked="0"/>
    </xf>
    <xf numFmtId="0" fontId="2" fillId="5" borderId="8" xfId="0" applyFont="1" applyFill="1" applyBorder="1" applyAlignment="1" applyProtection="1">
      <alignment horizontal="center" vertical="center"/>
      <protection locked="0"/>
    </xf>
    <xf numFmtId="0" fontId="3" fillId="8" borderId="1" xfId="0" applyFont="1" applyFill="1" applyBorder="1" applyAlignment="1" applyProtection="1">
      <alignment horizontal="right" vertical="center"/>
    </xf>
    <xf numFmtId="0" fontId="3" fillId="8" borderId="2" xfId="0" applyFont="1" applyFill="1" applyBorder="1" applyAlignment="1" applyProtection="1">
      <alignment horizontal="right" vertical="center"/>
    </xf>
    <xf numFmtId="0" fontId="3" fillId="8" borderId="8" xfId="0" applyFont="1" applyFill="1" applyBorder="1" applyAlignment="1" applyProtection="1">
      <alignment horizontal="right" vertical="center"/>
    </xf>
    <xf numFmtId="0" fontId="3" fillId="3" borderId="1" xfId="0" applyFont="1" applyFill="1" applyBorder="1" applyAlignment="1" applyProtection="1">
      <alignment horizontal="left" vertical="center"/>
    </xf>
    <xf numFmtId="0" fontId="3" fillId="3" borderId="8" xfId="0" applyFont="1" applyFill="1" applyBorder="1" applyAlignment="1" applyProtection="1">
      <alignment horizontal="left" vertical="center"/>
    </xf>
    <xf numFmtId="0" fontId="2" fillId="5" borderId="1" xfId="0" applyFont="1" applyFill="1" applyBorder="1" applyAlignment="1" applyProtection="1">
      <alignment horizontal="left" vertical="center"/>
      <protection locked="0"/>
    </xf>
    <xf numFmtId="0" fontId="2" fillId="5" borderId="8" xfId="0" applyFont="1" applyFill="1" applyBorder="1" applyAlignment="1" applyProtection="1">
      <alignment horizontal="left" vertical="center"/>
      <protection locked="0"/>
    </xf>
    <xf numFmtId="0" fontId="16" fillId="5" borderId="1" xfId="0" applyFont="1" applyFill="1" applyBorder="1" applyAlignment="1" applyProtection="1">
      <alignment horizontal="left" vertical="center"/>
      <protection locked="0"/>
    </xf>
    <xf numFmtId="0" fontId="16" fillId="5" borderId="8" xfId="0" applyFont="1" applyFill="1" applyBorder="1" applyAlignment="1" applyProtection="1">
      <alignment horizontal="left" vertical="center"/>
      <protection locked="0"/>
    </xf>
    <xf numFmtId="0" fontId="3" fillId="8" borderId="1" xfId="0" applyFont="1" applyFill="1" applyBorder="1" applyAlignment="1" applyProtection="1">
      <alignment horizontal="right"/>
    </xf>
    <xf numFmtId="0" fontId="3" fillId="8" borderId="2" xfId="0" applyFont="1" applyFill="1" applyBorder="1" applyAlignment="1" applyProtection="1">
      <alignment horizontal="right"/>
    </xf>
    <xf numFmtId="0" fontId="3" fillId="8" borderId="8" xfId="0" applyFont="1" applyFill="1" applyBorder="1" applyAlignment="1" applyProtection="1">
      <alignment horizontal="right"/>
    </xf>
    <xf numFmtId="0" fontId="2" fillId="4" borderId="1" xfId="0" applyFont="1" applyFill="1" applyBorder="1" applyAlignment="1" applyProtection="1">
      <alignment vertical="center"/>
    </xf>
    <xf numFmtId="0" fontId="0" fillId="0" borderId="8" xfId="0" applyBorder="1" applyAlignment="1" applyProtection="1">
      <alignment vertical="center"/>
    </xf>
    <xf numFmtId="0" fontId="3" fillId="3" borderId="1" xfId="0" applyFont="1" applyFill="1" applyBorder="1" applyAlignment="1" applyProtection="1">
      <alignment vertical="center"/>
    </xf>
    <xf numFmtId="0" fontId="16" fillId="4" borderId="1" xfId="0" applyFont="1" applyFill="1" applyBorder="1" applyAlignment="1" applyProtection="1">
      <alignment vertical="center"/>
    </xf>
    <xf numFmtId="0" fontId="6" fillId="0" borderId="0" xfId="0" applyFont="1" applyAlignment="1" applyProtection="1">
      <alignment horizontal="left" vertical="top" wrapText="1"/>
    </xf>
    <xf numFmtId="0" fontId="2" fillId="5" borderId="1" xfId="0" applyFont="1" applyFill="1" applyBorder="1" applyAlignment="1" applyProtection="1">
      <alignment horizontal="center" vertical="center"/>
      <protection locked="0"/>
    </xf>
    <xf numFmtId="0" fontId="2" fillId="5" borderId="8" xfId="0" applyFont="1" applyFill="1" applyBorder="1" applyAlignment="1" applyProtection="1">
      <alignment horizontal="center" vertical="center"/>
      <protection locked="0"/>
    </xf>
    <xf numFmtId="0" fontId="26" fillId="0" borderId="0" xfId="0" applyFont="1"/>
    <xf numFmtId="0" fontId="6" fillId="0" borderId="0" xfId="0" applyFont="1" applyAlignment="1" applyProtection="1">
      <alignment horizontal="left" vertical="top"/>
    </xf>
  </cellXfs>
  <cellStyles count="3">
    <cellStyle name="Good" xfId="2" builtinId="26"/>
    <cellStyle name="Normal" xfId="0" builtinId="0"/>
    <cellStyle name="Percent" xfId="1" builtinId="5"/>
  </cellStyles>
  <dxfs count="1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87EFF-B440-4866-8A26-1FC97567952A}">
  <sheetPr>
    <pageSetUpPr autoPageBreaks="0" fitToPage="1"/>
  </sheetPr>
  <dimension ref="A1:N320"/>
  <sheetViews>
    <sheetView showGridLines="0" tabSelected="1" zoomScaleNormal="100" zoomScalePageLayoutView="40" workbookViewId="0"/>
  </sheetViews>
  <sheetFormatPr defaultRowHeight="13.5" x14ac:dyDescent="0.2"/>
  <cols>
    <col min="1" max="1" width="64.28515625" style="5" customWidth="1"/>
    <col min="2" max="2" width="22.7109375" style="5" customWidth="1"/>
    <col min="3" max="3" width="45" style="5" customWidth="1"/>
    <col min="4" max="4" width="16.140625" style="5" customWidth="1"/>
    <col min="5" max="5" width="13.85546875" style="7" customWidth="1"/>
    <col min="6" max="6" width="28.28515625" style="7" bestFit="1" customWidth="1"/>
    <col min="7" max="7" width="14.7109375" style="7" customWidth="1"/>
    <col min="8" max="8" width="28.140625" style="5" bestFit="1" customWidth="1"/>
    <col min="9" max="9" width="8.28515625" style="5" customWidth="1"/>
    <col min="10" max="10" width="33.7109375" style="5" customWidth="1"/>
    <col min="11" max="11" width="20.28515625" style="5" customWidth="1"/>
    <col min="12" max="12" width="9.140625" style="1"/>
    <col min="13" max="13" width="15" style="1" customWidth="1"/>
    <col min="14" max="14" width="16.42578125" style="1" customWidth="1"/>
    <col min="15" max="15" width="13.5703125" style="1" bestFit="1" customWidth="1"/>
    <col min="16" max="16" width="15.28515625" style="1" bestFit="1" customWidth="1"/>
    <col min="17" max="16384" width="9.140625" style="1"/>
  </cols>
  <sheetData>
    <row r="1" spans="1:14" s="3" customFormat="1" ht="12.75" x14ac:dyDescent="0.2">
      <c r="A1" s="37" t="s">
        <v>8</v>
      </c>
      <c r="B1" s="37"/>
      <c r="C1" s="37"/>
      <c r="D1" s="37"/>
      <c r="E1" s="38"/>
      <c r="F1" s="38"/>
      <c r="G1" s="38"/>
      <c r="H1" s="39"/>
      <c r="I1" s="39"/>
      <c r="J1" s="39"/>
      <c r="K1" s="39"/>
      <c r="L1" s="40"/>
      <c r="M1" s="40"/>
      <c r="N1" s="40"/>
    </row>
    <row r="2" spans="1:14" s="3" customFormat="1" ht="30" customHeight="1" x14ac:dyDescent="0.2">
      <c r="A2" s="143" t="s">
        <v>74</v>
      </c>
      <c r="B2" s="143"/>
      <c r="C2" s="143"/>
      <c r="D2" s="143"/>
      <c r="E2" s="143"/>
      <c r="F2" s="143"/>
      <c r="G2" s="143"/>
      <c r="H2" s="143"/>
      <c r="I2" s="143"/>
      <c r="J2" s="143"/>
      <c r="K2" s="143"/>
      <c r="L2" s="40"/>
      <c r="M2" s="40"/>
      <c r="N2" s="40"/>
    </row>
    <row r="3" spans="1:14" s="3" customFormat="1" ht="12.75" x14ac:dyDescent="0.2">
      <c r="A3" s="147" t="s">
        <v>82</v>
      </c>
      <c r="B3" s="124"/>
      <c r="C3" s="124"/>
      <c r="D3" s="124"/>
      <c r="E3" s="124"/>
      <c r="F3" s="124"/>
      <c r="G3" s="124"/>
      <c r="H3" s="124"/>
      <c r="I3" s="124"/>
      <c r="J3" s="124"/>
      <c r="K3" s="124"/>
      <c r="L3" s="40"/>
      <c r="M3" s="40"/>
      <c r="N3" s="40"/>
    </row>
    <row r="4" spans="1:14" s="3" customFormat="1" ht="17.25" customHeight="1" x14ac:dyDescent="0.2">
      <c r="A4" s="95"/>
      <c r="B4" s="95"/>
      <c r="C4" s="95"/>
      <c r="D4" s="95"/>
      <c r="E4" s="95"/>
      <c r="F4" s="95"/>
      <c r="G4" s="95"/>
      <c r="H4" s="95"/>
      <c r="I4" s="95"/>
      <c r="J4" s="95"/>
      <c r="K4" s="95"/>
      <c r="L4" s="40"/>
      <c r="M4" s="40"/>
      <c r="N4" s="40"/>
    </row>
    <row r="5" spans="1:14" s="3" customFormat="1" ht="42.75" customHeight="1" x14ac:dyDescent="0.2">
      <c r="A5" s="41" t="s">
        <v>83</v>
      </c>
      <c r="B5" s="42"/>
      <c r="C5" s="42"/>
      <c r="D5" s="42"/>
      <c r="E5" s="42"/>
      <c r="F5" s="42"/>
      <c r="G5" s="42"/>
      <c r="H5" s="42"/>
      <c r="I5" s="42"/>
      <c r="J5" s="42"/>
      <c r="K5" s="42"/>
      <c r="L5" s="40"/>
      <c r="M5" s="40"/>
      <c r="N5" s="40"/>
    </row>
    <row r="6" spans="1:14" s="3" customFormat="1" ht="15.75" x14ac:dyDescent="0.2">
      <c r="A6" s="37"/>
      <c r="B6" s="43"/>
      <c r="C6" s="43"/>
      <c r="D6" s="44"/>
      <c r="E6" s="44"/>
      <c r="F6" s="44"/>
      <c r="G6" s="45"/>
      <c r="H6" s="45"/>
      <c r="I6" s="45"/>
      <c r="J6" s="45"/>
      <c r="K6" s="46"/>
      <c r="L6" s="40"/>
      <c r="M6" s="40"/>
      <c r="N6" s="40"/>
    </row>
    <row r="7" spans="1:14" ht="18" customHeight="1" x14ac:dyDescent="0.2">
      <c r="A7" s="47" t="s">
        <v>5</v>
      </c>
      <c r="B7" s="48"/>
      <c r="C7" s="48"/>
      <c r="D7" s="48"/>
      <c r="E7" s="49"/>
      <c r="F7" s="49"/>
      <c r="G7" s="49"/>
      <c r="H7" s="15"/>
      <c r="I7" s="15"/>
      <c r="J7" s="50"/>
      <c r="K7" s="51"/>
      <c r="L7" s="52"/>
      <c r="M7" s="52"/>
      <c r="N7" s="52"/>
    </row>
    <row r="8" spans="1:14" s="4" customFormat="1" ht="18" customHeight="1" x14ac:dyDescent="0.2">
      <c r="A8" s="53"/>
      <c r="B8" s="54"/>
      <c r="C8" s="55"/>
      <c r="D8" s="55"/>
      <c r="E8" s="56"/>
      <c r="F8" s="56"/>
      <c r="G8" s="56"/>
      <c r="H8" s="11"/>
      <c r="I8" s="57"/>
      <c r="J8" s="57"/>
      <c r="K8" s="57"/>
      <c r="L8" s="58"/>
      <c r="M8" s="59"/>
      <c r="N8" s="59"/>
    </row>
    <row r="9" spans="1:14" s="2" customFormat="1" ht="18" customHeight="1" x14ac:dyDescent="0.2">
      <c r="A9" s="141" t="s">
        <v>10</v>
      </c>
      <c r="B9" s="140"/>
      <c r="C9" s="130" t="s">
        <v>26</v>
      </c>
      <c r="D9" s="131"/>
      <c r="E9" s="8" t="s">
        <v>11</v>
      </c>
      <c r="F9" s="8" t="s">
        <v>78</v>
      </c>
      <c r="G9" s="8" t="s">
        <v>0</v>
      </c>
      <c r="H9" s="8" t="s">
        <v>79</v>
      </c>
      <c r="I9" s="8" t="s">
        <v>1</v>
      </c>
      <c r="J9" s="8" t="s">
        <v>2</v>
      </c>
      <c r="K9" s="8" t="s">
        <v>3</v>
      </c>
      <c r="L9" s="60"/>
      <c r="M9" s="60"/>
      <c r="N9" s="60"/>
    </row>
    <row r="10" spans="1:14" ht="18" customHeight="1" x14ac:dyDescent="0.2">
      <c r="A10" s="139" t="s">
        <v>80</v>
      </c>
      <c r="B10" s="140"/>
      <c r="C10" s="144"/>
      <c r="D10" s="145"/>
      <c r="E10" s="61">
        <v>12</v>
      </c>
      <c r="F10" s="29">
        <v>0</v>
      </c>
      <c r="G10" s="30">
        <v>0</v>
      </c>
      <c r="H10" s="18">
        <f>F10*(100%-G10)</f>
        <v>0</v>
      </c>
      <c r="I10" s="31">
        <v>0.21</v>
      </c>
      <c r="J10" s="9">
        <f t="shared" ref="J10" si="0">E10*H10</f>
        <v>0</v>
      </c>
      <c r="K10" s="10">
        <f t="shared" ref="K10" si="1">J10*(1+I10)</f>
        <v>0</v>
      </c>
      <c r="L10" s="52"/>
      <c r="M10" s="62"/>
      <c r="N10" s="52"/>
    </row>
    <row r="11" spans="1:14" ht="18" customHeight="1" x14ac:dyDescent="0.2">
      <c r="A11" s="139" t="s">
        <v>38</v>
      </c>
      <c r="B11" s="140"/>
      <c r="C11" s="144"/>
      <c r="D11" s="145"/>
      <c r="E11" s="61">
        <v>12</v>
      </c>
      <c r="F11" s="29">
        <v>0</v>
      </c>
      <c r="G11" s="30">
        <v>0</v>
      </c>
      <c r="H11" s="18">
        <f>F11*(100%-G11)</f>
        <v>0</v>
      </c>
      <c r="I11" s="31">
        <v>0.21</v>
      </c>
      <c r="J11" s="9">
        <f t="shared" ref="J11" si="2">E11*H11</f>
        <v>0</v>
      </c>
      <c r="K11" s="10">
        <f t="shared" ref="K11" si="3">J11*(1+I11)</f>
        <v>0</v>
      </c>
      <c r="L11" s="52"/>
      <c r="M11" s="52"/>
      <c r="N11" s="52"/>
    </row>
    <row r="12" spans="1:14" ht="18" customHeight="1" x14ac:dyDescent="0.2">
      <c r="A12" s="53"/>
      <c r="B12" s="54"/>
      <c r="C12" s="54"/>
      <c r="D12" s="54"/>
      <c r="E12" s="56"/>
      <c r="F12" s="56"/>
      <c r="G12" s="56"/>
      <c r="H12" s="11"/>
      <c r="I12" s="11"/>
      <c r="J12" s="11"/>
      <c r="K12" s="11"/>
      <c r="L12" s="63"/>
      <c r="M12" s="52"/>
      <c r="N12" s="52"/>
    </row>
    <row r="13" spans="1:14" ht="18" customHeight="1" x14ac:dyDescent="0.25">
      <c r="A13" s="136" t="s">
        <v>4</v>
      </c>
      <c r="B13" s="137"/>
      <c r="C13" s="137"/>
      <c r="D13" s="137"/>
      <c r="E13" s="137"/>
      <c r="F13" s="137"/>
      <c r="G13" s="137"/>
      <c r="H13" s="137"/>
      <c r="I13" s="138"/>
      <c r="J13" s="27">
        <f>SUM(J10:J11)</f>
        <v>0</v>
      </c>
      <c r="K13" s="13">
        <f>SUM(K10:K11)</f>
        <v>0</v>
      </c>
      <c r="L13" s="52"/>
      <c r="M13" s="52"/>
      <c r="N13" s="52"/>
    </row>
    <row r="14" spans="1:14" ht="18" customHeight="1" x14ac:dyDescent="0.2">
      <c r="A14" s="64"/>
      <c r="B14" s="64"/>
      <c r="C14" s="64"/>
      <c r="D14" s="64"/>
      <c r="E14" s="65"/>
      <c r="F14" s="65"/>
      <c r="G14" s="65"/>
      <c r="H14" s="14"/>
      <c r="I14" s="66"/>
      <c r="J14" s="14" t="s">
        <v>14</v>
      </c>
      <c r="K14" s="14">
        <v>4020000</v>
      </c>
      <c r="L14" s="14" t="s">
        <v>37</v>
      </c>
      <c r="M14" s="52"/>
      <c r="N14" s="52"/>
    </row>
    <row r="15" spans="1:14" ht="18" customHeight="1" x14ac:dyDescent="0.2">
      <c r="A15" s="67" t="s">
        <v>28</v>
      </c>
      <c r="B15" s="48"/>
      <c r="C15" s="48"/>
      <c r="D15" s="48"/>
      <c r="E15" s="49"/>
      <c r="F15" s="49"/>
      <c r="G15" s="49"/>
      <c r="H15" s="15"/>
      <c r="I15" s="15"/>
      <c r="J15" s="15"/>
      <c r="K15" s="16"/>
      <c r="L15" s="52"/>
      <c r="M15" s="52"/>
      <c r="N15" s="52"/>
    </row>
    <row r="16" spans="1:14" ht="18" customHeight="1" x14ac:dyDescent="0.2">
      <c r="A16" s="53"/>
      <c r="B16" s="54"/>
      <c r="C16" s="54"/>
      <c r="D16" s="54"/>
      <c r="E16" s="56"/>
      <c r="F16" s="56"/>
      <c r="G16" s="56"/>
      <c r="H16" s="11"/>
      <c r="I16" s="11"/>
      <c r="J16" s="11"/>
      <c r="K16" s="11"/>
      <c r="L16" s="52"/>
      <c r="M16" s="52"/>
      <c r="N16" s="52"/>
    </row>
    <row r="17" spans="1:14" ht="18" customHeight="1" x14ac:dyDescent="0.2">
      <c r="A17" s="141" t="s">
        <v>10</v>
      </c>
      <c r="B17" s="140"/>
      <c r="C17" s="130" t="s">
        <v>18</v>
      </c>
      <c r="D17" s="131"/>
      <c r="E17" s="8" t="s">
        <v>11</v>
      </c>
      <c r="F17" s="8" t="s">
        <v>12</v>
      </c>
      <c r="G17" s="8" t="s">
        <v>0</v>
      </c>
      <c r="H17" s="8" t="s">
        <v>13</v>
      </c>
      <c r="I17" s="8" t="s">
        <v>1</v>
      </c>
      <c r="J17" s="8" t="s">
        <v>22</v>
      </c>
      <c r="K17" s="8" t="s">
        <v>3</v>
      </c>
      <c r="L17" s="52"/>
      <c r="M17" s="52"/>
      <c r="N17" s="52"/>
    </row>
    <row r="18" spans="1:14" ht="18" customHeight="1" x14ac:dyDescent="0.2">
      <c r="A18" s="139" t="s">
        <v>32</v>
      </c>
      <c r="B18" s="140"/>
      <c r="C18" s="132"/>
      <c r="D18" s="133"/>
      <c r="E18" s="61">
        <v>12</v>
      </c>
      <c r="F18" s="29">
        <v>0</v>
      </c>
      <c r="G18" s="30">
        <v>0</v>
      </c>
      <c r="H18" s="18">
        <f>F18*(100%-G18)</f>
        <v>0</v>
      </c>
      <c r="I18" s="31">
        <v>0.21</v>
      </c>
      <c r="J18" s="12">
        <f>E18*H18</f>
        <v>0</v>
      </c>
      <c r="K18" s="10">
        <f>J18*(1+I18)</f>
        <v>0</v>
      </c>
      <c r="L18" s="52"/>
      <c r="M18" s="68"/>
      <c r="N18" s="52"/>
    </row>
    <row r="19" spans="1:14" s="25" customFormat="1" ht="18" customHeight="1" x14ac:dyDescent="0.2">
      <c r="A19" s="142" t="s">
        <v>15</v>
      </c>
      <c r="B19" s="140"/>
      <c r="C19" s="134"/>
      <c r="D19" s="135"/>
      <c r="E19" s="69">
        <v>12</v>
      </c>
      <c r="F19" s="32">
        <v>0</v>
      </c>
      <c r="G19" s="33">
        <v>0</v>
      </c>
      <c r="H19" s="22">
        <f>F19*(100%-G19)</f>
        <v>0</v>
      </c>
      <c r="I19" s="34">
        <v>0.21</v>
      </c>
      <c r="J19" s="23">
        <f t="shared" ref="J19" si="4">E19*H19</f>
        <v>0</v>
      </c>
      <c r="K19" s="24">
        <f t="shared" ref="K19" si="5">J19*(1+I19)</f>
        <v>0</v>
      </c>
      <c r="L19" s="70"/>
      <c r="M19" s="70"/>
      <c r="N19" s="70"/>
    </row>
    <row r="20" spans="1:14" s="2" customFormat="1" ht="18" customHeight="1" x14ac:dyDescent="0.2">
      <c r="A20" s="64"/>
      <c r="B20" s="64"/>
      <c r="C20" s="64"/>
      <c r="D20" s="64"/>
      <c r="E20" s="65"/>
      <c r="F20" s="65"/>
      <c r="G20" s="65"/>
      <c r="H20" s="14"/>
      <c r="I20" s="66"/>
      <c r="J20" s="14" t="s">
        <v>27</v>
      </c>
      <c r="K20" s="14">
        <v>3025</v>
      </c>
      <c r="L20" s="14" t="s">
        <v>36</v>
      </c>
      <c r="M20" s="60"/>
      <c r="N20" s="60"/>
    </row>
    <row r="21" spans="1:14" s="2" customFormat="1" ht="18" customHeight="1" x14ac:dyDescent="0.25">
      <c r="A21" s="136" t="s">
        <v>23</v>
      </c>
      <c r="B21" s="137"/>
      <c r="C21" s="137"/>
      <c r="D21" s="137"/>
      <c r="E21" s="137"/>
      <c r="F21" s="137"/>
      <c r="G21" s="137"/>
      <c r="H21" s="137"/>
      <c r="I21" s="138"/>
      <c r="J21" s="27">
        <f>J18*9</f>
        <v>0</v>
      </c>
      <c r="K21" s="26">
        <f>SUM(K18:K18)*9</f>
        <v>0</v>
      </c>
      <c r="L21" s="60"/>
      <c r="M21" s="60"/>
      <c r="N21" s="60"/>
    </row>
    <row r="22" spans="1:14" s="21" customFormat="1" ht="18" customHeight="1" x14ac:dyDescent="0.25">
      <c r="A22" s="71"/>
      <c r="B22" s="72"/>
      <c r="C22" s="72"/>
      <c r="D22" s="72"/>
      <c r="E22" s="72"/>
      <c r="F22" s="72"/>
      <c r="G22" s="72"/>
      <c r="H22" s="72"/>
      <c r="I22" s="72"/>
      <c r="J22" s="20"/>
      <c r="K22" s="20"/>
      <c r="L22" s="73"/>
      <c r="M22" s="74"/>
      <c r="N22" s="74"/>
    </row>
    <row r="23" spans="1:14" ht="18" customHeight="1" x14ac:dyDescent="0.2">
      <c r="A23" s="67" t="s">
        <v>9</v>
      </c>
      <c r="B23" s="48"/>
      <c r="C23" s="48"/>
      <c r="D23" s="48"/>
      <c r="E23" s="49"/>
      <c r="F23" s="49"/>
      <c r="G23" s="49"/>
      <c r="H23" s="15"/>
      <c r="I23" s="15"/>
      <c r="J23" s="15"/>
      <c r="K23" s="16"/>
      <c r="L23" s="52"/>
      <c r="M23" s="52"/>
      <c r="N23" s="52"/>
    </row>
    <row r="24" spans="1:14" ht="18" customHeight="1" x14ac:dyDescent="0.2">
      <c r="A24" s="53"/>
      <c r="B24" s="54"/>
      <c r="C24" s="54"/>
      <c r="D24" s="54"/>
      <c r="E24" s="56"/>
      <c r="F24" s="56"/>
      <c r="G24" s="56"/>
      <c r="H24" s="11"/>
      <c r="I24" s="11"/>
      <c r="J24" s="11"/>
      <c r="K24" s="11"/>
      <c r="L24" s="52"/>
      <c r="M24" s="52"/>
      <c r="N24" s="52"/>
    </row>
    <row r="25" spans="1:14" ht="18" customHeight="1" x14ac:dyDescent="0.2">
      <c r="A25" s="75" t="s">
        <v>10</v>
      </c>
      <c r="B25" s="76" t="s">
        <v>16</v>
      </c>
      <c r="C25" s="130" t="s">
        <v>17</v>
      </c>
      <c r="D25" s="131"/>
      <c r="E25" s="8" t="s">
        <v>19</v>
      </c>
      <c r="F25" s="8" t="s">
        <v>20</v>
      </c>
      <c r="G25" s="8" t="s">
        <v>0</v>
      </c>
      <c r="H25" s="8" t="s">
        <v>21</v>
      </c>
      <c r="I25" s="8" t="s">
        <v>1</v>
      </c>
      <c r="J25" s="8" t="s">
        <v>22</v>
      </c>
      <c r="K25" s="8" t="s">
        <v>3</v>
      </c>
      <c r="L25" s="52"/>
      <c r="M25" s="52"/>
      <c r="N25" s="52"/>
    </row>
    <row r="26" spans="1:14" ht="18" customHeight="1" x14ac:dyDescent="0.2">
      <c r="A26" s="77" t="s">
        <v>29</v>
      </c>
      <c r="B26" s="35"/>
      <c r="C26" s="132"/>
      <c r="D26" s="133"/>
      <c r="E26" s="61">
        <f>700+1150</f>
        <v>1850</v>
      </c>
      <c r="F26" s="29">
        <v>0</v>
      </c>
      <c r="G26" s="30">
        <v>0</v>
      </c>
      <c r="H26" s="18">
        <f>F26*(100%-G26)</f>
        <v>0</v>
      </c>
      <c r="I26" s="31">
        <v>0.09</v>
      </c>
      <c r="J26" s="12">
        <f>E26*H26</f>
        <v>0</v>
      </c>
      <c r="K26" s="10">
        <f>J26*(1+I26)</f>
        <v>0</v>
      </c>
      <c r="L26" s="52"/>
      <c r="M26" s="52"/>
      <c r="N26" s="52"/>
    </row>
    <row r="27" spans="1:14" s="2" customFormat="1" ht="18" customHeight="1" x14ac:dyDescent="0.2">
      <c r="A27" s="64"/>
      <c r="B27" s="64"/>
      <c r="C27" s="64"/>
      <c r="D27" s="64"/>
      <c r="E27" s="65"/>
      <c r="F27" s="65"/>
      <c r="G27" s="65"/>
      <c r="H27" s="14"/>
      <c r="I27" s="66"/>
      <c r="J27" s="14" t="s">
        <v>33</v>
      </c>
      <c r="K27" s="14">
        <v>152.6</v>
      </c>
      <c r="L27" s="14" t="s">
        <v>35</v>
      </c>
      <c r="M27" s="60"/>
      <c r="N27" s="60"/>
    </row>
    <row r="28" spans="1:14" s="2" customFormat="1" ht="18" customHeight="1" x14ac:dyDescent="0.25">
      <c r="A28" s="136" t="s">
        <v>24</v>
      </c>
      <c r="B28" s="137"/>
      <c r="C28" s="137"/>
      <c r="D28" s="137"/>
      <c r="E28" s="137"/>
      <c r="F28" s="137"/>
      <c r="G28" s="137"/>
      <c r="H28" s="137"/>
      <c r="I28" s="138"/>
      <c r="J28" s="27">
        <f>J26*10</f>
        <v>0</v>
      </c>
      <c r="K28" s="26">
        <f>K26*10</f>
        <v>0</v>
      </c>
      <c r="L28" s="60"/>
      <c r="M28" s="60"/>
      <c r="N28" s="60"/>
    </row>
    <row r="29" spans="1:14" s="2" customFormat="1" ht="18" customHeight="1" x14ac:dyDescent="0.2">
      <c r="A29" s="78"/>
      <c r="B29" s="64"/>
      <c r="C29" s="64"/>
      <c r="D29" s="64"/>
      <c r="E29" s="65"/>
      <c r="F29" s="65"/>
      <c r="G29" s="65"/>
      <c r="H29" s="14"/>
      <c r="I29" s="66"/>
      <c r="J29" s="14"/>
      <c r="K29" s="14"/>
      <c r="L29" s="60"/>
      <c r="M29" s="79"/>
      <c r="N29" s="60"/>
    </row>
    <row r="30" spans="1:14" ht="18" customHeight="1" x14ac:dyDescent="0.25">
      <c r="A30" s="80"/>
      <c r="B30" s="78"/>
      <c r="C30" s="78"/>
      <c r="D30" s="64"/>
      <c r="E30" s="65"/>
      <c r="F30" s="65"/>
      <c r="G30" s="127" t="s">
        <v>25</v>
      </c>
      <c r="H30" s="128"/>
      <c r="I30" s="129"/>
      <c r="J30" s="28">
        <f>J13+J21+J28</f>
        <v>0</v>
      </c>
      <c r="K30" s="19">
        <f>K13+K21+K28</f>
        <v>0</v>
      </c>
      <c r="L30" s="52"/>
      <c r="M30" s="81"/>
      <c r="N30" s="52"/>
    </row>
    <row r="31" spans="1:14" ht="18" customHeight="1" x14ac:dyDescent="0.2">
      <c r="A31" s="82"/>
      <c r="B31" s="17"/>
      <c r="C31" s="17"/>
      <c r="D31" s="17"/>
      <c r="E31" s="83"/>
      <c r="F31" s="83"/>
      <c r="G31" s="83"/>
      <c r="H31" s="17"/>
      <c r="I31" s="17"/>
      <c r="J31" s="14" t="s">
        <v>39</v>
      </c>
      <c r="K31" s="14">
        <v>7169800</v>
      </c>
      <c r="L31" s="14" t="s">
        <v>41</v>
      </c>
      <c r="M31" s="60"/>
      <c r="N31" s="52"/>
    </row>
    <row r="32" spans="1:14" ht="14.25" x14ac:dyDescent="0.2">
      <c r="A32" s="17"/>
      <c r="B32" s="17"/>
      <c r="C32" s="17"/>
      <c r="D32" s="17"/>
      <c r="E32" s="17"/>
      <c r="F32" s="84"/>
      <c r="G32" s="84"/>
      <c r="H32" s="85"/>
      <c r="I32" s="85"/>
      <c r="J32" s="88" t="s">
        <v>42</v>
      </c>
      <c r="K32" s="88">
        <v>5919800</v>
      </c>
      <c r="L32" s="88" t="s">
        <v>41</v>
      </c>
      <c r="M32" s="52"/>
      <c r="N32" s="52"/>
    </row>
    <row r="33" spans="1:14" x14ac:dyDescent="0.2">
      <c r="A33" s="85"/>
      <c r="B33" s="85"/>
      <c r="C33" s="85"/>
      <c r="D33" s="85"/>
      <c r="E33" s="84"/>
      <c r="F33" s="84"/>
      <c r="G33" s="84"/>
      <c r="H33" s="85"/>
      <c r="I33" s="85"/>
      <c r="L33" s="52"/>
      <c r="M33" s="52"/>
      <c r="N33" s="52"/>
    </row>
    <row r="34" spans="1:14" ht="14.25" x14ac:dyDescent="0.2">
      <c r="A34" s="85"/>
      <c r="B34" s="85"/>
      <c r="C34" s="85"/>
      <c r="D34" s="85"/>
      <c r="E34" s="84"/>
      <c r="F34" s="84"/>
      <c r="G34" s="84"/>
      <c r="H34" s="85"/>
      <c r="I34" s="85"/>
      <c r="J34" s="36" t="s">
        <v>40</v>
      </c>
      <c r="K34" s="86">
        <f>IF(K30&lt;K32,250,((K31-K30)/5000))</f>
        <v>250</v>
      </c>
      <c r="L34" s="52"/>
      <c r="M34" s="52"/>
      <c r="N34" s="52"/>
    </row>
    <row r="35" spans="1:14" ht="14.25" x14ac:dyDescent="0.2">
      <c r="A35" s="85"/>
      <c r="B35" s="85"/>
      <c r="C35" s="85"/>
      <c r="D35" s="85"/>
      <c r="E35" s="84"/>
      <c r="F35" s="84"/>
      <c r="G35" s="84"/>
      <c r="H35" s="85"/>
      <c r="I35" s="85"/>
      <c r="J35" s="14"/>
      <c r="K35" s="14"/>
      <c r="L35" s="52"/>
      <c r="M35" s="52"/>
      <c r="N35" s="52"/>
    </row>
    <row r="36" spans="1:14" x14ac:dyDescent="0.2">
      <c r="A36" s="85"/>
      <c r="B36" s="85"/>
      <c r="C36" s="85"/>
      <c r="D36" s="85"/>
      <c r="E36" s="84"/>
      <c r="F36" s="84"/>
      <c r="G36" s="84"/>
      <c r="H36" s="85"/>
      <c r="I36" s="85"/>
      <c r="J36" s="85"/>
      <c r="K36" s="87"/>
      <c r="L36" s="52"/>
      <c r="M36" s="52"/>
      <c r="N36" s="52"/>
    </row>
    <row r="37" spans="1:14" x14ac:dyDescent="0.2">
      <c r="A37" s="85"/>
      <c r="B37" s="85"/>
      <c r="C37" s="85"/>
      <c r="D37" s="85"/>
      <c r="E37" s="84"/>
      <c r="F37" s="84"/>
      <c r="G37" s="84"/>
      <c r="H37" s="85"/>
      <c r="I37" s="85"/>
      <c r="J37" s="85"/>
      <c r="K37" s="85"/>
      <c r="L37" s="52"/>
      <c r="M37" s="52"/>
      <c r="N37" s="52"/>
    </row>
    <row r="317" spans="3:3" ht="14.25" x14ac:dyDescent="0.2">
      <c r="C317" s="6"/>
    </row>
    <row r="318" spans="3:3" ht="14.25" x14ac:dyDescent="0.2">
      <c r="C318" s="6" t="s">
        <v>6</v>
      </c>
    </row>
    <row r="319" spans="3:3" ht="14.25" x14ac:dyDescent="0.2">
      <c r="C319" s="6" t="s">
        <v>7</v>
      </c>
    </row>
    <row r="320" spans="3:3" ht="14.25" x14ac:dyDescent="0.2">
      <c r="C320" s="6"/>
    </row>
  </sheetData>
  <sheetProtection algorithmName="SHA-512" hashValue="XEcwmRQ8BRKTyzmGtulxwq8y9/VGK0N//u2Aksc2icif0BYJa/K3hW69IwkvhoivetN/fP9GlzoG6hBU2Q7BPA==" saltValue="0BIdE87avrpRCXDQo7aCKw==" spinCount="100000" sheet="1" formatColumns="0" formatRows="0" insertRows="0" deleteRows="0" sort="0"/>
  <mergeCells count="19">
    <mergeCell ref="A11:B11"/>
    <mergeCell ref="A17:B17"/>
    <mergeCell ref="A18:B18"/>
    <mergeCell ref="A19:B19"/>
    <mergeCell ref="A2:K2"/>
    <mergeCell ref="C9:D9"/>
    <mergeCell ref="C10:D10"/>
    <mergeCell ref="C11:D11"/>
    <mergeCell ref="A9:B9"/>
    <mergeCell ref="A10:B10"/>
    <mergeCell ref="G30:I30"/>
    <mergeCell ref="C17:D17"/>
    <mergeCell ref="C18:D18"/>
    <mergeCell ref="C19:D19"/>
    <mergeCell ref="A13:I13"/>
    <mergeCell ref="A21:I21"/>
    <mergeCell ref="C25:D25"/>
    <mergeCell ref="A28:I28"/>
    <mergeCell ref="C26:D26"/>
  </mergeCells>
  <conditionalFormatting sqref="K13">
    <cfRule type="cellIs" dxfId="11" priority="16" operator="equal">
      <formula>$K$14</formula>
    </cfRule>
    <cfRule type="cellIs" dxfId="10" priority="17" operator="lessThan">
      <formula>$K$14</formula>
    </cfRule>
    <cfRule type="cellIs" dxfId="9" priority="18" operator="greaterThan">
      <formula>$K$14</formula>
    </cfRule>
  </conditionalFormatting>
  <conditionalFormatting sqref="H18">
    <cfRule type="cellIs" dxfId="8" priority="12" operator="greaterThan">
      <formula>2500</formula>
    </cfRule>
  </conditionalFormatting>
  <conditionalFormatting sqref="H26">
    <cfRule type="cellIs" dxfId="7" priority="8" operator="greaterThan">
      <formula>140</formula>
    </cfRule>
  </conditionalFormatting>
  <conditionalFormatting sqref="K30">
    <cfRule type="cellIs" dxfId="6" priority="7" operator="greaterThan">
      <formula>7169800</formula>
    </cfRule>
  </conditionalFormatting>
  <conditionalFormatting sqref="K21">
    <cfRule type="cellIs" dxfId="5" priority="4" operator="equal">
      <formula>326700</formula>
    </cfRule>
    <cfRule type="cellIs" dxfId="4" priority="5" operator="lessThan">
      <formula>326700</formula>
    </cfRule>
    <cfRule type="cellIs" dxfId="3" priority="6" operator="greaterThan">
      <formula>326700</formula>
    </cfRule>
  </conditionalFormatting>
  <conditionalFormatting sqref="K28">
    <cfRule type="cellIs" dxfId="2" priority="1" operator="equal">
      <formula>2823100</formula>
    </cfRule>
    <cfRule type="cellIs" dxfId="1" priority="2" operator="lessThan">
      <formula>2823100</formula>
    </cfRule>
    <cfRule type="cellIs" dxfId="0" priority="3" operator="greaterThan">
      <formula>2823100</formula>
    </cfRule>
  </conditionalFormatting>
  <pageMargins left="0.70866141732283472" right="0.70866141732283472" top="0.74803149606299213" bottom="0.74803149606299213" header="0.31496062992125984" footer="0.31496062992125984"/>
  <pageSetup paperSize="9" scale="50" fitToHeight="0" orientation="landscape" r:id="rId1"/>
  <headerFooter>
    <oddHeader xml:space="preserve">&amp;L&amp;"Times New Roman,Standaard"&amp;9
                                                                      </oddHeader>
    <oddFooter xml:space="preserve">&amp;L&amp;9Bijlage 8: Prijsopgaveformulier </oddFooter>
  </headerFooter>
  <rowBreaks count="1" manualBreakCount="1">
    <brk id="13" max="16383" man="1"/>
  </rowBreaks>
  <ignoredErrors>
    <ignoredError sqref="D19 D1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4D47-FBB6-4788-9088-7D142B9E331B}">
  <dimension ref="A1:M68"/>
  <sheetViews>
    <sheetView workbookViewId="0">
      <selection activeCell="A8" sqref="A8"/>
    </sheetView>
  </sheetViews>
  <sheetFormatPr defaultRowHeight="15" x14ac:dyDescent="0.25"/>
  <cols>
    <col min="1" max="1" width="78.7109375" customWidth="1"/>
    <col min="2" max="2" width="38.7109375" customWidth="1"/>
    <col min="4" max="4" width="10.5703125" customWidth="1"/>
    <col min="5" max="5" width="17.28515625" bestFit="1" customWidth="1"/>
    <col min="7" max="7" width="17.28515625" bestFit="1" customWidth="1"/>
    <col min="9" max="9" width="35.28515625" bestFit="1" customWidth="1"/>
    <col min="10" max="10" width="15.140625" customWidth="1"/>
  </cols>
  <sheetData>
    <row r="1" spans="1:13" x14ac:dyDescent="0.25">
      <c r="A1" s="90" t="s">
        <v>58</v>
      </c>
    </row>
    <row r="2" spans="1:13" x14ac:dyDescent="0.25">
      <c r="A2" t="s">
        <v>47</v>
      </c>
    </row>
    <row r="3" spans="1:13" x14ac:dyDescent="0.25">
      <c r="A3" t="s">
        <v>56</v>
      </c>
    </row>
    <row r="4" spans="1:13" x14ac:dyDescent="0.25">
      <c r="A4" t="s">
        <v>57</v>
      </c>
    </row>
    <row r="5" spans="1:13" x14ac:dyDescent="0.25">
      <c r="A5" s="103" t="s">
        <v>64</v>
      </c>
    </row>
    <row r="6" spans="1:13" x14ac:dyDescent="0.25">
      <c r="A6" t="s">
        <v>48</v>
      </c>
    </row>
    <row r="7" spans="1:13" x14ac:dyDescent="0.25">
      <c r="A7" s="146" t="s">
        <v>81</v>
      </c>
    </row>
    <row r="9" spans="1:13" x14ac:dyDescent="0.25">
      <c r="A9" s="89" t="s">
        <v>49</v>
      </c>
    </row>
    <row r="11" spans="1:13" x14ac:dyDescent="0.25">
      <c r="A11" s="93" t="s">
        <v>55</v>
      </c>
      <c r="B11" s="130" t="s">
        <v>50</v>
      </c>
      <c r="C11" s="131"/>
      <c r="D11" s="8" t="s">
        <v>51</v>
      </c>
      <c r="E11" s="8" t="s">
        <v>20</v>
      </c>
      <c r="F11" s="8" t="s">
        <v>0</v>
      </c>
      <c r="G11" s="8" t="s">
        <v>21</v>
      </c>
      <c r="H11" s="8" t="s">
        <v>1</v>
      </c>
      <c r="I11" s="8" t="s">
        <v>2</v>
      </c>
      <c r="J11" s="8" t="s">
        <v>3</v>
      </c>
      <c r="K11" s="60"/>
      <c r="L11" s="60"/>
      <c r="M11" s="60"/>
    </row>
    <row r="12" spans="1:13" x14ac:dyDescent="0.25">
      <c r="A12" s="94" t="s">
        <v>61</v>
      </c>
      <c r="B12" s="144"/>
      <c r="C12" s="145"/>
      <c r="D12" s="61">
        <v>5</v>
      </c>
      <c r="E12" s="29">
        <v>0</v>
      </c>
      <c r="F12" s="30">
        <v>0</v>
      </c>
      <c r="G12" s="18">
        <f>E12*(100%-F12)</f>
        <v>0</v>
      </c>
      <c r="H12" s="31">
        <v>0.21</v>
      </c>
      <c r="I12" s="9">
        <f t="shared" ref="I12:I20" si="0">D12*G12</f>
        <v>0</v>
      </c>
      <c r="J12" s="10">
        <f t="shared" ref="J12:J20" si="1">I12*(1+H12)</f>
        <v>0</v>
      </c>
      <c r="K12" s="52"/>
      <c r="L12" s="62"/>
      <c r="M12" s="52"/>
    </row>
    <row r="13" spans="1:13" x14ac:dyDescent="0.25">
      <c r="A13" s="94" t="s">
        <v>54</v>
      </c>
      <c r="B13" s="99"/>
      <c r="C13" s="100"/>
      <c r="D13" s="61">
        <v>5</v>
      </c>
      <c r="E13" s="29">
        <v>0</v>
      </c>
      <c r="F13" s="30">
        <v>0</v>
      </c>
      <c r="G13" s="18">
        <f>E13*(100%-F13)</f>
        <v>0</v>
      </c>
      <c r="H13" s="31">
        <v>0.21</v>
      </c>
      <c r="I13" s="9">
        <f>D13*G13</f>
        <v>0</v>
      </c>
      <c r="J13" s="10">
        <f>I13*(1+H13)</f>
        <v>0</v>
      </c>
      <c r="K13" s="52"/>
      <c r="L13" s="62"/>
      <c r="M13" s="52"/>
    </row>
    <row r="14" spans="1:13" x14ac:dyDescent="0.25">
      <c r="A14" s="106" t="s">
        <v>76</v>
      </c>
      <c r="B14" s="104"/>
      <c r="C14" s="105"/>
      <c r="D14" s="61">
        <f>3*5</f>
        <v>15</v>
      </c>
      <c r="E14" s="29">
        <v>0</v>
      </c>
      <c r="F14" s="30">
        <v>0</v>
      </c>
      <c r="G14" s="18">
        <f t="shared" ref="G14:G19" si="2">E14*(100%-F14)</f>
        <v>0</v>
      </c>
      <c r="H14" s="31">
        <v>0.21</v>
      </c>
      <c r="I14" s="9">
        <f t="shared" si="0"/>
        <v>0</v>
      </c>
      <c r="J14" s="10">
        <f t="shared" si="1"/>
        <v>0</v>
      </c>
      <c r="K14" s="52"/>
      <c r="L14" s="62"/>
      <c r="M14" s="52"/>
    </row>
    <row r="15" spans="1:13" x14ac:dyDescent="0.25">
      <c r="A15" s="94" t="s">
        <v>75</v>
      </c>
      <c r="B15" s="99"/>
      <c r="C15" s="100"/>
      <c r="D15" s="61">
        <f>2*5</f>
        <v>10</v>
      </c>
      <c r="E15" s="29">
        <v>0</v>
      </c>
      <c r="F15" s="30">
        <v>0</v>
      </c>
      <c r="G15" s="18">
        <f>E15*(100%-F15)</f>
        <v>0</v>
      </c>
      <c r="H15" s="31">
        <v>0.21</v>
      </c>
      <c r="I15" s="9">
        <f>D15*G15</f>
        <v>0</v>
      </c>
      <c r="J15" s="10">
        <f>I15*(1+H15)</f>
        <v>0</v>
      </c>
      <c r="K15" s="52"/>
      <c r="L15" s="62"/>
      <c r="M15" s="52"/>
    </row>
    <row r="16" spans="1:13" x14ac:dyDescent="0.25">
      <c r="A16" s="119" t="s">
        <v>62</v>
      </c>
      <c r="B16" s="99"/>
      <c r="C16" s="100"/>
      <c r="D16" s="118"/>
      <c r="E16" s="29">
        <v>0</v>
      </c>
      <c r="F16" s="30">
        <v>0</v>
      </c>
      <c r="G16" s="18">
        <f t="shared" si="2"/>
        <v>0</v>
      </c>
      <c r="H16" s="31">
        <v>0.21</v>
      </c>
      <c r="I16" s="9">
        <f t="shared" si="0"/>
        <v>0</v>
      </c>
      <c r="J16" s="10">
        <f t="shared" si="1"/>
        <v>0</v>
      </c>
      <c r="K16" s="52"/>
      <c r="L16" s="62"/>
      <c r="M16" s="52"/>
    </row>
    <row r="17" spans="1:13" x14ac:dyDescent="0.25">
      <c r="A17" s="119" t="s">
        <v>62</v>
      </c>
      <c r="B17" s="99"/>
      <c r="C17" s="100"/>
      <c r="D17" s="118"/>
      <c r="E17" s="29">
        <v>0</v>
      </c>
      <c r="F17" s="30">
        <v>0</v>
      </c>
      <c r="G17" s="18">
        <f t="shared" si="2"/>
        <v>0</v>
      </c>
      <c r="H17" s="31">
        <v>0.21</v>
      </c>
      <c r="I17" s="9">
        <f t="shared" si="0"/>
        <v>0</v>
      </c>
      <c r="J17" s="10">
        <f t="shared" si="1"/>
        <v>0</v>
      </c>
      <c r="K17" s="52"/>
      <c r="L17" s="62"/>
      <c r="M17" s="52"/>
    </row>
    <row r="18" spans="1:13" x14ac:dyDescent="0.25">
      <c r="A18" s="119" t="s">
        <v>62</v>
      </c>
      <c r="B18" s="99"/>
      <c r="C18" s="100"/>
      <c r="D18" s="118"/>
      <c r="E18" s="29">
        <v>0</v>
      </c>
      <c r="F18" s="30">
        <v>0</v>
      </c>
      <c r="G18" s="18">
        <f t="shared" si="2"/>
        <v>0</v>
      </c>
      <c r="H18" s="31">
        <v>0.21</v>
      </c>
      <c r="I18" s="9">
        <f t="shared" si="0"/>
        <v>0</v>
      </c>
      <c r="J18" s="10">
        <f t="shared" si="1"/>
        <v>0</v>
      </c>
      <c r="K18" s="52"/>
      <c r="L18" s="62"/>
      <c r="M18" s="52"/>
    </row>
    <row r="19" spans="1:13" x14ac:dyDescent="0.25">
      <c r="A19" s="94" t="s">
        <v>52</v>
      </c>
      <c r="B19" s="99"/>
      <c r="C19" s="100"/>
      <c r="D19" s="61">
        <v>2</v>
      </c>
      <c r="E19" s="29">
        <v>0</v>
      </c>
      <c r="F19" s="30">
        <v>0</v>
      </c>
      <c r="G19" s="18">
        <f t="shared" si="2"/>
        <v>0</v>
      </c>
      <c r="H19" s="31">
        <v>0.21</v>
      </c>
      <c r="I19" s="9">
        <f t="shared" si="0"/>
        <v>0</v>
      </c>
      <c r="J19" s="10">
        <f t="shared" si="1"/>
        <v>0</v>
      </c>
      <c r="K19" s="52"/>
      <c r="L19" s="62"/>
      <c r="M19" s="52"/>
    </row>
    <row r="20" spans="1:13" x14ac:dyDescent="0.25">
      <c r="A20" s="94" t="s">
        <v>53</v>
      </c>
      <c r="B20" s="144"/>
      <c r="C20" s="145"/>
      <c r="D20" s="61">
        <v>2</v>
      </c>
      <c r="E20" s="29">
        <v>0</v>
      </c>
      <c r="F20" s="30">
        <v>0</v>
      </c>
      <c r="G20" s="18">
        <f>E20*(100%-F20)</f>
        <v>0</v>
      </c>
      <c r="H20" s="31">
        <v>0.21</v>
      </c>
      <c r="I20" s="9">
        <f t="shared" si="0"/>
        <v>0</v>
      </c>
      <c r="J20" s="10">
        <f t="shared" si="1"/>
        <v>0</v>
      </c>
      <c r="K20" s="52"/>
      <c r="L20" s="52"/>
      <c r="M20" s="52"/>
    </row>
    <row r="21" spans="1:13" x14ac:dyDescent="0.25">
      <c r="A21" s="53"/>
      <c r="B21" s="54"/>
      <c r="C21" s="54"/>
      <c r="D21" s="56"/>
      <c r="E21" s="56"/>
      <c r="F21" s="56"/>
      <c r="G21" s="11"/>
      <c r="H21" s="11"/>
      <c r="I21" s="11"/>
      <c r="J21" s="117"/>
      <c r="K21" s="63"/>
      <c r="L21" s="52"/>
      <c r="M21" s="52"/>
    </row>
    <row r="22" spans="1:13" x14ac:dyDescent="0.25">
      <c r="A22" s="136" t="s">
        <v>65</v>
      </c>
      <c r="B22" s="137"/>
      <c r="C22" s="137"/>
      <c r="D22" s="137"/>
      <c r="E22" s="137"/>
      <c r="F22" s="137"/>
      <c r="G22" s="137"/>
      <c r="H22" s="138"/>
      <c r="I22" s="27">
        <f>SUM(I12:I20)</f>
        <v>0</v>
      </c>
      <c r="J22" s="121">
        <f>SUM(J12:J20)</f>
        <v>0</v>
      </c>
      <c r="K22" s="52"/>
      <c r="L22" s="52"/>
      <c r="M22" s="52"/>
    </row>
    <row r="24" spans="1:13" x14ac:dyDescent="0.25">
      <c r="A24" s="89" t="s">
        <v>59</v>
      </c>
    </row>
    <row r="26" spans="1:13" x14ac:dyDescent="0.25">
      <c r="A26" s="93" t="s">
        <v>55</v>
      </c>
      <c r="B26" s="130" t="s">
        <v>50</v>
      </c>
      <c r="C26" s="131"/>
      <c r="D26" s="8" t="s">
        <v>51</v>
      </c>
      <c r="E26" s="8" t="s">
        <v>20</v>
      </c>
      <c r="F26" s="8" t="s">
        <v>0</v>
      </c>
      <c r="G26" s="8" t="s">
        <v>21</v>
      </c>
      <c r="H26" s="8" t="s">
        <v>1</v>
      </c>
      <c r="I26" s="8" t="s">
        <v>2</v>
      </c>
      <c r="J26" s="8" t="s">
        <v>3</v>
      </c>
      <c r="K26" s="60"/>
      <c r="L26" s="60"/>
      <c r="M26" s="60"/>
    </row>
    <row r="27" spans="1:13" x14ac:dyDescent="0.25">
      <c r="A27" s="94" t="s">
        <v>63</v>
      </c>
      <c r="B27" s="144"/>
      <c r="C27" s="145"/>
      <c r="D27" s="61">
        <v>5</v>
      </c>
      <c r="E27" s="29">
        <v>0</v>
      </c>
      <c r="F27" s="30">
        <v>0</v>
      </c>
      <c r="G27" s="18">
        <f>E27*(100%-F27)</f>
        <v>0</v>
      </c>
      <c r="H27" s="31">
        <v>0.21</v>
      </c>
      <c r="I27" s="9">
        <f t="shared" ref="I27" si="3">D27*G27</f>
        <v>0</v>
      </c>
      <c r="J27" s="10">
        <f t="shared" ref="J27" si="4">I27*(1+H27)</f>
        <v>0</v>
      </c>
      <c r="K27" s="52"/>
      <c r="L27" s="62"/>
      <c r="M27" s="52"/>
    </row>
    <row r="28" spans="1:13" x14ac:dyDescent="0.25">
      <c r="A28" s="94" t="s">
        <v>54</v>
      </c>
      <c r="B28" s="99"/>
      <c r="C28" s="100"/>
      <c r="D28" s="61">
        <v>5</v>
      </c>
      <c r="E28" s="29">
        <v>0</v>
      </c>
      <c r="F28" s="30">
        <v>0</v>
      </c>
      <c r="G28" s="18">
        <f>E28*(100%-F28)</f>
        <v>0</v>
      </c>
      <c r="H28" s="31">
        <v>0.21</v>
      </c>
      <c r="I28" s="9">
        <f>D28*G28</f>
        <v>0</v>
      </c>
      <c r="J28" s="10">
        <f>I28*(1+H28)</f>
        <v>0</v>
      </c>
      <c r="K28" s="52"/>
      <c r="L28" s="62"/>
      <c r="M28" s="52"/>
    </row>
    <row r="29" spans="1:13" x14ac:dyDescent="0.25">
      <c r="A29" s="106" t="s">
        <v>76</v>
      </c>
      <c r="B29" s="104"/>
      <c r="C29" s="105"/>
      <c r="D29" s="61">
        <f>3*5</f>
        <v>15</v>
      </c>
      <c r="E29" s="29">
        <v>0</v>
      </c>
      <c r="F29" s="30">
        <v>0</v>
      </c>
      <c r="G29" s="18">
        <f t="shared" ref="G29:G34" si="5">E29*(100%-F29)</f>
        <v>0</v>
      </c>
      <c r="H29" s="31">
        <v>0.21</v>
      </c>
      <c r="I29" s="9">
        <f t="shared" ref="I29:I35" si="6">D29*G29</f>
        <v>0</v>
      </c>
      <c r="J29" s="10">
        <f t="shared" ref="J29:J35" si="7">I29*(1+H29)</f>
        <v>0</v>
      </c>
      <c r="K29" s="52"/>
      <c r="L29" s="62"/>
      <c r="M29" s="52"/>
    </row>
    <row r="30" spans="1:13" x14ac:dyDescent="0.25">
      <c r="A30" s="94" t="s">
        <v>75</v>
      </c>
      <c r="B30" s="99"/>
      <c r="C30" s="100"/>
      <c r="D30" s="61">
        <f>2*5</f>
        <v>10</v>
      </c>
      <c r="E30" s="29">
        <v>0</v>
      </c>
      <c r="F30" s="30">
        <v>0</v>
      </c>
      <c r="G30" s="18">
        <f>E30*(100%-F30)</f>
        <v>0</v>
      </c>
      <c r="H30" s="31">
        <v>0.21</v>
      </c>
      <c r="I30" s="9">
        <f>D30*G30</f>
        <v>0</v>
      </c>
      <c r="J30" s="10">
        <f>I30*(1+H30)</f>
        <v>0</v>
      </c>
      <c r="K30" s="52"/>
      <c r="L30" s="62"/>
      <c r="M30" s="52"/>
    </row>
    <row r="31" spans="1:13" x14ac:dyDescent="0.25">
      <c r="A31" s="119" t="s">
        <v>62</v>
      </c>
      <c r="B31" s="99"/>
      <c r="C31" s="100"/>
      <c r="D31" s="118"/>
      <c r="E31" s="29">
        <v>0</v>
      </c>
      <c r="F31" s="30">
        <v>0</v>
      </c>
      <c r="G31" s="18">
        <f t="shared" si="5"/>
        <v>0</v>
      </c>
      <c r="H31" s="31">
        <v>0.21</v>
      </c>
      <c r="I31" s="9">
        <f t="shared" si="6"/>
        <v>0</v>
      </c>
      <c r="J31" s="10">
        <f t="shared" si="7"/>
        <v>0</v>
      </c>
      <c r="K31" s="52"/>
      <c r="L31" s="62"/>
      <c r="M31" s="52"/>
    </row>
    <row r="32" spans="1:13" x14ac:dyDescent="0.25">
      <c r="A32" s="119" t="s">
        <v>62</v>
      </c>
      <c r="B32" s="99"/>
      <c r="C32" s="100"/>
      <c r="D32" s="118"/>
      <c r="E32" s="29">
        <v>0</v>
      </c>
      <c r="F32" s="30">
        <v>0</v>
      </c>
      <c r="G32" s="18">
        <f t="shared" si="5"/>
        <v>0</v>
      </c>
      <c r="H32" s="31">
        <v>0.21</v>
      </c>
      <c r="I32" s="9">
        <f t="shared" si="6"/>
        <v>0</v>
      </c>
      <c r="J32" s="10">
        <f t="shared" si="7"/>
        <v>0</v>
      </c>
      <c r="K32" s="52"/>
      <c r="L32" s="62"/>
      <c r="M32" s="52"/>
    </row>
    <row r="33" spans="1:13" x14ac:dyDescent="0.25">
      <c r="A33" s="119" t="s">
        <v>62</v>
      </c>
      <c r="B33" s="99"/>
      <c r="C33" s="100"/>
      <c r="D33" s="118"/>
      <c r="E33" s="29">
        <v>0</v>
      </c>
      <c r="F33" s="30">
        <v>0</v>
      </c>
      <c r="G33" s="18">
        <f t="shared" si="5"/>
        <v>0</v>
      </c>
      <c r="H33" s="31">
        <v>0.21</v>
      </c>
      <c r="I33" s="9">
        <f t="shared" si="6"/>
        <v>0</v>
      </c>
      <c r="J33" s="10">
        <f t="shared" si="7"/>
        <v>0</v>
      </c>
      <c r="K33" s="52"/>
      <c r="L33" s="62"/>
      <c r="M33" s="52"/>
    </row>
    <row r="34" spans="1:13" x14ac:dyDescent="0.25">
      <c r="A34" s="94" t="s">
        <v>52</v>
      </c>
      <c r="B34" s="99"/>
      <c r="C34" s="100"/>
      <c r="D34" s="61">
        <v>2</v>
      </c>
      <c r="E34" s="29">
        <v>0</v>
      </c>
      <c r="F34" s="30">
        <v>0</v>
      </c>
      <c r="G34" s="18">
        <f t="shared" si="5"/>
        <v>0</v>
      </c>
      <c r="H34" s="31">
        <v>0.21</v>
      </c>
      <c r="I34" s="9">
        <f t="shared" si="6"/>
        <v>0</v>
      </c>
      <c r="J34" s="10">
        <f t="shared" si="7"/>
        <v>0</v>
      </c>
      <c r="K34" s="52"/>
      <c r="L34" s="62"/>
      <c r="M34" s="52"/>
    </row>
    <row r="35" spans="1:13" x14ac:dyDescent="0.25">
      <c r="A35" s="94" t="s">
        <v>53</v>
      </c>
      <c r="B35" s="144"/>
      <c r="C35" s="145"/>
      <c r="D35" s="61">
        <v>2</v>
      </c>
      <c r="E35" s="29">
        <v>0</v>
      </c>
      <c r="F35" s="30">
        <v>0</v>
      </c>
      <c r="G35" s="18">
        <f>E35*(100%-F35)</f>
        <v>0</v>
      </c>
      <c r="H35" s="31">
        <v>0.21</v>
      </c>
      <c r="I35" s="9">
        <f t="shared" si="6"/>
        <v>0</v>
      </c>
      <c r="J35" s="10">
        <f t="shared" si="7"/>
        <v>0</v>
      </c>
      <c r="K35" s="52"/>
      <c r="L35" s="52"/>
      <c r="M35" s="52"/>
    </row>
    <row r="36" spans="1:13" x14ac:dyDescent="0.25">
      <c r="A36" s="53"/>
      <c r="B36" s="54"/>
      <c r="C36" s="54"/>
      <c r="D36" s="56"/>
      <c r="E36" s="56"/>
      <c r="F36" s="56"/>
      <c r="G36" s="11"/>
      <c r="H36" s="11"/>
      <c r="I36" s="11"/>
      <c r="J36" s="117"/>
      <c r="K36" s="63"/>
      <c r="L36" s="52"/>
      <c r="M36" s="52"/>
    </row>
    <row r="37" spans="1:13" x14ac:dyDescent="0.25">
      <c r="A37" s="93" t="s">
        <v>60</v>
      </c>
      <c r="B37" s="130" t="s">
        <v>50</v>
      </c>
      <c r="C37" s="131"/>
      <c r="D37" s="8" t="s">
        <v>51</v>
      </c>
      <c r="E37" s="8" t="s">
        <v>20</v>
      </c>
      <c r="F37" s="8" t="s">
        <v>0</v>
      </c>
      <c r="G37" s="8" t="s">
        <v>21</v>
      </c>
      <c r="H37" s="8" t="s">
        <v>1</v>
      </c>
      <c r="I37" s="8" t="s">
        <v>2</v>
      </c>
      <c r="J37" s="8" t="s">
        <v>3</v>
      </c>
      <c r="K37" s="60"/>
      <c r="L37" s="60"/>
      <c r="M37" s="60"/>
    </row>
    <row r="38" spans="1:13" x14ac:dyDescent="0.25">
      <c r="A38" s="94" t="s">
        <v>61</v>
      </c>
      <c r="B38" s="144"/>
      <c r="C38" s="145"/>
      <c r="D38" s="61">
        <v>1</v>
      </c>
      <c r="E38" s="29">
        <v>0</v>
      </c>
      <c r="F38" s="30">
        <v>0</v>
      </c>
      <c r="G38" s="18">
        <f>E38*(100%-F38)</f>
        <v>0</v>
      </c>
      <c r="H38" s="31">
        <v>0.21</v>
      </c>
      <c r="I38" s="9">
        <f t="shared" ref="I38" si="8">D38*G38</f>
        <v>0</v>
      </c>
      <c r="J38" s="10">
        <f t="shared" ref="J38" si="9">I38*(1+H38)</f>
        <v>0</v>
      </c>
      <c r="K38" s="52"/>
      <c r="L38" s="62"/>
      <c r="M38" s="52"/>
    </row>
    <row r="39" spans="1:13" x14ac:dyDescent="0.25">
      <c r="A39" s="94" t="s">
        <v>69</v>
      </c>
      <c r="B39" s="99"/>
      <c r="C39" s="100"/>
      <c r="D39" s="61">
        <v>5</v>
      </c>
      <c r="E39" s="29">
        <v>0</v>
      </c>
      <c r="F39" s="30">
        <v>0</v>
      </c>
      <c r="G39" s="18">
        <f>E39*(100%-F39)</f>
        <v>0</v>
      </c>
      <c r="H39" s="31">
        <v>0.21</v>
      </c>
      <c r="I39" s="9">
        <f>D39*G39</f>
        <v>0</v>
      </c>
      <c r="J39" s="10">
        <f>I39*(1+H39)</f>
        <v>0</v>
      </c>
      <c r="K39" s="52"/>
      <c r="L39" s="62"/>
      <c r="M39" s="52"/>
    </row>
    <row r="40" spans="1:13" x14ac:dyDescent="0.25">
      <c r="A40" s="123" t="s">
        <v>77</v>
      </c>
      <c r="B40" s="125"/>
      <c r="C40" s="126"/>
      <c r="D40" s="61">
        <v>1</v>
      </c>
      <c r="E40" s="29">
        <v>0</v>
      </c>
      <c r="F40" s="30">
        <v>0</v>
      </c>
      <c r="G40" s="18">
        <f t="shared" ref="G40:G43" si="10">E40*(100%-F40)</f>
        <v>0</v>
      </c>
      <c r="H40" s="31">
        <v>0.21</v>
      </c>
      <c r="I40" s="9">
        <f t="shared" ref="I40:I43" si="11">D40*G40</f>
        <v>0</v>
      </c>
      <c r="J40" s="10">
        <f t="shared" ref="J40:J43" si="12">I40*(1+H40)</f>
        <v>0</v>
      </c>
      <c r="K40" s="52"/>
      <c r="L40" s="62"/>
      <c r="M40" s="52"/>
    </row>
    <row r="41" spans="1:13" x14ac:dyDescent="0.25">
      <c r="A41" s="119" t="s">
        <v>62</v>
      </c>
      <c r="B41" s="99"/>
      <c r="C41" s="100"/>
      <c r="D41" s="118"/>
      <c r="E41" s="29">
        <v>0</v>
      </c>
      <c r="F41" s="30">
        <v>0</v>
      </c>
      <c r="G41" s="18">
        <f t="shared" si="10"/>
        <v>0</v>
      </c>
      <c r="H41" s="31">
        <v>0.21</v>
      </c>
      <c r="I41" s="9">
        <f t="shared" si="11"/>
        <v>0</v>
      </c>
      <c r="J41" s="10">
        <f t="shared" si="12"/>
        <v>0</v>
      </c>
      <c r="K41" s="52"/>
      <c r="L41" s="62"/>
      <c r="M41" s="52"/>
    </row>
    <row r="42" spans="1:13" x14ac:dyDescent="0.25">
      <c r="A42" s="119" t="s">
        <v>62</v>
      </c>
      <c r="B42" s="99"/>
      <c r="C42" s="100"/>
      <c r="D42" s="118"/>
      <c r="E42" s="29">
        <v>0</v>
      </c>
      <c r="F42" s="30">
        <v>0</v>
      </c>
      <c r="G42" s="18">
        <f t="shared" si="10"/>
        <v>0</v>
      </c>
      <c r="H42" s="31">
        <v>0.21</v>
      </c>
      <c r="I42" s="9">
        <f t="shared" si="11"/>
        <v>0</v>
      </c>
      <c r="J42" s="10">
        <f t="shared" si="12"/>
        <v>0</v>
      </c>
      <c r="K42" s="52"/>
      <c r="L42" s="62"/>
      <c r="M42" s="52"/>
    </row>
    <row r="43" spans="1:13" x14ac:dyDescent="0.25">
      <c r="A43" s="119" t="s">
        <v>62</v>
      </c>
      <c r="B43" s="99"/>
      <c r="C43" s="100"/>
      <c r="D43" s="118"/>
      <c r="E43" s="29">
        <v>0</v>
      </c>
      <c r="F43" s="30">
        <v>0</v>
      </c>
      <c r="G43" s="18">
        <f t="shared" si="10"/>
        <v>0</v>
      </c>
      <c r="H43" s="31">
        <v>0.21</v>
      </c>
      <c r="I43" s="9">
        <f t="shared" si="11"/>
        <v>0</v>
      </c>
      <c r="J43" s="10">
        <f t="shared" si="12"/>
        <v>0</v>
      </c>
      <c r="K43" s="52"/>
      <c r="L43" s="62"/>
      <c r="M43" s="52"/>
    </row>
    <row r="44" spans="1:13" s="116" customFormat="1" x14ac:dyDescent="0.25">
      <c r="A44" s="107"/>
      <c r="B44" s="108"/>
      <c r="C44" s="108"/>
      <c r="D44" s="109"/>
      <c r="E44" s="110"/>
      <c r="F44" s="111"/>
      <c r="G44" s="112"/>
      <c r="H44" s="113"/>
      <c r="I44" s="114"/>
      <c r="J44" s="115"/>
      <c r="K44" s="59"/>
      <c r="L44" s="59"/>
      <c r="M44" s="59"/>
    </row>
    <row r="45" spans="1:13" x14ac:dyDescent="0.25">
      <c r="A45" s="93" t="s">
        <v>68</v>
      </c>
      <c r="B45" s="130" t="s">
        <v>50</v>
      </c>
      <c r="C45" s="131"/>
      <c r="D45" s="8" t="s">
        <v>51</v>
      </c>
      <c r="E45" s="8" t="s">
        <v>20</v>
      </c>
      <c r="F45" s="8" t="s">
        <v>0</v>
      </c>
      <c r="G45" s="8" t="s">
        <v>21</v>
      </c>
      <c r="H45" s="8" t="s">
        <v>1</v>
      </c>
      <c r="I45" s="8" t="s">
        <v>2</v>
      </c>
      <c r="J45" s="8" t="s">
        <v>3</v>
      </c>
      <c r="K45" s="60"/>
      <c r="L45" s="60"/>
      <c r="M45" s="60"/>
    </row>
    <row r="46" spans="1:13" x14ac:dyDescent="0.25">
      <c r="A46" s="94" t="s">
        <v>61</v>
      </c>
      <c r="B46" s="144"/>
      <c r="C46" s="145"/>
      <c r="D46" s="61">
        <v>1</v>
      </c>
      <c r="E46" s="29">
        <v>0</v>
      </c>
      <c r="F46" s="30">
        <v>0</v>
      </c>
      <c r="G46" s="18">
        <f>E46*(100%-F46)</f>
        <v>0</v>
      </c>
      <c r="H46" s="31">
        <v>0.21</v>
      </c>
      <c r="I46" s="9">
        <f t="shared" ref="I46" si="13">D46*G46</f>
        <v>0</v>
      </c>
      <c r="J46" s="10">
        <f t="shared" ref="J46" si="14">I46*(1+H46)</f>
        <v>0</v>
      </c>
      <c r="K46" s="52"/>
      <c r="L46" s="62"/>
      <c r="M46" s="52"/>
    </row>
    <row r="47" spans="1:13" x14ac:dyDescent="0.25">
      <c r="A47" s="94" t="s">
        <v>69</v>
      </c>
      <c r="B47" s="99"/>
      <c r="C47" s="100"/>
      <c r="D47" s="61">
        <v>5</v>
      </c>
      <c r="E47" s="29">
        <v>0</v>
      </c>
      <c r="F47" s="30">
        <v>0</v>
      </c>
      <c r="G47" s="18">
        <f>E47*(100%-F47)</f>
        <v>0</v>
      </c>
      <c r="H47" s="31">
        <v>0.21</v>
      </c>
      <c r="I47" s="9">
        <f>D47*G47</f>
        <v>0</v>
      </c>
      <c r="J47" s="10">
        <f>I47*(1+H47)</f>
        <v>0</v>
      </c>
      <c r="K47" s="52"/>
      <c r="L47" s="62"/>
      <c r="M47" s="52"/>
    </row>
    <row r="48" spans="1:13" x14ac:dyDescent="0.25">
      <c r="A48" s="94" t="s">
        <v>70</v>
      </c>
      <c r="B48" s="99"/>
      <c r="C48" s="100"/>
      <c r="D48" s="61">
        <v>1</v>
      </c>
      <c r="E48" s="29">
        <v>0</v>
      </c>
      <c r="F48" s="30">
        <v>0</v>
      </c>
      <c r="G48" s="18">
        <f t="shared" ref="G48:G52" si="15">E48*(100%-F48)</f>
        <v>0</v>
      </c>
      <c r="H48" s="31">
        <v>0.21</v>
      </c>
      <c r="I48" s="9">
        <f t="shared" ref="I48:I52" si="16">D48*G48</f>
        <v>0</v>
      </c>
      <c r="J48" s="10">
        <f t="shared" ref="J48:J52" si="17">I48*(1+H48)</f>
        <v>0</v>
      </c>
      <c r="K48" s="52"/>
      <c r="L48" s="62"/>
      <c r="M48" s="52"/>
    </row>
    <row r="49" spans="1:13" x14ac:dyDescent="0.25">
      <c r="A49" s="123" t="s">
        <v>77</v>
      </c>
      <c r="B49" s="125"/>
      <c r="C49" s="126"/>
      <c r="D49" s="61">
        <v>1</v>
      </c>
      <c r="E49" s="29">
        <v>0</v>
      </c>
      <c r="F49" s="30">
        <v>0</v>
      </c>
      <c r="G49" s="18">
        <f t="shared" si="15"/>
        <v>0</v>
      </c>
      <c r="H49" s="31">
        <v>0.21</v>
      </c>
      <c r="I49" s="9">
        <f t="shared" si="16"/>
        <v>0</v>
      </c>
      <c r="J49" s="10">
        <f t="shared" si="17"/>
        <v>0</v>
      </c>
      <c r="K49" s="52"/>
      <c r="L49" s="62"/>
      <c r="M49" s="52"/>
    </row>
    <row r="50" spans="1:13" x14ac:dyDescent="0.25">
      <c r="A50" s="119" t="s">
        <v>62</v>
      </c>
      <c r="B50" s="99"/>
      <c r="C50" s="100"/>
      <c r="D50" s="118"/>
      <c r="E50" s="29">
        <v>0</v>
      </c>
      <c r="F50" s="30">
        <v>0</v>
      </c>
      <c r="G50" s="18">
        <f t="shared" si="15"/>
        <v>0</v>
      </c>
      <c r="H50" s="31">
        <v>0.21</v>
      </c>
      <c r="I50" s="9">
        <f t="shared" si="16"/>
        <v>0</v>
      </c>
      <c r="J50" s="10">
        <f t="shared" si="17"/>
        <v>0</v>
      </c>
      <c r="K50" s="52"/>
      <c r="L50" s="62"/>
      <c r="M50" s="52"/>
    </row>
    <row r="51" spans="1:13" x14ac:dyDescent="0.25">
      <c r="A51" s="119" t="s">
        <v>62</v>
      </c>
      <c r="B51" s="99"/>
      <c r="C51" s="100"/>
      <c r="D51" s="118"/>
      <c r="E51" s="29">
        <v>0</v>
      </c>
      <c r="F51" s="30">
        <v>0</v>
      </c>
      <c r="G51" s="18">
        <f t="shared" si="15"/>
        <v>0</v>
      </c>
      <c r="H51" s="31">
        <v>0.21</v>
      </c>
      <c r="I51" s="9">
        <f t="shared" si="16"/>
        <v>0</v>
      </c>
      <c r="J51" s="10">
        <f t="shared" si="17"/>
        <v>0</v>
      </c>
      <c r="K51" s="52"/>
      <c r="L51" s="62"/>
      <c r="M51" s="52"/>
    </row>
    <row r="52" spans="1:13" x14ac:dyDescent="0.25">
      <c r="A52" s="119" t="s">
        <v>62</v>
      </c>
      <c r="B52" s="99"/>
      <c r="C52" s="100"/>
      <c r="D52" s="118"/>
      <c r="E52" s="29">
        <v>0</v>
      </c>
      <c r="F52" s="30">
        <v>0</v>
      </c>
      <c r="G52" s="18">
        <f t="shared" si="15"/>
        <v>0</v>
      </c>
      <c r="H52" s="31">
        <v>0.21</v>
      </c>
      <c r="I52" s="9">
        <f t="shared" si="16"/>
        <v>0</v>
      </c>
      <c r="J52" s="10">
        <f t="shared" si="17"/>
        <v>0</v>
      </c>
      <c r="K52" s="52"/>
      <c r="L52" s="62"/>
      <c r="M52" s="52"/>
    </row>
    <row r="53" spans="1:13" s="116" customFormat="1" x14ac:dyDescent="0.25">
      <c r="A53" s="107"/>
      <c r="B53" s="108"/>
      <c r="C53" s="108"/>
      <c r="D53" s="109"/>
      <c r="E53" s="110"/>
      <c r="F53" s="111"/>
      <c r="G53" s="112"/>
      <c r="H53" s="113"/>
      <c r="I53" s="114"/>
      <c r="J53" s="115"/>
      <c r="K53" s="59"/>
      <c r="L53" s="59"/>
      <c r="M53" s="59"/>
    </row>
    <row r="54" spans="1:13" x14ac:dyDescent="0.25">
      <c r="A54" s="136" t="s">
        <v>66</v>
      </c>
      <c r="B54" s="137"/>
      <c r="C54" s="137"/>
      <c r="D54" s="137"/>
      <c r="E54" s="137"/>
      <c r="F54" s="137"/>
      <c r="G54" s="137"/>
      <c r="H54" s="138"/>
      <c r="I54" s="27">
        <f>SUM(I27:I35)+SUM(I38:I43)+SUM(I46:I52)</f>
        <v>0</v>
      </c>
      <c r="J54" s="121">
        <f>SUM(J27:J35)+SUM(J38:J43)+SUM(J46:J52)</f>
        <v>0</v>
      </c>
      <c r="K54" s="52"/>
      <c r="L54" s="52"/>
      <c r="M54" s="52"/>
    </row>
    <row r="55" spans="1:13" x14ac:dyDescent="0.25">
      <c r="A55" s="120"/>
      <c r="B55" s="120"/>
      <c r="C55" s="120"/>
      <c r="D55" s="120"/>
      <c r="E55" s="120"/>
      <c r="F55" s="120"/>
      <c r="G55" s="120"/>
      <c r="H55" s="120"/>
      <c r="I55" s="14"/>
      <c r="J55" s="14"/>
      <c r="K55" s="52"/>
      <c r="L55" s="52"/>
      <c r="M55" s="52"/>
    </row>
    <row r="56" spans="1:13" x14ac:dyDescent="0.25">
      <c r="A56" s="136" t="s">
        <v>67</v>
      </c>
      <c r="B56" s="137"/>
      <c r="C56" s="137"/>
      <c r="D56" s="137"/>
      <c r="E56" s="137"/>
      <c r="F56" s="137"/>
      <c r="G56" s="137"/>
      <c r="H56" s="138"/>
      <c r="I56" s="27">
        <f>I22+I54</f>
        <v>0</v>
      </c>
      <c r="J56" s="122">
        <f>J22+J54</f>
        <v>0</v>
      </c>
      <c r="L56" s="52"/>
      <c r="M56" s="52"/>
    </row>
    <row r="57" spans="1:13" x14ac:dyDescent="0.25">
      <c r="A57" s="96"/>
      <c r="B57" s="97"/>
      <c r="C57" s="97"/>
      <c r="D57" s="97"/>
      <c r="E57" s="97"/>
      <c r="F57" s="97"/>
      <c r="G57" s="97"/>
      <c r="H57" s="98" t="s">
        <v>71</v>
      </c>
      <c r="I57" s="27">
        <f>I56/12</f>
        <v>0</v>
      </c>
      <c r="J57" s="122">
        <f>J56/12</f>
        <v>0</v>
      </c>
      <c r="L57" s="52"/>
      <c r="M57" s="52"/>
    </row>
    <row r="58" spans="1:13" x14ac:dyDescent="0.25">
      <c r="A58" s="102"/>
      <c r="I58" s="14" t="s">
        <v>14</v>
      </c>
      <c r="J58" s="14">
        <v>4020000</v>
      </c>
      <c r="K58" s="14" t="s">
        <v>72</v>
      </c>
    </row>
    <row r="61" spans="1:13" x14ac:dyDescent="0.25">
      <c r="A61" s="102"/>
    </row>
    <row r="62" spans="1:13" x14ac:dyDescent="0.25">
      <c r="A62" s="102"/>
    </row>
    <row r="63" spans="1:13" x14ac:dyDescent="0.25">
      <c r="A63" s="101"/>
    </row>
    <row r="64" spans="1:13" x14ac:dyDescent="0.25">
      <c r="A64" s="101"/>
    </row>
    <row r="65" spans="1:1" x14ac:dyDescent="0.25">
      <c r="A65" s="102"/>
    </row>
    <row r="66" spans="1:1" x14ac:dyDescent="0.25">
      <c r="A66" s="101"/>
    </row>
    <row r="67" spans="1:1" x14ac:dyDescent="0.25">
      <c r="A67" s="101"/>
    </row>
    <row r="68" spans="1:1" x14ac:dyDescent="0.25">
      <c r="A68" s="102"/>
    </row>
  </sheetData>
  <mergeCells count="13">
    <mergeCell ref="B46:C46"/>
    <mergeCell ref="A56:H56"/>
    <mergeCell ref="A54:H54"/>
    <mergeCell ref="B37:C37"/>
    <mergeCell ref="B38:C38"/>
    <mergeCell ref="B45:C45"/>
    <mergeCell ref="A22:H22"/>
    <mergeCell ref="B26:C26"/>
    <mergeCell ref="B27:C27"/>
    <mergeCell ref="B35:C35"/>
    <mergeCell ref="B11:C11"/>
    <mergeCell ref="B12:C12"/>
    <mergeCell ref="B20:C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48F4C-FF7F-42E5-A313-1EAB430EF7B3}">
  <dimension ref="A1:D46"/>
  <sheetViews>
    <sheetView workbookViewId="0"/>
  </sheetViews>
  <sheetFormatPr defaultRowHeight="15" x14ac:dyDescent="0.25"/>
  <cols>
    <col min="1" max="1" width="52.5703125" customWidth="1"/>
    <col min="2" max="2" width="28.85546875" customWidth="1"/>
    <col min="3" max="3" width="12.5703125" customWidth="1"/>
    <col min="4" max="4" width="15.5703125" customWidth="1"/>
  </cols>
  <sheetData>
    <row r="1" spans="1:4" x14ac:dyDescent="0.25">
      <c r="A1" s="90" t="s">
        <v>73</v>
      </c>
    </row>
    <row r="3" spans="1:4" x14ac:dyDescent="0.25">
      <c r="A3" s="89" t="s">
        <v>34</v>
      </c>
    </row>
    <row r="4" spans="1:4" x14ac:dyDescent="0.25">
      <c r="A4" s="92" t="s">
        <v>10</v>
      </c>
      <c r="B4" s="92" t="s">
        <v>43</v>
      </c>
      <c r="C4" s="92" t="s">
        <v>45</v>
      </c>
      <c r="D4" s="92" t="s">
        <v>44</v>
      </c>
    </row>
    <row r="5" spans="1:4" x14ac:dyDescent="0.25">
      <c r="A5" s="91"/>
      <c r="B5" s="91"/>
      <c r="C5" s="91"/>
      <c r="D5" s="91"/>
    </row>
    <row r="6" spans="1:4" x14ac:dyDescent="0.25">
      <c r="A6" s="91"/>
      <c r="B6" s="91"/>
      <c r="C6" s="91"/>
      <c r="D6" s="91"/>
    </row>
    <row r="7" spans="1:4" x14ac:dyDescent="0.25">
      <c r="A7" s="91"/>
      <c r="B7" s="91"/>
      <c r="C7" s="91"/>
      <c r="D7" s="91"/>
    </row>
    <row r="8" spans="1:4" x14ac:dyDescent="0.25">
      <c r="A8" s="91"/>
      <c r="B8" s="91"/>
      <c r="C8" s="91"/>
      <c r="D8" s="91"/>
    </row>
    <row r="9" spans="1:4" x14ac:dyDescent="0.25">
      <c r="A9" s="91"/>
      <c r="B9" s="91"/>
      <c r="C9" s="91"/>
      <c r="D9" s="91"/>
    </row>
    <row r="10" spans="1:4" x14ac:dyDescent="0.25">
      <c r="A10" s="91"/>
      <c r="B10" s="91"/>
      <c r="C10" s="91"/>
      <c r="D10" s="91"/>
    </row>
    <row r="11" spans="1:4" x14ac:dyDescent="0.25">
      <c r="A11" s="91"/>
      <c r="B11" s="91"/>
      <c r="C11" s="91"/>
      <c r="D11" s="91"/>
    </row>
    <row r="12" spans="1:4" x14ac:dyDescent="0.25">
      <c r="A12" s="91"/>
      <c r="B12" s="91"/>
      <c r="C12" s="91"/>
      <c r="D12" s="91"/>
    </row>
    <row r="13" spans="1:4" x14ac:dyDescent="0.25">
      <c r="A13" s="91"/>
      <c r="B13" s="91"/>
      <c r="C13" s="91"/>
      <c r="D13" s="91"/>
    </row>
    <row r="14" spans="1:4" x14ac:dyDescent="0.25">
      <c r="A14" s="91"/>
      <c r="B14" s="91"/>
      <c r="C14" s="91"/>
      <c r="D14" s="91"/>
    </row>
    <row r="15" spans="1:4" x14ac:dyDescent="0.25">
      <c r="A15" s="91"/>
      <c r="B15" s="91"/>
      <c r="C15" s="91"/>
      <c r="D15" s="91"/>
    </row>
    <row r="16" spans="1:4" x14ac:dyDescent="0.25">
      <c r="A16" s="91"/>
      <c r="B16" s="91"/>
      <c r="C16" s="91"/>
      <c r="D16" s="91"/>
    </row>
    <row r="18" spans="1:4" x14ac:dyDescent="0.25">
      <c r="A18" s="89" t="s">
        <v>31</v>
      </c>
    </row>
    <row r="19" spans="1:4" x14ac:dyDescent="0.25">
      <c r="A19" s="92" t="s">
        <v>10</v>
      </c>
      <c r="B19" s="92" t="s">
        <v>43</v>
      </c>
      <c r="C19" s="92" t="s">
        <v>45</v>
      </c>
      <c r="D19" s="92" t="s">
        <v>44</v>
      </c>
    </row>
    <row r="20" spans="1:4" x14ac:dyDescent="0.25">
      <c r="A20" s="91"/>
      <c r="B20" s="91"/>
      <c r="C20" s="91"/>
      <c r="D20" s="91"/>
    </row>
    <row r="21" spans="1:4" x14ac:dyDescent="0.25">
      <c r="A21" s="91"/>
      <c r="B21" s="91"/>
      <c r="C21" s="91"/>
      <c r="D21" s="91"/>
    </row>
    <row r="22" spans="1:4" x14ac:dyDescent="0.25">
      <c r="A22" s="91"/>
      <c r="B22" s="91"/>
      <c r="C22" s="91"/>
      <c r="D22" s="91"/>
    </row>
    <row r="23" spans="1:4" x14ac:dyDescent="0.25">
      <c r="A23" s="91"/>
      <c r="B23" s="91"/>
      <c r="C23" s="91"/>
      <c r="D23" s="91"/>
    </row>
    <row r="24" spans="1:4" x14ac:dyDescent="0.25">
      <c r="A24" s="91"/>
      <c r="B24" s="91"/>
      <c r="C24" s="91"/>
      <c r="D24" s="91"/>
    </row>
    <row r="25" spans="1:4" x14ac:dyDescent="0.25">
      <c r="A25" s="91"/>
      <c r="B25" s="91"/>
      <c r="C25" s="91"/>
      <c r="D25" s="91"/>
    </row>
    <row r="26" spans="1:4" x14ac:dyDescent="0.25">
      <c r="A26" s="91"/>
      <c r="B26" s="91"/>
      <c r="C26" s="91"/>
      <c r="D26" s="91"/>
    </row>
    <row r="27" spans="1:4" x14ac:dyDescent="0.25">
      <c r="A27" s="91"/>
      <c r="B27" s="91"/>
      <c r="C27" s="91"/>
      <c r="D27" s="91"/>
    </row>
    <row r="28" spans="1:4" x14ac:dyDescent="0.25">
      <c r="A28" s="91"/>
      <c r="B28" s="91"/>
      <c r="C28" s="91"/>
      <c r="D28" s="91"/>
    </row>
    <row r="29" spans="1:4" x14ac:dyDescent="0.25">
      <c r="A29" s="91"/>
      <c r="B29" s="91"/>
      <c r="C29" s="91"/>
      <c r="D29" s="91"/>
    </row>
    <row r="30" spans="1:4" x14ac:dyDescent="0.25">
      <c r="A30" s="91"/>
      <c r="B30" s="91"/>
      <c r="C30" s="91"/>
      <c r="D30" s="91"/>
    </row>
    <row r="31" spans="1:4" x14ac:dyDescent="0.25">
      <c r="A31" s="91"/>
      <c r="B31" s="91"/>
      <c r="C31" s="91"/>
      <c r="D31" s="91"/>
    </row>
    <row r="33" spans="1:4" x14ac:dyDescent="0.25">
      <c r="A33" s="89" t="s">
        <v>46</v>
      </c>
    </row>
    <row r="34" spans="1:4" x14ac:dyDescent="0.25">
      <c r="A34" s="92" t="s">
        <v>10</v>
      </c>
      <c r="B34" s="92" t="s">
        <v>43</v>
      </c>
      <c r="C34" s="92" t="s">
        <v>45</v>
      </c>
      <c r="D34" s="92" t="s">
        <v>44</v>
      </c>
    </row>
    <row r="35" spans="1:4" x14ac:dyDescent="0.25">
      <c r="A35" s="91"/>
      <c r="B35" s="91"/>
      <c r="C35" s="91"/>
      <c r="D35" s="91"/>
    </row>
    <row r="36" spans="1:4" x14ac:dyDescent="0.25">
      <c r="A36" s="91"/>
      <c r="B36" s="91"/>
      <c r="C36" s="91"/>
      <c r="D36" s="91"/>
    </row>
    <row r="37" spans="1:4" x14ac:dyDescent="0.25">
      <c r="A37" s="91"/>
      <c r="B37" s="91"/>
      <c r="C37" s="91"/>
      <c r="D37" s="91"/>
    </row>
    <row r="38" spans="1:4" x14ac:dyDescent="0.25">
      <c r="A38" s="91"/>
      <c r="B38" s="91"/>
      <c r="C38" s="91"/>
      <c r="D38" s="91"/>
    </row>
    <row r="39" spans="1:4" x14ac:dyDescent="0.25">
      <c r="A39" s="91"/>
      <c r="B39" s="91"/>
      <c r="C39" s="91"/>
      <c r="D39" s="91"/>
    </row>
    <row r="40" spans="1:4" x14ac:dyDescent="0.25">
      <c r="A40" s="91"/>
      <c r="B40" s="91"/>
      <c r="C40" s="91"/>
      <c r="D40" s="91"/>
    </row>
    <row r="41" spans="1:4" x14ac:dyDescent="0.25">
      <c r="A41" s="91"/>
      <c r="B41" s="91"/>
      <c r="C41" s="91"/>
      <c r="D41" s="91"/>
    </row>
    <row r="42" spans="1:4" x14ac:dyDescent="0.25">
      <c r="A42" s="91"/>
      <c r="B42" s="91"/>
      <c r="C42" s="91"/>
      <c r="D42" s="91"/>
    </row>
    <row r="43" spans="1:4" x14ac:dyDescent="0.25">
      <c r="A43" s="91"/>
      <c r="B43" s="91"/>
      <c r="C43" s="91"/>
      <c r="D43" s="91"/>
    </row>
    <row r="44" spans="1:4" x14ac:dyDescent="0.25">
      <c r="A44" s="91"/>
      <c r="B44" s="91"/>
      <c r="C44" s="91"/>
      <c r="D44" s="91"/>
    </row>
    <row r="45" spans="1:4" x14ac:dyDescent="0.25">
      <c r="A45" s="91"/>
      <c r="B45" s="91"/>
      <c r="C45" s="91"/>
      <c r="D45" s="91"/>
    </row>
    <row r="46" spans="1:4" x14ac:dyDescent="0.25">
      <c r="A46" s="91"/>
      <c r="B46" s="91"/>
      <c r="C46" s="91"/>
      <c r="D46" s="9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80085-1054-4928-AEC5-9FF5C87EFF8F}">
  <dimension ref="A1:D15"/>
  <sheetViews>
    <sheetView workbookViewId="0">
      <selection activeCell="A3" sqref="A3"/>
    </sheetView>
  </sheetViews>
  <sheetFormatPr defaultRowHeight="15" x14ac:dyDescent="0.25"/>
  <cols>
    <col min="1" max="1" width="52.5703125" customWidth="1"/>
    <col min="2" max="2" width="28.85546875" customWidth="1"/>
    <col min="3" max="3" width="12.5703125" customWidth="1"/>
    <col min="4" max="4" width="15.5703125" customWidth="1"/>
  </cols>
  <sheetData>
    <row r="1" spans="1:4" x14ac:dyDescent="0.25">
      <c r="A1" s="90" t="s">
        <v>30</v>
      </c>
    </row>
    <row r="3" spans="1:4" x14ac:dyDescent="0.25">
      <c r="A3" s="92" t="s">
        <v>10</v>
      </c>
      <c r="B3" s="92" t="s">
        <v>43</v>
      </c>
      <c r="C3" s="92" t="s">
        <v>45</v>
      </c>
      <c r="D3" s="92" t="s">
        <v>44</v>
      </c>
    </row>
    <row r="4" spans="1:4" x14ac:dyDescent="0.25">
      <c r="A4" s="91"/>
      <c r="B4" s="91"/>
      <c r="C4" s="91"/>
      <c r="D4" s="91"/>
    </row>
    <row r="5" spans="1:4" x14ac:dyDescent="0.25">
      <c r="A5" s="91"/>
      <c r="B5" s="91"/>
      <c r="C5" s="91"/>
      <c r="D5" s="91"/>
    </row>
    <row r="6" spans="1:4" x14ac:dyDescent="0.25">
      <c r="A6" s="91"/>
      <c r="B6" s="91"/>
      <c r="C6" s="91"/>
      <c r="D6" s="91"/>
    </row>
    <row r="7" spans="1:4" x14ac:dyDescent="0.25">
      <c r="A7" s="91"/>
      <c r="B7" s="91"/>
      <c r="C7" s="91"/>
      <c r="D7" s="91"/>
    </row>
    <row r="8" spans="1:4" x14ac:dyDescent="0.25">
      <c r="A8" s="91"/>
      <c r="B8" s="91"/>
      <c r="C8" s="91"/>
      <c r="D8" s="91"/>
    </row>
    <row r="9" spans="1:4" x14ac:dyDescent="0.25">
      <c r="A9" s="91"/>
      <c r="B9" s="91"/>
      <c r="C9" s="91"/>
      <c r="D9" s="91"/>
    </row>
    <row r="10" spans="1:4" x14ac:dyDescent="0.25">
      <c r="A10" s="91"/>
      <c r="B10" s="91"/>
      <c r="C10" s="91"/>
      <c r="D10" s="91"/>
    </row>
    <row r="11" spans="1:4" x14ac:dyDescent="0.25">
      <c r="A11" s="91"/>
      <c r="B11" s="91"/>
      <c r="C11" s="91"/>
      <c r="D11" s="91"/>
    </row>
    <row r="12" spans="1:4" x14ac:dyDescent="0.25">
      <c r="A12" s="91"/>
      <c r="B12" s="91"/>
      <c r="C12" s="91"/>
      <c r="D12" s="91"/>
    </row>
    <row r="13" spans="1:4" x14ac:dyDescent="0.25">
      <c r="A13" s="91"/>
      <c r="B13" s="91"/>
      <c r="C13" s="91"/>
      <c r="D13" s="91"/>
    </row>
    <row r="14" spans="1:4" x14ac:dyDescent="0.25">
      <c r="A14" s="91"/>
      <c r="B14" s="91"/>
      <c r="C14" s="91"/>
      <c r="D14" s="91"/>
    </row>
    <row r="15" spans="1:4" x14ac:dyDescent="0.25">
      <c r="A15" s="91"/>
      <c r="B15" s="91"/>
      <c r="C15" s="91"/>
      <c r="D15" s="9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 te vullen TCO</vt:lpstr>
      <vt:lpstr>Specificatie HLM prijsopbouw</vt:lpstr>
      <vt:lpstr>Prev. onderhoud - onderdelen</vt:lpstr>
      <vt:lpstr>Disposables - accessoires</vt:lpstr>
      <vt:lpstr>'In te vullen TCO'!Print_Area</vt:lpstr>
    </vt:vector>
  </TitlesOfParts>
  <Company>RaboudUMC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te Riet</dc:creator>
  <cp:lastModifiedBy>Gerben Bekema</cp:lastModifiedBy>
  <cp:lastPrinted>2023-03-22T13:39:40Z</cp:lastPrinted>
  <dcterms:created xsi:type="dcterms:W3CDTF">2020-05-18T14:12:11Z</dcterms:created>
  <dcterms:modified xsi:type="dcterms:W3CDTF">2024-07-11T08:30:27Z</dcterms:modified>
</cp:coreProperties>
</file>