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ndreas College/Food en non-food 2024/2. Bestek/"/>
    </mc:Choice>
  </mc:AlternateContent>
  <xr:revisionPtr revIDLastSave="1124" documentId="8_{568857AC-6674-4FC7-9AF4-8CEB93DD9068}" xr6:coauthVersionLast="47" xr6:coauthVersionMax="47" xr10:uidLastSave="{3F55BFF6-433D-4776-A496-06E4AF2A0501}"/>
  <bookViews>
    <workbookView xWindow="28680" yWindow="-120" windowWidth="29040" windowHeight="15720" tabRatio="915" activeTab="5" xr2:uid="{00000000-000D-0000-FFFF-FFFF00000000}"/>
  </bookViews>
  <sheets>
    <sheet name="Voorwoord" sheetId="10" r:id="rId1"/>
    <sheet name="Kernassortiment " sheetId="20" r:id="rId2"/>
    <sheet name="bijkomende kosten" sheetId="7" state="hidden" r:id="rId3"/>
    <sheet name="Totaal kern en korting" sheetId="28" r:id="rId4"/>
    <sheet name="Logistiek" sheetId="18" r:id="rId5"/>
    <sheet name="Totalisatie" sheetId="17" r:id="rId6"/>
  </sheets>
  <definedNames>
    <definedName name="_xlnm._FilterDatabase" localSheetId="1" hidden="1">'Kernassortiment '!$A$2:$R$10</definedName>
    <definedName name="_xlnm._FilterDatabase" localSheetId="4" hidden="1">Logistiek!$A$3:$I$7</definedName>
    <definedName name="_xlnm.Print_Area" localSheetId="4">Logistiek!$A$1:$I$8</definedName>
    <definedName name="_xlnm.Print_Area" localSheetId="5">Totalisatie!$A$1:$L$18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08" i="20" l="1"/>
  <c r="R107" i="20"/>
  <c r="R108" i="20" s="1"/>
  <c r="Q88" i="20"/>
  <c r="R87" i="20"/>
  <c r="Q83" i="20"/>
  <c r="R82" i="20"/>
  <c r="R81" i="20"/>
  <c r="Q37" i="20"/>
  <c r="R36" i="20"/>
  <c r="Q23" i="20"/>
  <c r="R22" i="20"/>
  <c r="Q10" i="20"/>
  <c r="R9" i="20"/>
  <c r="R35" i="20"/>
  <c r="R90" i="20"/>
  <c r="R91" i="20" s="1"/>
  <c r="C11" i="28" s="1"/>
  <c r="Q91" i="20"/>
  <c r="D11" i="28" s="1"/>
  <c r="A11" i="28"/>
  <c r="A12" i="28"/>
  <c r="A13" i="28" s="1"/>
  <c r="A14" i="28" s="1"/>
  <c r="R80" i="20"/>
  <c r="Q58" i="20"/>
  <c r="R57" i="20"/>
  <c r="R79" i="20"/>
  <c r="R34" i="20"/>
  <c r="R8" i="20"/>
  <c r="R78" i="20"/>
  <c r="R77" i="20"/>
  <c r="R7" i="20"/>
  <c r="R21" i="20"/>
  <c r="H14" i="17" l="1"/>
  <c r="R98" i="20"/>
  <c r="R99" i="20"/>
  <c r="R100" i="20"/>
  <c r="R101" i="20"/>
  <c r="R102" i="20"/>
  <c r="D8" i="28" l="1"/>
  <c r="R63" i="20" l="1"/>
  <c r="R64" i="20"/>
  <c r="R65" i="20"/>
  <c r="R66" i="20"/>
  <c r="R67" i="20"/>
  <c r="R68" i="20"/>
  <c r="D7" i="28"/>
  <c r="Q15" i="20"/>
  <c r="D5" i="28" s="1"/>
  <c r="D4" i="28"/>
  <c r="R3" i="20" l="1"/>
  <c r="R4" i="20"/>
  <c r="R5" i="20"/>
  <c r="R6" i="20"/>
  <c r="E17" i="7"/>
  <c r="B7" i="17" s="1"/>
  <c r="E8" i="7"/>
  <c r="E7" i="7"/>
  <c r="E5" i="7"/>
  <c r="E4" i="7"/>
  <c r="H4" i="18"/>
  <c r="H6" i="18"/>
  <c r="H16" i="28"/>
  <c r="B12" i="17" s="1"/>
  <c r="Q114" i="20"/>
  <c r="D14" i="28" s="1"/>
  <c r="Q111" i="20"/>
  <c r="D13" i="28" s="1"/>
  <c r="D12" i="28"/>
  <c r="D10" i="28"/>
  <c r="D9" i="28"/>
  <c r="R10" i="20" l="1"/>
  <c r="C4" i="28" s="1"/>
  <c r="D16" i="28"/>
  <c r="B11" i="17" s="1"/>
  <c r="B13" i="17" s="1"/>
  <c r="R113" i="20"/>
  <c r="R110" i="20"/>
  <c r="R106" i="20"/>
  <c r="R105" i="20"/>
  <c r="R104" i="20"/>
  <c r="R103" i="20"/>
  <c r="R97" i="20"/>
  <c r="R96" i="20"/>
  <c r="R95" i="20"/>
  <c r="R94" i="20"/>
  <c r="R93" i="20"/>
  <c r="R86" i="20"/>
  <c r="R85" i="20"/>
  <c r="R88" i="20" s="1"/>
  <c r="R76" i="20"/>
  <c r="R75" i="20"/>
  <c r="R74" i="20"/>
  <c r="R73" i="20"/>
  <c r="R72" i="20"/>
  <c r="R71" i="20"/>
  <c r="R70" i="20"/>
  <c r="R69" i="20"/>
  <c r="R62" i="20"/>
  <c r="R61" i="20"/>
  <c r="R60" i="20"/>
  <c r="R56" i="20"/>
  <c r="R55" i="20"/>
  <c r="R54" i="20"/>
  <c r="R53" i="20"/>
  <c r="R52" i="20"/>
  <c r="R51" i="20"/>
  <c r="R50" i="20"/>
  <c r="R49" i="20"/>
  <c r="R48" i="20"/>
  <c r="R47" i="20"/>
  <c r="R46" i="20"/>
  <c r="R45" i="20"/>
  <c r="R44" i="20"/>
  <c r="R43" i="20"/>
  <c r="R42" i="20"/>
  <c r="R41" i="20"/>
  <c r="R40" i="20"/>
  <c r="R39" i="20"/>
  <c r="R33" i="20"/>
  <c r="R32" i="20"/>
  <c r="R31" i="20"/>
  <c r="R30" i="20"/>
  <c r="R29" i="20"/>
  <c r="R28" i="20"/>
  <c r="R27" i="20"/>
  <c r="R26" i="20"/>
  <c r="R25" i="20"/>
  <c r="R20" i="20"/>
  <c r="R19" i="20"/>
  <c r="R18" i="20"/>
  <c r="R17" i="20"/>
  <c r="R14" i="20"/>
  <c r="R13" i="20"/>
  <c r="R12" i="20"/>
  <c r="A5" i="28"/>
  <c r="A6" i="28" s="1"/>
  <c r="A7" i="28" s="1"/>
  <c r="A8" i="28" s="1"/>
  <c r="A9" i="28" s="1"/>
  <c r="A10" i="28" s="1"/>
  <c r="H12" i="17"/>
  <c r="I12" i="17"/>
  <c r="I14" i="17" s="1"/>
  <c r="J12" i="17"/>
  <c r="J14" i="17" s="1"/>
  <c r="R83" i="20" l="1"/>
  <c r="C9" i="28" s="1"/>
  <c r="R37" i="20"/>
  <c r="R23" i="20"/>
  <c r="R58" i="20"/>
  <c r="C8" i="28" s="1"/>
  <c r="C7" i="28"/>
  <c r="C6" i="28"/>
  <c r="R15" i="20"/>
  <c r="C5" i="28" s="1"/>
  <c r="R114" i="20"/>
  <c r="C14" i="28" s="1"/>
  <c r="R111" i="20"/>
  <c r="C13" i="28" s="1"/>
  <c r="C12" i="28"/>
  <c r="C10" i="28"/>
  <c r="C16" i="28" l="1"/>
  <c r="B5" i="17" s="1"/>
  <c r="B8" i="17" s="1"/>
</calcChain>
</file>

<file path=xl/sharedStrings.xml><?xml version="1.0" encoding="utf-8"?>
<sst xmlns="http://schemas.openxmlformats.org/spreadsheetml/2006/main" count="467" uniqueCount="228">
  <si>
    <t>Inschrijver dient de blauw gearceerde cellen in te vullen</t>
  </si>
  <si>
    <t>uw verpakkings-eenheid</t>
  </si>
  <si>
    <t xml:space="preserve">uw levereenheid </t>
  </si>
  <si>
    <t>Bijkomende kosten</t>
  </si>
  <si>
    <t>Diepvries</t>
  </si>
  <si>
    <t xml:space="preserve"> Kortingspercentage op artikel</t>
  </si>
  <si>
    <t>uw FabMerk</t>
  </si>
  <si>
    <t>Totaalblad</t>
  </si>
  <si>
    <t>Totaal kortingspercentage voor gunning</t>
  </si>
  <si>
    <t>Naam Inschrijver</t>
  </si>
  <si>
    <t>Naam ondertekenaar</t>
  </si>
  <si>
    <t>Handtekening</t>
  </si>
  <si>
    <t>Datum</t>
  </si>
  <si>
    <t>kernassortiment</t>
  </si>
  <si>
    <t>per jaar</t>
  </si>
  <si>
    <t>Overige kosten die Inschrijver wenst door te belasten</t>
  </si>
  <si>
    <t>aantal</t>
  </si>
  <si>
    <t xml:space="preserve">Locatie </t>
  </si>
  <si>
    <t>Waar afleveren (afleverpunten)</t>
  </si>
  <si>
    <t>opmerkingen</t>
  </si>
  <si>
    <t>kosten per jaar</t>
  </si>
  <si>
    <t>kosten per keer</t>
  </si>
  <si>
    <t>kosten per drop in te vullen door inschrijver</t>
  </si>
  <si>
    <t>Tabbladen</t>
  </si>
  <si>
    <t>Uw netto prijs incl. btw</t>
  </si>
  <si>
    <t>Trainen gebruik webshop</t>
  </si>
  <si>
    <t>Herhalingstraining gebruik webshop</t>
  </si>
  <si>
    <t>Let op:</t>
  </si>
  <si>
    <t>Uw artikelomschrijving</t>
  </si>
  <si>
    <t>Totaal kosten drops</t>
  </si>
  <si>
    <t>Totaalbedrag voor gunning</t>
  </si>
  <si>
    <t>Weging: 5 punten</t>
  </si>
  <si>
    <t>Aantal drops per locatie per levering (drop = afleverplek)</t>
  </si>
  <si>
    <t>adres</t>
  </si>
  <si>
    <t>postcode</t>
  </si>
  <si>
    <t>plaats</t>
  </si>
  <si>
    <t>bestellingen moeten herkenbaar per afdeling aangeleverd worden</t>
  </si>
  <si>
    <t>Uw omrekenfactor tbv afname vergelijk</t>
  </si>
  <si>
    <t>U dient de aangegeven eenheid en gewicht om te rekenen indien u afwijkende verpakkingen/eenheden van een artikel aanbiedt</t>
  </si>
  <si>
    <t>Bruto prijs, conform prijslijst incl. btw</t>
  </si>
  <si>
    <t>Uw artikelnummer</t>
  </si>
  <si>
    <t>inschrijver 1</t>
  </si>
  <si>
    <t>inschrijver 2</t>
  </si>
  <si>
    <t>inschrijver 3</t>
  </si>
  <si>
    <t>Korting op kern</t>
  </si>
  <si>
    <t>Korting overige</t>
  </si>
  <si>
    <t>Score (punten maximaal)</t>
  </si>
  <si>
    <t>Score aanbesteding</t>
  </si>
  <si>
    <t>voorbeeld berekening</t>
  </si>
  <si>
    <t>gemiddelde kortingspercentage kernassortiment</t>
  </si>
  <si>
    <t>gemiddelde kortingspercentage niet kernassortiment</t>
  </si>
  <si>
    <t>Beoordeling relatieve kortingspercentage</t>
  </si>
  <si>
    <t>subgroepen vallend onder uw artikelgroep</t>
  </si>
  <si>
    <t>Uw productgroep benaming</t>
  </si>
  <si>
    <t>ma-vrij</t>
  </si>
  <si>
    <t>Aantal afdelingdrops per jaar (42 weken)</t>
  </si>
  <si>
    <t>centraal</t>
  </si>
  <si>
    <t>klas 25 personen</t>
  </si>
  <si>
    <t>5 personen</t>
  </si>
  <si>
    <t>2 personen</t>
  </si>
  <si>
    <t>Weging kortingspercentage niet kernassortiment</t>
  </si>
  <si>
    <t>Uw artikelgroep</t>
  </si>
  <si>
    <t>kortingspercentage overig assortiment</t>
  </si>
  <si>
    <t>artikelgroep</t>
  </si>
  <si>
    <t>kosten assortiment</t>
  </si>
  <si>
    <t>totaal gemiddelde korting op het overig assortiment</t>
  </si>
  <si>
    <t xml:space="preserve">Prijzen </t>
  </si>
  <si>
    <t>nieuwe artikelen die een uit assortiment artikel vervangen krijgen dezelfde prijs als de aangeboden prijs</t>
  </si>
  <si>
    <t>Voor het overige zie het Programma van Eisen en de Overeenkomst.</t>
  </si>
  <si>
    <t>Prijsmodel –bruto prijzen minus kortingspercentage per productgroep (kortingspercentage gaat ook gelden voor nieuwe artikelen binnen de productgroep);</t>
  </si>
  <si>
    <t>VP</t>
  </si>
  <si>
    <t>INH</t>
  </si>
  <si>
    <t>EENH</t>
  </si>
  <si>
    <t>Artikel Omschrijving</t>
  </si>
  <si>
    <t>EAN code</t>
  </si>
  <si>
    <t>Afzet</t>
  </si>
  <si>
    <t>ST</t>
  </si>
  <si>
    <t>GR</t>
  </si>
  <si>
    <t>L</t>
  </si>
  <si>
    <t>CL</t>
  </si>
  <si>
    <t>ML</t>
  </si>
  <si>
    <t>PL</t>
  </si>
  <si>
    <t>gemiddelde korting volgens opgave kern assortiment</t>
  </si>
  <si>
    <t xml:space="preserve">Kortingspercentage op bruto prijslijst per groep </t>
  </si>
  <si>
    <t>Kosten en kortingspercentage kernassortiment</t>
  </si>
  <si>
    <t>gemiddeld</t>
  </si>
  <si>
    <t xml:space="preserve">bijkomend assortiment </t>
  </si>
  <si>
    <t>totaal bijkomende kosten</t>
  </si>
  <si>
    <t>Opleidingen: bijvoorbeeld voedingsbereiding, logistiek, groothandel, transport ed</t>
  </si>
  <si>
    <t>Stichting Andreas College</t>
  </si>
  <si>
    <t>Louise de Colignylaan 5</t>
  </si>
  <si>
    <t>Louise de Colignylaan 2</t>
  </si>
  <si>
    <t xml:space="preserve">Helmbergweg 10 </t>
  </si>
  <si>
    <t>2221 SZ</t>
  </si>
  <si>
    <t>2224 VT</t>
  </si>
  <si>
    <t>2220 AA</t>
  </si>
  <si>
    <t>Katwijk</t>
  </si>
  <si>
    <t>Katwijk aan Zee</t>
  </si>
  <si>
    <t>Opleidingen en trainingen per jaar</t>
  </si>
  <si>
    <t>Herhalingstraining voedingsbereiding, logistiek, groothandel, transport ed</t>
  </si>
  <si>
    <t>Boter&amp;Kaas&amp;Eieren</t>
  </si>
  <si>
    <t>Jong belegen kaas gesneden</t>
  </si>
  <si>
    <t>Scharrel eieren Medium (rekje)</t>
  </si>
  <si>
    <t>Campina botergoud roomboter ongezouten</t>
  </si>
  <si>
    <t>Blue Band Margarine 250 gram</t>
  </si>
  <si>
    <t>Brood&amp;Banket</t>
  </si>
  <si>
    <t xml:space="preserve">Casino bruin gesneden </t>
  </si>
  <si>
    <t>Bon Bakery casino wit gesneden (12) diepvries</t>
  </si>
  <si>
    <t>Casino wit heel gesneden</t>
  </si>
  <si>
    <t>Bake-off boeren volkoren broodje</t>
  </si>
  <si>
    <t>Piet de Wit gehaktbal</t>
  </si>
  <si>
    <t>Tarwebol gesneden (BRUIN)</t>
  </si>
  <si>
    <t>Koopmans bladerdeeg</t>
  </si>
  <si>
    <t>Dranken</t>
  </si>
  <si>
    <t>Capri-Sun Multivitamin</t>
  </si>
  <si>
    <t xml:space="preserve">Pepsi cola max PET  </t>
  </si>
  <si>
    <t>Pepsi cola max PET</t>
  </si>
  <si>
    <t>Lipton Ice tea green lemon (statiegeld)</t>
  </si>
  <si>
    <t>Dalphin water koolzuurvrij blauw (statiegeld)</t>
  </si>
  <si>
    <t>Spa blauw water</t>
  </si>
  <si>
    <t>Dalphin Mineraalwater blauw koolzuurvrij ( 9 flesjes)</t>
  </si>
  <si>
    <t>Fruity King Smoothie aardbei 100%</t>
  </si>
  <si>
    <t>Fruity King Smoothie mango 100%</t>
  </si>
  <si>
    <t>Groente en Fruit</t>
  </si>
  <si>
    <t>Komkommer</t>
  </si>
  <si>
    <t>Tomaten Holland 500 gram</t>
  </si>
  <si>
    <t>Tomaten Holland 1000 gram</t>
  </si>
  <si>
    <t>Tomaten Holland</t>
  </si>
  <si>
    <t xml:space="preserve">Tomaten Holland </t>
  </si>
  <si>
    <t>Champignons</t>
  </si>
  <si>
    <t>Appel Pink Lady</t>
  </si>
  <si>
    <t>Uien onbewerkt</t>
  </si>
  <si>
    <t xml:space="preserve">Uien onbewerkt </t>
  </si>
  <si>
    <t xml:space="preserve">Mandarijnen </t>
  </si>
  <si>
    <t>Mandarijnen Satsuma's KIST</t>
  </si>
  <si>
    <t>Kiwi groen Zespri *stuksartikel*</t>
  </si>
  <si>
    <t>Bananen</t>
  </si>
  <si>
    <t>Bananen *stuksartikel*</t>
  </si>
  <si>
    <t>Bananen Turbana *stuksartikel*</t>
  </si>
  <si>
    <t>Citroen stuk</t>
  </si>
  <si>
    <t>Appelen Jonagold Holland GROOT</t>
  </si>
  <si>
    <t>Appelen Jonagold Holland kilo</t>
  </si>
  <si>
    <t xml:space="preserve">geen </t>
  </si>
  <si>
    <t>Kruidenierswaren</t>
  </si>
  <si>
    <t>No. 88 koffiebonen fair trade</t>
  </si>
  <si>
    <t>Lay's Ovenbaked roasted paprika chips kleine zakjes</t>
  </si>
  <si>
    <t>Cappuccino topping</t>
  </si>
  <si>
    <t>Autodrop rode cadillacs snackpack GSK</t>
  </si>
  <si>
    <t>No. 80 snelfilter koffie fair trade</t>
  </si>
  <si>
    <t>Doritos bits honey barbecue ( rood )</t>
  </si>
  <si>
    <t>Cacao 15%</t>
  </si>
  <si>
    <t>Popchips Chips barbecue, vegetarisch-glutenvrij</t>
  </si>
  <si>
    <t>Douwe Egberts kof. rd cafitesse medium roast Intensiviteit 5</t>
  </si>
  <si>
    <t>Crema koffiebonen</t>
  </si>
  <si>
    <t>Lay's Ovenbaked roasted naturel chips kleine zakjes</t>
  </si>
  <si>
    <t>Smiths Nibb-it sticks naturel</t>
  </si>
  <si>
    <t>Jimmy's Popcorn zout minibag</t>
  </si>
  <si>
    <t>Van Gilse basterdsuiker wit</t>
  </si>
  <si>
    <t>Van Gilse kristalsuiker</t>
  </si>
  <si>
    <t>Kernassortiment - afname aantallen periode 2021 tm 2023 - zie voor verdere informatie Bijlage 1 Programma van Eisen</t>
  </si>
  <si>
    <t>1.25</t>
  </si>
  <si>
    <t>Melk en zuivel</t>
  </si>
  <si>
    <t>Campina halfvolle melk</t>
  </si>
  <si>
    <t>Campina karnemelk</t>
  </si>
  <si>
    <t>Vlees en vleeswaren</t>
  </si>
  <si>
    <t>Tostiham gesneden</t>
  </si>
  <si>
    <t>Rookworst professioneel</t>
  </si>
  <si>
    <t>Halal rundergehakt</t>
  </si>
  <si>
    <t>Slagersvers Yorkham</t>
  </si>
  <si>
    <t>Botter Grillworst ZONDER kaas</t>
  </si>
  <si>
    <t>Grillworst ZONDER kaas</t>
  </si>
  <si>
    <t>Slagersvers schouderham ZAV</t>
  </si>
  <si>
    <t>Slagersvers kipfilet ongesorteerd (1000gram)</t>
  </si>
  <si>
    <t>Kipfilet halal ongesorteerd (1000gram)</t>
  </si>
  <si>
    <t>Kipfilet ongesorteerd (1000gram)</t>
  </si>
  <si>
    <t>Tostiham Beter Leven 1</t>
  </si>
  <si>
    <t>Schouderham ZAV Beter Leven 1</t>
  </si>
  <si>
    <t>Slagersvers gebraden kipfilet ZAV</t>
  </si>
  <si>
    <t>Wahid Halal kipfilet gebraden</t>
  </si>
  <si>
    <t>Non Food</t>
  </si>
  <si>
    <t>Visproducten</t>
  </si>
  <si>
    <t>NL Make a difference bekers FSC 180 cc MVO</t>
  </si>
  <si>
    <t>Gerookte zalmfilet gesneden</t>
  </si>
  <si>
    <t>Weging: 35 punten</t>
  </si>
  <si>
    <t>op het moment dat uw korting op het overige assortiment hoger is dan het kernassortiment geldt de hoogste korting</t>
  </si>
  <si>
    <t>Limes Praktijkonderwijs</t>
  </si>
  <si>
    <t>Vakcollege Rijnmond</t>
  </si>
  <si>
    <t>Pieter Groen</t>
  </si>
  <si>
    <t>kantine, personeelsruimte, drie afdelingen</t>
  </si>
  <si>
    <t>logistiek</t>
  </si>
  <si>
    <t>Kernassortiment (inclusief logistiek)</t>
  </si>
  <si>
    <t>BESTELLINGEN OP BOVENGENOEMDE LOCATIES DIENEN DOOR INSCHRIJVER KOSTELOOS TE WORDEN AFGELEVERD (ZIE EIS A-E-23 IN PROGRAMMA VAN EISEN)</t>
  </si>
  <si>
    <t>OVERIGE KOSTEN (TBV TRAINING, OPLEIDING, WERKBEZOEKEN) ZIJN NIET VAN TOEPASSING</t>
  </si>
  <si>
    <t xml:space="preserve">De aantallen zijn gebaseerd op afname in de periode 2021-2023. </t>
  </si>
  <si>
    <t xml:space="preserve">Voor de artikelen is per productgroep een vast percentage (%) korting op uw bruto prijslijst van toepassing. </t>
  </si>
  <si>
    <t>Productgroep</t>
  </si>
  <si>
    <t xml:space="preserve">Saucijzenbroodje gebakken  </t>
  </si>
  <si>
    <t>Geraspte jong belegen kaas bulk</t>
  </si>
  <si>
    <t>Jimmy's Popcorn zoet minibag</t>
  </si>
  <si>
    <t>Autodrop zure caddilacs</t>
  </si>
  <si>
    <t>Vergeer 30+  kaas gesneden 2 x 50Pl.</t>
  </si>
  <si>
    <t>Pepsi Cola Max blik</t>
  </si>
  <si>
    <t>no. 77 koffiebonen fair trade</t>
  </si>
  <si>
    <t>Sla melange frisee</t>
  </si>
  <si>
    <t>Soubry Bloem voor patisserie</t>
  </si>
  <si>
    <t>Salades</t>
  </si>
  <si>
    <t>Club Salade kipsate</t>
  </si>
  <si>
    <t>Lipton Ice Tea Sparkling Zero blik</t>
  </si>
  <si>
    <t>Warring eieren gekookt en gepeld</t>
  </si>
  <si>
    <t>Bake-off stokbrood tarwe</t>
  </si>
  <si>
    <t>Capri-Sun orange stazakken</t>
  </si>
  <si>
    <t>Knorr soep superieur tomaten creme 12,5 ltr</t>
  </si>
  <si>
    <t>Popchips Chips zout vegetarisch-glutenvrij</t>
  </si>
  <si>
    <t>Optimel drink framboos 8 stuks</t>
  </si>
  <si>
    <t>Ladessa filet americain naturel bak</t>
  </si>
  <si>
    <t>koffie roodmerk snelfilter tray</t>
  </si>
  <si>
    <t>Ferrero kinder bueno</t>
  </si>
  <si>
    <t>kantine, kooklokaal</t>
  </si>
  <si>
    <t xml:space="preserve">Voor alle artikelen van een productgroep dient Inschrijver een bruto netto prijs en korting aan te bieden. </t>
  </si>
  <si>
    <t>Alle artikelen vallend binnen een productgroep krijgen dezelfde vaste korting.</t>
  </si>
  <si>
    <t>Dit tabblad bevat een overzicht van alle kosten ten behoeve van het gunningcriterium Prijs</t>
  </si>
  <si>
    <t>Dit tabblad bevat relevante gegevens tbv het leveren van bestellingen. Aflevering is inclusief eventuele bijkomende kosten die nodig zijn om het assortiment op een juiste wijze geleverd te krijgen.</t>
  </si>
  <si>
    <t>Hier dient u een vast % op te nemen dat gaat gelden voor alle artikelen binnen deze productgroep.</t>
  </si>
  <si>
    <t>Kernassortiment</t>
  </si>
  <si>
    <t>Totaal kern en korting per productgroep</t>
  </si>
  <si>
    <t>Logistiek</t>
  </si>
  <si>
    <t>Totalisatie</t>
  </si>
  <si>
    <t>Calculatieblad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</si>
</sst>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[$€-413]\ * #,##0.00_ ;_ [$€-413]\ * \-#,##0.00_ ;_ [$€-413]\ * &quot;-&quot;??_ ;_ @_ 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u/>
      <sz val="14"/>
      <color theme="0"/>
      <name val="Arial"/>
      <family val="2"/>
    </font>
    <font>
      <sz val="10"/>
      <color rgb="FF1F497D"/>
      <name val="Arial"/>
      <family val="2"/>
    </font>
    <font>
      <b/>
      <sz val="18"/>
      <color theme="1"/>
      <name val="Calibri"/>
      <family val="2"/>
      <scheme val="minor"/>
    </font>
    <font>
      <sz val="11"/>
      <name val="Arial"/>
      <family val="2"/>
    </font>
    <font>
      <sz val="9"/>
      <color rgb="FF000000"/>
      <name val="Calibri"/>
      <family val="2"/>
      <scheme val="minor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9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0"/>
      <color theme="8" tint="-0.249977111117893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6" fillId="0" borderId="0" xfId="0" applyFont="1"/>
    <xf numFmtId="44" fontId="6" fillId="2" borderId="1" xfId="2" applyFont="1" applyFill="1" applyBorder="1"/>
    <xf numFmtId="0" fontId="8" fillId="0" borderId="0" xfId="0" applyFont="1"/>
    <xf numFmtId="44" fontId="0" fillId="0" borderId="0" xfId="0" applyNumberFormat="1"/>
    <xf numFmtId="0" fontId="6" fillId="0" borderId="0" xfId="0" applyFont="1" applyAlignment="1">
      <alignment vertical="top"/>
    </xf>
    <xf numFmtId="0" fontId="2" fillId="0" borderId="0" xfId="0" applyFont="1"/>
    <xf numFmtId="0" fontId="11" fillId="0" borderId="0" xfId="0" applyFont="1"/>
    <xf numFmtId="0" fontId="13" fillId="5" borderId="1" xfId="0" applyFont="1" applyFill="1" applyBorder="1" applyAlignment="1">
      <alignment horizontal="left" vertical="center"/>
    </xf>
    <xf numFmtId="0" fontId="13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5" fillId="4" borderId="1" xfId="0" applyFont="1" applyFill="1" applyBorder="1" applyAlignment="1">
      <alignment vertical="center" wrapText="1"/>
    </xf>
    <xf numFmtId="1" fontId="5" fillId="4" borderId="1" xfId="0" applyNumberFormat="1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44" fontId="13" fillId="4" borderId="1" xfId="0" applyNumberFormat="1" applyFont="1" applyFill="1" applyBorder="1" applyAlignment="1">
      <alignment horizontal="center" vertical="center"/>
    </xf>
    <xf numFmtId="44" fontId="18" fillId="2" borderId="1" xfId="2" applyFont="1" applyFill="1" applyBorder="1" applyAlignment="1">
      <alignment horizontal="center" vertical="center"/>
    </xf>
    <xf numFmtId="44" fontId="12" fillId="4" borderId="1" xfId="0" applyNumberFormat="1" applyFont="1" applyFill="1" applyBorder="1" applyAlignment="1">
      <alignment vertical="center" wrapText="1"/>
    </xf>
    <xf numFmtId="44" fontId="0" fillId="4" borderId="9" xfId="0" applyNumberForma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0" fillId="6" borderId="1" xfId="0" applyFont="1" applyFill="1" applyBorder="1"/>
    <xf numFmtId="0" fontId="20" fillId="0" borderId="0" xfId="0" applyFont="1"/>
    <xf numFmtId="0" fontId="22" fillId="4" borderId="9" xfId="0" applyFont="1" applyFill="1" applyBorder="1"/>
    <xf numFmtId="0" fontId="22" fillId="4" borderId="1" xfId="0" applyFont="1" applyFill="1" applyBorder="1"/>
    <xf numFmtId="0" fontId="23" fillId="3" borderId="1" xfId="0" applyFont="1" applyFill="1" applyBorder="1" applyAlignment="1">
      <alignment vertical="center"/>
    </xf>
    <xf numFmtId="0" fontId="23" fillId="3" borderId="5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2" fillId="0" borderId="1" xfId="0" applyFont="1" applyBorder="1"/>
    <xf numFmtId="0" fontId="0" fillId="0" borderId="11" xfId="0" applyBorder="1"/>
    <xf numFmtId="0" fontId="24" fillId="4" borderId="5" xfId="0" applyFont="1" applyFill="1" applyBorder="1"/>
    <xf numFmtId="44" fontId="21" fillId="4" borderId="9" xfId="0" applyNumberFormat="1" applyFont="1" applyFill="1" applyBorder="1"/>
    <xf numFmtId="0" fontId="25" fillId="0" borderId="8" xfId="0" applyFont="1" applyBorder="1"/>
    <xf numFmtId="0" fontId="22" fillId="0" borderId="0" xfId="0" applyFont="1"/>
    <xf numFmtId="10" fontId="22" fillId="5" borderId="5" xfId="0" applyNumberFormat="1" applyFont="1" applyFill="1" applyBorder="1"/>
    <xf numFmtId="10" fontId="21" fillId="4" borderId="9" xfId="0" applyNumberFormat="1" applyFont="1" applyFill="1" applyBorder="1"/>
    <xf numFmtId="0" fontId="26" fillId="7" borderId="1" xfId="0" applyFont="1" applyFill="1" applyBorder="1" applyAlignment="1">
      <alignment horizontal="left" vertical="top"/>
    </xf>
    <xf numFmtId="0" fontId="27" fillId="0" borderId="0" xfId="0" applyFont="1"/>
    <xf numFmtId="0" fontId="5" fillId="4" borderId="5" xfId="0" applyFont="1" applyFill="1" applyBorder="1" applyAlignment="1">
      <alignment horizontal="left" vertical="center"/>
    </xf>
    <xf numFmtId="0" fontId="28" fillId="4" borderId="1" xfId="0" applyFont="1" applyFill="1" applyBorder="1" applyAlignment="1">
      <alignment horizontal="center"/>
    </xf>
    <xf numFmtId="0" fontId="29" fillId="0" borderId="0" xfId="0" applyFont="1" applyAlignment="1">
      <alignment horizontal="left" vertical="center" indent="4"/>
    </xf>
    <xf numFmtId="0" fontId="30" fillId="0" borderId="0" xfId="0" applyFont="1"/>
    <xf numFmtId="0" fontId="0" fillId="0" borderId="10" xfId="0" applyBorder="1"/>
    <xf numFmtId="0" fontId="2" fillId="0" borderId="10" xfId="0" applyFont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44" fontId="2" fillId="4" borderId="1" xfId="0" applyNumberFormat="1" applyFont="1" applyFill="1" applyBorder="1" applyAlignment="1">
      <alignment horizontal="center"/>
    </xf>
    <xf numFmtId="0" fontId="31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6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32" fillId="13" borderId="0" xfId="0" applyFont="1" applyFill="1" applyAlignment="1">
      <alignment horizontal="center" vertical="center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44" fontId="36" fillId="5" borderId="1" xfId="2" applyFont="1" applyFill="1" applyBorder="1" applyAlignment="1">
      <alignment horizontal="center"/>
    </xf>
    <xf numFmtId="0" fontId="37" fillId="0" borderId="0" xfId="0" applyFont="1"/>
    <xf numFmtId="0" fontId="38" fillId="0" borderId="0" xfId="0" applyFont="1"/>
    <xf numFmtId="0" fontId="13" fillId="0" borderId="1" xfId="0" applyFont="1" applyBorder="1"/>
    <xf numFmtId="0" fontId="16" fillId="9" borderId="1" xfId="0" applyFont="1" applyFill="1" applyBorder="1"/>
    <xf numFmtId="0" fontId="13" fillId="10" borderId="1" xfId="0" applyFont="1" applyFill="1" applyBorder="1"/>
    <xf numFmtId="0" fontId="16" fillId="11" borderId="1" xfId="0" applyFont="1" applyFill="1" applyBorder="1"/>
    <xf numFmtId="0" fontId="12" fillId="0" borderId="0" xfId="0" applyFont="1" applyAlignment="1">
      <alignment vertical="center"/>
    </xf>
    <xf numFmtId="0" fontId="39" fillId="0" borderId="0" xfId="0" applyFont="1"/>
    <xf numFmtId="44" fontId="13" fillId="8" borderId="1" xfId="0" applyNumberFormat="1" applyFont="1" applyFill="1" applyBorder="1" applyAlignment="1">
      <alignment horizontal="center" vertical="center"/>
    </xf>
    <xf numFmtId="9" fontId="10" fillId="0" borderId="0" xfId="0" applyNumberFormat="1" applyFont="1"/>
    <xf numFmtId="164" fontId="10" fillId="0" borderId="0" xfId="1" applyNumberFormat="1" applyFont="1" applyFill="1" applyBorder="1"/>
    <xf numFmtId="0" fontId="9" fillId="0" borderId="0" xfId="0" applyFont="1"/>
    <xf numFmtId="2" fontId="9" fillId="0" borderId="0" xfId="0" applyNumberFormat="1" applyFont="1"/>
    <xf numFmtId="2" fontId="9" fillId="0" borderId="0" xfId="5" applyNumberFormat="1" applyFont="1" applyFill="1" applyBorder="1"/>
    <xf numFmtId="3" fontId="5" fillId="4" borderId="1" xfId="0" applyNumberFormat="1" applyFont="1" applyFill="1" applyBorder="1" applyAlignment="1">
      <alignment vertical="center" wrapText="1"/>
    </xf>
    <xf numFmtId="44" fontId="17" fillId="2" borderId="3" xfId="2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44" fontId="22" fillId="5" borderId="1" xfId="0" applyNumberFormat="1" applyFont="1" applyFill="1" applyBorder="1"/>
    <xf numFmtId="0" fontId="0" fillId="0" borderId="7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25" fillId="0" borderId="0" xfId="0" applyFont="1"/>
    <xf numFmtId="0" fontId="21" fillId="4" borderId="3" xfId="0" applyFont="1" applyFill="1" applyBorder="1" applyAlignment="1">
      <alignment vertical="center"/>
    </xf>
    <xf numFmtId="0" fontId="21" fillId="4" borderId="13" xfId="0" applyFont="1" applyFill="1" applyBorder="1" applyAlignment="1">
      <alignment vertical="center"/>
    </xf>
    <xf numFmtId="0" fontId="21" fillId="4" borderId="4" xfId="0" applyFont="1" applyFill="1" applyBorder="1" applyAlignment="1">
      <alignment vertical="center" wrapText="1"/>
    </xf>
    <xf numFmtId="0" fontId="20" fillId="3" borderId="0" xfId="0" applyFont="1" applyFill="1"/>
    <xf numFmtId="0" fontId="20" fillId="4" borderId="7" xfId="0" applyFont="1" applyFill="1" applyBorder="1"/>
    <xf numFmtId="0" fontId="21" fillId="4" borderId="7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vertical="center" wrapText="1"/>
    </xf>
    <xf numFmtId="0" fontId="21" fillId="3" borderId="0" xfId="0" applyFont="1" applyFill="1" applyAlignment="1">
      <alignment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41" fillId="3" borderId="9" xfId="0" applyFont="1" applyFill="1" applyBorder="1" applyAlignment="1">
      <alignment wrapText="1"/>
    </xf>
    <xf numFmtId="0" fontId="21" fillId="4" borderId="1" xfId="0" applyFont="1" applyFill="1" applyBorder="1" applyAlignment="1">
      <alignment horizontal="center" vertical="center" wrapText="1"/>
    </xf>
    <xf numFmtId="0" fontId="20" fillId="0" borderId="6" xfId="0" applyFont="1" applyBorder="1"/>
    <xf numFmtId="44" fontId="20" fillId="0" borderId="6" xfId="0" applyNumberFormat="1" applyFont="1" applyBorder="1" applyAlignment="1">
      <alignment horizontal="left" vertical="top"/>
    </xf>
    <xf numFmtId="10" fontId="20" fillId="0" borderId="6" xfId="0" applyNumberFormat="1" applyFont="1" applyBorder="1" applyAlignment="1">
      <alignment horizontal="left" vertical="top"/>
    </xf>
    <xf numFmtId="0" fontId="25" fillId="4" borderId="1" xfId="0" applyFont="1" applyFill="1" applyBorder="1"/>
    <xf numFmtId="0" fontId="20" fillId="4" borderId="1" xfId="0" applyFont="1" applyFill="1" applyBorder="1"/>
    <xf numFmtId="44" fontId="21" fillId="4" borderId="1" xfId="0" applyNumberFormat="1" applyFont="1" applyFill="1" applyBorder="1"/>
    <xf numFmtId="10" fontId="40" fillId="4" borderId="1" xfId="0" applyNumberFormat="1" applyFont="1" applyFill="1" applyBorder="1" applyAlignment="1">
      <alignment horizontal="center"/>
    </xf>
    <xf numFmtId="0" fontId="40" fillId="15" borderId="6" xfId="0" applyFont="1" applyFill="1" applyBorder="1"/>
    <xf numFmtId="10" fontId="40" fillId="15" borderId="6" xfId="0" applyNumberFormat="1" applyFont="1" applyFill="1" applyBorder="1" applyAlignment="1">
      <alignment horizontal="center"/>
    </xf>
    <xf numFmtId="44" fontId="13" fillId="0" borderId="0" xfId="2" applyFont="1"/>
    <xf numFmtId="0" fontId="0" fillId="0" borderId="0" xfId="0" applyAlignment="1">
      <alignment horizontal="center" vertical="center"/>
    </xf>
    <xf numFmtId="0" fontId="42" fillId="12" borderId="1" xfId="0" applyFont="1" applyFill="1" applyBorder="1"/>
    <xf numFmtId="0" fontId="42" fillId="12" borderId="1" xfId="0" applyFont="1" applyFill="1" applyBorder="1" applyAlignment="1">
      <alignment horizontal="center"/>
    </xf>
    <xf numFmtId="1" fontId="42" fillId="12" borderId="1" xfId="0" applyNumberFormat="1" applyFont="1" applyFill="1" applyBorder="1"/>
    <xf numFmtId="3" fontId="42" fillId="12" borderId="1" xfId="0" applyNumberFormat="1" applyFont="1" applyFill="1" applyBorder="1"/>
    <xf numFmtId="1" fontId="0" fillId="0" borderId="0" xfId="0" applyNumberFormat="1"/>
    <xf numFmtId="3" fontId="0" fillId="0" borderId="0" xfId="0" applyNumberFormat="1"/>
    <xf numFmtId="0" fontId="0" fillId="0" borderId="0" xfId="0" applyAlignment="1">
      <alignment horizontal="left"/>
    </xf>
    <xf numFmtId="0" fontId="42" fillId="3" borderId="1" xfId="0" applyFont="1" applyFill="1" applyBorder="1"/>
    <xf numFmtId="0" fontId="42" fillId="3" borderId="2" xfId="0" applyFont="1" applyFill="1" applyBorder="1"/>
    <xf numFmtId="0" fontId="30" fillId="0" borderId="1" xfId="0" applyFont="1" applyBorder="1"/>
    <xf numFmtId="0" fontId="30" fillId="0" borderId="1" xfId="0" applyFont="1" applyBorder="1" applyAlignment="1">
      <alignment horizontal="center"/>
    </xf>
    <xf numFmtId="1" fontId="30" fillId="0" borderId="1" xfId="0" applyNumberFormat="1" applyFont="1" applyBorder="1"/>
    <xf numFmtId="3" fontId="30" fillId="0" borderId="1" xfId="0" applyNumberFormat="1" applyFont="1" applyBorder="1"/>
    <xf numFmtId="0" fontId="36" fillId="11" borderId="1" xfId="0" applyFont="1" applyFill="1" applyBorder="1" applyAlignment="1">
      <alignment horizontal="left"/>
    </xf>
    <xf numFmtId="2" fontId="36" fillId="11" borderId="1" xfId="0" applyNumberFormat="1" applyFont="1" applyFill="1" applyBorder="1" applyAlignment="1">
      <alignment horizontal="center"/>
    </xf>
    <xf numFmtId="165" fontId="36" fillId="11" borderId="1" xfId="0" applyNumberFormat="1" applyFont="1" applyFill="1" applyBorder="1" applyAlignment="1">
      <alignment horizontal="center"/>
    </xf>
    <xf numFmtId="0" fontId="36" fillId="16" borderId="1" xfId="0" applyFont="1" applyFill="1" applyBorder="1" applyAlignment="1">
      <alignment horizontal="left"/>
    </xf>
    <xf numFmtId="2" fontId="36" fillId="16" borderId="1" xfId="0" applyNumberFormat="1" applyFont="1" applyFill="1" applyBorder="1" applyAlignment="1">
      <alignment horizontal="center"/>
    </xf>
    <xf numFmtId="165" fontId="36" fillId="16" borderId="1" xfId="0" applyNumberFormat="1" applyFont="1" applyFill="1" applyBorder="1" applyAlignment="1">
      <alignment horizontal="center"/>
    </xf>
    <xf numFmtId="10" fontId="36" fillId="16" borderId="1" xfId="0" applyNumberFormat="1" applyFont="1" applyFill="1" applyBorder="1" applyAlignment="1">
      <alignment horizontal="center"/>
    </xf>
    <xf numFmtId="44" fontId="36" fillId="16" borderId="1" xfId="2" applyFont="1" applyFill="1" applyBorder="1" applyAlignment="1">
      <alignment horizontal="center"/>
    </xf>
    <xf numFmtId="10" fontId="44" fillId="11" borderId="1" xfId="0" applyNumberFormat="1" applyFont="1" applyFill="1" applyBorder="1" applyAlignment="1">
      <alignment horizontal="center"/>
    </xf>
    <xf numFmtId="44" fontId="44" fillId="11" borderId="1" xfId="2" applyFont="1" applyFill="1" applyBorder="1" applyAlignment="1">
      <alignment horizontal="center"/>
    </xf>
    <xf numFmtId="0" fontId="45" fillId="4" borderId="7" xfId="0" applyFont="1" applyFill="1" applyBorder="1" applyAlignment="1">
      <alignment horizontal="center"/>
    </xf>
    <xf numFmtId="0" fontId="2" fillId="4" borderId="14" xfId="0" applyFont="1" applyFill="1" applyBorder="1"/>
    <xf numFmtId="44" fontId="19" fillId="4" borderId="15" xfId="0" applyNumberFormat="1" applyFont="1" applyFill="1" applyBorder="1"/>
    <xf numFmtId="44" fontId="2" fillId="4" borderId="15" xfId="0" applyNumberFormat="1" applyFont="1" applyFill="1" applyBorder="1"/>
    <xf numFmtId="0" fontId="13" fillId="15" borderId="1" xfId="0" applyFont="1" applyFill="1" applyBorder="1" applyAlignment="1">
      <alignment horizontal="left" vertical="center"/>
    </xf>
    <xf numFmtId="0" fontId="13" fillId="15" borderId="1" xfId="0" applyFont="1" applyFill="1" applyBorder="1" applyAlignment="1">
      <alignment horizontal="center" vertical="center"/>
    </xf>
    <xf numFmtId="4" fontId="5" fillId="4" borderId="1" xfId="1" applyNumberFormat="1" applyFont="1" applyFill="1" applyBorder="1" applyAlignment="1">
      <alignment horizontal="right" vertical="center" wrapText="1"/>
    </xf>
    <xf numFmtId="4" fontId="36" fillId="14" borderId="1" xfId="4" applyNumberFormat="1" applyFont="1" applyFill="1" applyBorder="1" applyAlignment="1">
      <alignment vertical="top" wrapText="1" readingOrder="1"/>
    </xf>
    <xf numFmtId="4" fontId="30" fillId="0" borderId="1" xfId="0" applyNumberFormat="1" applyFont="1" applyBorder="1" applyAlignment="1">
      <alignment horizontal="right"/>
    </xf>
    <xf numFmtId="4" fontId="36" fillId="16" borderId="1" xfId="0" applyNumberFormat="1" applyFont="1" applyFill="1" applyBorder="1" applyAlignment="1">
      <alignment horizontal="left"/>
    </xf>
    <xf numFmtId="4" fontId="0" fillId="0" borderId="0" xfId="0" applyNumberFormat="1" applyAlignment="1">
      <alignment horizontal="right"/>
    </xf>
    <xf numFmtId="1" fontId="42" fillId="12" borderId="1" xfId="0" applyNumberFormat="1" applyFont="1" applyFill="1" applyBorder="1" applyAlignment="1">
      <alignment horizontal="right"/>
    </xf>
    <xf numFmtId="44" fontId="22" fillId="17" borderId="1" xfId="0" applyNumberFormat="1" applyFont="1" applyFill="1" applyBorder="1"/>
    <xf numFmtId="0" fontId="12" fillId="5" borderId="3" xfId="0" applyFont="1" applyFill="1" applyBorder="1" applyAlignment="1">
      <alignment horizontal="left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3" fillId="0" borderId="13" xfId="0" applyFont="1" applyBorder="1"/>
    <xf numFmtId="0" fontId="0" fillId="0" borderId="4" xfId="0" applyBorder="1" applyAlignment="1">
      <alignment wrapText="1"/>
    </xf>
    <xf numFmtId="0" fontId="12" fillId="0" borderId="16" xfId="0" applyFont="1" applyBorder="1"/>
    <xf numFmtId="0" fontId="0" fillId="0" borderId="10" xfId="0" applyBorder="1" applyAlignment="1">
      <alignment horizontal="center"/>
    </xf>
    <xf numFmtId="0" fontId="3" fillId="0" borderId="10" xfId="0" applyFont="1" applyBorder="1"/>
    <xf numFmtId="0" fontId="0" fillId="0" borderId="17" xfId="0" applyBorder="1" applyAlignment="1">
      <alignment wrapText="1"/>
    </xf>
    <xf numFmtId="0" fontId="35" fillId="5" borderId="7" xfId="0" applyFont="1" applyFill="1" applyBorder="1" applyAlignment="1">
      <alignment horizontal="left" vertical="center"/>
    </xf>
    <xf numFmtId="0" fontId="35" fillId="5" borderId="11" xfId="0" applyFont="1" applyFill="1" applyBorder="1" applyAlignment="1">
      <alignment horizontal="left" vertical="center"/>
    </xf>
    <xf numFmtId="0" fontId="35" fillId="5" borderId="6" xfId="0" applyFont="1" applyFill="1" applyBorder="1" applyAlignment="1">
      <alignment horizontal="left" vertical="center"/>
    </xf>
    <xf numFmtId="0" fontId="34" fillId="0" borderId="10" xfId="0" applyFont="1" applyBorder="1" applyAlignment="1">
      <alignment horizontal="center"/>
    </xf>
    <xf numFmtId="44" fontId="7" fillId="2" borderId="5" xfId="2" applyFont="1" applyFill="1" applyBorder="1" applyAlignment="1">
      <alignment horizontal="center"/>
    </xf>
    <xf numFmtId="44" fontId="7" fillId="2" borderId="9" xfId="2" applyFont="1" applyFill="1" applyBorder="1" applyAlignment="1">
      <alignment horizontal="center"/>
    </xf>
    <xf numFmtId="44" fontId="7" fillId="2" borderId="2" xfId="2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44" fontId="40" fillId="2" borderId="12" xfId="2" applyFont="1" applyFill="1" applyBorder="1" applyAlignment="1">
      <alignment horizontal="center"/>
    </xf>
    <xf numFmtId="44" fontId="40" fillId="2" borderId="0" xfId="2" applyFont="1" applyFill="1" applyBorder="1" applyAlignment="1">
      <alignment horizontal="center"/>
    </xf>
    <xf numFmtId="0" fontId="22" fillId="2" borderId="5" xfId="0" applyFont="1" applyFill="1" applyBorder="1" applyAlignment="1" applyProtection="1">
      <alignment horizontal="center" vertical="top"/>
      <protection locked="0"/>
    </xf>
    <xf numFmtId="0" fontId="22" fillId="2" borderId="2" xfId="0" applyFont="1" applyFill="1" applyBorder="1" applyAlignment="1" applyProtection="1">
      <alignment horizontal="center" vertical="top"/>
      <protection locked="0"/>
    </xf>
    <xf numFmtId="0" fontId="36" fillId="2" borderId="1" xfId="0" applyFont="1" applyFill="1" applyBorder="1" applyAlignment="1" applyProtection="1">
      <alignment horizontal="left"/>
      <protection locked="0"/>
    </xf>
    <xf numFmtId="2" fontId="36" fillId="2" borderId="1" xfId="0" applyNumberFormat="1" applyFont="1" applyFill="1" applyBorder="1" applyAlignment="1" applyProtection="1">
      <alignment horizontal="center"/>
      <protection locked="0"/>
    </xf>
    <xf numFmtId="165" fontId="36" fillId="2" borderId="1" xfId="0" applyNumberFormat="1" applyFont="1" applyFill="1" applyBorder="1" applyAlignment="1" applyProtection="1">
      <alignment horizontal="center"/>
      <protection locked="0"/>
    </xf>
    <xf numFmtId="10" fontId="36" fillId="2" borderId="1" xfId="0" applyNumberFormat="1" applyFont="1" applyFill="1" applyBorder="1" applyAlignment="1" applyProtection="1">
      <alignment horizontal="center"/>
      <protection locked="0"/>
    </xf>
    <xf numFmtId="44" fontId="20" fillId="2" borderId="1" xfId="2" applyFont="1" applyFill="1" applyBorder="1" applyProtection="1">
      <protection locked="0"/>
    </xf>
    <xf numFmtId="10" fontId="20" fillId="2" borderId="1" xfId="1" applyNumberFormat="1" applyFont="1" applyFill="1" applyBorder="1" applyAlignment="1" applyProtection="1">
      <alignment horizontal="center"/>
      <protection locked="0"/>
    </xf>
    <xf numFmtId="10" fontId="43" fillId="11" borderId="1" xfId="0" applyNumberFormat="1" applyFont="1" applyFill="1" applyBorder="1" applyAlignment="1" applyProtection="1">
      <alignment horizontal="left" vertical="top"/>
      <protection locked="0"/>
    </xf>
  </cellXfs>
  <cellStyles count="6">
    <cellStyle name="Komma" xfId="5" builtinId="3"/>
    <cellStyle name="Komma 2" xfId="3" xr:uid="{2B2BBDEF-E805-4452-BE7A-E834D9E6FEBA}"/>
    <cellStyle name="Normal" xfId="4" xr:uid="{7399572C-AAF6-433A-8651-28E81F80E12F}"/>
    <cellStyle name="Procent" xfId="1" builtinId="5"/>
    <cellStyle name="Standaard" xfId="0" builtinId="0"/>
    <cellStyle name="Valuta" xfId="2" builtinId="4"/>
  </cellStyles>
  <dxfs count="1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31F3-4694-481F-A851-986489193060}">
  <sheetPr>
    <pageSetUpPr fitToPage="1"/>
  </sheetPr>
  <dimension ref="A1:K23"/>
  <sheetViews>
    <sheetView workbookViewId="0">
      <selection activeCell="A27" sqref="A27"/>
    </sheetView>
  </sheetViews>
  <sheetFormatPr defaultColWidth="9.109375" defaultRowHeight="13.8" x14ac:dyDescent="0.25"/>
  <cols>
    <col min="1" max="1" width="12" style="27" customWidth="1"/>
    <col min="2" max="2" width="36.109375" style="27" bestFit="1" customWidth="1"/>
    <col min="3" max="3" width="3.109375" style="27" customWidth="1"/>
    <col min="4" max="9" width="9.109375" style="27"/>
    <col min="10" max="10" width="9.44140625" style="27" customWidth="1"/>
    <col min="11" max="11" width="16.88671875" style="27" customWidth="1"/>
    <col min="12" max="16384" width="9.109375" style="27"/>
  </cols>
  <sheetData>
    <row r="1" spans="1:11" ht="17.399999999999999" x14ac:dyDescent="0.3">
      <c r="A1" s="74" t="s">
        <v>89</v>
      </c>
    </row>
    <row r="2" spans="1:11" x14ac:dyDescent="0.25">
      <c r="A2" s="27" t="s">
        <v>227</v>
      </c>
    </row>
    <row r="4" spans="1:11" x14ac:dyDescent="0.25">
      <c r="A4" s="27" t="s">
        <v>23</v>
      </c>
      <c r="B4" s="165" t="s">
        <v>223</v>
      </c>
      <c r="D4" s="27" t="s">
        <v>193</v>
      </c>
    </row>
    <row r="5" spans="1:11" x14ac:dyDescent="0.25">
      <c r="B5" s="166"/>
      <c r="D5" s="27" t="s">
        <v>218</v>
      </c>
      <c r="K5" s="118"/>
    </row>
    <row r="6" spans="1:11" x14ac:dyDescent="0.25">
      <c r="B6" s="166"/>
      <c r="D6" s="27" t="s">
        <v>38</v>
      </c>
    </row>
    <row r="7" spans="1:11" x14ac:dyDescent="0.25">
      <c r="B7" s="167"/>
    </row>
    <row r="8" spans="1:11" x14ac:dyDescent="0.25">
      <c r="B8" s="77" t="s">
        <v>224</v>
      </c>
      <c r="D8" s="27" t="s">
        <v>219</v>
      </c>
    </row>
    <row r="9" spans="1:11" x14ac:dyDescent="0.25">
      <c r="B9" s="78" t="s">
        <v>225</v>
      </c>
      <c r="D9" s="27" t="s">
        <v>221</v>
      </c>
    </row>
    <row r="10" spans="1:11" x14ac:dyDescent="0.25">
      <c r="B10" s="76"/>
    </row>
    <row r="11" spans="1:11" x14ac:dyDescent="0.25">
      <c r="B11" s="79" t="s">
        <v>226</v>
      </c>
      <c r="D11" s="27" t="s">
        <v>220</v>
      </c>
    </row>
    <row r="15" spans="1:11" x14ac:dyDescent="0.25">
      <c r="A15" s="80" t="s">
        <v>66</v>
      </c>
    </row>
    <row r="16" spans="1:11" x14ac:dyDescent="0.25">
      <c r="A16" s="27" t="s">
        <v>194</v>
      </c>
    </row>
    <row r="17" spans="1:1" x14ac:dyDescent="0.25">
      <c r="A17" s="27" t="s">
        <v>222</v>
      </c>
    </row>
    <row r="19" spans="1:1" ht="14.4" x14ac:dyDescent="0.3">
      <c r="A19" s="81" t="s">
        <v>27</v>
      </c>
    </row>
    <row r="20" spans="1:1" x14ac:dyDescent="0.25">
      <c r="A20" s="27" t="s">
        <v>69</v>
      </c>
    </row>
    <row r="21" spans="1:1" ht="14.4" x14ac:dyDescent="0.3">
      <c r="A21" s="81" t="s">
        <v>67</v>
      </c>
    </row>
    <row r="23" spans="1:1" x14ac:dyDescent="0.25">
      <c r="A23" s="75" t="s">
        <v>68</v>
      </c>
    </row>
  </sheetData>
  <mergeCells count="1">
    <mergeCell ref="B4:B7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E027-B656-4513-83C3-6DE6BF873ACA}">
  <sheetPr>
    <tabColor theme="9" tint="0.39997558519241921"/>
  </sheetPr>
  <dimension ref="A1:R114"/>
  <sheetViews>
    <sheetView topLeftCell="F1" zoomScaleNormal="100" workbookViewId="0">
      <selection activeCell="P5" sqref="P5"/>
    </sheetView>
  </sheetViews>
  <sheetFormatPr defaultColWidth="9.109375" defaultRowHeight="14.4" x14ac:dyDescent="0.3"/>
  <cols>
    <col min="1" max="1" width="28" bestFit="1" customWidth="1"/>
    <col min="2" max="2" width="5.5546875" bestFit="1" customWidth="1"/>
    <col min="3" max="3" width="9.5546875" style="10" bestFit="1" customWidth="1"/>
    <col min="4" max="4" width="10" style="124" bestFit="1" customWidth="1"/>
    <col min="5" max="5" width="49.33203125" style="125" bestFit="1" customWidth="1"/>
    <col min="6" max="6" width="22.33203125" style="124" bestFit="1" customWidth="1"/>
    <col min="7" max="7" width="11" style="153" customWidth="1"/>
    <col min="8" max="8" width="3.33203125" style="4" customWidth="1"/>
    <col min="9" max="10" width="27.5546875" style="4" customWidth="1"/>
    <col min="11" max="11" width="28.33203125" style="126" customWidth="1"/>
    <col min="12" max="12" width="15.5546875" style="126" bestFit="1" customWidth="1"/>
    <col min="13" max="13" width="15.109375" style="126" customWidth="1"/>
    <col min="14" max="14" width="15" style="126" customWidth="1"/>
    <col min="15" max="15" width="14.109375" style="126" customWidth="1"/>
    <col min="16" max="16" width="15.6640625" style="10" customWidth="1"/>
    <col min="17" max="17" width="19" style="10" bestFit="1" customWidth="1"/>
    <col min="18" max="18" width="19.6640625" style="10" customWidth="1"/>
  </cols>
  <sheetData>
    <row r="1" spans="1:18" ht="23.4" x14ac:dyDescent="0.45">
      <c r="A1" s="168" t="s">
        <v>159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57"/>
    </row>
    <row r="2" spans="1:18" s="119" customFormat="1" ht="57.6" x14ac:dyDescent="0.3">
      <c r="A2" s="12" t="s">
        <v>195</v>
      </c>
      <c r="B2" s="12" t="s">
        <v>70</v>
      </c>
      <c r="C2" s="12" t="s">
        <v>71</v>
      </c>
      <c r="D2" s="17" t="s">
        <v>72</v>
      </c>
      <c r="E2" s="88" t="s">
        <v>73</v>
      </c>
      <c r="F2" s="13" t="s">
        <v>74</v>
      </c>
      <c r="G2" s="149" t="s">
        <v>75</v>
      </c>
      <c r="H2" s="18"/>
      <c r="I2" s="14" t="s">
        <v>61</v>
      </c>
      <c r="J2" s="14" t="s">
        <v>40</v>
      </c>
      <c r="K2" s="14" t="s">
        <v>28</v>
      </c>
      <c r="L2" s="14" t="s">
        <v>1</v>
      </c>
      <c r="M2" s="14" t="s">
        <v>2</v>
      </c>
      <c r="N2" s="14" t="s">
        <v>6</v>
      </c>
      <c r="O2" s="14" t="s">
        <v>37</v>
      </c>
      <c r="P2" s="14" t="s">
        <v>39</v>
      </c>
      <c r="Q2" s="14" t="s">
        <v>5</v>
      </c>
      <c r="R2" s="15" t="s">
        <v>24</v>
      </c>
    </row>
    <row r="3" spans="1:18" x14ac:dyDescent="0.3">
      <c r="A3" s="120" t="s">
        <v>100</v>
      </c>
      <c r="B3" s="120">
        <v>2</v>
      </c>
      <c r="C3" s="121">
        <v>25</v>
      </c>
      <c r="D3" s="122" t="s">
        <v>81</v>
      </c>
      <c r="E3" s="123" t="s">
        <v>101</v>
      </c>
      <c r="F3" s="122">
        <v>8710866009513</v>
      </c>
      <c r="G3" s="150">
        <v>1864</v>
      </c>
      <c r="H3" s="127"/>
      <c r="I3" s="179"/>
      <c r="J3" s="179"/>
      <c r="K3" s="179"/>
      <c r="L3" s="179"/>
      <c r="M3" s="179"/>
      <c r="N3" s="179"/>
      <c r="O3" s="180">
        <v>1</v>
      </c>
      <c r="P3" s="181">
        <v>0</v>
      </c>
      <c r="Q3" s="182">
        <v>0</v>
      </c>
      <c r="R3" s="73">
        <f>SUM(G3)*(O3*P3)*(1-Q3)</f>
        <v>0</v>
      </c>
    </row>
    <row r="4" spans="1:18" x14ac:dyDescent="0.3">
      <c r="A4" s="120" t="s">
        <v>100</v>
      </c>
      <c r="B4" s="120"/>
      <c r="C4" s="121">
        <v>30</v>
      </c>
      <c r="D4" s="122" t="s">
        <v>76</v>
      </c>
      <c r="E4" s="123" t="s">
        <v>102</v>
      </c>
      <c r="F4" s="154" t="s">
        <v>142</v>
      </c>
      <c r="G4" s="150">
        <v>806</v>
      </c>
      <c r="H4" s="127"/>
      <c r="I4" s="179"/>
      <c r="J4" s="179"/>
      <c r="K4" s="179"/>
      <c r="L4" s="179"/>
      <c r="M4" s="179"/>
      <c r="N4" s="179"/>
      <c r="O4" s="180">
        <v>1</v>
      </c>
      <c r="P4" s="181">
        <v>0</v>
      </c>
      <c r="Q4" s="182">
        <v>0</v>
      </c>
      <c r="R4" s="73">
        <f t="shared" ref="R4:R7" si="0">SUM(G4)*(O4*P4)*(1-Q4)</f>
        <v>0</v>
      </c>
    </row>
    <row r="5" spans="1:18" x14ac:dyDescent="0.3">
      <c r="A5" s="120" t="s">
        <v>100</v>
      </c>
      <c r="B5" s="120"/>
      <c r="C5" s="121">
        <v>250</v>
      </c>
      <c r="D5" s="122" t="s">
        <v>77</v>
      </c>
      <c r="E5" s="123" t="s">
        <v>103</v>
      </c>
      <c r="F5" s="122">
        <v>8712800005612</v>
      </c>
      <c r="G5" s="150">
        <v>1286</v>
      </c>
      <c r="H5" s="127"/>
      <c r="I5" s="179"/>
      <c r="J5" s="179"/>
      <c r="K5" s="179"/>
      <c r="L5" s="179"/>
      <c r="M5" s="179"/>
      <c r="N5" s="179"/>
      <c r="O5" s="180">
        <v>1</v>
      </c>
      <c r="P5" s="181">
        <v>0</v>
      </c>
      <c r="Q5" s="182">
        <v>0</v>
      </c>
      <c r="R5" s="73">
        <f t="shared" si="0"/>
        <v>0</v>
      </c>
    </row>
    <row r="6" spans="1:18" x14ac:dyDescent="0.3">
      <c r="A6" s="120" t="s">
        <v>100</v>
      </c>
      <c r="B6" s="120"/>
      <c r="C6" s="121">
        <v>250</v>
      </c>
      <c r="D6" s="122" t="s">
        <v>77</v>
      </c>
      <c r="E6" s="123" t="s">
        <v>104</v>
      </c>
      <c r="F6" s="122">
        <v>8710401337019</v>
      </c>
      <c r="G6" s="150">
        <v>996</v>
      </c>
      <c r="H6" s="127"/>
      <c r="I6" s="179"/>
      <c r="J6" s="179"/>
      <c r="K6" s="179"/>
      <c r="L6" s="179"/>
      <c r="M6" s="179"/>
      <c r="N6" s="179"/>
      <c r="O6" s="180">
        <v>1</v>
      </c>
      <c r="P6" s="181">
        <v>0</v>
      </c>
      <c r="Q6" s="182">
        <v>0</v>
      </c>
      <c r="R6" s="73">
        <f t="shared" si="0"/>
        <v>0</v>
      </c>
    </row>
    <row r="7" spans="1:18" x14ac:dyDescent="0.3">
      <c r="A7" s="120" t="s">
        <v>100</v>
      </c>
      <c r="B7" s="120"/>
      <c r="C7" s="121">
        <v>1000</v>
      </c>
      <c r="D7" s="122" t="s">
        <v>77</v>
      </c>
      <c r="E7" s="123" t="s">
        <v>197</v>
      </c>
      <c r="F7" s="154" t="s">
        <v>142</v>
      </c>
      <c r="G7" s="150">
        <v>200</v>
      </c>
      <c r="H7" s="128"/>
      <c r="I7" s="179"/>
      <c r="J7" s="179"/>
      <c r="K7" s="179"/>
      <c r="L7" s="179"/>
      <c r="M7" s="179"/>
      <c r="N7" s="179"/>
      <c r="O7" s="180">
        <v>1</v>
      </c>
      <c r="P7" s="181">
        <v>0</v>
      </c>
      <c r="Q7" s="182">
        <v>0</v>
      </c>
      <c r="R7" s="73">
        <f t="shared" si="0"/>
        <v>0</v>
      </c>
    </row>
    <row r="8" spans="1:18" ht="13.95" customHeight="1" x14ac:dyDescent="0.3">
      <c r="A8" s="120" t="s">
        <v>100</v>
      </c>
      <c r="B8" s="120">
        <v>2</v>
      </c>
      <c r="C8" s="121">
        <v>50</v>
      </c>
      <c r="D8" s="122" t="s">
        <v>81</v>
      </c>
      <c r="E8" s="123" t="s">
        <v>200</v>
      </c>
      <c r="F8" s="154" t="s">
        <v>142</v>
      </c>
      <c r="G8" s="150">
        <v>277</v>
      </c>
      <c r="H8" s="128"/>
      <c r="I8" s="179"/>
      <c r="J8" s="179"/>
      <c r="K8" s="179"/>
      <c r="L8" s="179"/>
      <c r="M8" s="179"/>
      <c r="N8" s="179"/>
      <c r="O8" s="180">
        <v>1</v>
      </c>
      <c r="P8" s="181">
        <v>0</v>
      </c>
      <c r="Q8" s="182">
        <v>0</v>
      </c>
      <c r="R8" s="73">
        <f t="shared" ref="R8" si="1">SUM(G8)*(O8*P8)*(1-Q8)</f>
        <v>0</v>
      </c>
    </row>
    <row r="9" spans="1:18" ht="13.95" customHeight="1" x14ac:dyDescent="0.3">
      <c r="A9" s="120" t="s">
        <v>100</v>
      </c>
      <c r="B9" s="120"/>
      <c r="C9" s="121">
        <v>60</v>
      </c>
      <c r="D9" s="122" t="s">
        <v>76</v>
      </c>
      <c r="E9" s="123" t="s">
        <v>208</v>
      </c>
      <c r="F9" s="154" t="s">
        <v>142</v>
      </c>
      <c r="G9" s="150">
        <v>126</v>
      </c>
      <c r="H9" s="128"/>
      <c r="I9" s="179"/>
      <c r="J9" s="179"/>
      <c r="K9" s="179"/>
      <c r="L9" s="179"/>
      <c r="M9" s="179"/>
      <c r="N9" s="179"/>
      <c r="O9" s="180">
        <v>1</v>
      </c>
      <c r="P9" s="181">
        <v>0</v>
      </c>
      <c r="Q9" s="182">
        <v>0</v>
      </c>
      <c r="R9" s="73">
        <f t="shared" ref="R9" si="2">SUM(G9)*(O9*P9)*(1-Q9)</f>
        <v>0</v>
      </c>
    </row>
    <row r="10" spans="1:18" x14ac:dyDescent="0.3">
      <c r="A10" s="129"/>
      <c r="B10" s="129"/>
      <c r="C10" s="130"/>
      <c r="D10" s="131"/>
      <c r="E10" s="132"/>
      <c r="F10" s="131"/>
      <c r="G10" s="151"/>
      <c r="H10" s="128"/>
      <c r="I10" s="133"/>
      <c r="J10" s="133"/>
      <c r="K10" s="133"/>
      <c r="L10" s="133"/>
      <c r="M10" s="133"/>
      <c r="N10" s="133"/>
      <c r="O10" s="134" t="s">
        <v>85</v>
      </c>
      <c r="P10" s="135"/>
      <c r="Q10" s="141">
        <f>AVERAGE(Q3:Q9)</f>
        <v>0</v>
      </c>
      <c r="R10" s="142">
        <f>SUM(R3:R9)</f>
        <v>0</v>
      </c>
    </row>
    <row r="11" spans="1:18" x14ac:dyDescent="0.3">
      <c r="A11" s="136"/>
      <c r="B11" s="136"/>
      <c r="C11" s="136"/>
      <c r="D11" s="136"/>
      <c r="E11" s="136"/>
      <c r="F11" s="136"/>
      <c r="G11" s="152"/>
      <c r="H11" s="128"/>
      <c r="I11" s="136"/>
      <c r="J11" s="136"/>
      <c r="K11" s="136"/>
      <c r="L11" s="136"/>
      <c r="M11" s="136"/>
      <c r="N11" s="136"/>
      <c r="O11" s="137"/>
      <c r="P11" s="138"/>
      <c r="Q11" s="139"/>
      <c r="R11" s="140"/>
    </row>
    <row r="12" spans="1:18" x14ac:dyDescent="0.3">
      <c r="A12" s="129" t="s">
        <v>105</v>
      </c>
      <c r="B12" s="129"/>
      <c r="C12" s="130">
        <v>800</v>
      </c>
      <c r="D12" s="131" t="s">
        <v>77</v>
      </c>
      <c r="E12" s="132" t="s">
        <v>106</v>
      </c>
      <c r="F12" s="154" t="s">
        <v>142</v>
      </c>
      <c r="G12" s="151">
        <v>7191</v>
      </c>
      <c r="H12" s="128"/>
      <c r="I12" s="179"/>
      <c r="J12" s="179"/>
      <c r="K12" s="179"/>
      <c r="L12" s="179"/>
      <c r="M12" s="179"/>
      <c r="N12" s="179"/>
      <c r="O12" s="180">
        <v>1</v>
      </c>
      <c r="P12" s="181">
        <v>0</v>
      </c>
      <c r="Q12" s="182">
        <v>0</v>
      </c>
      <c r="R12" s="73">
        <f t="shared" ref="R12:R14" si="3">SUM(G12)*(O12*P12)*(1-Q12)</f>
        <v>0</v>
      </c>
    </row>
    <row r="13" spans="1:18" x14ac:dyDescent="0.3">
      <c r="A13" s="129" t="s">
        <v>105</v>
      </c>
      <c r="B13" s="129"/>
      <c r="C13" s="130">
        <v>800</v>
      </c>
      <c r="D13" s="131" t="s">
        <v>77</v>
      </c>
      <c r="E13" s="132" t="s">
        <v>107</v>
      </c>
      <c r="F13" s="131">
        <v>8718564950533</v>
      </c>
      <c r="G13" s="151">
        <v>701</v>
      </c>
      <c r="H13" s="128"/>
      <c r="I13" s="179"/>
      <c r="J13" s="179"/>
      <c r="K13" s="179"/>
      <c r="L13" s="179"/>
      <c r="M13" s="179"/>
      <c r="N13" s="179"/>
      <c r="O13" s="180">
        <v>1</v>
      </c>
      <c r="P13" s="181">
        <v>0</v>
      </c>
      <c r="Q13" s="182">
        <v>0</v>
      </c>
      <c r="R13" s="73">
        <f t="shared" si="3"/>
        <v>0</v>
      </c>
    </row>
    <row r="14" spans="1:18" x14ac:dyDescent="0.3">
      <c r="A14" s="129" t="s">
        <v>105</v>
      </c>
      <c r="B14" s="129"/>
      <c r="C14" s="130">
        <v>800</v>
      </c>
      <c r="D14" s="131" t="s">
        <v>77</v>
      </c>
      <c r="E14" s="132" t="s">
        <v>108</v>
      </c>
      <c r="F14" s="154" t="s">
        <v>142</v>
      </c>
      <c r="G14" s="151">
        <v>484</v>
      </c>
      <c r="H14" s="128"/>
      <c r="I14" s="179"/>
      <c r="J14" s="179"/>
      <c r="K14" s="179"/>
      <c r="L14" s="179"/>
      <c r="M14" s="179"/>
      <c r="N14" s="179"/>
      <c r="O14" s="180">
        <v>1</v>
      </c>
      <c r="P14" s="181">
        <v>0</v>
      </c>
      <c r="Q14" s="182">
        <v>0</v>
      </c>
      <c r="R14" s="73">
        <f t="shared" si="3"/>
        <v>0</v>
      </c>
    </row>
    <row r="15" spans="1:18" x14ac:dyDescent="0.3">
      <c r="A15" s="129"/>
      <c r="B15" s="129"/>
      <c r="C15" s="130"/>
      <c r="D15" s="131"/>
      <c r="E15" s="132"/>
      <c r="F15" s="131"/>
      <c r="G15" s="151"/>
      <c r="H15" s="128"/>
      <c r="I15" s="133"/>
      <c r="J15" s="133"/>
      <c r="K15" s="133"/>
      <c r="L15" s="133"/>
      <c r="M15" s="133"/>
      <c r="N15" s="133"/>
      <c r="O15" s="134" t="s">
        <v>85</v>
      </c>
      <c r="P15" s="135"/>
      <c r="Q15" s="141">
        <f>AVERAGE(Q12:Q14)</f>
        <v>0</v>
      </c>
      <c r="R15" s="142">
        <f>SUM(R12:R14)</f>
        <v>0</v>
      </c>
    </row>
    <row r="16" spans="1:18" x14ac:dyDescent="0.3">
      <c r="A16" s="136"/>
      <c r="B16" s="136"/>
      <c r="C16" s="136"/>
      <c r="D16" s="136"/>
      <c r="E16" s="136"/>
      <c r="F16" s="136"/>
      <c r="G16" s="152"/>
      <c r="H16" s="128"/>
      <c r="I16" s="136"/>
      <c r="J16" s="136"/>
      <c r="K16" s="136"/>
      <c r="L16" s="136"/>
      <c r="M16" s="136"/>
      <c r="N16" s="136"/>
      <c r="O16" s="137"/>
      <c r="P16" s="138"/>
      <c r="Q16" s="139"/>
      <c r="R16" s="140"/>
    </row>
    <row r="17" spans="1:18" x14ac:dyDescent="0.3">
      <c r="A17" s="129" t="s">
        <v>4</v>
      </c>
      <c r="B17" s="129">
        <v>60</v>
      </c>
      <c r="C17" s="130">
        <v>100</v>
      </c>
      <c r="D17" s="131" t="s">
        <v>77</v>
      </c>
      <c r="E17" s="132" t="s">
        <v>109</v>
      </c>
      <c r="F17" s="131">
        <v>8710401146345</v>
      </c>
      <c r="G17" s="151">
        <v>438</v>
      </c>
      <c r="H17" s="128"/>
      <c r="I17" s="179"/>
      <c r="J17" s="179"/>
      <c r="K17" s="179"/>
      <c r="L17" s="179"/>
      <c r="M17" s="179"/>
      <c r="N17" s="179"/>
      <c r="O17" s="180">
        <v>1</v>
      </c>
      <c r="P17" s="181"/>
      <c r="Q17" s="182">
        <v>0.01</v>
      </c>
      <c r="R17" s="73">
        <f t="shared" ref="R17:R21" si="4">SUM(G17)*(O17*P17)*(1-Q17)</f>
        <v>0</v>
      </c>
    </row>
    <row r="18" spans="1:18" x14ac:dyDescent="0.3">
      <c r="A18" s="129" t="s">
        <v>4</v>
      </c>
      <c r="B18" s="129">
        <v>35</v>
      </c>
      <c r="C18" s="130">
        <v>90</v>
      </c>
      <c r="D18" s="131" t="s">
        <v>77</v>
      </c>
      <c r="E18" s="132" t="s">
        <v>110</v>
      </c>
      <c r="F18" s="131">
        <v>8712559410019</v>
      </c>
      <c r="G18" s="151">
        <v>459</v>
      </c>
      <c r="H18" s="128"/>
      <c r="I18" s="179"/>
      <c r="J18" s="179"/>
      <c r="K18" s="179"/>
      <c r="L18" s="179"/>
      <c r="M18" s="179"/>
      <c r="N18" s="179"/>
      <c r="O18" s="180">
        <v>1</v>
      </c>
      <c r="P18" s="181"/>
      <c r="Q18" s="182">
        <v>0.01</v>
      </c>
      <c r="R18" s="73">
        <f t="shared" si="4"/>
        <v>0</v>
      </c>
    </row>
    <row r="19" spans="1:18" x14ac:dyDescent="0.3">
      <c r="A19" s="129" t="s">
        <v>4</v>
      </c>
      <c r="B19" s="129">
        <v>24</v>
      </c>
      <c r="C19" s="130">
        <v>50</v>
      </c>
      <c r="D19" s="131" t="s">
        <v>77</v>
      </c>
      <c r="E19" s="132" t="s">
        <v>111</v>
      </c>
      <c r="F19" s="131">
        <v>8715108827344</v>
      </c>
      <c r="G19" s="151">
        <v>1863</v>
      </c>
      <c r="H19" s="128"/>
      <c r="I19" s="179"/>
      <c r="J19" s="179"/>
      <c r="K19" s="179"/>
      <c r="L19" s="179"/>
      <c r="M19" s="179"/>
      <c r="N19" s="179"/>
      <c r="O19" s="180">
        <v>1</v>
      </c>
      <c r="P19" s="181"/>
      <c r="Q19" s="182">
        <v>0.01</v>
      </c>
      <c r="R19" s="73">
        <f t="shared" si="4"/>
        <v>0</v>
      </c>
    </row>
    <row r="20" spans="1:18" x14ac:dyDescent="0.3">
      <c r="A20" s="129" t="s">
        <v>4</v>
      </c>
      <c r="B20" s="129"/>
      <c r="C20" s="130">
        <v>450</v>
      </c>
      <c r="D20" s="131" t="s">
        <v>77</v>
      </c>
      <c r="E20" s="132" t="s">
        <v>112</v>
      </c>
      <c r="F20" s="131">
        <v>8710683008003</v>
      </c>
      <c r="G20" s="151">
        <v>977</v>
      </c>
      <c r="H20" s="128"/>
      <c r="I20" s="179"/>
      <c r="J20" s="179"/>
      <c r="K20" s="179"/>
      <c r="L20" s="179"/>
      <c r="M20" s="179"/>
      <c r="N20" s="179"/>
      <c r="O20" s="180">
        <v>1</v>
      </c>
      <c r="P20" s="181"/>
      <c r="Q20" s="182">
        <v>0.01</v>
      </c>
      <c r="R20" s="73">
        <f t="shared" si="4"/>
        <v>0</v>
      </c>
    </row>
    <row r="21" spans="1:18" x14ac:dyDescent="0.3">
      <c r="A21" s="129" t="s">
        <v>4</v>
      </c>
      <c r="B21" s="129">
        <v>24</v>
      </c>
      <c r="C21" s="130">
        <v>72</v>
      </c>
      <c r="D21" s="131" t="s">
        <v>77</v>
      </c>
      <c r="E21" s="132" t="s">
        <v>196</v>
      </c>
      <c r="F21" s="154" t="s">
        <v>142</v>
      </c>
      <c r="G21" s="151">
        <v>282</v>
      </c>
      <c r="H21" s="128"/>
      <c r="I21" s="179"/>
      <c r="J21" s="179"/>
      <c r="K21" s="179"/>
      <c r="L21" s="179"/>
      <c r="M21" s="179"/>
      <c r="N21" s="179"/>
      <c r="O21" s="180">
        <v>1</v>
      </c>
      <c r="P21" s="181"/>
      <c r="Q21" s="182">
        <v>0.01</v>
      </c>
      <c r="R21" s="73">
        <f t="shared" si="4"/>
        <v>0</v>
      </c>
    </row>
    <row r="22" spans="1:18" x14ac:dyDescent="0.3">
      <c r="A22" s="129" t="s">
        <v>4</v>
      </c>
      <c r="B22" s="129">
        <v>20</v>
      </c>
      <c r="C22" s="130">
        <v>440</v>
      </c>
      <c r="D22" s="131" t="s">
        <v>77</v>
      </c>
      <c r="E22" s="132" t="s">
        <v>209</v>
      </c>
      <c r="F22" s="154" t="s">
        <v>142</v>
      </c>
      <c r="G22" s="151">
        <v>140</v>
      </c>
      <c r="H22" s="128"/>
      <c r="I22" s="179"/>
      <c r="J22" s="179"/>
      <c r="K22" s="179"/>
      <c r="L22" s="179"/>
      <c r="M22" s="179"/>
      <c r="N22" s="179"/>
      <c r="O22" s="180">
        <v>1</v>
      </c>
      <c r="P22" s="181"/>
      <c r="Q22" s="182">
        <v>0.01</v>
      </c>
      <c r="R22" s="73">
        <f t="shared" ref="R22" si="5">SUM(G22)*(O22*P22)*(1-Q22)</f>
        <v>0</v>
      </c>
    </row>
    <row r="23" spans="1:18" x14ac:dyDescent="0.3">
      <c r="A23" s="129"/>
      <c r="B23" s="129"/>
      <c r="C23" s="130"/>
      <c r="D23" s="131"/>
      <c r="E23" s="132"/>
      <c r="F23" s="131"/>
      <c r="G23" s="151"/>
      <c r="H23" s="128"/>
      <c r="I23" s="133"/>
      <c r="J23" s="133"/>
      <c r="K23" s="133"/>
      <c r="L23" s="133"/>
      <c r="M23" s="133"/>
      <c r="N23" s="133"/>
      <c r="O23" s="134" t="s">
        <v>85</v>
      </c>
      <c r="P23" s="135"/>
      <c r="Q23" s="141">
        <f>AVERAGE(Q17:Q22)</f>
        <v>0.01</v>
      </c>
      <c r="R23" s="142">
        <f>SUM(R17:R22)</f>
        <v>0</v>
      </c>
    </row>
    <row r="24" spans="1:18" x14ac:dyDescent="0.3">
      <c r="A24" s="136"/>
      <c r="B24" s="136"/>
      <c r="C24" s="136"/>
      <c r="D24" s="136"/>
      <c r="E24" s="136"/>
      <c r="F24" s="136"/>
      <c r="G24" s="152"/>
      <c r="H24" s="128"/>
      <c r="I24" s="136"/>
      <c r="J24" s="136"/>
      <c r="K24" s="136"/>
      <c r="L24" s="136"/>
      <c r="M24" s="136"/>
      <c r="N24" s="136"/>
      <c r="O24" s="137"/>
      <c r="P24" s="138"/>
      <c r="Q24" s="139"/>
      <c r="R24" s="140"/>
    </row>
    <row r="25" spans="1:18" x14ac:dyDescent="0.3">
      <c r="A25" s="129" t="s">
        <v>113</v>
      </c>
      <c r="B25" s="129">
        <v>10</v>
      </c>
      <c r="C25" s="130">
        <v>20</v>
      </c>
      <c r="D25" s="131" t="s">
        <v>79</v>
      </c>
      <c r="E25" s="132" t="s">
        <v>114</v>
      </c>
      <c r="F25" s="131">
        <v>4000177020463</v>
      </c>
      <c r="G25" s="151">
        <v>2743</v>
      </c>
      <c r="H25" s="128"/>
      <c r="I25" s="179"/>
      <c r="J25" s="179"/>
      <c r="K25" s="179"/>
      <c r="L25" s="179"/>
      <c r="M25" s="179"/>
      <c r="N25" s="179"/>
      <c r="O25" s="180">
        <v>1</v>
      </c>
      <c r="P25" s="181">
        <v>0</v>
      </c>
      <c r="Q25" s="182">
        <v>0</v>
      </c>
      <c r="R25" s="73">
        <f t="shared" ref="R25:R33" si="6">SUM(G25)*(O25*P25)*(1-Q25)</f>
        <v>0</v>
      </c>
    </row>
    <row r="26" spans="1:18" x14ac:dyDescent="0.3">
      <c r="A26" s="129" t="s">
        <v>113</v>
      </c>
      <c r="B26" s="129">
        <v>6</v>
      </c>
      <c r="C26" s="130">
        <v>50</v>
      </c>
      <c r="D26" s="131" t="s">
        <v>79</v>
      </c>
      <c r="E26" s="132" t="s">
        <v>115</v>
      </c>
      <c r="F26" s="131">
        <v>8715600244489</v>
      </c>
      <c r="G26" s="151">
        <v>747</v>
      </c>
      <c r="H26" s="128"/>
      <c r="I26" s="179"/>
      <c r="J26" s="179"/>
      <c r="K26" s="179"/>
      <c r="L26" s="179"/>
      <c r="M26" s="179"/>
      <c r="N26" s="179"/>
      <c r="O26" s="180">
        <v>1</v>
      </c>
      <c r="P26" s="181">
        <v>0</v>
      </c>
      <c r="Q26" s="182">
        <v>0</v>
      </c>
      <c r="R26" s="73">
        <f t="shared" si="6"/>
        <v>0</v>
      </c>
    </row>
    <row r="27" spans="1:18" x14ac:dyDescent="0.3">
      <c r="A27" s="129" t="s">
        <v>113</v>
      </c>
      <c r="B27" s="129">
        <v>6</v>
      </c>
      <c r="C27" s="130">
        <v>50</v>
      </c>
      <c r="D27" s="131" t="s">
        <v>79</v>
      </c>
      <c r="E27" s="132" t="s">
        <v>116</v>
      </c>
      <c r="F27" s="131">
        <v>8715600244489</v>
      </c>
      <c r="G27" s="151">
        <v>747</v>
      </c>
      <c r="H27" s="128"/>
      <c r="I27" s="179"/>
      <c r="J27" s="179"/>
      <c r="K27" s="179"/>
      <c r="L27" s="179"/>
      <c r="M27" s="179"/>
      <c r="N27" s="179"/>
      <c r="O27" s="180">
        <v>1</v>
      </c>
      <c r="P27" s="181">
        <v>0</v>
      </c>
      <c r="Q27" s="182">
        <v>0</v>
      </c>
      <c r="R27" s="73">
        <f t="shared" si="6"/>
        <v>0</v>
      </c>
    </row>
    <row r="28" spans="1:18" x14ac:dyDescent="0.3">
      <c r="A28" s="129" t="s">
        <v>113</v>
      </c>
      <c r="B28" s="129">
        <v>12</v>
      </c>
      <c r="C28" s="130">
        <v>50</v>
      </c>
      <c r="D28" s="131" t="s">
        <v>79</v>
      </c>
      <c r="E28" s="132" t="s">
        <v>117</v>
      </c>
      <c r="F28" s="131">
        <v>8711327519985</v>
      </c>
      <c r="G28" s="151">
        <v>219</v>
      </c>
      <c r="H28" s="128"/>
      <c r="I28" s="179"/>
      <c r="J28" s="179"/>
      <c r="K28" s="179"/>
      <c r="L28" s="179"/>
      <c r="M28" s="179"/>
      <c r="N28" s="179"/>
      <c r="O28" s="180">
        <v>1</v>
      </c>
      <c r="P28" s="181">
        <v>0</v>
      </c>
      <c r="Q28" s="182">
        <v>0</v>
      </c>
      <c r="R28" s="73">
        <f t="shared" si="6"/>
        <v>0</v>
      </c>
    </row>
    <row r="29" spans="1:18" x14ac:dyDescent="0.3">
      <c r="A29" s="129" t="s">
        <v>113</v>
      </c>
      <c r="B29" s="129">
        <v>9</v>
      </c>
      <c r="C29" s="130">
        <v>50</v>
      </c>
      <c r="D29" s="131" t="s">
        <v>79</v>
      </c>
      <c r="E29" s="132" t="s">
        <v>118</v>
      </c>
      <c r="F29" s="131">
        <v>4260325350389</v>
      </c>
      <c r="G29" s="151">
        <v>1695</v>
      </c>
      <c r="H29" s="128"/>
      <c r="I29" s="179"/>
      <c r="J29" s="179"/>
      <c r="K29" s="179"/>
      <c r="L29" s="179"/>
      <c r="M29" s="179"/>
      <c r="N29" s="179"/>
      <c r="O29" s="180">
        <v>1</v>
      </c>
      <c r="P29" s="181">
        <v>0</v>
      </c>
      <c r="Q29" s="182">
        <v>0</v>
      </c>
      <c r="R29" s="73">
        <f t="shared" si="6"/>
        <v>0</v>
      </c>
    </row>
    <row r="30" spans="1:18" x14ac:dyDescent="0.3">
      <c r="A30" s="129" t="s">
        <v>113</v>
      </c>
      <c r="B30" s="129">
        <v>24</v>
      </c>
      <c r="C30" s="130">
        <v>50</v>
      </c>
      <c r="D30" s="131" t="s">
        <v>79</v>
      </c>
      <c r="E30" s="132" t="s">
        <v>119</v>
      </c>
      <c r="F30" s="131">
        <v>4260325350389</v>
      </c>
      <c r="G30" s="151">
        <v>1695</v>
      </c>
      <c r="H30" s="128"/>
      <c r="I30" s="179"/>
      <c r="J30" s="179"/>
      <c r="K30" s="179"/>
      <c r="L30" s="179"/>
      <c r="M30" s="179"/>
      <c r="N30" s="179"/>
      <c r="O30" s="180">
        <v>1</v>
      </c>
      <c r="P30" s="181">
        <v>0</v>
      </c>
      <c r="Q30" s="182">
        <v>0</v>
      </c>
      <c r="R30" s="73">
        <f t="shared" si="6"/>
        <v>0</v>
      </c>
    </row>
    <row r="31" spans="1:18" x14ac:dyDescent="0.3">
      <c r="A31" s="129" t="s">
        <v>113</v>
      </c>
      <c r="B31" s="129">
        <v>9</v>
      </c>
      <c r="C31" s="130">
        <v>50</v>
      </c>
      <c r="D31" s="131" t="s">
        <v>79</v>
      </c>
      <c r="E31" s="132" t="s">
        <v>120</v>
      </c>
      <c r="F31" s="131">
        <v>8717056182049</v>
      </c>
      <c r="G31" s="151">
        <v>553</v>
      </c>
      <c r="H31" s="128"/>
      <c r="I31" s="179"/>
      <c r="J31" s="179"/>
      <c r="K31" s="179"/>
      <c r="L31" s="179"/>
      <c r="M31" s="179"/>
      <c r="N31" s="179"/>
      <c r="O31" s="180">
        <v>1</v>
      </c>
      <c r="P31" s="181">
        <v>0</v>
      </c>
      <c r="Q31" s="182">
        <v>0</v>
      </c>
      <c r="R31" s="73">
        <f t="shared" si="6"/>
        <v>0</v>
      </c>
    </row>
    <row r="32" spans="1:18" x14ac:dyDescent="0.3">
      <c r="A32" s="129" t="s">
        <v>113</v>
      </c>
      <c r="B32" s="129"/>
      <c r="C32" s="130">
        <v>250</v>
      </c>
      <c r="D32" s="131" t="s">
        <v>80</v>
      </c>
      <c r="E32" s="132" t="s">
        <v>121</v>
      </c>
      <c r="F32" s="131">
        <v>4006220011624</v>
      </c>
      <c r="G32" s="151">
        <v>853</v>
      </c>
      <c r="H32" s="128"/>
      <c r="I32" s="179"/>
      <c r="J32" s="179"/>
      <c r="K32" s="179"/>
      <c r="L32" s="179"/>
      <c r="M32" s="179"/>
      <c r="N32" s="179"/>
      <c r="O32" s="180">
        <v>1</v>
      </c>
      <c r="P32" s="181">
        <v>0</v>
      </c>
      <c r="Q32" s="182">
        <v>0</v>
      </c>
      <c r="R32" s="73">
        <f t="shared" si="6"/>
        <v>0</v>
      </c>
    </row>
    <row r="33" spans="1:18" x14ac:dyDescent="0.3">
      <c r="A33" s="129" t="s">
        <v>113</v>
      </c>
      <c r="B33" s="129"/>
      <c r="C33" s="130">
        <v>250</v>
      </c>
      <c r="D33" s="131" t="s">
        <v>80</v>
      </c>
      <c r="E33" s="132" t="s">
        <v>122</v>
      </c>
      <c r="F33" s="131">
        <v>4006220011617</v>
      </c>
      <c r="G33" s="151">
        <v>644</v>
      </c>
      <c r="H33" s="128"/>
      <c r="I33" s="179"/>
      <c r="J33" s="179"/>
      <c r="K33" s="179"/>
      <c r="L33" s="179"/>
      <c r="M33" s="179"/>
      <c r="N33" s="179"/>
      <c r="O33" s="180">
        <v>1</v>
      </c>
      <c r="P33" s="181">
        <v>0</v>
      </c>
      <c r="Q33" s="182">
        <v>0</v>
      </c>
      <c r="R33" s="73">
        <f t="shared" si="6"/>
        <v>0</v>
      </c>
    </row>
    <row r="34" spans="1:18" x14ac:dyDescent="0.3">
      <c r="A34" s="129" t="s">
        <v>113</v>
      </c>
      <c r="B34" s="129">
        <v>24</v>
      </c>
      <c r="C34" s="130">
        <v>33</v>
      </c>
      <c r="D34" s="131" t="s">
        <v>79</v>
      </c>
      <c r="E34" s="132" t="s">
        <v>201</v>
      </c>
      <c r="F34" s="154" t="s">
        <v>142</v>
      </c>
      <c r="G34" s="151">
        <v>198</v>
      </c>
      <c r="H34" s="128"/>
      <c r="I34" s="179"/>
      <c r="J34" s="179"/>
      <c r="K34" s="179"/>
      <c r="L34" s="179"/>
      <c r="M34" s="179"/>
      <c r="N34" s="179"/>
      <c r="O34" s="180">
        <v>1</v>
      </c>
      <c r="P34" s="181">
        <v>0</v>
      </c>
      <c r="Q34" s="182">
        <v>0</v>
      </c>
      <c r="R34" s="73">
        <f t="shared" ref="R34" si="7">SUM(G34)*(O34*P34)*(1-Q34)</f>
        <v>0</v>
      </c>
    </row>
    <row r="35" spans="1:18" x14ac:dyDescent="0.3">
      <c r="A35" s="129" t="s">
        <v>113</v>
      </c>
      <c r="B35" s="129">
        <v>24</v>
      </c>
      <c r="C35" s="130">
        <v>33</v>
      </c>
      <c r="D35" s="131" t="s">
        <v>79</v>
      </c>
      <c r="E35" s="132" t="s">
        <v>207</v>
      </c>
      <c r="F35" s="154" t="s">
        <v>142</v>
      </c>
      <c r="G35" s="151">
        <v>31</v>
      </c>
      <c r="H35" s="128"/>
      <c r="I35" s="179"/>
      <c r="J35" s="179"/>
      <c r="K35" s="179"/>
      <c r="L35" s="179"/>
      <c r="M35" s="179"/>
      <c r="N35" s="179"/>
      <c r="O35" s="180">
        <v>1</v>
      </c>
      <c r="P35" s="181">
        <v>0</v>
      </c>
      <c r="Q35" s="182">
        <v>0</v>
      </c>
      <c r="R35" s="73">
        <f t="shared" ref="R35" si="8">SUM(G35)*(O35*P35)*(1-Q35)</f>
        <v>0</v>
      </c>
    </row>
    <row r="36" spans="1:18" x14ac:dyDescent="0.3">
      <c r="A36" s="129" t="s">
        <v>113</v>
      </c>
      <c r="B36" s="129">
        <v>10</v>
      </c>
      <c r="C36" s="130">
        <v>20</v>
      </c>
      <c r="D36" s="131" t="s">
        <v>79</v>
      </c>
      <c r="E36" s="132" t="s">
        <v>210</v>
      </c>
      <c r="F36" s="154" t="s">
        <v>142</v>
      </c>
      <c r="G36" s="151">
        <v>394</v>
      </c>
      <c r="H36" s="128"/>
      <c r="I36" s="179"/>
      <c r="J36" s="179"/>
      <c r="K36" s="179"/>
      <c r="L36" s="179"/>
      <c r="M36" s="179"/>
      <c r="N36" s="179"/>
      <c r="O36" s="180">
        <v>1</v>
      </c>
      <c r="P36" s="181">
        <v>0</v>
      </c>
      <c r="Q36" s="182">
        <v>0</v>
      </c>
      <c r="R36" s="73">
        <f t="shared" ref="R36" si="9">SUM(G36)*(O36*P36)*(1-Q36)</f>
        <v>0</v>
      </c>
    </row>
    <row r="37" spans="1:18" x14ac:dyDescent="0.3">
      <c r="A37" s="129"/>
      <c r="B37" s="129"/>
      <c r="C37" s="130"/>
      <c r="D37" s="131"/>
      <c r="E37" s="132"/>
      <c r="F37" s="131"/>
      <c r="G37" s="151"/>
      <c r="H37" s="128"/>
      <c r="I37" s="133"/>
      <c r="J37" s="133"/>
      <c r="K37" s="133"/>
      <c r="L37" s="133"/>
      <c r="M37" s="133"/>
      <c r="N37" s="133"/>
      <c r="O37" s="134" t="s">
        <v>85</v>
      </c>
      <c r="P37" s="135"/>
      <c r="Q37" s="141">
        <f>AVERAGE(Q25:Q36)</f>
        <v>0</v>
      </c>
      <c r="R37" s="142">
        <f>SUM(R25:R36)</f>
        <v>0</v>
      </c>
    </row>
    <row r="38" spans="1:18" x14ac:dyDescent="0.3">
      <c r="A38" s="136"/>
      <c r="B38" s="136"/>
      <c r="C38" s="136"/>
      <c r="D38" s="136"/>
      <c r="E38" s="136"/>
      <c r="F38" s="136"/>
      <c r="G38" s="152"/>
      <c r="H38" s="128"/>
      <c r="I38" s="136"/>
      <c r="J38" s="136"/>
      <c r="K38" s="136"/>
      <c r="L38" s="136"/>
      <c r="M38" s="136"/>
      <c r="N38" s="136"/>
      <c r="O38" s="137"/>
      <c r="P38" s="138"/>
      <c r="Q38" s="139"/>
      <c r="R38" s="140"/>
    </row>
    <row r="39" spans="1:18" x14ac:dyDescent="0.3">
      <c r="A39" s="129" t="s">
        <v>123</v>
      </c>
      <c r="B39" s="129"/>
      <c r="C39" s="130">
        <v>400</v>
      </c>
      <c r="D39" s="131" t="s">
        <v>77</v>
      </c>
      <c r="E39" s="132" t="s">
        <v>124</v>
      </c>
      <c r="F39" s="154" t="s">
        <v>142</v>
      </c>
      <c r="G39" s="151">
        <v>1268</v>
      </c>
      <c r="H39" s="128"/>
      <c r="I39" s="179"/>
      <c r="J39" s="179"/>
      <c r="K39" s="179"/>
      <c r="L39" s="179"/>
      <c r="M39" s="179"/>
      <c r="N39" s="179"/>
      <c r="O39" s="180">
        <v>1</v>
      </c>
      <c r="P39" s="181">
        <v>0</v>
      </c>
      <c r="Q39" s="182">
        <v>0</v>
      </c>
      <c r="R39" s="73">
        <f t="shared" ref="R39:R56" si="10">SUM(G39)*(O39*P39)*(1-Q39)</f>
        <v>0</v>
      </c>
    </row>
    <row r="40" spans="1:18" x14ac:dyDescent="0.3">
      <c r="A40" s="129" t="s">
        <v>123</v>
      </c>
      <c r="B40" s="129"/>
      <c r="C40" s="130">
        <v>500</v>
      </c>
      <c r="D40" s="131" t="s">
        <v>77</v>
      </c>
      <c r="E40" s="132" t="s">
        <v>125</v>
      </c>
      <c r="F40" s="154" t="s">
        <v>142</v>
      </c>
      <c r="G40" s="151">
        <v>563.09</v>
      </c>
      <c r="H40" s="128"/>
      <c r="I40" s="179"/>
      <c r="J40" s="179"/>
      <c r="K40" s="179"/>
      <c r="L40" s="179"/>
      <c r="M40" s="179"/>
      <c r="N40" s="179"/>
      <c r="O40" s="180">
        <v>1</v>
      </c>
      <c r="P40" s="181">
        <v>0</v>
      </c>
      <c r="Q40" s="182">
        <v>0</v>
      </c>
      <c r="R40" s="73">
        <f t="shared" si="10"/>
        <v>0</v>
      </c>
    </row>
    <row r="41" spans="1:18" x14ac:dyDescent="0.3">
      <c r="A41" s="129" t="s">
        <v>123</v>
      </c>
      <c r="B41" s="129"/>
      <c r="C41" s="130">
        <v>500</v>
      </c>
      <c r="D41" s="131" t="s">
        <v>77</v>
      </c>
      <c r="E41" s="132" t="s">
        <v>126</v>
      </c>
      <c r="F41" s="154" t="s">
        <v>142</v>
      </c>
      <c r="G41" s="151">
        <v>563.09</v>
      </c>
      <c r="H41" s="128"/>
      <c r="I41" s="179"/>
      <c r="J41" s="179"/>
      <c r="K41" s="179"/>
      <c r="L41" s="179"/>
      <c r="M41" s="179"/>
      <c r="N41" s="179"/>
      <c r="O41" s="180">
        <v>1</v>
      </c>
      <c r="P41" s="181">
        <v>0</v>
      </c>
      <c r="Q41" s="182">
        <v>0</v>
      </c>
      <c r="R41" s="73">
        <f t="shared" si="10"/>
        <v>0</v>
      </c>
    </row>
    <row r="42" spans="1:18" x14ac:dyDescent="0.3">
      <c r="A42" s="129" t="s">
        <v>123</v>
      </c>
      <c r="B42" s="129"/>
      <c r="C42" s="130">
        <v>500</v>
      </c>
      <c r="D42" s="131" t="s">
        <v>77</v>
      </c>
      <c r="E42" s="132" t="s">
        <v>127</v>
      </c>
      <c r="F42" s="154" t="s">
        <v>142</v>
      </c>
      <c r="G42" s="151">
        <v>563.09</v>
      </c>
      <c r="H42" s="128"/>
      <c r="I42" s="179"/>
      <c r="J42" s="179"/>
      <c r="K42" s="179"/>
      <c r="L42" s="179"/>
      <c r="M42" s="179"/>
      <c r="N42" s="179"/>
      <c r="O42" s="180">
        <v>1</v>
      </c>
      <c r="P42" s="181">
        <v>0</v>
      </c>
      <c r="Q42" s="182">
        <v>0</v>
      </c>
      <c r="R42" s="73">
        <f t="shared" si="10"/>
        <v>0</v>
      </c>
    </row>
    <row r="43" spans="1:18" x14ac:dyDescent="0.3">
      <c r="A43" s="129" t="s">
        <v>123</v>
      </c>
      <c r="B43" s="129"/>
      <c r="C43" s="130">
        <v>500</v>
      </c>
      <c r="D43" s="131" t="s">
        <v>77</v>
      </c>
      <c r="E43" s="132" t="s">
        <v>128</v>
      </c>
      <c r="F43" s="154" t="s">
        <v>142</v>
      </c>
      <c r="G43" s="151">
        <v>563.09</v>
      </c>
      <c r="H43" s="128"/>
      <c r="I43" s="179"/>
      <c r="J43" s="179"/>
      <c r="K43" s="179"/>
      <c r="L43" s="179"/>
      <c r="M43" s="179"/>
      <c r="N43" s="179"/>
      <c r="O43" s="180">
        <v>1</v>
      </c>
      <c r="P43" s="181">
        <v>0</v>
      </c>
      <c r="Q43" s="182">
        <v>0</v>
      </c>
      <c r="R43" s="73">
        <f t="shared" si="10"/>
        <v>0</v>
      </c>
    </row>
    <row r="44" spans="1:18" x14ac:dyDescent="0.3">
      <c r="A44" s="129" t="s">
        <v>123</v>
      </c>
      <c r="B44" s="129"/>
      <c r="C44" s="130">
        <v>250</v>
      </c>
      <c r="D44" s="131" t="s">
        <v>77</v>
      </c>
      <c r="E44" s="132" t="s">
        <v>129</v>
      </c>
      <c r="F44" s="154" t="s">
        <v>142</v>
      </c>
      <c r="G44" s="151">
        <v>581</v>
      </c>
      <c r="H44" s="128"/>
      <c r="I44" s="179"/>
      <c r="J44" s="179"/>
      <c r="K44" s="179"/>
      <c r="L44" s="179"/>
      <c r="M44" s="179"/>
      <c r="N44" s="179"/>
      <c r="O44" s="180">
        <v>1</v>
      </c>
      <c r="P44" s="181">
        <v>0</v>
      </c>
      <c r="Q44" s="182">
        <v>0</v>
      </c>
      <c r="R44" s="73">
        <f t="shared" si="10"/>
        <v>0</v>
      </c>
    </row>
    <row r="45" spans="1:18" x14ac:dyDescent="0.3">
      <c r="A45" s="129" t="s">
        <v>123</v>
      </c>
      <c r="B45" s="129"/>
      <c r="C45" s="130"/>
      <c r="D45" s="131" t="s">
        <v>76</v>
      </c>
      <c r="E45" s="132" t="s">
        <v>130</v>
      </c>
      <c r="F45" s="154" t="s">
        <v>142</v>
      </c>
      <c r="G45" s="151">
        <v>1766</v>
      </c>
      <c r="H45" s="128"/>
      <c r="I45" s="179"/>
      <c r="J45" s="179"/>
      <c r="K45" s="179"/>
      <c r="L45" s="179"/>
      <c r="M45" s="179"/>
      <c r="N45" s="179"/>
      <c r="O45" s="180">
        <v>1</v>
      </c>
      <c r="P45" s="181">
        <v>0</v>
      </c>
      <c r="Q45" s="182">
        <v>0</v>
      </c>
      <c r="R45" s="73">
        <f t="shared" si="10"/>
        <v>0</v>
      </c>
    </row>
    <row r="46" spans="1:18" x14ac:dyDescent="0.3">
      <c r="A46" s="129" t="s">
        <v>123</v>
      </c>
      <c r="B46" s="129"/>
      <c r="C46" s="130">
        <v>1000</v>
      </c>
      <c r="D46" s="131" t="s">
        <v>77</v>
      </c>
      <c r="E46" s="132" t="s">
        <v>131</v>
      </c>
      <c r="F46" s="154" t="s">
        <v>142</v>
      </c>
      <c r="G46" s="151">
        <v>603</v>
      </c>
      <c r="H46" s="128"/>
      <c r="I46" s="179"/>
      <c r="J46" s="179"/>
      <c r="K46" s="179"/>
      <c r="L46" s="179"/>
      <c r="M46" s="179"/>
      <c r="N46" s="179"/>
      <c r="O46" s="180">
        <v>1</v>
      </c>
      <c r="P46" s="181">
        <v>0</v>
      </c>
      <c r="Q46" s="182">
        <v>0</v>
      </c>
      <c r="R46" s="73">
        <f t="shared" si="10"/>
        <v>0</v>
      </c>
    </row>
    <row r="47" spans="1:18" x14ac:dyDescent="0.3">
      <c r="A47" s="129" t="s">
        <v>123</v>
      </c>
      <c r="B47" s="129"/>
      <c r="C47" s="130">
        <v>1000</v>
      </c>
      <c r="D47" s="131" t="s">
        <v>77</v>
      </c>
      <c r="E47" s="132" t="s">
        <v>132</v>
      </c>
      <c r="F47" s="154" t="s">
        <v>142</v>
      </c>
      <c r="G47" s="151">
        <v>603</v>
      </c>
      <c r="H47" s="128"/>
      <c r="I47" s="179"/>
      <c r="J47" s="179"/>
      <c r="K47" s="179"/>
      <c r="L47" s="179"/>
      <c r="M47" s="179"/>
      <c r="N47" s="179"/>
      <c r="O47" s="180">
        <v>1</v>
      </c>
      <c r="P47" s="181">
        <v>0</v>
      </c>
      <c r="Q47" s="182">
        <v>0</v>
      </c>
      <c r="R47" s="73">
        <f t="shared" si="10"/>
        <v>0</v>
      </c>
    </row>
    <row r="48" spans="1:18" x14ac:dyDescent="0.3">
      <c r="A48" s="129" t="s">
        <v>123</v>
      </c>
      <c r="B48" s="129"/>
      <c r="C48" s="130">
        <v>1</v>
      </c>
      <c r="D48" s="131" t="s">
        <v>76</v>
      </c>
      <c r="E48" s="132" t="s">
        <v>133</v>
      </c>
      <c r="F48" s="154" t="s">
        <v>142</v>
      </c>
      <c r="G48" s="151">
        <v>1027</v>
      </c>
      <c r="H48" s="128"/>
      <c r="I48" s="179"/>
      <c r="J48" s="179"/>
      <c r="K48" s="179"/>
      <c r="L48" s="179"/>
      <c r="M48" s="179"/>
      <c r="N48" s="179"/>
      <c r="O48" s="180">
        <v>1</v>
      </c>
      <c r="P48" s="181">
        <v>0</v>
      </c>
      <c r="Q48" s="182">
        <v>0</v>
      </c>
      <c r="R48" s="73">
        <f t="shared" si="10"/>
        <v>0</v>
      </c>
    </row>
    <row r="49" spans="1:18" x14ac:dyDescent="0.3">
      <c r="A49" s="129" t="s">
        <v>123</v>
      </c>
      <c r="B49" s="129"/>
      <c r="C49" s="130">
        <v>1</v>
      </c>
      <c r="D49" s="131" t="s">
        <v>76</v>
      </c>
      <c r="E49" s="132" t="s">
        <v>134</v>
      </c>
      <c r="F49" s="154" t="s">
        <v>142</v>
      </c>
      <c r="G49" s="151">
        <v>1027</v>
      </c>
      <c r="H49" s="128"/>
      <c r="I49" s="179"/>
      <c r="J49" s="179"/>
      <c r="K49" s="179"/>
      <c r="L49" s="179"/>
      <c r="M49" s="179"/>
      <c r="N49" s="179"/>
      <c r="O49" s="180">
        <v>1</v>
      </c>
      <c r="P49" s="181">
        <v>0</v>
      </c>
      <c r="Q49" s="182">
        <v>0</v>
      </c>
      <c r="R49" s="73">
        <f t="shared" si="10"/>
        <v>0</v>
      </c>
    </row>
    <row r="50" spans="1:18" x14ac:dyDescent="0.3">
      <c r="A50" s="129" t="s">
        <v>123</v>
      </c>
      <c r="B50" s="129"/>
      <c r="C50" s="130">
        <v>1</v>
      </c>
      <c r="D50" s="131" t="s">
        <v>76</v>
      </c>
      <c r="E50" s="132" t="s">
        <v>135</v>
      </c>
      <c r="F50" s="154" t="s">
        <v>142</v>
      </c>
      <c r="G50" s="151">
        <v>620</v>
      </c>
      <c r="H50" s="128"/>
      <c r="I50" s="179"/>
      <c r="J50" s="179"/>
      <c r="K50" s="179"/>
      <c r="L50" s="179"/>
      <c r="M50" s="179"/>
      <c r="N50" s="179"/>
      <c r="O50" s="180">
        <v>1</v>
      </c>
      <c r="P50" s="181">
        <v>0</v>
      </c>
      <c r="Q50" s="182">
        <v>0</v>
      </c>
      <c r="R50" s="73">
        <f t="shared" si="10"/>
        <v>0</v>
      </c>
    </row>
    <row r="51" spans="1:18" x14ac:dyDescent="0.3">
      <c r="A51" s="129" t="s">
        <v>123</v>
      </c>
      <c r="B51" s="129"/>
      <c r="C51" s="130">
        <v>1</v>
      </c>
      <c r="D51" s="131" t="s">
        <v>76</v>
      </c>
      <c r="E51" s="132" t="s">
        <v>136</v>
      </c>
      <c r="F51" s="154" t="s">
        <v>142</v>
      </c>
      <c r="G51" s="151">
        <v>561</v>
      </c>
      <c r="H51" s="128"/>
      <c r="I51" s="179"/>
      <c r="J51" s="179"/>
      <c r="K51" s="179"/>
      <c r="L51" s="179"/>
      <c r="M51" s="179"/>
      <c r="N51" s="179"/>
      <c r="O51" s="180">
        <v>1</v>
      </c>
      <c r="P51" s="181">
        <v>0</v>
      </c>
      <c r="Q51" s="182">
        <v>0</v>
      </c>
      <c r="R51" s="73">
        <f t="shared" si="10"/>
        <v>0</v>
      </c>
    </row>
    <row r="52" spans="1:18" x14ac:dyDescent="0.3">
      <c r="A52" s="129" t="s">
        <v>123</v>
      </c>
      <c r="B52" s="129"/>
      <c r="C52" s="130">
        <v>1</v>
      </c>
      <c r="D52" s="131" t="s">
        <v>76</v>
      </c>
      <c r="E52" s="132" t="s">
        <v>137</v>
      </c>
      <c r="F52" s="154" t="s">
        <v>142</v>
      </c>
      <c r="G52" s="151">
        <v>561</v>
      </c>
      <c r="H52" s="128"/>
      <c r="I52" s="179"/>
      <c r="J52" s="179"/>
      <c r="K52" s="179"/>
      <c r="L52" s="179"/>
      <c r="M52" s="179"/>
      <c r="N52" s="179"/>
      <c r="O52" s="180">
        <v>1</v>
      </c>
      <c r="P52" s="181">
        <v>0</v>
      </c>
      <c r="Q52" s="182">
        <v>0</v>
      </c>
      <c r="R52" s="73">
        <f t="shared" si="10"/>
        <v>0</v>
      </c>
    </row>
    <row r="53" spans="1:18" x14ac:dyDescent="0.3">
      <c r="A53" s="129" t="s">
        <v>123</v>
      </c>
      <c r="B53" s="129"/>
      <c r="C53" s="130">
        <v>1</v>
      </c>
      <c r="D53" s="131" t="s">
        <v>76</v>
      </c>
      <c r="E53" s="132" t="s">
        <v>138</v>
      </c>
      <c r="F53" s="154" t="s">
        <v>142</v>
      </c>
      <c r="G53" s="151">
        <v>561</v>
      </c>
      <c r="H53" s="128"/>
      <c r="I53" s="179"/>
      <c r="J53" s="179"/>
      <c r="K53" s="179"/>
      <c r="L53" s="179"/>
      <c r="M53" s="179"/>
      <c r="N53" s="179"/>
      <c r="O53" s="180">
        <v>1</v>
      </c>
      <c r="P53" s="181">
        <v>0</v>
      </c>
      <c r="Q53" s="182">
        <v>0</v>
      </c>
      <c r="R53" s="73">
        <f t="shared" si="10"/>
        <v>0</v>
      </c>
    </row>
    <row r="54" spans="1:18" x14ac:dyDescent="0.3">
      <c r="A54" s="129" t="s">
        <v>123</v>
      </c>
      <c r="B54" s="129"/>
      <c r="C54" s="130">
        <v>1</v>
      </c>
      <c r="D54" s="131" t="s">
        <v>76</v>
      </c>
      <c r="E54" s="132" t="s">
        <v>139</v>
      </c>
      <c r="F54" s="154" t="s">
        <v>142</v>
      </c>
      <c r="G54" s="151">
        <v>591</v>
      </c>
      <c r="H54" s="128"/>
      <c r="I54" s="179"/>
      <c r="J54" s="179"/>
      <c r="K54" s="179"/>
      <c r="L54" s="179"/>
      <c r="M54" s="179"/>
      <c r="N54" s="179"/>
      <c r="O54" s="180">
        <v>1</v>
      </c>
      <c r="P54" s="181">
        <v>0</v>
      </c>
      <c r="Q54" s="182">
        <v>0</v>
      </c>
      <c r="R54" s="73">
        <f t="shared" si="10"/>
        <v>0</v>
      </c>
    </row>
    <row r="55" spans="1:18" x14ac:dyDescent="0.3">
      <c r="A55" s="129" t="s">
        <v>123</v>
      </c>
      <c r="B55" s="129"/>
      <c r="C55" s="130">
        <v>1</v>
      </c>
      <c r="D55" s="131" t="s">
        <v>76</v>
      </c>
      <c r="E55" s="132" t="s">
        <v>140</v>
      </c>
      <c r="F55" s="154" t="s">
        <v>142</v>
      </c>
      <c r="G55" s="151">
        <v>555</v>
      </c>
      <c r="H55" s="128"/>
      <c r="I55" s="179"/>
      <c r="J55" s="179"/>
      <c r="K55" s="179"/>
      <c r="L55" s="179"/>
      <c r="M55" s="179"/>
      <c r="N55" s="179"/>
      <c r="O55" s="180">
        <v>1</v>
      </c>
      <c r="P55" s="181">
        <v>0</v>
      </c>
      <c r="Q55" s="182">
        <v>0</v>
      </c>
      <c r="R55" s="73">
        <f t="shared" si="10"/>
        <v>0</v>
      </c>
    </row>
    <row r="56" spans="1:18" x14ac:dyDescent="0.3">
      <c r="A56" s="129" t="s">
        <v>123</v>
      </c>
      <c r="B56" s="129"/>
      <c r="C56" s="130">
        <v>1</v>
      </c>
      <c r="D56" s="131" t="s">
        <v>76</v>
      </c>
      <c r="E56" s="132" t="s">
        <v>141</v>
      </c>
      <c r="F56" s="154" t="s">
        <v>142</v>
      </c>
      <c r="G56" s="151">
        <v>555</v>
      </c>
      <c r="H56" s="128"/>
      <c r="I56" s="179"/>
      <c r="J56" s="179"/>
      <c r="K56" s="179"/>
      <c r="L56" s="179"/>
      <c r="M56" s="179"/>
      <c r="N56" s="179"/>
      <c r="O56" s="180">
        <v>1</v>
      </c>
      <c r="P56" s="181">
        <v>0</v>
      </c>
      <c r="Q56" s="182">
        <v>0</v>
      </c>
      <c r="R56" s="73">
        <f t="shared" si="10"/>
        <v>0</v>
      </c>
    </row>
    <row r="57" spans="1:18" x14ac:dyDescent="0.3">
      <c r="A57" s="129" t="s">
        <v>123</v>
      </c>
      <c r="B57" s="129"/>
      <c r="C57" s="130">
        <v>500</v>
      </c>
      <c r="D57" s="131" t="s">
        <v>77</v>
      </c>
      <c r="E57" s="132" t="s">
        <v>203</v>
      </c>
      <c r="F57" s="154" t="s">
        <v>142</v>
      </c>
      <c r="G57" s="151">
        <v>407</v>
      </c>
      <c r="H57" s="128"/>
      <c r="I57" s="179"/>
      <c r="J57" s="179"/>
      <c r="K57" s="179"/>
      <c r="L57" s="179"/>
      <c r="M57" s="179"/>
      <c r="N57" s="179"/>
      <c r="O57" s="180">
        <v>1</v>
      </c>
      <c r="P57" s="181">
        <v>0</v>
      </c>
      <c r="Q57" s="182">
        <v>0</v>
      </c>
      <c r="R57" s="73">
        <f t="shared" ref="R57" si="11">SUM(G57)*(O57*P57)*(1-Q57)</f>
        <v>0</v>
      </c>
    </row>
    <row r="58" spans="1:18" x14ac:dyDescent="0.3">
      <c r="A58" s="129"/>
      <c r="B58" s="129"/>
      <c r="C58" s="130"/>
      <c r="D58" s="131"/>
      <c r="E58" s="132"/>
      <c r="F58" s="131"/>
      <c r="G58" s="151"/>
      <c r="H58" s="128"/>
      <c r="I58" s="133"/>
      <c r="J58" s="133"/>
      <c r="K58" s="133"/>
      <c r="L58" s="133"/>
      <c r="M58" s="133"/>
      <c r="N58" s="133"/>
      <c r="O58" s="134" t="s">
        <v>85</v>
      </c>
      <c r="P58" s="135"/>
      <c r="Q58" s="141">
        <f>AVERAGE(Q39:Q57)</f>
        <v>0</v>
      </c>
      <c r="R58" s="142">
        <f>SUM(R39:R57)</f>
        <v>0</v>
      </c>
    </row>
    <row r="59" spans="1:18" x14ac:dyDescent="0.3">
      <c r="A59" s="136"/>
      <c r="B59" s="136"/>
      <c r="C59" s="136"/>
      <c r="D59" s="136"/>
      <c r="E59" s="136"/>
      <c r="F59" s="136"/>
      <c r="G59" s="152"/>
      <c r="H59" s="128"/>
      <c r="I59" s="136"/>
      <c r="J59" s="136"/>
      <c r="K59" s="136"/>
      <c r="L59" s="136"/>
      <c r="M59" s="136"/>
      <c r="N59" s="136"/>
      <c r="O59" s="137"/>
      <c r="P59" s="138"/>
      <c r="Q59" s="139"/>
      <c r="R59" s="140"/>
    </row>
    <row r="60" spans="1:18" x14ac:dyDescent="0.3">
      <c r="A60" s="129" t="s">
        <v>143</v>
      </c>
      <c r="B60" s="129"/>
      <c r="C60" s="130">
        <v>1000</v>
      </c>
      <c r="D60" s="131" t="s">
        <v>77</v>
      </c>
      <c r="E60" s="132" t="s">
        <v>144</v>
      </c>
      <c r="F60" s="131">
        <v>8711222006061</v>
      </c>
      <c r="G60" s="151">
        <v>923</v>
      </c>
      <c r="H60" s="128"/>
      <c r="I60" s="179"/>
      <c r="J60" s="179"/>
      <c r="K60" s="179"/>
      <c r="L60" s="179"/>
      <c r="M60" s="179"/>
      <c r="N60" s="179"/>
      <c r="O60" s="180">
        <v>1</v>
      </c>
      <c r="P60" s="181">
        <v>0</v>
      </c>
      <c r="Q60" s="182">
        <v>0</v>
      </c>
      <c r="R60" s="73">
        <f t="shared" ref="R60:R76" si="12">SUM(G60)*(O60*P60)*(1-Q60)</f>
        <v>0</v>
      </c>
    </row>
    <row r="61" spans="1:18" x14ac:dyDescent="0.3">
      <c r="A61" s="129" t="s">
        <v>143</v>
      </c>
      <c r="B61" s="129">
        <v>20</v>
      </c>
      <c r="C61" s="130">
        <v>35</v>
      </c>
      <c r="D61" s="131" t="s">
        <v>77</v>
      </c>
      <c r="E61" s="132" t="s">
        <v>145</v>
      </c>
      <c r="F61" s="131">
        <v>8710398161949</v>
      </c>
      <c r="G61" s="151">
        <v>539</v>
      </c>
      <c r="H61" s="128"/>
      <c r="I61" s="179"/>
      <c r="J61" s="179"/>
      <c r="K61" s="179"/>
      <c r="L61" s="179"/>
      <c r="M61" s="179"/>
      <c r="N61" s="179"/>
      <c r="O61" s="180">
        <v>1</v>
      </c>
      <c r="P61" s="181">
        <v>0</v>
      </c>
      <c r="Q61" s="182">
        <v>0</v>
      </c>
      <c r="R61" s="73">
        <f t="shared" si="12"/>
        <v>0</v>
      </c>
    </row>
    <row r="62" spans="1:18" x14ac:dyDescent="0.3">
      <c r="A62" s="129" t="s">
        <v>143</v>
      </c>
      <c r="B62" s="129"/>
      <c r="C62" s="130">
        <v>750</v>
      </c>
      <c r="D62" s="131" t="s">
        <v>77</v>
      </c>
      <c r="E62" s="132" t="s">
        <v>146</v>
      </c>
      <c r="F62" s="131">
        <v>8711222006429</v>
      </c>
      <c r="G62" s="151">
        <v>1003</v>
      </c>
      <c r="H62" s="128"/>
      <c r="I62" s="179"/>
      <c r="J62" s="179"/>
      <c r="K62" s="179"/>
      <c r="L62" s="179"/>
      <c r="M62" s="179"/>
      <c r="N62" s="179"/>
      <c r="O62" s="180">
        <v>1</v>
      </c>
      <c r="P62" s="181">
        <v>0</v>
      </c>
      <c r="Q62" s="182">
        <v>0</v>
      </c>
      <c r="R62" s="73">
        <f t="shared" si="12"/>
        <v>0</v>
      </c>
    </row>
    <row r="63" spans="1:18" x14ac:dyDescent="0.3">
      <c r="A63" s="129" t="s">
        <v>143</v>
      </c>
      <c r="B63" s="129">
        <v>30</v>
      </c>
      <c r="C63" s="130">
        <v>43</v>
      </c>
      <c r="D63" s="131" t="s">
        <v>77</v>
      </c>
      <c r="E63" s="132" t="s">
        <v>216</v>
      </c>
      <c r="F63" s="131">
        <v>8000500073698</v>
      </c>
      <c r="G63" s="151">
        <v>279</v>
      </c>
      <c r="H63" s="128"/>
      <c r="I63" s="179"/>
      <c r="J63" s="179"/>
      <c r="K63" s="179"/>
      <c r="L63" s="179"/>
      <c r="M63" s="179"/>
      <c r="N63" s="179"/>
      <c r="O63" s="180">
        <v>1</v>
      </c>
      <c r="P63" s="181">
        <v>0</v>
      </c>
      <c r="Q63" s="182">
        <v>0</v>
      </c>
      <c r="R63" s="73">
        <f t="shared" si="12"/>
        <v>0</v>
      </c>
    </row>
    <row r="64" spans="1:18" x14ac:dyDescent="0.3">
      <c r="A64" s="129" t="s">
        <v>143</v>
      </c>
      <c r="B64" s="129">
        <v>4</v>
      </c>
      <c r="C64" s="130">
        <v>1500</v>
      </c>
      <c r="D64" s="131" t="s">
        <v>77</v>
      </c>
      <c r="E64" s="132" t="s">
        <v>215</v>
      </c>
      <c r="F64" s="131">
        <v>8710401427017</v>
      </c>
      <c r="G64" s="151">
        <v>96</v>
      </c>
      <c r="H64" s="128"/>
      <c r="I64" s="179"/>
      <c r="J64" s="179"/>
      <c r="K64" s="179"/>
      <c r="L64" s="179"/>
      <c r="M64" s="179"/>
      <c r="N64" s="179"/>
      <c r="O64" s="180">
        <v>1</v>
      </c>
      <c r="P64" s="181">
        <v>0</v>
      </c>
      <c r="Q64" s="182">
        <v>0</v>
      </c>
      <c r="R64" s="73">
        <f t="shared" si="12"/>
        <v>0</v>
      </c>
    </row>
    <row r="65" spans="1:18" x14ac:dyDescent="0.3">
      <c r="A65" s="129" t="s">
        <v>143</v>
      </c>
      <c r="B65" s="129">
        <v>16</v>
      </c>
      <c r="C65" s="130">
        <v>85</v>
      </c>
      <c r="D65" s="131" t="s">
        <v>77</v>
      </c>
      <c r="E65" s="132" t="s">
        <v>147</v>
      </c>
      <c r="F65" s="131">
        <v>8710452300994</v>
      </c>
      <c r="G65" s="151">
        <v>467</v>
      </c>
      <c r="H65" s="128"/>
      <c r="I65" s="179"/>
      <c r="J65" s="179"/>
      <c r="K65" s="179"/>
      <c r="L65" s="179"/>
      <c r="M65" s="179"/>
      <c r="N65" s="179"/>
      <c r="O65" s="180">
        <v>1</v>
      </c>
      <c r="P65" s="181">
        <v>0</v>
      </c>
      <c r="Q65" s="182">
        <v>0</v>
      </c>
      <c r="R65" s="73">
        <f t="shared" si="12"/>
        <v>0</v>
      </c>
    </row>
    <row r="66" spans="1:18" x14ac:dyDescent="0.3">
      <c r="A66" s="129" t="s">
        <v>143</v>
      </c>
      <c r="B66" s="129"/>
      <c r="C66" s="130">
        <v>1000</v>
      </c>
      <c r="D66" s="131" t="s">
        <v>77</v>
      </c>
      <c r="E66" s="132" t="s">
        <v>148</v>
      </c>
      <c r="F66" s="131">
        <v>8711222006399</v>
      </c>
      <c r="G66" s="151">
        <v>416</v>
      </c>
      <c r="H66" s="128"/>
      <c r="I66" s="179"/>
      <c r="J66" s="179"/>
      <c r="K66" s="179"/>
      <c r="L66" s="179"/>
      <c r="M66" s="179"/>
      <c r="N66" s="179"/>
      <c r="O66" s="180">
        <v>1</v>
      </c>
      <c r="P66" s="181">
        <v>0</v>
      </c>
      <c r="Q66" s="182">
        <v>0</v>
      </c>
      <c r="R66" s="73">
        <f t="shared" si="12"/>
        <v>0</v>
      </c>
    </row>
    <row r="67" spans="1:18" x14ac:dyDescent="0.3">
      <c r="A67" s="129" t="s">
        <v>143</v>
      </c>
      <c r="B67" s="129">
        <v>30</v>
      </c>
      <c r="C67" s="130">
        <v>30</v>
      </c>
      <c r="D67" s="131" t="s">
        <v>77</v>
      </c>
      <c r="E67" s="132" t="s">
        <v>149</v>
      </c>
      <c r="F67" s="131">
        <v>8710398304155</v>
      </c>
      <c r="G67" s="151">
        <v>600</v>
      </c>
      <c r="H67" s="128"/>
      <c r="I67" s="179"/>
      <c r="J67" s="179"/>
      <c r="K67" s="179"/>
      <c r="L67" s="179"/>
      <c r="M67" s="179"/>
      <c r="N67" s="179"/>
      <c r="O67" s="180">
        <v>1</v>
      </c>
      <c r="P67" s="181">
        <v>0</v>
      </c>
      <c r="Q67" s="182">
        <v>0</v>
      </c>
      <c r="R67" s="73">
        <f t="shared" si="12"/>
        <v>0</v>
      </c>
    </row>
    <row r="68" spans="1:18" x14ac:dyDescent="0.3">
      <c r="A68" s="129" t="s">
        <v>143</v>
      </c>
      <c r="B68" s="129"/>
      <c r="C68" s="130">
        <v>1000</v>
      </c>
      <c r="D68" s="131" t="s">
        <v>77</v>
      </c>
      <c r="E68" s="132" t="s">
        <v>150</v>
      </c>
      <c r="F68" s="131">
        <v>8711222006443</v>
      </c>
      <c r="G68" s="151">
        <v>608</v>
      </c>
      <c r="H68" s="128"/>
      <c r="I68" s="179"/>
      <c r="J68" s="179"/>
      <c r="K68" s="179"/>
      <c r="L68" s="179"/>
      <c r="M68" s="179"/>
      <c r="N68" s="179"/>
      <c r="O68" s="180">
        <v>1</v>
      </c>
      <c r="P68" s="181">
        <v>0</v>
      </c>
      <c r="Q68" s="182">
        <v>0</v>
      </c>
      <c r="R68" s="73">
        <f t="shared" si="12"/>
        <v>0</v>
      </c>
    </row>
    <row r="69" spans="1:18" x14ac:dyDescent="0.3">
      <c r="A69" s="129" t="s">
        <v>143</v>
      </c>
      <c r="B69" s="129">
        <v>21</v>
      </c>
      <c r="C69" s="130">
        <v>23</v>
      </c>
      <c r="D69" s="131" t="s">
        <v>77</v>
      </c>
      <c r="E69" s="132" t="s">
        <v>151</v>
      </c>
      <c r="F69" s="131">
        <v>5060292302256</v>
      </c>
      <c r="G69" s="151">
        <v>238</v>
      </c>
      <c r="H69" s="128"/>
      <c r="I69" s="179"/>
      <c r="J69" s="179"/>
      <c r="K69" s="179"/>
      <c r="L69" s="179"/>
      <c r="M69" s="179"/>
      <c r="N69" s="179"/>
      <c r="O69" s="180">
        <v>1</v>
      </c>
      <c r="P69" s="181">
        <v>0</v>
      </c>
      <c r="Q69" s="182">
        <v>0</v>
      </c>
      <c r="R69" s="73">
        <f t="shared" si="12"/>
        <v>0</v>
      </c>
    </row>
    <row r="70" spans="1:18" x14ac:dyDescent="0.3">
      <c r="A70" s="129" t="s">
        <v>143</v>
      </c>
      <c r="B70" s="129">
        <v>2</v>
      </c>
      <c r="C70" s="130" t="s">
        <v>160</v>
      </c>
      <c r="D70" s="131" t="s">
        <v>78</v>
      </c>
      <c r="E70" s="132" t="s">
        <v>152</v>
      </c>
      <c r="F70" s="131">
        <v>8711000332634</v>
      </c>
      <c r="G70" s="151">
        <v>54</v>
      </c>
      <c r="H70" s="128"/>
      <c r="I70" s="179"/>
      <c r="J70" s="179"/>
      <c r="K70" s="179"/>
      <c r="L70" s="179"/>
      <c r="M70" s="179"/>
      <c r="N70" s="179"/>
      <c r="O70" s="180">
        <v>1</v>
      </c>
      <c r="P70" s="181">
        <v>0</v>
      </c>
      <c r="Q70" s="182">
        <v>0</v>
      </c>
      <c r="R70" s="73">
        <f t="shared" si="12"/>
        <v>0</v>
      </c>
    </row>
    <row r="71" spans="1:18" x14ac:dyDescent="0.3">
      <c r="A71" s="129" t="s">
        <v>143</v>
      </c>
      <c r="B71" s="129"/>
      <c r="C71" s="130">
        <v>1000</v>
      </c>
      <c r="D71" s="131" t="s">
        <v>77</v>
      </c>
      <c r="E71" s="132" t="s">
        <v>153</v>
      </c>
      <c r="F71" s="131">
        <v>8710435136374</v>
      </c>
      <c r="G71" s="151">
        <v>367</v>
      </c>
      <c r="H71" s="128"/>
      <c r="I71" s="179"/>
      <c r="J71" s="179"/>
      <c r="K71" s="179"/>
      <c r="L71" s="179"/>
      <c r="M71" s="179"/>
      <c r="N71" s="179"/>
      <c r="O71" s="180">
        <v>1</v>
      </c>
      <c r="P71" s="181">
        <v>0</v>
      </c>
      <c r="Q71" s="182">
        <v>0</v>
      </c>
      <c r="R71" s="73">
        <f t="shared" si="12"/>
        <v>0</v>
      </c>
    </row>
    <row r="72" spans="1:18" x14ac:dyDescent="0.3">
      <c r="A72" s="129" t="s">
        <v>143</v>
      </c>
      <c r="B72" s="129">
        <v>20</v>
      </c>
      <c r="C72" s="130">
        <v>35</v>
      </c>
      <c r="D72" s="131" t="s">
        <v>77</v>
      </c>
      <c r="E72" s="132" t="s">
        <v>154</v>
      </c>
      <c r="F72" s="131">
        <v>8710398161925</v>
      </c>
      <c r="G72" s="151">
        <v>299</v>
      </c>
      <c r="H72" s="128"/>
      <c r="I72" s="179"/>
      <c r="J72" s="179"/>
      <c r="K72" s="179"/>
      <c r="L72" s="179"/>
      <c r="M72" s="179"/>
      <c r="N72" s="179"/>
      <c r="O72" s="180">
        <v>1</v>
      </c>
      <c r="P72" s="181">
        <v>0</v>
      </c>
      <c r="Q72" s="182">
        <v>0</v>
      </c>
      <c r="R72" s="73">
        <f t="shared" si="12"/>
        <v>0</v>
      </c>
    </row>
    <row r="73" spans="1:18" x14ac:dyDescent="0.3">
      <c r="A73" s="129" t="s">
        <v>143</v>
      </c>
      <c r="B73" s="129">
        <v>30</v>
      </c>
      <c r="C73" s="130">
        <v>22</v>
      </c>
      <c r="D73" s="131" t="s">
        <v>77</v>
      </c>
      <c r="E73" s="132" t="s">
        <v>155</v>
      </c>
      <c r="F73" s="131">
        <v>8710398504685</v>
      </c>
      <c r="G73" s="151">
        <v>259</v>
      </c>
      <c r="H73" s="128"/>
      <c r="I73" s="179"/>
      <c r="J73" s="179"/>
      <c r="K73" s="179"/>
      <c r="L73" s="179"/>
      <c r="M73" s="179"/>
      <c r="N73" s="179"/>
      <c r="O73" s="180">
        <v>1</v>
      </c>
      <c r="P73" s="181">
        <v>0</v>
      </c>
      <c r="Q73" s="182">
        <v>0</v>
      </c>
      <c r="R73" s="73">
        <f t="shared" si="12"/>
        <v>0</v>
      </c>
    </row>
    <row r="74" spans="1:18" x14ac:dyDescent="0.3">
      <c r="A74" s="129" t="s">
        <v>143</v>
      </c>
      <c r="B74" s="129">
        <v>21</v>
      </c>
      <c r="C74" s="130">
        <v>17</v>
      </c>
      <c r="D74" s="131" t="s">
        <v>77</v>
      </c>
      <c r="E74" s="132" t="s">
        <v>156</v>
      </c>
      <c r="F74" s="131">
        <v>8713276292032</v>
      </c>
      <c r="G74" s="151">
        <v>296</v>
      </c>
      <c r="H74" s="128"/>
      <c r="I74" s="179"/>
      <c r="J74" s="179"/>
      <c r="K74" s="179"/>
      <c r="L74" s="179"/>
      <c r="M74" s="179"/>
      <c r="N74" s="179"/>
      <c r="O74" s="180">
        <v>1</v>
      </c>
      <c r="P74" s="181">
        <v>0</v>
      </c>
      <c r="Q74" s="182">
        <v>0</v>
      </c>
      <c r="R74" s="73">
        <f t="shared" si="12"/>
        <v>0</v>
      </c>
    </row>
    <row r="75" spans="1:18" x14ac:dyDescent="0.3">
      <c r="A75" s="129" t="s">
        <v>143</v>
      </c>
      <c r="B75" s="129"/>
      <c r="C75" s="130">
        <v>600</v>
      </c>
      <c r="D75" s="131" t="s">
        <v>77</v>
      </c>
      <c r="E75" s="132" t="s">
        <v>157</v>
      </c>
      <c r="F75" s="131">
        <v>8710437033480</v>
      </c>
      <c r="G75" s="151">
        <v>594</v>
      </c>
      <c r="H75" s="128"/>
      <c r="I75" s="179"/>
      <c r="J75" s="179"/>
      <c r="K75" s="179"/>
      <c r="L75" s="179"/>
      <c r="M75" s="179"/>
      <c r="N75" s="179"/>
      <c r="O75" s="180">
        <v>1</v>
      </c>
      <c r="P75" s="181">
        <v>0</v>
      </c>
      <c r="Q75" s="182">
        <v>0</v>
      </c>
      <c r="R75" s="73">
        <f t="shared" si="12"/>
        <v>0</v>
      </c>
    </row>
    <row r="76" spans="1:18" x14ac:dyDescent="0.3">
      <c r="A76" s="129" t="s">
        <v>143</v>
      </c>
      <c r="B76" s="129"/>
      <c r="C76" s="130">
        <v>1000</v>
      </c>
      <c r="D76" s="131" t="s">
        <v>77</v>
      </c>
      <c r="E76" s="132" t="s">
        <v>158</v>
      </c>
      <c r="F76" s="131">
        <v>8710437021036</v>
      </c>
      <c r="G76" s="151">
        <v>482</v>
      </c>
      <c r="H76" s="128"/>
      <c r="I76" s="179"/>
      <c r="J76" s="179"/>
      <c r="K76" s="179"/>
      <c r="L76" s="179"/>
      <c r="M76" s="179"/>
      <c r="N76" s="179"/>
      <c r="O76" s="180">
        <v>1</v>
      </c>
      <c r="P76" s="181">
        <v>0</v>
      </c>
      <c r="Q76" s="182">
        <v>0</v>
      </c>
      <c r="R76" s="73">
        <f t="shared" si="12"/>
        <v>0</v>
      </c>
    </row>
    <row r="77" spans="1:18" x14ac:dyDescent="0.3">
      <c r="A77" s="129" t="s">
        <v>143</v>
      </c>
      <c r="B77" s="129">
        <v>21</v>
      </c>
      <c r="C77" s="130">
        <v>27</v>
      </c>
      <c r="D77" s="131" t="s">
        <v>77</v>
      </c>
      <c r="E77" s="132" t="s">
        <v>198</v>
      </c>
      <c r="F77" s="154" t="s">
        <v>142</v>
      </c>
      <c r="G77" s="151">
        <v>293</v>
      </c>
      <c r="H77" s="128"/>
      <c r="I77" s="179"/>
      <c r="J77" s="179"/>
      <c r="K77" s="179"/>
      <c r="L77" s="179"/>
      <c r="M77" s="179"/>
      <c r="N77" s="179"/>
      <c r="O77" s="180">
        <v>1</v>
      </c>
      <c r="P77" s="181">
        <v>0</v>
      </c>
      <c r="Q77" s="182">
        <v>0</v>
      </c>
      <c r="R77" s="73">
        <f t="shared" ref="R77:R78" si="13">SUM(G77)*(O77*P77)*(1-Q77)</f>
        <v>0</v>
      </c>
    </row>
    <row r="78" spans="1:18" x14ac:dyDescent="0.3">
      <c r="A78" s="129" t="s">
        <v>143</v>
      </c>
      <c r="B78" s="129">
        <v>16</v>
      </c>
      <c r="C78" s="130">
        <v>85</v>
      </c>
      <c r="D78" s="131" t="s">
        <v>77</v>
      </c>
      <c r="E78" s="132" t="s">
        <v>199</v>
      </c>
      <c r="F78" s="154" t="s">
        <v>142</v>
      </c>
      <c r="G78" s="151">
        <v>209</v>
      </c>
      <c r="H78" s="128"/>
      <c r="I78" s="179"/>
      <c r="J78" s="179"/>
      <c r="K78" s="179"/>
      <c r="L78" s="179"/>
      <c r="M78" s="179"/>
      <c r="N78" s="179"/>
      <c r="O78" s="180">
        <v>1</v>
      </c>
      <c r="P78" s="181">
        <v>0</v>
      </c>
      <c r="Q78" s="182">
        <v>0</v>
      </c>
      <c r="R78" s="73">
        <f t="shared" si="13"/>
        <v>0</v>
      </c>
    </row>
    <row r="79" spans="1:18" x14ac:dyDescent="0.3">
      <c r="A79" s="129" t="s">
        <v>143</v>
      </c>
      <c r="B79" s="129"/>
      <c r="C79" s="130">
        <v>1000</v>
      </c>
      <c r="D79" s="131" t="s">
        <v>77</v>
      </c>
      <c r="E79" s="132" t="s">
        <v>202</v>
      </c>
      <c r="F79" s="154" t="s">
        <v>142</v>
      </c>
      <c r="G79" s="151">
        <v>175</v>
      </c>
      <c r="H79" s="128"/>
      <c r="I79" s="179"/>
      <c r="J79" s="179"/>
      <c r="K79" s="179"/>
      <c r="L79" s="179"/>
      <c r="M79" s="179"/>
      <c r="N79" s="179"/>
      <c r="O79" s="180">
        <v>1</v>
      </c>
      <c r="P79" s="181">
        <v>0</v>
      </c>
      <c r="Q79" s="182">
        <v>0</v>
      </c>
      <c r="R79" s="73">
        <f t="shared" ref="R79" si="14">SUM(G79)*(O79*P79)*(1-Q79)</f>
        <v>0</v>
      </c>
    </row>
    <row r="80" spans="1:18" x14ac:dyDescent="0.3">
      <c r="A80" s="129" t="s">
        <v>143</v>
      </c>
      <c r="B80" s="129"/>
      <c r="C80" s="130">
        <v>5000</v>
      </c>
      <c r="D80" s="131" t="s">
        <v>77</v>
      </c>
      <c r="E80" s="132" t="s">
        <v>204</v>
      </c>
      <c r="F80" s="154" t="s">
        <v>142</v>
      </c>
      <c r="G80" s="151">
        <v>199</v>
      </c>
      <c r="H80" s="128"/>
      <c r="I80" s="179"/>
      <c r="J80" s="179"/>
      <c r="K80" s="179"/>
      <c r="L80" s="179"/>
      <c r="M80" s="179"/>
      <c r="N80" s="179"/>
      <c r="O80" s="180">
        <v>1</v>
      </c>
      <c r="P80" s="181">
        <v>0</v>
      </c>
      <c r="Q80" s="182">
        <v>0</v>
      </c>
      <c r="R80" s="73">
        <f t="shared" ref="R80" si="15">SUM(G80)*(O80*P80)*(1-Q80)</f>
        <v>0</v>
      </c>
    </row>
    <row r="81" spans="1:18" x14ac:dyDescent="0.3">
      <c r="A81" s="129" t="s">
        <v>143</v>
      </c>
      <c r="B81" s="129"/>
      <c r="C81" s="130">
        <v>1250</v>
      </c>
      <c r="D81" s="131" t="s">
        <v>77</v>
      </c>
      <c r="E81" s="132" t="s">
        <v>211</v>
      </c>
      <c r="F81" s="154" t="s">
        <v>142</v>
      </c>
      <c r="G81" s="151">
        <v>78</v>
      </c>
      <c r="H81" s="128"/>
      <c r="I81" s="179"/>
      <c r="J81" s="179"/>
      <c r="K81" s="179"/>
      <c r="L81" s="179"/>
      <c r="M81" s="179"/>
      <c r="N81" s="179"/>
      <c r="O81" s="180">
        <v>1</v>
      </c>
      <c r="P81" s="181">
        <v>0</v>
      </c>
      <c r="Q81" s="182">
        <v>0</v>
      </c>
      <c r="R81" s="73">
        <f t="shared" ref="R81" si="16">SUM(G81)*(O81*P81)*(1-Q81)</f>
        <v>0</v>
      </c>
    </row>
    <row r="82" spans="1:18" x14ac:dyDescent="0.3">
      <c r="A82" s="129" t="s">
        <v>143</v>
      </c>
      <c r="B82" s="129">
        <v>21</v>
      </c>
      <c r="C82" s="130">
        <v>23</v>
      </c>
      <c r="D82" s="131" t="s">
        <v>77</v>
      </c>
      <c r="E82" s="132" t="s">
        <v>212</v>
      </c>
      <c r="F82" s="154" t="s">
        <v>142</v>
      </c>
      <c r="G82" s="151">
        <v>84</v>
      </c>
      <c r="H82" s="128"/>
      <c r="I82" s="179"/>
      <c r="J82" s="179"/>
      <c r="K82" s="179"/>
      <c r="L82" s="179"/>
      <c r="M82" s="179"/>
      <c r="N82" s="179"/>
      <c r="O82" s="180">
        <v>1</v>
      </c>
      <c r="P82" s="181">
        <v>0</v>
      </c>
      <c r="Q82" s="182">
        <v>0</v>
      </c>
      <c r="R82" s="73">
        <f t="shared" ref="R82" si="17">SUM(G82)*(O82*P82)*(1-Q82)</f>
        <v>0</v>
      </c>
    </row>
    <row r="83" spans="1:18" x14ac:dyDescent="0.3">
      <c r="A83" s="129"/>
      <c r="B83" s="129"/>
      <c r="C83" s="130"/>
      <c r="D83" s="131"/>
      <c r="E83" s="132"/>
      <c r="F83" s="131"/>
      <c r="G83" s="151"/>
      <c r="H83" s="128"/>
      <c r="I83" s="133"/>
      <c r="J83" s="133"/>
      <c r="K83" s="133"/>
      <c r="L83" s="133"/>
      <c r="M83" s="133"/>
      <c r="N83" s="133"/>
      <c r="O83" s="134" t="s">
        <v>85</v>
      </c>
      <c r="P83" s="135"/>
      <c r="Q83" s="141">
        <f>AVERAGE(Q60:Q82)</f>
        <v>0</v>
      </c>
      <c r="R83" s="142">
        <f>SUM(R60:R82)</f>
        <v>0</v>
      </c>
    </row>
    <row r="84" spans="1:18" x14ac:dyDescent="0.3">
      <c r="A84" s="136"/>
      <c r="B84" s="136"/>
      <c r="C84" s="136"/>
      <c r="D84" s="136"/>
      <c r="E84" s="136"/>
      <c r="F84" s="136"/>
      <c r="G84" s="152"/>
      <c r="H84" s="128"/>
      <c r="I84" s="136"/>
      <c r="J84" s="136"/>
      <c r="K84" s="136"/>
      <c r="L84" s="136"/>
      <c r="M84" s="136"/>
      <c r="N84" s="136"/>
      <c r="O84" s="137"/>
      <c r="P84" s="138"/>
      <c r="Q84" s="139"/>
      <c r="R84" s="140"/>
    </row>
    <row r="85" spans="1:18" x14ac:dyDescent="0.3">
      <c r="A85" s="129" t="s">
        <v>161</v>
      </c>
      <c r="B85" s="129"/>
      <c r="C85" s="130">
        <v>1</v>
      </c>
      <c r="D85" s="131" t="s">
        <v>78</v>
      </c>
      <c r="E85" s="132" t="s">
        <v>162</v>
      </c>
      <c r="F85" s="131">
        <v>8712800001164</v>
      </c>
      <c r="G85" s="151">
        <v>4349</v>
      </c>
      <c r="H85" s="128"/>
      <c r="I85" s="179"/>
      <c r="J85" s="179"/>
      <c r="K85" s="179"/>
      <c r="L85" s="179"/>
      <c r="M85" s="179"/>
      <c r="N85" s="179"/>
      <c r="O85" s="180">
        <v>1</v>
      </c>
      <c r="P85" s="181">
        <v>0</v>
      </c>
      <c r="Q85" s="182">
        <v>0</v>
      </c>
      <c r="R85" s="73">
        <f t="shared" ref="R85:R86" si="18">SUM(G85)*(O85*P85)*(1-Q85)</f>
        <v>0</v>
      </c>
    </row>
    <row r="86" spans="1:18" x14ac:dyDescent="0.3">
      <c r="A86" s="129" t="s">
        <v>161</v>
      </c>
      <c r="B86" s="129"/>
      <c r="C86" s="130">
        <v>1</v>
      </c>
      <c r="D86" s="131" t="s">
        <v>78</v>
      </c>
      <c r="E86" s="132" t="s">
        <v>163</v>
      </c>
      <c r="F86" s="131">
        <v>8712800597315</v>
      </c>
      <c r="G86" s="151">
        <v>2185</v>
      </c>
      <c r="H86" s="128"/>
      <c r="I86" s="179"/>
      <c r="J86" s="179"/>
      <c r="K86" s="179"/>
      <c r="L86" s="179"/>
      <c r="M86" s="179"/>
      <c r="N86" s="179"/>
      <c r="O86" s="180">
        <v>1</v>
      </c>
      <c r="P86" s="181">
        <v>0</v>
      </c>
      <c r="Q86" s="182">
        <v>0</v>
      </c>
      <c r="R86" s="73">
        <f t="shared" si="18"/>
        <v>0</v>
      </c>
    </row>
    <row r="87" spans="1:18" x14ac:dyDescent="0.3">
      <c r="A87" s="129" t="s">
        <v>161</v>
      </c>
      <c r="B87" s="129">
        <v>8</v>
      </c>
      <c r="C87" s="130">
        <v>0.25</v>
      </c>
      <c r="D87" s="131" t="s">
        <v>78</v>
      </c>
      <c r="E87" s="132" t="s">
        <v>213</v>
      </c>
      <c r="F87" s="154" t="s">
        <v>142</v>
      </c>
      <c r="G87" s="151">
        <v>336</v>
      </c>
      <c r="H87" s="128"/>
      <c r="I87" s="179"/>
      <c r="J87" s="179"/>
      <c r="K87" s="179"/>
      <c r="L87" s="179"/>
      <c r="M87" s="179"/>
      <c r="N87" s="179"/>
      <c r="O87" s="180">
        <v>1</v>
      </c>
      <c r="P87" s="181">
        <v>0</v>
      </c>
      <c r="Q87" s="182">
        <v>0</v>
      </c>
      <c r="R87" s="73">
        <f t="shared" ref="R87" si="19">SUM(G87)*(O87*P87)*(1-Q87)</f>
        <v>0</v>
      </c>
    </row>
    <row r="88" spans="1:18" x14ac:dyDescent="0.3">
      <c r="A88" s="129"/>
      <c r="B88" s="129"/>
      <c r="C88" s="130"/>
      <c r="D88" s="131"/>
      <c r="E88" s="132"/>
      <c r="F88" s="131"/>
      <c r="G88" s="151"/>
      <c r="H88" s="128"/>
      <c r="I88" s="133"/>
      <c r="J88" s="133"/>
      <c r="K88" s="133"/>
      <c r="L88" s="133"/>
      <c r="M88" s="133"/>
      <c r="N88" s="133"/>
      <c r="O88" s="134" t="s">
        <v>85</v>
      </c>
      <c r="P88" s="135"/>
      <c r="Q88" s="141">
        <f>AVERAGE(Q85:Q87)</f>
        <v>0</v>
      </c>
      <c r="R88" s="142">
        <f>SUM(R85:R87)</f>
        <v>0</v>
      </c>
    </row>
    <row r="89" spans="1:18" x14ac:dyDescent="0.3">
      <c r="A89" s="136"/>
      <c r="B89" s="136"/>
      <c r="C89" s="136"/>
      <c r="D89" s="136"/>
      <c r="E89" s="136"/>
      <c r="F89" s="136"/>
      <c r="G89" s="152"/>
      <c r="H89" s="128"/>
      <c r="I89" s="136"/>
      <c r="J89" s="136"/>
      <c r="K89" s="136"/>
      <c r="L89" s="136"/>
      <c r="M89" s="136"/>
      <c r="N89" s="136"/>
      <c r="O89" s="137"/>
      <c r="P89" s="138"/>
      <c r="Q89" s="139"/>
      <c r="R89" s="140"/>
    </row>
    <row r="90" spans="1:18" x14ac:dyDescent="0.3">
      <c r="A90" s="129" t="s">
        <v>205</v>
      </c>
      <c r="B90" s="129"/>
      <c r="C90" s="130">
        <v>600</v>
      </c>
      <c r="D90" s="131" t="s">
        <v>77</v>
      </c>
      <c r="E90" s="132" t="s">
        <v>206</v>
      </c>
      <c r="F90" s="154" t="s">
        <v>142</v>
      </c>
      <c r="G90" s="151">
        <v>297</v>
      </c>
      <c r="H90" s="128"/>
      <c r="I90" s="179"/>
      <c r="J90" s="179"/>
      <c r="K90" s="179"/>
      <c r="L90" s="179"/>
      <c r="M90" s="179"/>
      <c r="N90" s="179"/>
      <c r="O90" s="180">
        <v>1</v>
      </c>
      <c r="P90" s="181">
        <v>0</v>
      </c>
      <c r="Q90" s="182">
        <v>0</v>
      </c>
      <c r="R90" s="73">
        <f t="shared" ref="R90" si="20">SUM(G90)*(O90*P90)*(1-Q90)</f>
        <v>0</v>
      </c>
    </row>
    <row r="91" spans="1:18" x14ac:dyDescent="0.3">
      <c r="A91" s="129"/>
      <c r="B91" s="129"/>
      <c r="C91" s="130"/>
      <c r="D91" s="131"/>
      <c r="E91" s="132"/>
      <c r="F91" s="131"/>
      <c r="G91" s="151"/>
      <c r="H91" s="128"/>
      <c r="I91" s="133"/>
      <c r="J91" s="133"/>
      <c r="K91" s="133"/>
      <c r="L91" s="133"/>
      <c r="M91" s="133"/>
      <c r="N91" s="133"/>
      <c r="O91" s="134" t="s">
        <v>85</v>
      </c>
      <c r="P91" s="135"/>
      <c r="Q91" s="141">
        <f>AVERAGE(Q90)</f>
        <v>0</v>
      </c>
      <c r="R91" s="142">
        <f>SUM(R90)</f>
        <v>0</v>
      </c>
    </row>
    <row r="92" spans="1:18" x14ac:dyDescent="0.3">
      <c r="A92" s="136"/>
      <c r="B92" s="136"/>
      <c r="C92" s="136"/>
      <c r="D92" s="136"/>
      <c r="E92" s="136"/>
      <c r="F92" s="136"/>
      <c r="G92" s="152"/>
      <c r="H92" s="128"/>
      <c r="I92" s="136"/>
      <c r="J92" s="136"/>
      <c r="K92" s="136"/>
      <c r="L92" s="136"/>
      <c r="M92" s="136"/>
      <c r="N92" s="136"/>
      <c r="O92" s="137"/>
      <c r="P92" s="138"/>
      <c r="Q92" s="139"/>
      <c r="R92" s="140"/>
    </row>
    <row r="93" spans="1:18" x14ac:dyDescent="0.3">
      <c r="A93" s="129" t="s">
        <v>164</v>
      </c>
      <c r="B93" s="129"/>
      <c r="C93" s="130">
        <v>500</v>
      </c>
      <c r="D93" s="131" t="s">
        <v>77</v>
      </c>
      <c r="E93" s="132" t="s">
        <v>165</v>
      </c>
      <c r="F93" s="131">
        <v>8717825873857</v>
      </c>
      <c r="G93" s="151">
        <v>819</v>
      </c>
      <c r="H93" s="128"/>
      <c r="I93" s="179"/>
      <c r="J93" s="179"/>
      <c r="K93" s="179"/>
      <c r="L93" s="179"/>
      <c r="M93" s="179"/>
      <c r="N93" s="179"/>
      <c r="O93" s="180">
        <v>1</v>
      </c>
      <c r="P93" s="181">
        <v>0</v>
      </c>
      <c r="Q93" s="182">
        <v>0</v>
      </c>
      <c r="R93" s="73">
        <f t="shared" ref="R93:R106" si="21">SUM(G93)*(O93*P93)*(1-Q93)</f>
        <v>0</v>
      </c>
    </row>
    <row r="94" spans="1:18" x14ac:dyDescent="0.3">
      <c r="A94" s="129" t="s">
        <v>164</v>
      </c>
      <c r="B94" s="129">
        <v>10</v>
      </c>
      <c r="C94" s="130">
        <v>80</v>
      </c>
      <c r="D94" s="131" t="s">
        <v>77</v>
      </c>
      <c r="E94" s="132" t="s">
        <v>166</v>
      </c>
      <c r="F94" s="131">
        <v>8710401569434</v>
      </c>
      <c r="G94" s="151">
        <v>880</v>
      </c>
      <c r="H94" s="128"/>
      <c r="I94" s="179"/>
      <c r="J94" s="179"/>
      <c r="K94" s="179"/>
      <c r="L94" s="179"/>
      <c r="M94" s="179"/>
      <c r="N94" s="179"/>
      <c r="O94" s="180">
        <v>1</v>
      </c>
      <c r="P94" s="181">
        <v>0</v>
      </c>
      <c r="Q94" s="182">
        <v>0</v>
      </c>
      <c r="R94" s="73">
        <f t="shared" si="21"/>
        <v>0</v>
      </c>
    </row>
    <row r="95" spans="1:18" x14ac:dyDescent="0.3">
      <c r="A95" s="129" t="s">
        <v>164</v>
      </c>
      <c r="B95" s="129"/>
      <c r="C95" s="130">
        <v>1000</v>
      </c>
      <c r="D95" s="131" t="s">
        <v>77</v>
      </c>
      <c r="E95" s="132" t="s">
        <v>167</v>
      </c>
      <c r="F95" s="131">
        <v>8718272005556</v>
      </c>
      <c r="G95" s="151">
        <v>728.53</v>
      </c>
      <c r="H95" s="128"/>
      <c r="I95" s="179"/>
      <c r="J95" s="179"/>
      <c r="K95" s="179"/>
      <c r="L95" s="179"/>
      <c r="M95" s="179"/>
      <c r="N95" s="179"/>
      <c r="O95" s="180">
        <v>1</v>
      </c>
      <c r="P95" s="181">
        <v>0</v>
      </c>
      <c r="Q95" s="182">
        <v>0</v>
      </c>
      <c r="R95" s="73">
        <f t="shared" si="21"/>
        <v>0</v>
      </c>
    </row>
    <row r="96" spans="1:18" x14ac:dyDescent="0.3">
      <c r="A96" s="129" t="s">
        <v>164</v>
      </c>
      <c r="B96" s="129"/>
      <c r="C96" s="130">
        <v>500</v>
      </c>
      <c r="D96" s="131" t="s">
        <v>77</v>
      </c>
      <c r="E96" s="132" t="s">
        <v>168</v>
      </c>
      <c r="F96" s="131">
        <v>8710401438884</v>
      </c>
      <c r="G96" s="151">
        <v>409</v>
      </c>
      <c r="H96" s="128"/>
      <c r="I96" s="179"/>
      <c r="J96" s="179"/>
      <c r="K96" s="179"/>
      <c r="L96" s="179"/>
      <c r="M96" s="179"/>
      <c r="N96" s="179"/>
      <c r="O96" s="180">
        <v>1</v>
      </c>
      <c r="P96" s="181">
        <v>0</v>
      </c>
      <c r="Q96" s="182">
        <v>0</v>
      </c>
      <c r="R96" s="73">
        <f t="shared" si="21"/>
        <v>0</v>
      </c>
    </row>
    <row r="97" spans="1:18" x14ac:dyDescent="0.3">
      <c r="A97" s="129" t="s">
        <v>164</v>
      </c>
      <c r="B97" s="129"/>
      <c r="C97" s="130">
        <v>1000</v>
      </c>
      <c r="D97" s="131" t="s">
        <v>77</v>
      </c>
      <c r="E97" s="132" t="s">
        <v>169</v>
      </c>
      <c r="F97" s="131">
        <v>8716653070575</v>
      </c>
      <c r="G97" s="151">
        <v>370.78</v>
      </c>
      <c r="H97" s="128"/>
      <c r="I97" s="179"/>
      <c r="J97" s="179"/>
      <c r="K97" s="179"/>
      <c r="L97" s="179"/>
      <c r="M97" s="179"/>
      <c r="N97" s="179"/>
      <c r="O97" s="180">
        <v>1</v>
      </c>
      <c r="P97" s="181">
        <v>0</v>
      </c>
      <c r="Q97" s="182">
        <v>0</v>
      </c>
      <c r="R97" s="73">
        <f t="shared" si="21"/>
        <v>0</v>
      </c>
    </row>
    <row r="98" spans="1:18" x14ac:dyDescent="0.3">
      <c r="A98" s="129" t="s">
        <v>164</v>
      </c>
      <c r="B98" s="129"/>
      <c r="C98" s="130">
        <v>1000</v>
      </c>
      <c r="D98" s="131" t="s">
        <v>77</v>
      </c>
      <c r="E98" s="132" t="s">
        <v>170</v>
      </c>
      <c r="F98" s="131">
        <v>8716653070575</v>
      </c>
      <c r="G98" s="151">
        <v>370.78</v>
      </c>
      <c r="H98" s="128"/>
      <c r="I98" s="179"/>
      <c r="J98" s="179"/>
      <c r="K98" s="179"/>
      <c r="L98" s="179"/>
      <c r="M98" s="179"/>
      <c r="N98" s="179"/>
      <c r="O98" s="180">
        <v>1</v>
      </c>
      <c r="P98" s="181">
        <v>0</v>
      </c>
      <c r="Q98" s="182">
        <v>0</v>
      </c>
      <c r="R98" s="73">
        <f t="shared" si="21"/>
        <v>0</v>
      </c>
    </row>
    <row r="99" spans="1:18" x14ac:dyDescent="0.3">
      <c r="A99" s="129" t="s">
        <v>164</v>
      </c>
      <c r="B99" s="129"/>
      <c r="C99" s="130">
        <v>100</v>
      </c>
      <c r="D99" s="131" t="s">
        <v>77</v>
      </c>
      <c r="E99" s="132" t="s">
        <v>171</v>
      </c>
      <c r="F99" s="131">
        <v>8710401237395</v>
      </c>
      <c r="G99" s="151">
        <v>2890</v>
      </c>
      <c r="H99" s="128"/>
      <c r="I99" s="179"/>
      <c r="J99" s="179"/>
      <c r="K99" s="179"/>
      <c r="L99" s="179"/>
      <c r="M99" s="179"/>
      <c r="N99" s="179"/>
      <c r="O99" s="180">
        <v>1</v>
      </c>
      <c r="P99" s="181">
        <v>0</v>
      </c>
      <c r="Q99" s="182">
        <v>0</v>
      </c>
      <c r="R99" s="73">
        <f t="shared" si="21"/>
        <v>0</v>
      </c>
    </row>
    <row r="100" spans="1:18" x14ac:dyDescent="0.3">
      <c r="A100" s="129" t="s">
        <v>164</v>
      </c>
      <c r="B100" s="129"/>
      <c r="C100" s="130">
        <v>1000</v>
      </c>
      <c r="D100" s="131" t="s">
        <v>77</v>
      </c>
      <c r="E100" s="132" t="s">
        <v>172</v>
      </c>
      <c r="F100" s="131">
        <v>8713946025656</v>
      </c>
      <c r="G100" s="151">
        <v>389</v>
      </c>
      <c r="H100" s="128"/>
      <c r="I100" s="179"/>
      <c r="J100" s="179"/>
      <c r="K100" s="179"/>
      <c r="L100" s="179"/>
      <c r="M100" s="179"/>
      <c r="N100" s="179"/>
      <c r="O100" s="180">
        <v>1</v>
      </c>
      <c r="P100" s="181">
        <v>0</v>
      </c>
      <c r="Q100" s="182">
        <v>0</v>
      </c>
      <c r="R100" s="73">
        <f t="shared" si="21"/>
        <v>0</v>
      </c>
    </row>
    <row r="101" spans="1:18" x14ac:dyDescent="0.3">
      <c r="A101" s="129" t="s">
        <v>164</v>
      </c>
      <c r="B101" s="129"/>
      <c r="C101" s="130">
        <v>1000</v>
      </c>
      <c r="D101" s="131" t="s">
        <v>77</v>
      </c>
      <c r="E101" s="132" t="s">
        <v>173</v>
      </c>
      <c r="F101" s="131">
        <v>8713946025656</v>
      </c>
      <c r="G101" s="151">
        <v>266</v>
      </c>
      <c r="H101" s="128"/>
      <c r="I101" s="179"/>
      <c r="J101" s="179"/>
      <c r="K101" s="179"/>
      <c r="L101" s="179"/>
      <c r="M101" s="179"/>
      <c r="N101" s="179"/>
      <c r="O101" s="180">
        <v>1</v>
      </c>
      <c r="P101" s="181">
        <v>0</v>
      </c>
      <c r="Q101" s="182">
        <v>0</v>
      </c>
      <c r="R101" s="73">
        <f t="shared" si="21"/>
        <v>0</v>
      </c>
    </row>
    <row r="102" spans="1:18" x14ac:dyDescent="0.3">
      <c r="A102" s="129" t="s">
        <v>164</v>
      </c>
      <c r="B102" s="129"/>
      <c r="C102" s="130">
        <v>1000</v>
      </c>
      <c r="D102" s="131" t="s">
        <v>77</v>
      </c>
      <c r="E102" s="132" t="s">
        <v>174</v>
      </c>
      <c r="F102" s="131">
        <v>8713946025656</v>
      </c>
      <c r="G102" s="151">
        <v>266</v>
      </c>
      <c r="H102" s="128"/>
      <c r="I102" s="179"/>
      <c r="J102" s="179"/>
      <c r="K102" s="179"/>
      <c r="L102" s="179"/>
      <c r="M102" s="179"/>
      <c r="N102" s="179"/>
      <c r="O102" s="180">
        <v>1</v>
      </c>
      <c r="P102" s="181">
        <v>0</v>
      </c>
      <c r="Q102" s="182">
        <v>0</v>
      </c>
      <c r="R102" s="73">
        <f t="shared" si="21"/>
        <v>0</v>
      </c>
    </row>
    <row r="103" spans="1:18" x14ac:dyDescent="0.3">
      <c r="A103" s="129" t="s">
        <v>164</v>
      </c>
      <c r="B103" s="129"/>
      <c r="C103" s="130">
        <v>500</v>
      </c>
      <c r="D103" s="131" t="s">
        <v>77</v>
      </c>
      <c r="E103" s="132" t="s">
        <v>175</v>
      </c>
      <c r="F103" s="131">
        <v>8710401044641</v>
      </c>
      <c r="G103" s="151">
        <v>279</v>
      </c>
      <c r="H103" s="128"/>
      <c r="I103" s="179"/>
      <c r="J103" s="179"/>
      <c r="K103" s="179"/>
      <c r="L103" s="179"/>
      <c r="M103" s="179"/>
      <c r="N103" s="179"/>
      <c r="O103" s="180">
        <v>1</v>
      </c>
      <c r="P103" s="181">
        <v>0</v>
      </c>
      <c r="Q103" s="182">
        <v>0</v>
      </c>
      <c r="R103" s="73">
        <f t="shared" si="21"/>
        <v>0</v>
      </c>
    </row>
    <row r="104" spans="1:18" x14ac:dyDescent="0.3">
      <c r="A104" s="129" t="s">
        <v>164</v>
      </c>
      <c r="B104" s="129"/>
      <c r="C104" s="130">
        <v>140</v>
      </c>
      <c r="D104" s="131" t="s">
        <v>77</v>
      </c>
      <c r="E104" s="132" t="s">
        <v>176</v>
      </c>
      <c r="F104" s="131">
        <v>8710401237852</v>
      </c>
      <c r="G104" s="151">
        <v>702</v>
      </c>
      <c r="H104" s="128"/>
      <c r="I104" s="179"/>
      <c r="J104" s="179"/>
      <c r="K104" s="179"/>
      <c r="L104" s="179"/>
      <c r="M104" s="179"/>
      <c r="N104" s="179"/>
      <c r="O104" s="180">
        <v>1</v>
      </c>
      <c r="P104" s="181">
        <v>0</v>
      </c>
      <c r="Q104" s="182">
        <v>0</v>
      </c>
      <c r="R104" s="73">
        <f t="shared" si="21"/>
        <v>0</v>
      </c>
    </row>
    <row r="105" spans="1:18" x14ac:dyDescent="0.3">
      <c r="A105" s="129" t="s">
        <v>164</v>
      </c>
      <c r="B105" s="129"/>
      <c r="C105" s="130">
        <v>100</v>
      </c>
      <c r="D105" s="131" t="s">
        <v>77</v>
      </c>
      <c r="E105" s="132" t="s">
        <v>177</v>
      </c>
      <c r="F105" s="131">
        <v>8710401841196</v>
      </c>
      <c r="G105" s="151">
        <v>1680</v>
      </c>
      <c r="H105" s="128"/>
      <c r="I105" s="179"/>
      <c r="J105" s="179"/>
      <c r="K105" s="179"/>
      <c r="L105" s="179"/>
      <c r="M105" s="179"/>
      <c r="N105" s="179"/>
      <c r="O105" s="180">
        <v>1</v>
      </c>
      <c r="P105" s="181">
        <v>0</v>
      </c>
      <c r="Q105" s="182">
        <v>0</v>
      </c>
      <c r="R105" s="73">
        <f t="shared" si="21"/>
        <v>0</v>
      </c>
    </row>
    <row r="106" spans="1:18" x14ac:dyDescent="0.3">
      <c r="A106" s="129" t="s">
        <v>164</v>
      </c>
      <c r="B106" s="129"/>
      <c r="C106" s="130">
        <v>125</v>
      </c>
      <c r="D106" s="131" t="s">
        <v>77</v>
      </c>
      <c r="E106" s="132" t="s">
        <v>178</v>
      </c>
      <c r="F106" s="131">
        <v>8716221098284</v>
      </c>
      <c r="G106" s="151">
        <v>587</v>
      </c>
      <c r="H106" s="128"/>
      <c r="I106" s="179"/>
      <c r="J106" s="179"/>
      <c r="K106" s="179"/>
      <c r="L106" s="179"/>
      <c r="M106" s="179"/>
      <c r="N106" s="179"/>
      <c r="O106" s="180">
        <v>1</v>
      </c>
      <c r="P106" s="181">
        <v>0</v>
      </c>
      <c r="Q106" s="182">
        <v>0</v>
      </c>
      <c r="R106" s="73">
        <f t="shared" si="21"/>
        <v>0</v>
      </c>
    </row>
    <row r="107" spans="1:18" x14ac:dyDescent="0.3">
      <c r="A107" s="129" t="s">
        <v>164</v>
      </c>
      <c r="B107" s="129"/>
      <c r="C107" s="130">
        <v>500</v>
      </c>
      <c r="D107" s="131" t="s">
        <v>77</v>
      </c>
      <c r="E107" s="132" t="s">
        <v>214</v>
      </c>
      <c r="F107" s="154" t="s">
        <v>142</v>
      </c>
      <c r="G107" s="151">
        <v>180</v>
      </c>
      <c r="H107" s="128"/>
      <c r="I107" s="179"/>
      <c r="J107" s="179"/>
      <c r="K107" s="179"/>
      <c r="L107" s="179"/>
      <c r="M107" s="179"/>
      <c r="N107" s="179"/>
      <c r="O107" s="180">
        <v>1</v>
      </c>
      <c r="P107" s="181">
        <v>0</v>
      </c>
      <c r="Q107" s="182">
        <v>0</v>
      </c>
      <c r="R107" s="73">
        <f t="shared" ref="R107" si="22">SUM(G107)*(O107*P107)*(1-Q107)</f>
        <v>0</v>
      </c>
    </row>
    <row r="108" spans="1:18" x14ac:dyDescent="0.3">
      <c r="A108" s="129"/>
      <c r="B108" s="129"/>
      <c r="C108" s="130"/>
      <c r="D108" s="131"/>
      <c r="E108" s="132"/>
      <c r="F108" s="131"/>
      <c r="G108" s="151"/>
      <c r="H108" s="128"/>
      <c r="I108" s="133"/>
      <c r="J108" s="133"/>
      <c r="K108" s="133"/>
      <c r="L108" s="133"/>
      <c r="M108" s="133"/>
      <c r="N108" s="133"/>
      <c r="O108" s="134" t="s">
        <v>85</v>
      </c>
      <c r="P108" s="135"/>
      <c r="Q108" s="141">
        <f>AVERAGE(Q93:Q107)</f>
        <v>0</v>
      </c>
      <c r="R108" s="142">
        <f>SUM(R93:R107)</f>
        <v>0</v>
      </c>
    </row>
    <row r="109" spans="1:18" x14ac:dyDescent="0.3">
      <c r="A109" s="136"/>
      <c r="B109" s="136"/>
      <c r="C109" s="136"/>
      <c r="D109" s="136"/>
      <c r="E109" s="136"/>
      <c r="F109" s="136"/>
      <c r="G109" s="152"/>
      <c r="H109" s="128"/>
      <c r="I109" s="136"/>
      <c r="J109" s="136"/>
      <c r="K109" s="136"/>
      <c r="L109" s="136"/>
      <c r="M109" s="136"/>
      <c r="N109" s="136"/>
      <c r="O109" s="137"/>
      <c r="P109" s="138"/>
      <c r="Q109" s="139"/>
      <c r="R109" s="140"/>
    </row>
    <row r="110" spans="1:18" x14ac:dyDescent="0.3">
      <c r="A110" s="129" t="s">
        <v>179</v>
      </c>
      <c r="B110" s="129"/>
      <c r="C110" s="130">
        <v>2500</v>
      </c>
      <c r="D110" s="131" t="s">
        <v>76</v>
      </c>
      <c r="E110" s="132" t="s">
        <v>181</v>
      </c>
      <c r="F110" s="154" t="s">
        <v>142</v>
      </c>
      <c r="G110" s="151">
        <v>97</v>
      </c>
      <c r="H110" s="128"/>
      <c r="I110" s="179"/>
      <c r="J110" s="179"/>
      <c r="K110" s="179"/>
      <c r="L110" s="179"/>
      <c r="M110" s="179"/>
      <c r="N110" s="179"/>
      <c r="O110" s="180">
        <v>1</v>
      </c>
      <c r="P110" s="181">
        <v>0</v>
      </c>
      <c r="Q110" s="182">
        <v>0</v>
      </c>
      <c r="R110" s="73">
        <f t="shared" ref="R110" si="23">SUM(G110)*(O110*P110)*(1-Q110)</f>
        <v>0</v>
      </c>
    </row>
    <row r="111" spans="1:18" x14ac:dyDescent="0.3">
      <c r="A111" s="129"/>
      <c r="B111" s="129"/>
      <c r="C111" s="130"/>
      <c r="D111" s="131"/>
      <c r="E111" s="132"/>
      <c r="F111" s="131"/>
      <c r="G111" s="151"/>
      <c r="H111" s="128"/>
      <c r="I111" s="133"/>
      <c r="J111" s="133"/>
      <c r="K111" s="133"/>
      <c r="L111" s="133"/>
      <c r="M111" s="133"/>
      <c r="N111" s="133"/>
      <c r="O111" s="134" t="s">
        <v>85</v>
      </c>
      <c r="P111" s="135"/>
      <c r="Q111" s="141">
        <f>AVERAGE(Q110:Q110)</f>
        <v>0</v>
      </c>
      <c r="R111" s="142">
        <f>SUM(R110:R110)</f>
        <v>0</v>
      </c>
    </row>
    <row r="112" spans="1:18" x14ac:dyDescent="0.3">
      <c r="A112" s="136"/>
      <c r="B112" s="136"/>
      <c r="C112" s="136"/>
      <c r="D112" s="136"/>
      <c r="E112" s="136"/>
      <c r="F112" s="136"/>
      <c r="G112" s="152"/>
      <c r="H112" s="128"/>
      <c r="I112" s="136"/>
      <c r="J112" s="136"/>
      <c r="K112" s="136"/>
      <c r="L112" s="136"/>
      <c r="M112" s="136"/>
      <c r="N112" s="136"/>
      <c r="O112" s="137"/>
      <c r="P112" s="138"/>
      <c r="Q112" s="139"/>
      <c r="R112" s="140"/>
    </row>
    <row r="113" spans="1:18" x14ac:dyDescent="0.3">
      <c r="A113" s="129" t="s">
        <v>180</v>
      </c>
      <c r="B113" s="129"/>
      <c r="C113" s="130">
        <v>100</v>
      </c>
      <c r="D113" s="131" t="s">
        <v>77</v>
      </c>
      <c r="E113" s="132" t="s">
        <v>182</v>
      </c>
      <c r="F113" s="154" t="s">
        <v>142</v>
      </c>
      <c r="G113" s="151">
        <v>988</v>
      </c>
      <c r="H113" s="128"/>
      <c r="I113" s="179"/>
      <c r="J113" s="179"/>
      <c r="K113" s="179"/>
      <c r="L113" s="179"/>
      <c r="M113" s="179"/>
      <c r="N113" s="179"/>
      <c r="O113" s="180">
        <v>1</v>
      </c>
      <c r="P113" s="181">
        <v>0</v>
      </c>
      <c r="Q113" s="182">
        <v>0</v>
      </c>
      <c r="R113" s="73">
        <f t="shared" ref="R113" si="24">SUM(G113)*(O113*P113)*(1-Q113)</f>
        <v>0</v>
      </c>
    </row>
    <row r="114" spans="1:18" x14ac:dyDescent="0.3">
      <c r="A114" s="129"/>
      <c r="B114" s="129"/>
      <c r="C114" s="130"/>
      <c r="D114" s="131"/>
      <c r="E114" s="132"/>
      <c r="F114" s="131"/>
      <c r="G114" s="151"/>
      <c r="H114" s="128"/>
      <c r="I114" s="133"/>
      <c r="J114" s="133"/>
      <c r="K114" s="133"/>
      <c r="L114" s="133"/>
      <c r="M114" s="133"/>
      <c r="N114" s="133"/>
      <c r="O114" s="134" t="s">
        <v>85</v>
      </c>
      <c r="P114" s="135"/>
      <c r="Q114" s="141">
        <f>AVERAGE(Q113:Q113)</f>
        <v>0</v>
      </c>
      <c r="R114" s="142">
        <f>SUM(R113:R113)</f>
        <v>0</v>
      </c>
    </row>
  </sheetData>
  <sheetProtection algorithmName="SHA-512" hashValue="uI7x6A/75zYIG4POSPmkk1JTQLTYPS5gRP3FmNrJDQbSOSED4JeQNiyjKWa0EM54GcnIfi20QPaliakinGAi8A==" saltValue="ANMcpFEf28d7VnImyBhHMQ==" spinCount="100000" sheet="1" objects="1" scenarios="1" selectLockedCells="1" autoFilter="0"/>
  <autoFilter ref="A2:R10" xr:uid="{E50FE027-B656-4513-83C3-6DE6BF873ACA}"/>
  <mergeCells count="1">
    <mergeCell ref="A1:Q1"/>
  </mergeCells>
  <conditionalFormatting sqref="A11:G11">
    <cfRule type="expression" dxfId="13" priority="34">
      <formula>#REF!&gt;0</formula>
    </cfRule>
  </conditionalFormatting>
  <conditionalFormatting sqref="A16:G16">
    <cfRule type="expression" dxfId="12" priority="31">
      <formula>#REF!&gt;0</formula>
    </cfRule>
  </conditionalFormatting>
  <conditionalFormatting sqref="A24:G24">
    <cfRule type="expression" dxfId="11" priority="30">
      <formula>#REF!&gt;0</formula>
    </cfRule>
  </conditionalFormatting>
  <conditionalFormatting sqref="A59:G59">
    <cfRule type="expression" dxfId="10" priority="28">
      <formula>#REF!&gt;0</formula>
    </cfRule>
  </conditionalFormatting>
  <conditionalFormatting sqref="A84:G84">
    <cfRule type="expression" dxfId="9" priority="27">
      <formula>#REF!&gt;0</formula>
    </cfRule>
  </conditionalFormatting>
  <conditionalFormatting sqref="A89:G89">
    <cfRule type="expression" dxfId="8" priority="1">
      <formula>#REF!&gt;0</formula>
    </cfRule>
  </conditionalFormatting>
  <conditionalFormatting sqref="A92:G92">
    <cfRule type="expression" dxfId="7" priority="26">
      <formula>#REF!&gt;0</formula>
    </cfRule>
  </conditionalFormatting>
  <conditionalFormatting sqref="A109:G109">
    <cfRule type="expression" dxfId="6" priority="25">
      <formula>#REF!&gt;0</formula>
    </cfRule>
  </conditionalFormatting>
  <conditionalFormatting sqref="A112:G112">
    <cfRule type="expression" dxfId="5" priority="24">
      <formula>#REF!&gt;0</formula>
    </cfRule>
  </conditionalFormatting>
  <conditionalFormatting sqref="I2:J7 K3:R7">
    <cfRule type="expression" dxfId="4" priority="32">
      <formula>#REF!&gt;0</formula>
    </cfRule>
  </conditionalFormatting>
  <conditionalFormatting sqref="I8:R114 A38:G38">
    <cfRule type="expression" dxfId="3" priority="29">
      <formula>#REF!&gt;0</formula>
    </cfRule>
  </conditionalFormatting>
  <conditionalFormatting sqref="K2:Q2">
    <cfRule type="expression" dxfId="2" priority="59">
      <formula>#REF!&gt;0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2557-832C-48D1-9DB5-DECEADBAA328}">
  <sheetPr>
    <tabColor theme="5" tint="0.39997558519241921"/>
    <pageSetUpPr fitToPage="1"/>
  </sheetPr>
  <dimension ref="A1:E17"/>
  <sheetViews>
    <sheetView view="pageBreakPreview" zoomScaleNormal="100" zoomScaleSheetLayoutView="100" workbookViewId="0">
      <selection activeCell="E17" sqref="E17"/>
    </sheetView>
  </sheetViews>
  <sheetFormatPr defaultRowHeight="14.4" x14ac:dyDescent="0.3"/>
  <cols>
    <col min="1" max="1" width="71.6640625" bestFit="1" customWidth="1"/>
    <col min="2" max="2" width="16.44140625" customWidth="1"/>
    <col min="3" max="3" width="16.5546875" customWidth="1"/>
    <col min="4" max="4" width="18.5546875" customWidth="1"/>
    <col min="5" max="5" width="18.44140625" customWidth="1"/>
  </cols>
  <sheetData>
    <row r="1" spans="1:5" x14ac:dyDescent="0.3">
      <c r="A1" s="6" t="s">
        <v>3</v>
      </c>
      <c r="B1" s="169" t="s">
        <v>0</v>
      </c>
      <c r="C1" s="170"/>
      <c r="D1" s="170"/>
      <c r="E1" s="171"/>
    </row>
    <row r="3" spans="1:5" x14ac:dyDescent="0.3">
      <c r="A3" s="32" t="s">
        <v>98</v>
      </c>
      <c r="B3" s="16" t="s">
        <v>19</v>
      </c>
      <c r="C3" s="33" t="s">
        <v>16</v>
      </c>
      <c r="D3" s="33" t="s">
        <v>21</v>
      </c>
      <c r="E3" s="33" t="s">
        <v>20</v>
      </c>
    </row>
    <row r="4" spans="1:5" x14ac:dyDescent="0.3">
      <c r="A4" s="95" t="s">
        <v>88</v>
      </c>
      <c r="B4" s="94" t="s">
        <v>57</v>
      </c>
      <c r="C4" s="34">
        <v>1</v>
      </c>
      <c r="D4" s="2">
        <v>0</v>
      </c>
      <c r="E4" s="2">
        <f>C4*D4</f>
        <v>0</v>
      </c>
    </row>
    <row r="5" spans="1:5" x14ac:dyDescent="0.3">
      <c r="A5" s="58" t="s">
        <v>25</v>
      </c>
      <c r="B5" s="94" t="s">
        <v>58</v>
      </c>
      <c r="C5" s="34">
        <v>1</v>
      </c>
      <c r="D5" s="2">
        <v>0</v>
      </c>
      <c r="E5" s="2">
        <f>C5*D5</f>
        <v>0</v>
      </c>
    </row>
    <row r="6" spans="1:5" ht="7.2" customHeight="1" x14ac:dyDescent="0.3">
      <c r="A6" s="172"/>
      <c r="B6" s="173"/>
      <c r="C6" s="173"/>
      <c r="D6" s="173"/>
      <c r="E6" s="174"/>
    </row>
    <row r="7" spans="1:5" x14ac:dyDescent="0.3">
      <c r="A7" s="58" t="s">
        <v>99</v>
      </c>
      <c r="B7" s="94" t="s">
        <v>57</v>
      </c>
      <c r="C7" s="34">
        <v>1</v>
      </c>
      <c r="D7" s="2">
        <v>0</v>
      </c>
      <c r="E7" s="2">
        <f>C7*D7</f>
        <v>0</v>
      </c>
    </row>
    <row r="8" spans="1:5" x14ac:dyDescent="0.3">
      <c r="A8" s="58" t="s">
        <v>26</v>
      </c>
      <c r="B8" s="94" t="s">
        <v>59</v>
      </c>
      <c r="C8" s="34">
        <v>1</v>
      </c>
      <c r="D8" s="2">
        <v>0</v>
      </c>
      <c r="E8" s="2">
        <f>C8*D8</f>
        <v>0</v>
      </c>
    </row>
    <row r="10" spans="1:5" x14ac:dyDescent="0.3">
      <c r="A10" s="58"/>
      <c r="B10" s="94"/>
      <c r="C10" s="34"/>
      <c r="D10" s="2"/>
      <c r="E10" s="2"/>
    </row>
    <row r="11" spans="1:5" ht="7.2" customHeight="1" x14ac:dyDescent="0.3"/>
    <row r="12" spans="1:5" x14ac:dyDescent="0.3">
      <c r="A12" s="32" t="s">
        <v>15</v>
      </c>
      <c r="B12" s="16" t="s">
        <v>19</v>
      </c>
      <c r="C12" s="33" t="s">
        <v>16</v>
      </c>
      <c r="D12" s="31"/>
      <c r="E12" s="60" t="s">
        <v>14</v>
      </c>
    </row>
    <row r="13" spans="1:5" x14ac:dyDescent="0.3">
      <c r="A13" s="2"/>
      <c r="B13" s="59"/>
      <c r="C13" s="59"/>
      <c r="D13" s="2"/>
      <c r="E13" s="2">
        <v>0</v>
      </c>
    </row>
    <row r="14" spans="1:5" x14ac:dyDescent="0.3">
      <c r="A14" s="2"/>
      <c r="B14" s="59"/>
      <c r="C14" s="59"/>
      <c r="D14" s="2"/>
      <c r="E14" s="2">
        <v>0</v>
      </c>
    </row>
    <row r="15" spans="1:5" x14ac:dyDescent="0.3">
      <c r="A15" s="2"/>
      <c r="B15" s="59"/>
      <c r="C15" s="59"/>
      <c r="D15" s="2"/>
      <c r="E15" s="2">
        <v>0</v>
      </c>
    </row>
    <row r="16" spans="1:5" ht="15" thickBot="1" x14ac:dyDescent="0.35">
      <c r="D16" s="4"/>
      <c r="E16" s="4"/>
    </row>
    <row r="17" spans="3:5" ht="15" thickBot="1" x14ac:dyDescent="0.35">
      <c r="C17" s="144" t="s">
        <v>87</v>
      </c>
      <c r="D17" s="145"/>
      <c r="E17" s="146">
        <f>SUM(E4:E16)</f>
        <v>0</v>
      </c>
    </row>
  </sheetData>
  <mergeCells count="2">
    <mergeCell ref="B1:E1"/>
    <mergeCell ref="A6:E6"/>
  </mergeCells>
  <pageMargins left="0.7" right="0.7" top="0.75" bottom="0.75" header="0.3" footer="0.3"/>
  <pageSetup paperSize="9"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FEDF-AF6B-463A-8016-3C48C939F70C}">
  <sheetPr>
    <tabColor rgb="FF7030A0"/>
  </sheetPr>
  <dimension ref="A1:Q28"/>
  <sheetViews>
    <sheetView workbookViewId="0">
      <selection activeCell="G13" sqref="G13"/>
    </sheetView>
  </sheetViews>
  <sheetFormatPr defaultColWidth="9.109375" defaultRowHeight="14.4" x14ac:dyDescent="0.3"/>
  <cols>
    <col min="1" max="1" width="3" bestFit="1" customWidth="1"/>
    <col min="2" max="2" width="30.33203125" style="1" bestFit="1" customWidth="1"/>
    <col min="3" max="3" width="21" style="1" customWidth="1"/>
    <col min="4" max="4" width="21.33203125" style="5" customWidth="1"/>
    <col min="5" max="5" width="1.5546875" style="1" customWidth="1"/>
    <col min="6" max="6" width="25.109375" style="1" customWidth="1"/>
    <col min="7" max="7" width="66.88671875" style="1" customWidth="1"/>
    <col min="8" max="8" width="21.88671875" style="1" customWidth="1"/>
    <col min="9" max="9" width="17.5546875" style="1" customWidth="1"/>
    <col min="10" max="10" width="34.33203125" style="1" customWidth="1"/>
    <col min="11" max="11" width="19.109375" style="1" customWidth="1"/>
    <col min="12" max="17" width="9.109375" style="1"/>
  </cols>
  <sheetData>
    <row r="1" spans="1:14" x14ac:dyDescent="0.3">
      <c r="A1" s="96"/>
      <c r="B1" s="175" t="s">
        <v>0</v>
      </c>
      <c r="C1" s="176"/>
      <c r="D1" s="176"/>
      <c r="E1" s="176"/>
      <c r="F1" s="176"/>
      <c r="G1" s="176"/>
      <c r="H1" s="176"/>
      <c r="I1" s="6"/>
      <c r="L1" s="6"/>
      <c r="M1" s="6"/>
      <c r="N1" s="6"/>
    </row>
    <row r="2" spans="1:14" ht="14.4" customHeight="1" x14ac:dyDescent="0.3">
      <c r="A2" s="97"/>
      <c r="B2" s="97" t="s">
        <v>84</v>
      </c>
      <c r="C2" s="98"/>
      <c r="D2" s="99"/>
      <c r="E2" s="100"/>
      <c r="F2" s="101"/>
      <c r="G2" s="143" t="s">
        <v>62</v>
      </c>
      <c r="H2" s="101"/>
    </row>
    <row r="3" spans="1:14" ht="41.4" x14ac:dyDescent="0.3">
      <c r="A3" s="97"/>
      <c r="B3" s="102" t="s">
        <v>63</v>
      </c>
      <c r="C3" s="102" t="s">
        <v>64</v>
      </c>
      <c r="D3" s="103" t="s">
        <v>82</v>
      </c>
      <c r="E3" s="104"/>
      <c r="F3" s="105" t="s">
        <v>53</v>
      </c>
      <c r="G3" s="102" t="s">
        <v>52</v>
      </c>
      <c r="H3" s="105" t="s">
        <v>83</v>
      </c>
    </row>
    <row r="4" spans="1:14" x14ac:dyDescent="0.3">
      <c r="A4" s="106">
        <v>1</v>
      </c>
      <c r="B4" s="109" t="s">
        <v>100</v>
      </c>
      <c r="C4" s="110">
        <f>'Kernassortiment '!R10</f>
        <v>0</v>
      </c>
      <c r="D4" s="111">
        <f>'Kernassortiment '!Q10</f>
        <v>0</v>
      </c>
      <c r="E4" s="107"/>
      <c r="F4" s="183"/>
      <c r="G4" s="183"/>
      <c r="H4" s="184">
        <v>0</v>
      </c>
    </row>
    <row r="5" spans="1:14" x14ac:dyDescent="0.3">
      <c r="A5" s="106">
        <f>A4+1</f>
        <v>2</v>
      </c>
      <c r="B5" s="109" t="s">
        <v>105</v>
      </c>
      <c r="C5" s="110">
        <f>'Kernassortiment '!R15</f>
        <v>0</v>
      </c>
      <c r="D5" s="111">
        <f>'Kernassortiment '!Q15</f>
        <v>0</v>
      </c>
      <c r="E5" s="104"/>
      <c r="F5" s="183"/>
      <c r="G5" s="183"/>
      <c r="H5" s="184">
        <v>0</v>
      </c>
    </row>
    <row r="6" spans="1:14" x14ac:dyDescent="0.3">
      <c r="A6" s="106">
        <f>A5+1</f>
        <v>3</v>
      </c>
      <c r="B6" s="109" t="s">
        <v>4</v>
      </c>
      <c r="C6" s="110">
        <f>'Kernassortiment '!R23</f>
        <v>0</v>
      </c>
      <c r="D6" s="111">
        <v>0</v>
      </c>
      <c r="E6" s="104"/>
      <c r="F6" s="183"/>
      <c r="G6" s="183"/>
      <c r="H6" s="184">
        <v>0</v>
      </c>
    </row>
    <row r="7" spans="1:14" x14ac:dyDescent="0.3">
      <c r="A7" s="108">
        <f t="shared" ref="A7:A14" si="0">A6+1</f>
        <v>4</v>
      </c>
      <c r="B7" s="109" t="s">
        <v>113</v>
      </c>
      <c r="C7" s="110">
        <f>'Kernassortiment '!R37</f>
        <v>0</v>
      </c>
      <c r="D7" s="111">
        <f>'Kernassortiment '!Q37</f>
        <v>0</v>
      </c>
      <c r="E7" s="104"/>
      <c r="F7" s="183"/>
      <c r="G7" s="183"/>
      <c r="H7" s="184">
        <v>0</v>
      </c>
    </row>
    <row r="8" spans="1:14" x14ac:dyDescent="0.3">
      <c r="A8" s="108">
        <f t="shared" si="0"/>
        <v>5</v>
      </c>
      <c r="B8" s="129" t="s">
        <v>123</v>
      </c>
      <c r="C8" s="110">
        <f>'Kernassortiment '!R58</f>
        <v>0</v>
      </c>
      <c r="D8" s="111">
        <f>'Kernassortiment '!Q58</f>
        <v>0</v>
      </c>
      <c r="E8" s="104"/>
      <c r="F8" s="183"/>
      <c r="G8" s="183"/>
      <c r="H8" s="184">
        <v>0</v>
      </c>
    </row>
    <row r="9" spans="1:14" x14ac:dyDescent="0.3">
      <c r="A9" s="108">
        <f t="shared" si="0"/>
        <v>6</v>
      </c>
      <c r="B9" s="109" t="s">
        <v>143</v>
      </c>
      <c r="C9" s="110">
        <f>'Kernassortiment '!R83</f>
        <v>0</v>
      </c>
      <c r="D9" s="111">
        <f>'Kernassortiment '!Q83</f>
        <v>0</v>
      </c>
      <c r="E9" s="104"/>
      <c r="F9" s="183"/>
      <c r="G9" s="183"/>
      <c r="H9" s="184">
        <v>0</v>
      </c>
    </row>
    <row r="10" spans="1:14" x14ac:dyDescent="0.3">
      <c r="A10" s="108">
        <f t="shared" si="0"/>
        <v>7</v>
      </c>
      <c r="B10" s="109" t="s">
        <v>161</v>
      </c>
      <c r="C10" s="110">
        <f>'Kernassortiment '!R88</f>
        <v>0</v>
      </c>
      <c r="D10" s="111">
        <f>'Kernassortiment '!Q88</f>
        <v>0</v>
      </c>
      <c r="E10" s="104"/>
      <c r="F10" s="183"/>
      <c r="G10" s="183"/>
      <c r="H10" s="184">
        <v>0</v>
      </c>
    </row>
    <row r="11" spans="1:14" x14ac:dyDescent="0.3">
      <c r="A11" s="108">
        <f t="shared" si="0"/>
        <v>8</v>
      </c>
      <c r="B11" s="109" t="s">
        <v>205</v>
      </c>
      <c r="C11" s="110">
        <f>'Kernassortiment '!R91</f>
        <v>0</v>
      </c>
      <c r="D11" s="111">
        <f>'Kernassortiment '!Q91</f>
        <v>0</v>
      </c>
      <c r="E11" s="104"/>
      <c r="F11" s="183"/>
      <c r="G11" s="183"/>
      <c r="H11" s="184">
        <v>0</v>
      </c>
    </row>
    <row r="12" spans="1:14" x14ac:dyDescent="0.3">
      <c r="A12" s="108">
        <f t="shared" si="0"/>
        <v>9</v>
      </c>
      <c r="B12" s="109" t="s">
        <v>164</v>
      </c>
      <c r="C12" s="110">
        <f>'Kernassortiment '!R108</f>
        <v>0</v>
      </c>
      <c r="D12" s="111">
        <f>'Kernassortiment '!Q108</f>
        <v>0</v>
      </c>
      <c r="E12" s="104"/>
      <c r="F12" s="183"/>
      <c r="G12" s="183"/>
      <c r="H12" s="184">
        <v>0</v>
      </c>
    </row>
    <row r="13" spans="1:14" x14ac:dyDescent="0.3">
      <c r="A13" s="108">
        <f t="shared" si="0"/>
        <v>10</v>
      </c>
      <c r="B13" s="109" t="s">
        <v>179</v>
      </c>
      <c r="C13" s="110">
        <f>'Kernassortiment '!R111</f>
        <v>0</v>
      </c>
      <c r="D13" s="111">
        <f>'Kernassortiment '!Q111</f>
        <v>0</v>
      </c>
      <c r="E13" s="104"/>
      <c r="F13" s="183"/>
      <c r="G13" s="183"/>
      <c r="H13" s="184">
        <v>0</v>
      </c>
    </row>
    <row r="14" spans="1:14" x14ac:dyDescent="0.3">
      <c r="A14" s="108">
        <f t="shared" si="0"/>
        <v>11</v>
      </c>
      <c r="B14" s="109" t="s">
        <v>180</v>
      </c>
      <c r="C14" s="110">
        <f>'Kernassortiment '!R114</f>
        <v>0</v>
      </c>
      <c r="D14" s="111">
        <f>'Kernassortiment '!Q114</f>
        <v>0</v>
      </c>
      <c r="E14" s="104"/>
      <c r="F14" s="183"/>
      <c r="G14" s="183"/>
      <c r="H14" s="184">
        <v>0</v>
      </c>
    </row>
    <row r="15" spans="1:14" x14ac:dyDescent="0.3">
      <c r="A15" s="108"/>
      <c r="B15" s="109"/>
      <c r="C15" s="110"/>
      <c r="D15" s="111"/>
      <c r="E15" s="104"/>
      <c r="F15" s="185" t="s">
        <v>86</v>
      </c>
      <c r="G15" s="183"/>
      <c r="H15" s="184">
        <v>0</v>
      </c>
    </row>
    <row r="16" spans="1:14" x14ac:dyDescent="0.3">
      <c r="A16" s="112"/>
      <c r="B16" s="113"/>
      <c r="C16" s="114">
        <f>SUM(C4:C15)</f>
        <v>0</v>
      </c>
      <c r="D16" s="115">
        <f>AVERAGE(D4:D15)</f>
        <v>0</v>
      </c>
      <c r="E16" s="36"/>
      <c r="F16" s="116" t="s">
        <v>65</v>
      </c>
      <c r="G16" s="116"/>
      <c r="H16" s="117">
        <f>AVERAGE(H4:H15)</f>
        <v>0</v>
      </c>
    </row>
    <row r="19" spans="6:11" x14ac:dyDescent="0.3">
      <c r="F19"/>
      <c r="G19" s="54"/>
      <c r="H19"/>
      <c r="I19"/>
      <c r="J19"/>
      <c r="K19"/>
    </row>
    <row r="20" spans="6:11" x14ac:dyDescent="0.3">
      <c r="J20" s="56"/>
      <c r="K20" s="56"/>
    </row>
    <row r="21" spans="6:11" x14ac:dyDescent="0.3">
      <c r="J21"/>
      <c r="K21"/>
    </row>
    <row r="22" spans="6:11" x14ac:dyDescent="0.3">
      <c r="J22" s="72"/>
      <c r="K22" s="72"/>
    </row>
    <row r="23" spans="6:11" x14ac:dyDescent="0.3">
      <c r="J23" s="72"/>
      <c r="K23" s="72"/>
    </row>
    <row r="24" spans="6:11" x14ac:dyDescent="0.3">
      <c r="J24" s="71"/>
      <c r="K24" s="71"/>
    </row>
    <row r="25" spans="6:11" x14ac:dyDescent="0.3">
      <c r="J25" s="71"/>
      <c r="K25" s="71"/>
    </row>
    <row r="26" spans="6:11" x14ac:dyDescent="0.3">
      <c r="J26" s="55"/>
      <c r="K26" s="55"/>
    </row>
    <row r="27" spans="6:11" x14ac:dyDescent="0.3">
      <c r="J27" s="55"/>
      <c r="K27" s="55"/>
    </row>
    <row r="28" spans="6:11" x14ac:dyDescent="0.3">
      <c r="J28"/>
      <c r="K28"/>
    </row>
  </sheetData>
  <sheetProtection algorithmName="SHA-512" hashValue="IYgzRKZTOx/N+xiwlnmy0f82Ijor4kksTFPVSrsSZqOFZ1j23pwRhzFkbEBsJbTYAaf/sSVkgmJ0ZwoNjH0GNQ==" saltValue="jF+z3TOM8gw2pGv9OiMIjA==" spinCount="100000" sheet="1" objects="1" scenarios="1" selectLockedCells="1" autoFilter="0"/>
  <mergeCells count="1">
    <mergeCell ref="B1:H1"/>
  </mergeCells>
  <conditionalFormatting sqref="H4">
    <cfRule type="expression" dxfId="1" priority="2">
      <formula>#REF!&gt;0</formula>
    </cfRule>
  </conditionalFormatting>
  <conditionalFormatting sqref="H5:H15">
    <cfRule type="expression" dxfId="0" priority="1">
      <formula>#REF!&gt;0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497A-DBD5-4CB6-97DF-C8114651CBD5}">
  <sheetPr>
    <tabColor theme="5" tint="0.39997558519241921"/>
    <pageSetUpPr fitToPage="1"/>
  </sheetPr>
  <dimension ref="A1:I9"/>
  <sheetViews>
    <sheetView zoomScaleNormal="100" zoomScaleSheetLayoutView="100" workbookViewId="0">
      <selection activeCell="E11" sqref="E11"/>
    </sheetView>
  </sheetViews>
  <sheetFormatPr defaultRowHeight="14.4" x14ac:dyDescent="0.3"/>
  <cols>
    <col min="1" max="1" width="34" customWidth="1"/>
    <col min="2" max="2" width="44.88671875" customWidth="1"/>
    <col min="3" max="3" width="18.44140625" style="10" bestFit="1" customWidth="1"/>
    <col min="4" max="4" width="17.33203125" style="11" bestFit="1" customWidth="1"/>
    <col min="5" max="5" width="43.88671875" style="11" customWidth="1"/>
    <col min="6" max="6" width="30.6640625" style="65" bestFit="1" customWidth="1"/>
    <col min="7" max="7" width="27.109375" hidden="1" customWidth="1"/>
    <col min="8" max="8" width="21.109375" hidden="1" customWidth="1"/>
    <col min="9" max="9" width="29" style="65" hidden="1" customWidth="1"/>
  </cols>
  <sheetData>
    <row r="1" spans="1:9" ht="32.4" customHeight="1" x14ac:dyDescent="0.3">
      <c r="A1" s="61"/>
      <c r="B1" s="69"/>
      <c r="C1" s="69"/>
      <c r="D1" s="69" t="s">
        <v>36</v>
      </c>
      <c r="E1" s="69"/>
      <c r="F1" s="62"/>
      <c r="G1" s="89"/>
      <c r="H1" s="89" t="s">
        <v>22</v>
      </c>
      <c r="I1" s="89"/>
    </row>
    <row r="2" spans="1:9" s="10" customFormat="1" ht="27.6" x14ac:dyDescent="0.3">
      <c r="A2" s="19" t="s">
        <v>17</v>
      </c>
      <c r="B2" s="19" t="s">
        <v>33</v>
      </c>
      <c r="C2" s="20" t="s">
        <v>34</v>
      </c>
      <c r="D2" s="21" t="s">
        <v>35</v>
      </c>
      <c r="E2" s="21" t="s">
        <v>18</v>
      </c>
      <c r="F2" s="20" t="s">
        <v>32</v>
      </c>
      <c r="G2" s="20" t="s">
        <v>55</v>
      </c>
      <c r="H2" s="20" t="s">
        <v>56</v>
      </c>
      <c r="I2" s="63" t="s">
        <v>19</v>
      </c>
    </row>
    <row r="3" spans="1:9" ht="29.25" customHeight="1" x14ac:dyDescent="0.3">
      <c r="A3" s="22"/>
      <c r="B3" s="23"/>
      <c r="C3" s="24"/>
      <c r="D3" s="23"/>
      <c r="E3" s="23"/>
      <c r="F3" s="64"/>
      <c r="G3" s="23"/>
      <c r="H3" s="29">
        <v>0</v>
      </c>
      <c r="I3" s="30"/>
    </row>
    <row r="4" spans="1:9" x14ac:dyDescent="0.3">
      <c r="A4" s="8" t="s">
        <v>185</v>
      </c>
      <c r="B4" s="8" t="s">
        <v>90</v>
      </c>
      <c r="C4" s="8" t="s">
        <v>95</v>
      </c>
      <c r="D4" s="8" t="s">
        <v>97</v>
      </c>
      <c r="E4" s="147" t="s">
        <v>217</v>
      </c>
      <c r="F4" s="9" t="s">
        <v>54</v>
      </c>
      <c r="G4" s="148"/>
      <c r="H4" s="82">
        <f>SUM(G4*$H$3)</f>
        <v>0</v>
      </c>
      <c r="I4" s="89"/>
    </row>
    <row r="5" spans="1:9" x14ac:dyDescent="0.3">
      <c r="A5" s="8" t="s">
        <v>186</v>
      </c>
      <c r="B5" s="8" t="s">
        <v>91</v>
      </c>
      <c r="C5" s="8" t="s">
        <v>94</v>
      </c>
      <c r="D5" s="8" t="s">
        <v>97</v>
      </c>
      <c r="E5" s="147" t="s">
        <v>188</v>
      </c>
      <c r="F5" s="9" t="s">
        <v>54</v>
      </c>
      <c r="G5" s="148"/>
      <c r="H5" s="82"/>
      <c r="I5" s="89"/>
    </row>
    <row r="6" spans="1:9" x14ac:dyDescent="0.3">
      <c r="A6" s="8" t="s">
        <v>187</v>
      </c>
      <c r="B6" s="8" t="s">
        <v>92</v>
      </c>
      <c r="C6" s="8" t="s">
        <v>93</v>
      </c>
      <c r="D6" s="8" t="s">
        <v>96</v>
      </c>
      <c r="E6" s="147" t="s">
        <v>217</v>
      </c>
      <c r="F6" s="9" t="s">
        <v>54</v>
      </c>
      <c r="G6" s="148"/>
      <c r="H6" s="82">
        <f>SUM(G6*$H$3)</f>
        <v>0</v>
      </c>
      <c r="I6" s="89"/>
    </row>
    <row r="7" spans="1:9" s="25" customFormat="1" ht="21" customHeight="1" x14ac:dyDescent="0.3">
      <c r="A7" s="70"/>
      <c r="D7" s="26"/>
      <c r="E7" s="26"/>
      <c r="F7" s="66"/>
      <c r="G7" s="19" t="s">
        <v>29</v>
      </c>
      <c r="H7" s="28">
        <v>0</v>
      </c>
      <c r="I7" s="67"/>
    </row>
    <row r="8" spans="1:9" x14ac:dyDescent="0.3">
      <c r="A8" s="156" t="s">
        <v>191</v>
      </c>
      <c r="B8" s="157"/>
      <c r="C8" s="158"/>
      <c r="D8" s="159"/>
      <c r="E8" s="159"/>
      <c r="F8" s="160"/>
    </row>
    <row r="9" spans="1:9" x14ac:dyDescent="0.3">
      <c r="A9" s="161" t="s">
        <v>192</v>
      </c>
      <c r="B9" s="56"/>
      <c r="C9" s="162"/>
      <c r="D9" s="163"/>
      <c r="E9" s="163"/>
      <c r="F9" s="164"/>
    </row>
  </sheetData>
  <pageMargins left="0.7" right="0.7" top="0.75" bottom="0.75" header="0.3" footer="0.3"/>
  <pageSetup paperSize="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0F2A-8F11-4F37-84D6-3EC9B13A9BC6}">
  <sheetPr>
    <tabColor rgb="FF0070C0"/>
    <pageSetUpPr fitToPage="1"/>
  </sheetPr>
  <dimension ref="A1:Q18"/>
  <sheetViews>
    <sheetView tabSelected="1" zoomScaleNormal="100" zoomScaleSheetLayoutView="100" workbookViewId="0">
      <selection activeCell="B15" sqref="B15:C15"/>
    </sheetView>
  </sheetViews>
  <sheetFormatPr defaultColWidth="9.109375" defaultRowHeight="14.4" x14ac:dyDescent="0.3"/>
  <cols>
    <col min="1" max="1" width="44" customWidth="1"/>
    <col min="2" max="2" width="25.88671875" customWidth="1"/>
    <col min="3" max="3" width="20.88671875" customWidth="1"/>
    <col min="4" max="4" width="2.6640625" customWidth="1"/>
    <col min="5" max="5" width="12" customWidth="1"/>
    <col min="6" max="6" width="13.33203125" customWidth="1"/>
    <col min="7" max="7" width="23.33203125" customWidth="1"/>
    <col min="8" max="8" width="14.33203125" customWidth="1"/>
    <col min="9" max="10" width="11.6640625" bestFit="1" customWidth="1"/>
    <col min="12" max="12" width="35.109375" customWidth="1"/>
    <col min="14" max="14" width="23.5546875" bestFit="1" customWidth="1"/>
    <col min="15" max="17" width="11.6640625" bestFit="1" customWidth="1"/>
  </cols>
  <sheetData>
    <row r="1" spans="1:17" x14ac:dyDescent="0.3">
      <c r="A1" s="51" t="s">
        <v>227</v>
      </c>
      <c r="B1" s="35" t="s">
        <v>0</v>
      </c>
      <c r="C1" s="35"/>
      <c r="G1" s="7"/>
    </row>
    <row r="2" spans="1:17" x14ac:dyDescent="0.3">
      <c r="A2" s="36" t="s">
        <v>89</v>
      </c>
      <c r="B2" s="36"/>
      <c r="G2" s="7"/>
    </row>
    <row r="3" spans="1:17" x14ac:dyDescent="0.3">
      <c r="A3" s="52" t="s">
        <v>7</v>
      </c>
      <c r="B3" s="37"/>
      <c r="C3" s="38"/>
    </row>
    <row r="4" spans="1:17" x14ac:dyDescent="0.3">
      <c r="A4" s="39" t="s">
        <v>190</v>
      </c>
      <c r="B4" s="40"/>
      <c r="C4" s="41"/>
    </row>
    <row r="5" spans="1:17" x14ac:dyDescent="0.3">
      <c r="A5" s="42" t="s">
        <v>13</v>
      </c>
      <c r="B5" s="91">
        <f>'Totaal kern en korting'!C16</f>
        <v>0</v>
      </c>
      <c r="C5" s="92"/>
      <c r="M5" s="3"/>
      <c r="N5" s="3"/>
      <c r="O5" s="3"/>
      <c r="P5" s="3"/>
      <c r="Q5" s="3"/>
    </row>
    <row r="6" spans="1:17" x14ac:dyDescent="0.3">
      <c r="A6" s="42" t="s">
        <v>189</v>
      </c>
      <c r="B6" s="155">
        <v>0</v>
      </c>
      <c r="C6" s="43"/>
    </row>
    <row r="7" spans="1:17" hidden="1" x14ac:dyDescent="0.3">
      <c r="A7" s="42" t="s">
        <v>3</v>
      </c>
      <c r="B7" s="91">
        <f>'bijkomende kosten'!E17</f>
        <v>0</v>
      </c>
      <c r="C7" s="93"/>
    </row>
    <row r="8" spans="1:17" x14ac:dyDescent="0.3">
      <c r="A8" s="44" t="s">
        <v>30</v>
      </c>
      <c r="B8" s="45">
        <f>SUM(B5:B6)</f>
        <v>0</v>
      </c>
      <c r="C8" s="53" t="s">
        <v>183</v>
      </c>
      <c r="G8" s="57" t="s">
        <v>51</v>
      </c>
      <c r="H8" s="56"/>
      <c r="I8" s="56"/>
      <c r="J8" s="56"/>
    </row>
    <row r="9" spans="1:17" x14ac:dyDescent="0.3">
      <c r="A9" s="46"/>
      <c r="B9" s="47"/>
      <c r="C9" s="43"/>
      <c r="G9" s="68" t="s">
        <v>48</v>
      </c>
      <c r="H9" s="90" t="s">
        <v>41</v>
      </c>
      <c r="I9" s="68" t="s">
        <v>42</v>
      </c>
      <c r="J9" s="68" t="s">
        <v>43</v>
      </c>
    </row>
    <row r="10" spans="1:17" x14ac:dyDescent="0.3">
      <c r="A10" s="39" t="s">
        <v>60</v>
      </c>
      <c r="B10" s="40"/>
      <c r="C10" s="41"/>
      <c r="G10" s="68" t="s">
        <v>44</v>
      </c>
      <c r="H10" s="83">
        <v>0.15</v>
      </c>
      <c r="I10" s="83">
        <v>0.1</v>
      </c>
      <c r="J10" s="83">
        <v>0.4</v>
      </c>
    </row>
    <row r="11" spans="1:17" x14ac:dyDescent="0.3">
      <c r="A11" s="42" t="s">
        <v>49</v>
      </c>
      <c r="B11" s="48">
        <f>'Totaal kern en korting'!D16</f>
        <v>0</v>
      </c>
      <c r="C11" s="43"/>
      <c r="G11" s="68" t="s">
        <v>45</v>
      </c>
      <c r="H11" s="83">
        <v>0.1</v>
      </c>
      <c r="I11" s="83">
        <v>0.1</v>
      </c>
      <c r="J11" s="83">
        <v>0.3</v>
      </c>
    </row>
    <row r="12" spans="1:17" x14ac:dyDescent="0.3">
      <c r="A12" s="42" t="s">
        <v>50</v>
      </c>
      <c r="B12" s="48">
        <f>'Totaal kern en korting'!H16</f>
        <v>0</v>
      </c>
      <c r="C12" s="43"/>
      <c r="G12" s="68"/>
      <c r="H12" s="84">
        <f>(1-H11)/(1-H10)-1</f>
        <v>5.8823529411764719E-2</v>
      </c>
      <c r="I12" s="84">
        <f>(1-I11)/(1-I10)-1</f>
        <v>0</v>
      </c>
      <c r="J12" s="84">
        <f>(1-J11)/(1-J10)-1</f>
        <v>0.16666666666666674</v>
      </c>
    </row>
    <row r="13" spans="1:17" x14ac:dyDescent="0.3">
      <c r="A13" s="44" t="s">
        <v>8</v>
      </c>
      <c r="B13" s="49">
        <f>SUM(B11:B12)</f>
        <v>0</v>
      </c>
      <c r="C13" s="53" t="s">
        <v>31</v>
      </c>
      <c r="G13" s="68" t="s">
        <v>46</v>
      </c>
      <c r="H13" s="68">
        <v>5</v>
      </c>
      <c r="I13" s="68">
        <v>5</v>
      </c>
      <c r="J13" s="68">
        <v>5</v>
      </c>
    </row>
    <row r="14" spans="1:17" x14ac:dyDescent="0.3">
      <c r="G14" s="85" t="s">
        <v>47</v>
      </c>
      <c r="H14" s="86">
        <f>+H13*(1-H12*2)</f>
        <v>4.4117647058823533</v>
      </c>
      <c r="I14" s="86">
        <f>+I13*(1-I12*2)</f>
        <v>5</v>
      </c>
      <c r="J14" s="87">
        <f>+J13*(1-J12*2)</f>
        <v>3.3333333333333326</v>
      </c>
    </row>
    <row r="15" spans="1:17" x14ac:dyDescent="0.3">
      <c r="A15" s="50" t="s">
        <v>9</v>
      </c>
      <c r="B15" s="177"/>
      <c r="C15" s="178"/>
    </row>
    <row r="16" spans="1:17" x14ac:dyDescent="0.3">
      <c r="A16" s="50" t="s">
        <v>10</v>
      </c>
      <c r="B16" s="177"/>
      <c r="C16" s="178"/>
      <c r="G16" s="68" t="s">
        <v>184</v>
      </c>
    </row>
    <row r="17" spans="1:3" ht="45.9" customHeight="1" x14ac:dyDescent="0.3">
      <c r="A17" s="50" t="s">
        <v>11</v>
      </c>
      <c r="B17" s="177"/>
      <c r="C17" s="178"/>
    </row>
    <row r="18" spans="1:3" x14ac:dyDescent="0.3">
      <c r="A18" s="50" t="s">
        <v>12</v>
      </c>
      <c r="B18" s="177"/>
      <c r="C18" s="178"/>
    </row>
  </sheetData>
  <sheetProtection algorithmName="SHA-512" hashValue="eljd0MmgRdmpneFE5wT01tsBugASdxqvmnHekZmGrJIymzdB/8/sLZCy6V58Um/UfvE2fwEEYt0pTn2blGNTVg==" saltValue="HqypueMYXbLTswhkEw45vA==" spinCount="100000" sheet="1" objects="1" scenarios="1" selectLockedCells="1"/>
  <mergeCells count="4">
    <mergeCell ref="B17:C17"/>
    <mergeCell ref="B18:C18"/>
    <mergeCell ref="B15:C15"/>
    <mergeCell ref="B16:C16"/>
  </mergeCells>
  <pageMargins left="0.7" right="0.7" top="0.75" bottom="0.75" header="0.3" footer="0.3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583e3dc7-7949-4e42-8e44-2ddce911bff1</MigrationWizId>
  </documentManagement>
</p:properties>
</file>

<file path=customXml/itemProps1.xml><?xml version="1.0" encoding="utf-8"?>
<ds:datastoreItem xmlns:ds="http://schemas.openxmlformats.org/officeDocument/2006/customXml" ds:itemID="{6816C76B-336F-4786-8C80-264845DC67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6F29B6-F0DE-4ED9-9DF8-D4673B7A9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ECBA0E-D289-4738-84D1-46540F4B7B20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Voorwoord</vt:lpstr>
      <vt:lpstr>Kernassortiment </vt:lpstr>
      <vt:lpstr>bijkomende kosten</vt:lpstr>
      <vt:lpstr>Totaal kern en korting</vt:lpstr>
      <vt:lpstr>Logistiek</vt:lpstr>
      <vt:lpstr>Totalisatie</vt:lpstr>
      <vt:lpstr>Logistiek!Afdrukbereik</vt:lpstr>
      <vt:lpstr>Totalisatie!Afdrukbereik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 Jan Pothof</dc:creator>
  <cp:lastModifiedBy>Tim Kisjes | Inkada</cp:lastModifiedBy>
  <cp:lastPrinted>2019-05-20T11:38:26Z</cp:lastPrinted>
  <dcterms:created xsi:type="dcterms:W3CDTF">2019-02-06T11:32:54Z</dcterms:created>
  <dcterms:modified xsi:type="dcterms:W3CDTF">2024-09-09T12:08:45Z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12500</vt:r8>
  </property>
</Properties>
</file>