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filterPrivacy="1"/>
  <xr:revisionPtr revIDLastSave="0" documentId="13_ncr:1_{C68F4889-E350-3D45-93AB-217194E0D2B4}" xr6:coauthVersionLast="47" xr6:coauthVersionMax="47" xr10:uidLastSave="{00000000-0000-0000-0000-000000000000}"/>
  <bookViews>
    <workbookView xWindow="30980" yWindow="500" windowWidth="48980" windowHeight="21100" activeTab="4" xr2:uid="{00000000-000D-0000-FFFF-FFFF00000000}"/>
  </bookViews>
  <sheets>
    <sheet name="Prijzenblad VO" sheetId="8" r:id="rId1"/>
    <sheet name="Prijzenblad MBO" sheetId="10" r:id="rId2"/>
    <sheet name="Prijzenblad HBO" sheetId="11" r:id="rId3"/>
    <sheet name="Prijzenblad Sectie 2" sheetId="9" r:id="rId4"/>
    <sheet name="TOTAAL" sheetId="12" r:id="rId5"/>
  </sheets>
  <definedNames>
    <definedName name="UREN">#REF!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12" l="1"/>
  <c r="F9" i="11"/>
  <c r="F10" i="11"/>
  <c r="F13" i="11"/>
  <c r="F14" i="11"/>
  <c r="F15" i="11"/>
  <c r="F16" i="11"/>
  <c r="F19" i="11"/>
  <c r="F17" i="11"/>
  <c r="F18" i="11"/>
  <c r="F20" i="11"/>
  <c r="F23" i="11"/>
  <c r="F24" i="11"/>
  <c r="F25" i="11"/>
  <c r="F26" i="11"/>
  <c r="F27" i="11"/>
  <c r="F28" i="11"/>
  <c r="F29" i="11"/>
  <c r="F30" i="11"/>
  <c r="F31" i="11"/>
  <c r="F32" i="11"/>
  <c r="F33" i="11"/>
  <c r="F36" i="11"/>
  <c r="F38" i="11"/>
  <c r="F40" i="11"/>
  <c r="F42" i="11"/>
  <c r="F44" i="11"/>
  <c r="I9" i="11"/>
  <c r="I10" i="11"/>
  <c r="I13" i="11"/>
  <c r="I14" i="11"/>
  <c r="I15" i="11"/>
  <c r="I16" i="11"/>
  <c r="I19" i="11"/>
  <c r="I17" i="11"/>
  <c r="I18" i="11"/>
  <c r="I20" i="11"/>
  <c r="I23" i="11"/>
  <c r="I24" i="11"/>
  <c r="I25" i="11"/>
  <c r="I26" i="11"/>
  <c r="I27" i="11"/>
  <c r="I28" i="11"/>
  <c r="I29" i="11"/>
  <c r="I30" i="11"/>
  <c r="I31" i="11"/>
  <c r="I32" i="11"/>
  <c r="I33" i="11"/>
  <c r="I36" i="11"/>
  <c r="I38" i="11"/>
  <c r="I40" i="11"/>
  <c r="I42" i="11"/>
  <c r="I44" i="11"/>
  <c r="L9" i="11"/>
  <c r="L10" i="11"/>
  <c r="L13" i="11"/>
  <c r="L14" i="11"/>
  <c r="L15" i="11"/>
  <c r="L16" i="11"/>
  <c r="L19" i="11"/>
  <c r="L17" i="11"/>
  <c r="L18" i="11"/>
  <c r="L20" i="11"/>
  <c r="L23" i="11"/>
  <c r="L24" i="11"/>
  <c r="L25" i="11"/>
  <c r="L26" i="11"/>
  <c r="L27" i="11"/>
  <c r="L28" i="11"/>
  <c r="L29" i="11"/>
  <c r="L30" i="11"/>
  <c r="L31" i="11"/>
  <c r="L32" i="11"/>
  <c r="L33" i="11"/>
  <c r="L36" i="11"/>
  <c r="L38" i="11"/>
  <c r="L40" i="11"/>
  <c r="L42" i="11"/>
  <c r="L44" i="11"/>
  <c r="O9" i="11"/>
  <c r="O10" i="11"/>
  <c r="O13" i="11"/>
  <c r="O14" i="11"/>
  <c r="O15" i="11"/>
  <c r="O16" i="11"/>
  <c r="O19" i="11"/>
  <c r="O17" i="11"/>
  <c r="O18" i="11"/>
  <c r="O20" i="11"/>
  <c r="O23" i="11"/>
  <c r="O24" i="11"/>
  <c r="O25" i="11"/>
  <c r="O26" i="11"/>
  <c r="O27" i="11"/>
  <c r="O28" i="11"/>
  <c r="O29" i="11"/>
  <c r="O30" i="11"/>
  <c r="O31" i="11"/>
  <c r="O32" i="11"/>
  <c r="O33" i="11"/>
  <c r="O36" i="11"/>
  <c r="O38" i="11"/>
  <c r="O40" i="11"/>
  <c r="O42" i="11"/>
  <c r="O44" i="11"/>
  <c r="F47" i="11"/>
  <c r="H47" i="11"/>
  <c r="B3" i="12"/>
  <c r="F9" i="10"/>
  <c r="F10" i="10"/>
  <c r="F13" i="10"/>
  <c r="F14" i="10"/>
  <c r="F15" i="10"/>
  <c r="F16" i="10"/>
  <c r="F19" i="10"/>
  <c r="F17" i="10"/>
  <c r="F18" i="10"/>
  <c r="F20" i="10"/>
  <c r="F23" i="10"/>
  <c r="F24" i="10"/>
  <c r="F25" i="10"/>
  <c r="F26" i="10"/>
  <c r="F27" i="10"/>
  <c r="F28" i="10"/>
  <c r="F29" i="10"/>
  <c r="F30" i="10"/>
  <c r="F31" i="10"/>
  <c r="F32" i="10"/>
  <c r="F33" i="10"/>
  <c r="F36" i="10"/>
  <c r="F38" i="10"/>
  <c r="F40" i="10"/>
  <c r="F42" i="10"/>
  <c r="F44" i="10"/>
  <c r="I9" i="10"/>
  <c r="I10" i="10"/>
  <c r="I13" i="10"/>
  <c r="I14" i="10"/>
  <c r="I15" i="10"/>
  <c r="I16" i="10"/>
  <c r="I19" i="10"/>
  <c r="I17" i="10"/>
  <c r="I18" i="10"/>
  <c r="I20" i="10"/>
  <c r="I23" i="10"/>
  <c r="I24" i="10"/>
  <c r="I25" i="10"/>
  <c r="I26" i="10"/>
  <c r="I27" i="10"/>
  <c r="I28" i="10"/>
  <c r="I29" i="10"/>
  <c r="I30" i="10"/>
  <c r="I31" i="10"/>
  <c r="I32" i="10"/>
  <c r="I33" i="10"/>
  <c r="I36" i="10"/>
  <c r="I38" i="10"/>
  <c r="I40" i="10"/>
  <c r="I42" i="10"/>
  <c r="I44" i="10"/>
  <c r="L9" i="10"/>
  <c r="L10" i="10"/>
  <c r="L13" i="10"/>
  <c r="L14" i="10"/>
  <c r="L15" i="10"/>
  <c r="L16" i="10"/>
  <c r="L19" i="10"/>
  <c r="L17" i="10"/>
  <c r="L18" i="10"/>
  <c r="L20" i="10"/>
  <c r="L23" i="10"/>
  <c r="L24" i="10"/>
  <c r="L25" i="10"/>
  <c r="L26" i="10"/>
  <c r="L27" i="10"/>
  <c r="L28" i="10"/>
  <c r="L29" i="10"/>
  <c r="L30" i="10"/>
  <c r="L31" i="10"/>
  <c r="L32" i="10"/>
  <c r="L33" i="10"/>
  <c r="L36" i="10"/>
  <c r="L38" i="10"/>
  <c r="L40" i="10"/>
  <c r="L42" i="10"/>
  <c r="L44" i="10"/>
  <c r="O9" i="10"/>
  <c r="O10" i="10"/>
  <c r="O13" i="10"/>
  <c r="O14" i="10"/>
  <c r="O15" i="10"/>
  <c r="O16" i="10"/>
  <c r="O19" i="10"/>
  <c r="O17" i="10"/>
  <c r="O18" i="10"/>
  <c r="O20" i="10"/>
  <c r="O23" i="10"/>
  <c r="O24" i="10"/>
  <c r="O25" i="10"/>
  <c r="O26" i="10"/>
  <c r="O27" i="10"/>
  <c r="O28" i="10"/>
  <c r="O29" i="10"/>
  <c r="O30" i="10"/>
  <c r="O31" i="10"/>
  <c r="O32" i="10"/>
  <c r="O33" i="10"/>
  <c r="O36" i="10"/>
  <c r="O38" i="10"/>
  <c r="O40" i="10"/>
  <c r="O42" i="10"/>
  <c r="O44" i="10"/>
  <c r="F47" i="10"/>
  <c r="H47" i="10"/>
  <c r="O42" i="8"/>
  <c r="L42" i="8"/>
  <c r="I42" i="8"/>
  <c r="F42" i="8"/>
  <c r="F5" i="9"/>
  <c r="H5" i="9"/>
  <c r="H8" i="9"/>
  <c r="B5" i="12"/>
  <c r="F9" i="8"/>
  <c r="F10" i="8"/>
  <c r="F13" i="8"/>
  <c r="F14" i="8"/>
  <c r="F15" i="8"/>
  <c r="F16" i="8"/>
  <c r="F19" i="8"/>
  <c r="F17" i="8"/>
  <c r="F18" i="8"/>
  <c r="F20" i="8"/>
  <c r="F23" i="8"/>
  <c r="F24" i="8"/>
  <c r="F25" i="8"/>
  <c r="F26" i="8"/>
  <c r="F27" i="8"/>
  <c r="F28" i="8"/>
  <c r="F29" i="8"/>
  <c r="F30" i="8"/>
  <c r="F31" i="8"/>
  <c r="F32" i="8"/>
  <c r="F33" i="8"/>
  <c r="F36" i="8"/>
  <c r="F38" i="8"/>
  <c r="F40" i="8"/>
  <c r="F44" i="8"/>
  <c r="I9" i="8"/>
  <c r="I10" i="8"/>
  <c r="I13" i="8"/>
  <c r="I14" i="8"/>
  <c r="I15" i="8"/>
  <c r="I16" i="8"/>
  <c r="I19" i="8"/>
  <c r="I17" i="8"/>
  <c r="I18" i="8"/>
  <c r="I20" i="8"/>
  <c r="I23" i="8"/>
  <c r="I24" i="8"/>
  <c r="I25" i="8"/>
  <c r="I26" i="8"/>
  <c r="I27" i="8"/>
  <c r="I28" i="8"/>
  <c r="I29" i="8"/>
  <c r="I30" i="8"/>
  <c r="I31" i="8"/>
  <c r="I32" i="8"/>
  <c r="I33" i="8"/>
  <c r="I36" i="8"/>
  <c r="I38" i="8"/>
  <c r="I40" i="8"/>
  <c r="I44" i="8"/>
  <c r="L9" i="8"/>
  <c r="L10" i="8"/>
  <c r="L13" i="8"/>
  <c r="L14" i="8"/>
  <c r="L15" i="8"/>
  <c r="L16" i="8"/>
  <c r="L19" i="8"/>
  <c r="L17" i="8"/>
  <c r="L18" i="8"/>
  <c r="L20" i="8"/>
  <c r="L23" i="8"/>
  <c r="L24" i="8"/>
  <c r="L25" i="8"/>
  <c r="L26" i="8"/>
  <c r="L27" i="8"/>
  <c r="L28" i="8"/>
  <c r="L29" i="8"/>
  <c r="L30" i="8"/>
  <c r="L31" i="8"/>
  <c r="L32" i="8"/>
  <c r="L33" i="8"/>
  <c r="L36" i="8"/>
  <c r="L38" i="8"/>
  <c r="L40" i="8"/>
  <c r="L44" i="8"/>
  <c r="O9" i="8"/>
  <c r="O10" i="8"/>
  <c r="O13" i="8"/>
  <c r="O14" i="8"/>
  <c r="O15" i="8"/>
  <c r="O16" i="8"/>
  <c r="O19" i="8"/>
  <c r="O17" i="8"/>
  <c r="O18" i="8"/>
  <c r="O20" i="8"/>
  <c r="O23" i="8"/>
  <c r="O24" i="8"/>
  <c r="O25" i="8"/>
  <c r="O26" i="8"/>
  <c r="O27" i="8"/>
  <c r="O28" i="8"/>
  <c r="O29" i="8"/>
  <c r="O30" i="8"/>
  <c r="O31" i="8"/>
  <c r="O32" i="8"/>
  <c r="O33" i="8"/>
  <c r="O36" i="8"/>
  <c r="O38" i="8"/>
  <c r="O40" i="8"/>
  <c r="O44" i="8"/>
  <c r="F47" i="8"/>
  <c r="H47" i="8"/>
  <c r="B2" i="12"/>
  <c r="B6" i="12"/>
</calcChain>
</file>

<file path=xl/sharedStrings.xml><?xml version="1.0" encoding="utf-8"?>
<sst xmlns="http://schemas.openxmlformats.org/spreadsheetml/2006/main" count="175" uniqueCount="57">
  <si>
    <t>WW</t>
  </si>
  <si>
    <t>Werkhervattingskas</t>
  </si>
  <si>
    <t>ZVW</t>
  </si>
  <si>
    <t>Opleidingen</t>
  </si>
  <si>
    <t>Leegloop</t>
  </si>
  <si>
    <t>Reserveringen</t>
  </si>
  <si>
    <t>Vakantiedagen</t>
  </si>
  <si>
    <t>Erkende feestdagen</t>
  </si>
  <si>
    <t>Bovenwettelijk verlof</t>
  </si>
  <si>
    <t>loonsom</t>
  </si>
  <si>
    <t>Wettelijke inhoudingen</t>
  </si>
  <si>
    <t>Bureaumarge in %</t>
  </si>
  <si>
    <t>kosten opdrachtgever</t>
  </si>
  <si>
    <t>wegingsfactor aanbesteding</t>
  </si>
  <si>
    <t>Wettelijke percentage over het bruto loon</t>
  </si>
  <si>
    <t>sub bedrag</t>
  </si>
  <si>
    <t>1.	Onderwijzend personeel algemene vakken 
incl. (technische) onderwijsassistenten.</t>
  </si>
  <si>
    <t>2.	Onderwijzend personeel beroepsgerichte vakken incl. (technische) onderwijsassistenten en instructeurs.</t>
  </si>
  <si>
    <t>3.	Ondersteunend personeel tot schaal 10.</t>
  </si>
  <si>
    <t>4.	Inhuur surveillanten
en studenten.</t>
  </si>
  <si>
    <t>fee op de inkoopwaarde, toeslag in procenten</t>
  </si>
  <si>
    <t>totale waarde broker</t>
  </si>
  <si>
    <t xml:space="preserve"> </t>
  </si>
  <si>
    <t>waarde opdrachtnemer</t>
  </si>
  <si>
    <t>waarde opdrachtgever</t>
  </si>
  <si>
    <t>Sectie 1 uitzendkrachten en gedetacheerden</t>
  </si>
  <si>
    <t>Sectie 2 inhuur via derden (partnerpartijen)</t>
  </si>
  <si>
    <t>inkoopwaarde</t>
  </si>
  <si>
    <t>Inschrijver dient alle groene cellen in te vullen</t>
  </si>
  <si>
    <t>Broker rol 1 en brokerrol 2 (zelfde toeslag): Opdrachtnemer maakt gebruik partnerpartijen en biedt een toeslag op die inkoopfacturen, door inschrijver in te vullen toeslag).</t>
  </si>
  <si>
    <t>Wachtdagcompensatie</t>
  </si>
  <si>
    <t>PAWW</t>
  </si>
  <si>
    <t>Buitengewoon verlof</t>
  </si>
  <si>
    <t xml:space="preserve">Eindejaarsuitkering </t>
  </si>
  <si>
    <t>Levensloopbijdrage</t>
  </si>
  <si>
    <t>Vakantieuitkering</t>
  </si>
  <si>
    <t>Subtotaal loon + reserveringen</t>
  </si>
  <si>
    <t>WW Sectorfonds</t>
  </si>
  <si>
    <t>WAO/WIA Basispremie</t>
  </si>
  <si>
    <t>Aanvullende Ziektewet/Arbeidsongeschiktheid</t>
  </si>
  <si>
    <t>Sociaal Fonds  &amp; Calamitetenverlof</t>
  </si>
  <si>
    <t>Pensioen (STIP)</t>
  </si>
  <si>
    <t>alle bedragen zijn EXCLUSIEF BTW</t>
  </si>
  <si>
    <t>UITGANGSPUNT KOSTPRIJSBEREKENING</t>
  </si>
  <si>
    <t>NB: uitsluitend dit prijzenblad gebruiken, de vorige versie komt hiermee te vervallen!</t>
  </si>
  <si>
    <t>Transitievergoeding (toevoeging op de eerste NVI)</t>
  </si>
  <si>
    <r>
      <t>Bruto loon</t>
    </r>
    <r>
      <rPr>
        <sz val="9"/>
        <color rgb="FFFF0000"/>
        <rFont val="Raleway"/>
      </rPr>
      <t xml:space="preserve"> (fictief)</t>
    </r>
  </si>
  <si>
    <t>Prijzenblad Aeres Inhuur personeel 2024 - AER-PNIL24
VERSIE 19 december 2023</t>
  </si>
  <si>
    <t>Prijzenblad VO</t>
  </si>
  <si>
    <t>Prijzenblad MBO</t>
  </si>
  <si>
    <t>Prijzenblad HBO</t>
  </si>
  <si>
    <t>Prijzenblad Sectie 2</t>
  </si>
  <si>
    <t>TOTAAL t.b.v. prijsbeoordeling</t>
  </si>
  <si>
    <t>Prijzenblad Voortgezet Onderwijs</t>
  </si>
  <si>
    <t>inschrijfsom VO</t>
  </si>
  <si>
    <t>inschrijfsom MBO</t>
  </si>
  <si>
    <t>inschrijfsom HBO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</si>
</sst>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(* #,##0_);_(* \(#,##0\);_(* &quot;-&quot;??_);_(@_)"/>
    <numFmt numFmtId="166" formatCode="0.0000%"/>
    <numFmt numFmtId="167" formatCode="_-* #,##0.00_-;_-* #,##0.00\-;_-* &quot;-&quot;??_-;_-@_-"/>
    <numFmt numFmtId="168" formatCode="0.000000000000%"/>
  </numFmts>
  <fonts count="24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9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sz val="10"/>
      <color rgb="FF00B050"/>
      <name val="Raleway"/>
    </font>
    <font>
      <sz val="9"/>
      <name val="Raleway"/>
    </font>
    <font>
      <sz val="9"/>
      <color theme="1"/>
      <name val="Raleway"/>
    </font>
    <font>
      <b/>
      <sz val="9"/>
      <name val="Raleway"/>
    </font>
    <font>
      <b/>
      <sz val="9"/>
      <color theme="1"/>
      <name val="Raleway"/>
    </font>
    <font>
      <sz val="10"/>
      <color rgb="FFFF0000"/>
      <name val="Raleway"/>
    </font>
    <font>
      <sz val="9"/>
      <color rgb="FFFF0000"/>
      <name val="Raleway"/>
    </font>
    <font>
      <b/>
      <sz val="14"/>
      <color rgb="FFFF0000"/>
      <name val="Raleway"/>
    </font>
    <font>
      <sz val="20"/>
      <name val="Raleway"/>
    </font>
    <font>
      <b/>
      <sz val="20"/>
      <color theme="0"/>
      <name val="Raleway"/>
    </font>
    <font>
      <sz val="20"/>
      <name val="Arial"/>
      <family val="2"/>
    </font>
    <font>
      <sz val="15"/>
      <name val="Raleway"/>
    </font>
    <font>
      <b/>
      <sz val="15"/>
      <color theme="0"/>
      <name val="Raleway"/>
    </font>
    <font>
      <b/>
      <sz val="12"/>
      <name val="Raleway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2" borderId="1" applyNumberFormat="0" applyProtection="0">
      <alignment horizontal="left" vertical="center" indent="1"/>
    </xf>
    <xf numFmtId="0" fontId="2" fillId="2" borderId="1" applyNumberFormat="0" applyProtection="0">
      <alignment horizontal="left" vertical="center" inden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6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4" fontId="9" fillId="0" borderId="0" xfId="0" applyNumberFormat="1" applyFont="1"/>
    <xf numFmtId="44" fontId="9" fillId="5" borderId="2" xfId="0" applyNumberFormat="1" applyFont="1" applyFill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5" fontId="9" fillId="0" borderId="2" xfId="8" applyNumberFormat="1" applyFont="1" applyBorder="1"/>
    <xf numFmtId="44" fontId="9" fillId="0" borderId="0" xfId="0" applyNumberFormat="1" applyFont="1" applyAlignment="1">
      <alignment horizontal="center" vertical="center"/>
    </xf>
    <xf numFmtId="44" fontId="9" fillId="0" borderId="0" xfId="9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4" fontId="9" fillId="8" borderId="0" xfId="0" applyNumberFormat="1" applyFont="1" applyFill="1"/>
    <xf numFmtId="44" fontId="9" fillId="6" borderId="2" xfId="0" applyNumberFormat="1" applyFont="1" applyFill="1" applyBorder="1"/>
    <xf numFmtId="166" fontId="9" fillId="3" borderId="2" xfId="7" applyNumberFormat="1" applyFont="1" applyFill="1" applyBorder="1" applyProtection="1">
      <protection locked="0"/>
    </xf>
    <xf numFmtId="9" fontId="9" fillId="3" borderId="2" xfId="7" applyFont="1" applyFill="1" applyBorder="1" applyAlignment="1" applyProtection="1">
      <alignment horizontal="center" vertical="center"/>
      <protection locked="0"/>
    </xf>
    <xf numFmtId="0" fontId="11" fillId="0" borderId="5" xfId="10" applyFont="1" applyBorder="1"/>
    <xf numFmtId="10" fontId="12" fillId="0" borderId="6" xfId="11" applyNumberFormat="1" applyFont="1" applyBorder="1"/>
    <xf numFmtId="167" fontId="12" fillId="0" borderId="7" xfId="10" applyNumberFormat="1" applyFont="1" applyBorder="1"/>
    <xf numFmtId="0" fontId="11" fillId="0" borderId="8" xfId="10" applyFont="1" applyBorder="1"/>
    <xf numFmtId="10" fontId="12" fillId="0" borderId="9" xfId="11" applyNumberFormat="1" applyFont="1" applyBorder="1"/>
    <xf numFmtId="167" fontId="12" fillId="0" borderId="10" xfId="10" applyNumberFormat="1" applyFont="1" applyBorder="1"/>
    <xf numFmtId="0" fontId="13" fillId="0" borderId="8" xfId="10" applyFont="1" applyBorder="1"/>
    <xf numFmtId="167" fontId="14" fillId="4" borderId="10" xfId="12" applyFont="1" applyFill="1" applyBorder="1"/>
    <xf numFmtId="167" fontId="14" fillId="4" borderId="10" xfId="10" applyNumberFormat="1" applyFont="1" applyFill="1" applyBorder="1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8" xfId="10" applyFont="1" applyBorder="1"/>
    <xf numFmtId="0" fontId="18" fillId="0" borderId="8" xfId="0" applyFont="1" applyBorder="1" applyAlignment="1">
      <alignment vertical="center" wrapText="1"/>
    </xf>
    <xf numFmtId="44" fontId="19" fillId="7" borderId="8" xfId="0" applyNumberFormat="1" applyFont="1" applyFill="1" applyBorder="1" applyAlignment="1">
      <alignment horizontal="center" vertical="center"/>
    </xf>
    <xf numFmtId="0" fontId="20" fillId="0" borderId="0" xfId="0" applyFont="1"/>
    <xf numFmtId="0" fontId="21" fillId="0" borderId="8" xfId="0" applyFont="1" applyBorder="1" applyAlignment="1">
      <alignment vertical="center" wrapText="1"/>
    </xf>
    <xf numFmtId="44" fontId="22" fillId="10" borderId="8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168" fontId="12" fillId="0" borderId="12" xfId="11" applyNumberFormat="1" applyFont="1" applyBorder="1"/>
  </cellXfs>
  <cellStyles count="13">
    <cellStyle name="Euro" xfId="1" xr:uid="{00000000-0005-0000-0000-000000000000}"/>
    <cellStyle name="Gevolgde hyperlink" xfId="6" builtinId="9" hidden="1"/>
    <cellStyle name="Hyperlink" xfId="5" builtinId="8" hidden="1"/>
    <cellStyle name="Komma" xfId="8" builtinId="3"/>
    <cellStyle name="Komma 2" xfId="12" xr:uid="{78345C16-770B-3C4C-A0C4-90C53E5CADAD}"/>
    <cellStyle name="Procent" xfId="7" builtinId="5"/>
    <cellStyle name="Procent 2" xfId="11" xr:uid="{E3E20703-495D-8145-959B-CAD3142233C4}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  <cellStyle name="Standaard 3" xfId="10" xr:uid="{7E25EB10-8DE1-9B4B-8286-F48EF07115E6}"/>
    <cellStyle name="Valuta" xfId="9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13</xdr:row>
      <xdr:rowOff>142874</xdr:rowOff>
    </xdr:from>
    <xdr:to>
      <xdr:col>1</xdr:col>
      <xdr:colOff>762000</xdr:colOff>
      <xdr:row>28</xdr:row>
      <xdr:rowOff>103188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F16397B-CFB5-50E5-AC40-BB52A144395A}"/>
            </a:ext>
          </a:extLst>
        </xdr:cNvPr>
        <xdr:cNvSpPr txBox="1"/>
      </xdr:nvSpPr>
      <xdr:spPr>
        <a:xfrm>
          <a:off x="87313" y="4992687"/>
          <a:ext cx="1500187" cy="2460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De wettelijke/ CAO wijzigingen</a:t>
          </a:r>
          <a:r>
            <a:rPr lang="nl-NL" sz="1100" baseline="0">
              <a:solidFill>
                <a:srgbClr val="FF0000"/>
              </a:solidFill>
            </a:rPr>
            <a:t> worden na wijziging in dit blad aangepast. De huidige kostprijs is op basis van 2023.</a:t>
          </a:r>
        </a:p>
        <a:p>
          <a:endParaRPr lang="nl-NL" sz="1100" baseline="0"/>
        </a:p>
        <a:p>
          <a:r>
            <a:rPr lang="nl-NL" sz="1100" baseline="0"/>
            <a:t>DE BUREAUMARGE MOETEN GEBASEERD ZIJN OP </a:t>
          </a:r>
          <a:r>
            <a:rPr lang="nl-NL" sz="1100" b="1" baseline="0"/>
            <a:t>PRIJSPEIL 2024</a:t>
          </a:r>
          <a:endParaRPr lang="nl-NL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13</xdr:row>
      <xdr:rowOff>142874</xdr:rowOff>
    </xdr:from>
    <xdr:to>
      <xdr:col>1</xdr:col>
      <xdr:colOff>762000</xdr:colOff>
      <xdr:row>28</xdr:row>
      <xdr:rowOff>103188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7939BA2-CCFA-3247-B0E2-5C1AE74991DA}"/>
            </a:ext>
          </a:extLst>
        </xdr:cNvPr>
        <xdr:cNvSpPr txBox="1"/>
      </xdr:nvSpPr>
      <xdr:spPr>
        <a:xfrm>
          <a:off x="87313" y="5578474"/>
          <a:ext cx="1500187" cy="24114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De wettelijke/ CAO wijzigingen</a:t>
          </a:r>
          <a:r>
            <a:rPr lang="nl-NL" sz="1100" baseline="0">
              <a:solidFill>
                <a:srgbClr val="FF0000"/>
              </a:solidFill>
            </a:rPr>
            <a:t> worden na wijziging in dit blad aangepast. De huidige kostprijs is op basis van 2023.</a:t>
          </a:r>
        </a:p>
        <a:p>
          <a:endParaRPr lang="nl-NL" sz="1100" baseline="0"/>
        </a:p>
        <a:p>
          <a:r>
            <a:rPr lang="nl-NL" sz="1100" baseline="0"/>
            <a:t>DE BUREAUMARGE MOETEN GEBASEERD ZIJN OP </a:t>
          </a:r>
          <a:r>
            <a:rPr lang="nl-NL" sz="1100" b="1" baseline="0"/>
            <a:t>PRIJSPEIL 2024</a:t>
          </a: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13</xdr:row>
      <xdr:rowOff>142874</xdr:rowOff>
    </xdr:from>
    <xdr:to>
      <xdr:col>1</xdr:col>
      <xdr:colOff>762000</xdr:colOff>
      <xdr:row>28</xdr:row>
      <xdr:rowOff>103188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7DB2332-D035-DE4E-981B-A2273FCBA271}"/>
            </a:ext>
          </a:extLst>
        </xdr:cNvPr>
        <xdr:cNvSpPr txBox="1"/>
      </xdr:nvSpPr>
      <xdr:spPr>
        <a:xfrm>
          <a:off x="87313" y="5578474"/>
          <a:ext cx="1500187" cy="24114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De wettelijke/ CAO wijzigingen</a:t>
          </a:r>
          <a:r>
            <a:rPr lang="nl-NL" sz="1100" baseline="0">
              <a:solidFill>
                <a:srgbClr val="FF0000"/>
              </a:solidFill>
            </a:rPr>
            <a:t> worden na wijziging in dit blad aangepast. De huidige kostprijs is op basis van 2023.</a:t>
          </a:r>
        </a:p>
        <a:p>
          <a:endParaRPr lang="nl-NL" sz="1100" baseline="0"/>
        </a:p>
        <a:p>
          <a:r>
            <a:rPr lang="nl-NL" sz="1100" baseline="0"/>
            <a:t>DE BUREAUMARGE MOETEN GEBASEERD ZIJN OP </a:t>
          </a:r>
          <a:r>
            <a:rPr lang="nl-NL" sz="1100" b="1" baseline="0"/>
            <a:t>PRIJSPEIL 2024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C88F-591F-1A40-8E20-5EBD8BBF0F57}">
  <sheetPr>
    <tabColor rgb="FF92D050"/>
  </sheetPr>
  <dimension ref="A1:O49"/>
  <sheetViews>
    <sheetView topLeftCell="A9" zoomScale="140" zoomScaleNormal="140" workbookViewId="0">
      <selection activeCell="E9" sqref="E9"/>
    </sheetView>
  </sheetViews>
  <sheetFormatPr baseColWidth="10" defaultRowHeight="12" x14ac:dyDescent="0.15"/>
  <cols>
    <col min="1" max="2" width="10.83203125" style="1"/>
    <col min="3" max="3" width="35.33203125" style="1" customWidth="1"/>
    <col min="4" max="4" width="18.83203125" style="1" customWidth="1"/>
    <col min="5" max="5" width="16.33203125" style="1" customWidth="1"/>
    <col min="6" max="6" width="18.83203125" style="1" customWidth="1"/>
    <col min="7" max="7" width="10.83203125" style="1"/>
    <col min="8" max="8" width="16.33203125" style="1" customWidth="1"/>
    <col min="9" max="9" width="18.83203125" style="1" customWidth="1"/>
    <col min="10" max="10" width="10.83203125" style="1"/>
    <col min="11" max="11" width="16.33203125" style="1" customWidth="1"/>
    <col min="12" max="12" width="18.83203125" style="1" customWidth="1"/>
    <col min="13" max="13" width="10.83203125" style="1"/>
    <col min="14" max="14" width="16.33203125" style="1" customWidth="1"/>
    <col min="15" max="15" width="18.83203125" style="1" customWidth="1"/>
    <col min="16" max="16384" width="10.83203125" style="1"/>
  </cols>
  <sheetData>
    <row r="1" spans="1:15" ht="97" customHeight="1" thickBot="1" x14ac:dyDescent="0.2">
      <c r="A1" s="35" t="s">
        <v>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2" customHeight="1" thickBot="1" x14ac:dyDescent="0.2">
      <c r="A2" s="39" t="s">
        <v>28</v>
      </c>
      <c r="B2" s="40"/>
      <c r="C2" s="40"/>
      <c r="D2" s="40"/>
      <c r="E2" s="40"/>
      <c r="F2" s="40"/>
      <c r="G2" s="40"/>
      <c r="H2" s="40"/>
      <c r="I2" s="41"/>
    </row>
    <row r="3" spans="1:15" ht="20" customHeight="1" x14ac:dyDescent="0.15">
      <c r="A3" s="44" t="s">
        <v>53</v>
      </c>
    </row>
    <row r="5" spans="1:15" ht="13" thickBot="1" x14ac:dyDescent="0.2">
      <c r="A5" s="28" t="s">
        <v>44</v>
      </c>
    </row>
    <row r="6" spans="1:15" ht="99" customHeight="1" thickBot="1" x14ac:dyDescent="0.2">
      <c r="A6" s="1" t="s">
        <v>25</v>
      </c>
      <c r="E6" s="37" t="s">
        <v>16</v>
      </c>
      <c r="F6" s="38"/>
      <c r="G6" s="8"/>
      <c r="H6" s="37" t="s">
        <v>17</v>
      </c>
      <c r="I6" s="38"/>
      <c r="J6" s="8"/>
      <c r="K6" s="37" t="s">
        <v>18</v>
      </c>
      <c r="L6" s="38"/>
      <c r="M6" s="8"/>
      <c r="N6" s="37" t="s">
        <v>19</v>
      </c>
      <c r="O6" s="38"/>
    </row>
    <row r="7" spans="1:15" ht="67" customHeight="1" thickBot="1" x14ac:dyDescent="0.2">
      <c r="C7" s="27" t="s">
        <v>43</v>
      </c>
      <c r="E7" s="2" t="s">
        <v>14</v>
      </c>
      <c r="F7" s="3" t="s">
        <v>9</v>
      </c>
      <c r="H7" s="2" t="s">
        <v>14</v>
      </c>
      <c r="I7" s="3" t="s">
        <v>9</v>
      </c>
      <c r="K7" s="2" t="s">
        <v>14</v>
      </c>
      <c r="L7" s="3" t="s">
        <v>9</v>
      </c>
      <c r="N7" s="2" t="s">
        <v>14</v>
      </c>
      <c r="O7" s="3" t="s">
        <v>9</v>
      </c>
    </row>
    <row r="8" spans="1:15" ht="14" thickTop="1" thickBot="1" x14ac:dyDescent="0.2">
      <c r="C8" s="18" t="s">
        <v>46</v>
      </c>
      <c r="E8" s="19"/>
      <c r="F8" s="20">
        <v>100</v>
      </c>
      <c r="H8" s="19"/>
      <c r="I8" s="20">
        <v>100</v>
      </c>
      <c r="K8" s="19"/>
      <c r="L8" s="20">
        <v>100</v>
      </c>
      <c r="N8" s="19"/>
      <c r="O8" s="20">
        <v>100</v>
      </c>
    </row>
    <row r="9" spans="1:15" ht="13" thickBot="1" x14ac:dyDescent="0.2">
      <c r="C9" s="21" t="s">
        <v>30</v>
      </c>
      <c r="E9" s="16">
        <v>7.1000000000000004E-3</v>
      </c>
      <c r="F9" s="23">
        <f>E9*F8</f>
        <v>0.71000000000000008</v>
      </c>
      <c r="H9" s="16">
        <v>7.1000000000000004E-3</v>
      </c>
      <c r="I9" s="23">
        <f>H9*I8</f>
        <v>0.71000000000000008</v>
      </c>
      <c r="K9" s="16">
        <v>7.1000000000000004E-3</v>
      </c>
      <c r="L9" s="23">
        <f>K9*L8</f>
        <v>0.71000000000000008</v>
      </c>
      <c r="N9" s="16">
        <v>7.1000000000000004E-3</v>
      </c>
      <c r="O9" s="23">
        <f>N9*O8</f>
        <v>0.71000000000000008</v>
      </c>
    </row>
    <row r="10" spans="1:15" ht="13" thickBot="1" x14ac:dyDescent="0.2">
      <c r="C10" s="21" t="s">
        <v>31</v>
      </c>
      <c r="E10" s="16">
        <v>1.5E-3</v>
      </c>
      <c r="F10" s="23">
        <f>E10*F8</f>
        <v>0.15</v>
      </c>
      <c r="H10" s="16">
        <v>1.5E-3</v>
      </c>
      <c r="I10" s="23">
        <f>H10*I8</f>
        <v>0.15</v>
      </c>
      <c r="K10" s="16">
        <v>1.5E-3</v>
      </c>
      <c r="L10" s="23">
        <f>K10*L8</f>
        <v>0.15</v>
      </c>
      <c r="N10" s="16">
        <v>1.5E-3</v>
      </c>
      <c r="O10" s="23">
        <f>N10*O8</f>
        <v>0.15</v>
      </c>
    </row>
    <row r="11" spans="1:15" x14ac:dyDescent="0.15">
      <c r="C11" s="24"/>
      <c r="E11" s="22"/>
      <c r="F11" s="23"/>
      <c r="H11" s="22"/>
      <c r="I11" s="23"/>
      <c r="K11" s="22"/>
      <c r="L11" s="23"/>
      <c r="N11" s="22"/>
      <c r="O11" s="23"/>
    </row>
    <row r="12" spans="1:15" ht="13" thickBot="1" x14ac:dyDescent="0.2">
      <c r="C12" s="24" t="s">
        <v>5</v>
      </c>
      <c r="E12" s="22"/>
      <c r="F12" s="23"/>
      <c r="H12" s="22"/>
      <c r="I12" s="23"/>
      <c r="K12" s="22"/>
      <c r="L12" s="23"/>
      <c r="N12" s="22"/>
      <c r="O12" s="23"/>
    </row>
    <row r="13" spans="1:15" ht="13" thickBot="1" x14ac:dyDescent="0.2">
      <c r="C13" s="21" t="s">
        <v>6</v>
      </c>
      <c r="D13" s="45"/>
      <c r="E13" s="16">
        <v>0.111607</v>
      </c>
      <c r="F13" s="23">
        <f>E13*($F$9+$F$8)</f>
        <v>11.239940969999999</v>
      </c>
      <c r="H13" s="16">
        <v>0.111607</v>
      </c>
      <c r="I13" s="23">
        <f>H13*($F$9+$F$8)</f>
        <v>11.239940969999999</v>
      </c>
      <c r="K13" s="16">
        <v>0.111607</v>
      </c>
      <c r="L13" s="23">
        <f>K13*($F$9+$F$8)</f>
        <v>11.239940969999999</v>
      </c>
      <c r="N13" s="16">
        <v>0.111607</v>
      </c>
      <c r="O13" s="23">
        <f>N13*($F$9+$F$8)</f>
        <v>11.239940969999999</v>
      </c>
    </row>
    <row r="14" spans="1:15" ht="13" thickBot="1" x14ac:dyDescent="0.2">
      <c r="C14" s="21" t="s">
        <v>7</v>
      </c>
      <c r="E14" s="16">
        <v>2.6785714285714284E-2</v>
      </c>
      <c r="F14" s="23">
        <f>E14*($F$9+$F$8)</f>
        <v>2.6975892857142854</v>
      </c>
      <c r="H14" s="16">
        <v>2.6785714285714284E-2</v>
      </c>
      <c r="I14" s="23">
        <f>H14*($F$9+$F$8)</f>
        <v>2.6975892857142854</v>
      </c>
      <c r="K14" s="16">
        <v>2.6785714285714284E-2</v>
      </c>
      <c r="L14" s="23">
        <f>K14*($F$9+$F$8)</f>
        <v>2.6975892857142854</v>
      </c>
      <c r="N14" s="16">
        <v>2.6785714285714284E-2</v>
      </c>
      <c r="O14" s="23">
        <f>N14*($F$9+$F$8)</f>
        <v>2.6975892857142854</v>
      </c>
    </row>
    <row r="15" spans="1:15" ht="13" thickBot="1" x14ac:dyDescent="0.2">
      <c r="C15" s="21" t="s">
        <v>32</v>
      </c>
      <c r="E15" s="16">
        <v>6.0000000000000001E-3</v>
      </c>
      <c r="F15" s="23">
        <f>E15*($F$9+$F$8)</f>
        <v>0.60426000000000002</v>
      </c>
      <c r="H15" s="16">
        <v>6.0000000000000001E-3</v>
      </c>
      <c r="I15" s="23">
        <f>H15*($F$9+$F$8)</f>
        <v>0.60426000000000002</v>
      </c>
      <c r="K15" s="16">
        <v>6.0000000000000001E-3</v>
      </c>
      <c r="L15" s="23">
        <f>K15*($F$9+$F$8)</f>
        <v>0.60426000000000002</v>
      </c>
      <c r="N15" s="16">
        <v>6.0000000000000001E-3</v>
      </c>
      <c r="O15" s="23">
        <f>N15*($F$9+$F$8)</f>
        <v>0.60426000000000002</v>
      </c>
    </row>
    <row r="16" spans="1:15" ht="13" thickBot="1" x14ac:dyDescent="0.2">
      <c r="C16" s="21" t="s">
        <v>8</v>
      </c>
      <c r="E16" s="16">
        <v>0</v>
      </c>
      <c r="F16" s="23">
        <f>E16*($F$9+$F$8)</f>
        <v>0</v>
      </c>
      <c r="H16" s="16">
        <v>0</v>
      </c>
      <c r="I16" s="23">
        <f>H16*($F$9+$F$8)</f>
        <v>0</v>
      </c>
      <c r="K16" s="16">
        <v>0</v>
      </c>
      <c r="L16" s="23">
        <f>K16*($F$9+$F$8)</f>
        <v>0</v>
      </c>
      <c r="N16" s="16">
        <v>0</v>
      </c>
      <c r="O16" s="23">
        <f>N16*($F$9+$F$8)</f>
        <v>0</v>
      </c>
    </row>
    <row r="17" spans="3:15" ht="13" thickBot="1" x14ac:dyDescent="0.2">
      <c r="C17" s="21" t="s">
        <v>33</v>
      </c>
      <c r="E17" s="16">
        <v>8.3299999999999999E-2</v>
      </c>
      <c r="F17" s="23">
        <f>E17*(F8+F9+F13+F14+F15+F19)</f>
        <v>10.396000729517073</v>
      </c>
      <c r="H17" s="16">
        <v>8.3299999999999999E-2</v>
      </c>
      <c r="I17" s="23">
        <f>H17*(I8+I9+I13+I14+I15+I19)</f>
        <v>10.396000729517073</v>
      </c>
      <c r="K17" s="16">
        <v>8.3299999999999999E-2</v>
      </c>
      <c r="L17" s="23">
        <f>K17*(L8+L9+L13+L14+L15+L19)</f>
        <v>10.396000729517073</v>
      </c>
      <c r="N17" s="16">
        <v>8.3299999999999999E-2</v>
      </c>
      <c r="O17" s="23">
        <f>N17*(O8+O9+O13+O14+O15+O19)</f>
        <v>10.396000729517073</v>
      </c>
    </row>
    <row r="18" spans="3:15" ht="13" thickBot="1" x14ac:dyDescent="0.2">
      <c r="C18" s="21" t="s">
        <v>34</v>
      </c>
      <c r="E18" s="16">
        <v>0</v>
      </c>
      <c r="F18" s="23">
        <f>E18*(F8+F9+F13+F14+F15+F19)</f>
        <v>0</v>
      </c>
      <c r="H18" s="16">
        <v>0</v>
      </c>
      <c r="I18" s="23">
        <f>H18*(I8+I9+I13+I14+I15+I19)</f>
        <v>0</v>
      </c>
      <c r="K18" s="16">
        <v>0</v>
      </c>
      <c r="L18" s="23">
        <f>K18*(L8+L9+L13+L14+L15+L19)</f>
        <v>0</v>
      </c>
      <c r="N18" s="16">
        <v>0</v>
      </c>
      <c r="O18" s="23">
        <f>N18*(O8+O9+O13+O14+O15+O19)</f>
        <v>0</v>
      </c>
    </row>
    <row r="19" spans="3:15" ht="13" thickBot="1" x14ac:dyDescent="0.2">
      <c r="C19" s="21" t="s">
        <v>35</v>
      </c>
      <c r="E19" s="16">
        <v>8.3299999999999999E-2</v>
      </c>
      <c r="F19" s="23">
        <f>E19*(F8+F9+F13+F14)</f>
        <v>9.5501392703010008</v>
      </c>
      <c r="H19" s="16">
        <v>8.3299999999999999E-2</v>
      </c>
      <c r="I19" s="23">
        <f>H19*(I8+I9+I13+I14)</f>
        <v>9.5501392703010008</v>
      </c>
      <c r="K19" s="16">
        <v>8.3299999999999999E-2</v>
      </c>
      <c r="L19" s="23">
        <f>K19*(L8+L9+L13+L14)</f>
        <v>9.5501392703010008</v>
      </c>
      <c r="N19" s="16">
        <v>8.3299999999999999E-2</v>
      </c>
      <c r="O19" s="23">
        <f>N19*(O8+O9+O13+O14)</f>
        <v>9.5501392703010008</v>
      </c>
    </row>
    <row r="20" spans="3:15" x14ac:dyDescent="0.15">
      <c r="C20" s="24" t="s">
        <v>36</v>
      </c>
      <c r="E20" s="22"/>
      <c r="F20" s="26">
        <f>SUM(F8:F19)</f>
        <v>135.34793025553236</v>
      </c>
      <c r="H20" s="22"/>
      <c r="I20" s="26">
        <f>SUM(I8:I19)</f>
        <v>135.34793025553236</v>
      </c>
      <c r="K20" s="22"/>
      <c r="L20" s="26">
        <f>SUM(L8:L19)</f>
        <v>135.34793025553236</v>
      </c>
      <c r="N20" s="22"/>
      <c r="O20" s="26">
        <f>SUM(O8:O19)</f>
        <v>135.34793025553236</v>
      </c>
    </row>
    <row r="21" spans="3:15" x14ac:dyDescent="0.15">
      <c r="C21" s="24"/>
      <c r="E21" s="22"/>
      <c r="F21" s="23"/>
      <c r="H21" s="22"/>
      <c r="I21" s="23"/>
      <c r="K21" s="22"/>
      <c r="L21" s="23"/>
      <c r="N21" s="22"/>
      <c r="O21" s="23"/>
    </row>
    <row r="22" spans="3:15" ht="13" thickBot="1" x14ac:dyDescent="0.2">
      <c r="C22" s="24" t="s">
        <v>10</v>
      </c>
      <c r="E22" s="22"/>
      <c r="F22" s="23"/>
      <c r="H22" s="22"/>
      <c r="I22" s="23"/>
      <c r="K22" s="22"/>
      <c r="L22" s="23"/>
      <c r="N22" s="22"/>
      <c r="O22" s="23"/>
    </row>
    <row r="23" spans="3:15" ht="13" thickBot="1" x14ac:dyDescent="0.2">
      <c r="C23" s="21" t="s">
        <v>0</v>
      </c>
      <c r="E23" s="16">
        <v>7.6399999999999996E-2</v>
      </c>
      <c r="F23" s="23">
        <f t="shared" ref="F23:F33" si="0">ROUND(+F$20*E23,2)</f>
        <v>10.34</v>
      </c>
      <c r="H23" s="16">
        <v>7.6399999999999996E-2</v>
      </c>
      <c r="I23" s="23">
        <f t="shared" ref="I23:I33" si="1">ROUND(+I$20*H23,2)</f>
        <v>10.34</v>
      </c>
      <c r="K23" s="16">
        <v>7.6399999999999996E-2</v>
      </c>
      <c r="L23" s="23">
        <f t="shared" ref="L23:L33" si="2">ROUND(+L$20*K23,2)</f>
        <v>10.34</v>
      </c>
      <c r="N23" s="16">
        <v>7.6399999999999996E-2</v>
      </c>
      <c r="O23" s="23">
        <f t="shared" ref="O23:O33" si="3">ROUND(+O$20*N23,2)</f>
        <v>10.34</v>
      </c>
    </row>
    <row r="24" spans="3:15" ht="13" thickBot="1" x14ac:dyDescent="0.2">
      <c r="C24" s="21" t="s">
        <v>37</v>
      </c>
      <c r="E24" s="16">
        <v>0</v>
      </c>
      <c r="F24" s="23">
        <f t="shared" si="0"/>
        <v>0</v>
      </c>
      <c r="H24" s="16">
        <v>0</v>
      </c>
      <c r="I24" s="23">
        <f t="shared" si="1"/>
        <v>0</v>
      </c>
      <c r="K24" s="16">
        <v>0</v>
      </c>
      <c r="L24" s="23">
        <f t="shared" si="2"/>
        <v>0</v>
      </c>
      <c r="N24" s="16">
        <v>0</v>
      </c>
      <c r="O24" s="23">
        <f t="shared" si="3"/>
        <v>0</v>
      </c>
    </row>
    <row r="25" spans="3:15" ht="13" thickBot="1" x14ac:dyDescent="0.2">
      <c r="C25" s="21" t="s">
        <v>38</v>
      </c>
      <c r="E25" s="16">
        <v>7.6100000000000001E-2</v>
      </c>
      <c r="F25" s="23">
        <f t="shared" si="0"/>
        <v>10.3</v>
      </c>
      <c r="H25" s="16">
        <v>7.6100000000000001E-2</v>
      </c>
      <c r="I25" s="23">
        <f t="shared" si="1"/>
        <v>10.3</v>
      </c>
      <c r="K25" s="16">
        <v>7.6100000000000001E-2</v>
      </c>
      <c r="L25" s="23">
        <f t="shared" si="2"/>
        <v>10.3</v>
      </c>
      <c r="N25" s="16">
        <v>7.6100000000000001E-2</v>
      </c>
      <c r="O25" s="23">
        <f t="shared" si="3"/>
        <v>10.3</v>
      </c>
    </row>
    <row r="26" spans="3:15" ht="13" thickBot="1" x14ac:dyDescent="0.2">
      <c r="C26" s="21" t="s">
        <v>1</v>
      </c>
      <c r="E26" s="16">
        <v>0</v>
      </c>
      <c r="F26" s="23">
        <f t="shared" si="0"/>
        <v>0</v>
      </c>
      <c r="H26" s="16">
        <v>0</v>
      </c>
      <c r="I26" s="23">
        <f t="shared" si="1"/>
        <v>0</v>
      </c>
      <c r="K26" s="16">
        <v>0</v>
      </c>
      <c r="L26" s="23">
        <f t="shared" si="2"/>
        <v>0</v>
      </c>
      <c r="N26" s="16">
        <v>0</v>
      </c>
      <c r="O26" s="23">
        <f t="shared" si="3"/>
        <v>0</v>
      </c>
    </row>
    <row r="27" spans="3:15" ht="13" thickBot="1" x14ac:dyDescent="0.2">
      <c r="C27" s="29" t="s">
        <v>45</v>
      </c>
      <c r="E27" s="16">
        <v>0</v>
      </c>
      <c r="F27" s="23">
        <f t="shared" si="0"/>
        <v>0</v>
      </c>
      <c r="H27" s="16">
        <v>0</v>
      </c>
      <c r="I27" s="23">
        <f t="shared" si="1"/>
        <v>0</v>
      </c>
      <c r="K27" s="16">
        <v>0</v>
      </c>
      <c r="L27" s="23">
        <f t="shared" si="2"/>
        <v>0</v>
      </c>
      <c r="N27" s="16">
        <v>0</v>
      </c>
      <c r="O27" s="23">
        <f t="shared" si="3"/>
        <v>0</v>
      </c>
    </row>
    <row r="28" spans="3:15" ht="13" thickBot="1" x14ac:dyDescent="0.2">
      <c r="C28" s="21" t="s">
        <v>2</v>
      </c>
      <c r="E28" s="16">
        <v>6.6799999999999998E-2</v>
      </c>
      <c r="F28" s="23">
        <f t="shared" si="0"/>
        <v>9.0399999999999991</v>
      </c>
      <c r="H28" s="16">
        <v>6.6799999999999998E-2</v>
      </c>
      <c r="I28" s="23">
        <f t="shared" si="1"/>
        <v>9.0399999999999991</v>
      </c>
      <c r="K28" s="16">
        <v>6.6799999999999998E-2</v>
      </c>
      <c r="L28" s="23">
        <f t="shared" si="2"/>
        <v>9.0399999999999991</v>
      </c>
      <c r="N28" s="16">
        <v>6.6799999999999998E-2</v>
      </c>
      <c r="O28" s="23">
        <f t="shared" si="3"/>
        <v>9.0399999999999991</v>
      </c>
    </row>
    <row r="29" spans="3:15" ht="13" thickBot="1" x14ac:dyDescent="0.2">
      <c r="C29" s="21" t="s">
        <v>41</v>
      </c>
      <c r="E29" s="16">
        <v>0</v>
      </c>
      <c r="F29" s="23">
        <f t="shared" si="0"/>
        <v>0</v>
      </c>
      <c r="H29" s="16">
        <v>0</v>
      </c>
      <c r="I29" s="23">
        <f t="shared" si="1"/>
        <v>0</v>
      </c>
      <c r="K29" s="16">
        <v>0</v>
      </c>
      <c r="L29" s="23">
        <f t="shared" si="2"/>
        <v>0</v>
      </c>
      <c r="N29" s="16">
        <v>0</v>
      </c>
      <c r="O29" s="23">
        <f t="shared" si="3"/>
        <v>0</v>
      </c>
    </row>
    <row r="30" spans="3:15" ht="13" thickBot="1" x14ac:dyDescent="0.2">
      <c r="C30" s="21" t="s">
        <v>3</v>
      </c>
      <c r="E30" s="16">
        <v>1.0200000000000001E-2</v>
      </c>
      <c r="F30" s="23">
        <f t="shared" si="0"/>
        <v>1.38</v>
      </c>
      <c r="H30" s="16">
        <v>1.0200000000000001E-2</v>
      </c>
      <c r="I30" s="23">
        <f t="shared" si="1"/>
        <v>1.38</v>
      </c>
      <c r="K30" s="16">
        <v>1.0200000000000001E-2</v>
      </c>
      <c r="L30" s="23">
        <f t="shared" si="2"/>
        <v>1.38</v>
      </c>
      <c r="N30" s="16">
        <v>1.0200000000000001E-2</v>
      </c>
      <c r="O30" s="23">
        <f t="shared" si="3"/>
        <v>1.38</v>
      </c>
    </row>
    <row r="31" spans="3:15" ht="13" thickBot="1" x14ac:dyDescent="0.2">
      <c r="C31" s="21" t="s">
        <v>39</v>
      </c>
      <c r="E31" s="16">
        <v>0</v>
      </c>
      <c r="F31" s="23">
        <f t="shared" si="0"/>
        <v>0</v>
      </c>
      <c r="H31" s="16">
        <v>0</v>
      </c>
      <c r="I31" s="23">
        <f t="shared" si="1"/>
        <v>0</v>
      </c>
      <c r="K31" s="16">
        <v>0</v>
      </c>
      <c r="L31" s="23">
        <f t="shared" si="2"/>
        <v>0</v>
      </c>
      <c r="N31" s="16">
        <v>0</v>
      </c>
      <c r="O31" s="23">
        <f t="shared" si="3"/>
        <v>0</v>
      </c>
    </row>
    <row r="32" spans="3:15" ht="13" thickBot="1" x14ac:dyDescent="0.2">
      <c r="C32" s="21" t="s">
        <v>40</v>
      </c>
      <c r="E32" s="16">
        <v>2E-3</v>
      </c>
      <c r="F32" s="23">
        <f t="shared" si="0"/>
        <v>0.27</v>
      </c>
      <c r="H32" s="16">
        <v>2E-3</v>
      </c>
      <c r="I32" s="23">
        <f t="shared" si="1"/>
        <v>0.27</v>
      </c>
      <c r="K32" s="16">
        <v>2E-3</v>
      </c>
      <c r="L32" s="23">
        <f t="shared" si="2"/>
        <v>0.27</v>
      </c>
      <c r="N32" s="16">
        <v>2E-3</v>
      </c>
      <c r="O32" s="23">
        <f t="shared" si="3"/>
        <v>0.27</v>
      </c>
    </row>
    <row r="33" spans="3:15" ht="13" thickBot="1" x14ac:dyDescent="0.2">
      <c r="C33" s="21" t="s">
        <v>4</v>
      </c>
      <c r="E33" s="16">
        <v>0</v>
      </c>
      <c r="F33" s="23">
        <f t="shared" si="0"/>
        <v>0</v>
      </c>
      <c r="H33" s="16">
        <v>0</v>
      </c>
      <c r="I33" s="23">
        <f t="shared" si="1"/>
        <v>0</v>
      </c>
      <c r="K33" s="16">
        <v>0</v>
      </c>
      <c r="L33" s="23">
        <f t="shared" si="2"/>
        <v>0</v>
      </c>
      <c r="N33" s="16">
        <v>0</v>
      </c>
      <c r="O33" s="23">
        <f t="shared" si="3"/>
        <v>0</v>
      </c>
    </row>
    <row r="34" spans="3:15" x14ac:dyDescent="0.15">
      <c r="F34" s="23"/>
      <c r="I34" s="23"/>
      <c r="L34" s="23"/>
      <c r="O34" s="23"/>
    </row>
    <row r="35" spans="3:15" x14ac:dyDescent="0.15">
      <c r="F35" s="23"/>
      <c r="I35" s="23"/>
      <c r="L35" s="23"/>
      <c r="O35" s="23"/>
    </row>
    <row r="36" spans="3:15" x14ac:dyDescent="0.15">
      <c r="F36" s="25">
        <f>SUM(F20:F34)</f>
        <v>166.67793025553237</v>
      </c>
      <c r="I36" s="25">
        <f>SUM(I20:I34)</f>
        <v>166.67793025553237</v>
      </c>
      <c r="L36" s="25">
        <f>SUM(L20:L34)</f>
        <v>166.67793025553237</v>
      </c>
      <c r="O36" s="25">
        <f>SUM(O20:O34)</f>
        <v>166.67793025553237</v>
      </c>
    </row>
    <row r="37" spans="3:15" ht="13" thickBot="1" x14ac:dyDescent="0.2"/>
    <row r="38" spans="3:15" ht="13" thickBot="1" x14ac:dyDescent="0.2">
      <c r="D38" s="1" t="s">
        <v>11</v>
      </c>
      <c r="E38" s="16">
        <v>0</v>
      </c>
      <c r="F38" s="4">
        <f>E38*F36</f>
        <v>0</v>
      </c>
      <c r="H38" s="16">
        <v>0</v>
      </c>
      <c r="I38" s="4">
        <f>H38*I36</f>
        <v>0</v>
      </c>
      <c r="K38" s="16">
        <v>0</v>
      </c>
      <c r="L38" s="4">
        <f>K38*L36</f>
        <v>0</v>
      </c>
      <c r="N38" s="16">
        <v>0</v>
      </c>
      <c r="O38" s="4">
        <f>N38*O36</f>
        <v>0</v>
      </c>
    </row>
    <row r="39" spans="3:15" ht="13" thickBot="1" x14ac:dyDescent="0.2"/>
    <row r="40" spans="3:15" ht="13" thickBot="1" x14ac:dyDescent="0.2">
      <c r="D40" s="1" t="s">
        <v>12</v>
      </c>
      <c r="F40" s="5">
        <f>F36+F38</f>
        <v>166.67793025553237</v>
      </c>
      <c r="I40" s="5">
        <f>I36+I38</f>
        <v>166.67793025553237</v>
      </c>
      <c r="L40" s="5">
        <f>L36+L38</f>
        <v>166.67793025553237</v>
      </c>
      <c r="O40" s="5">
        <f>O36+O38</f>
        <v>166.67793025553237</v>
      </c>
    </row>
    <row r="41" spans="3:15" ht="13" thickBot="1" x14ac:dyDescent="0.2"/>
    <row r="42" spans="3:15" ht="13" thickBot="1" x14ac:dyDescent="0.2">
      <c r="D42" s="1" t="s">
        <v>13</v>
      </c>
      <c r="F42" s="9">
        <f>5200/3</f>
        <v>1733.3333333333333</v>
      </c>
      <c r="I42" s="9">
        <f>1200/3</f>
        <v>400</v>
      </c>
      <c r="L42" s="9">
        <f>5200/3</f>
        <v>1733.3333333333333</v>
      </c>
      <c r="O42" s="9">
        <f>1600/3</f>
        <v>533.33333333333337</v>
      </c>
    </row>
    <row r="44" spans="3:15" x14ac:dyDescent="0.15">
      <c r="D44" s="1" t="s">
        <v>15</v>
      </c>
      <c r="F44" s="4">
        <f>F40*F42</f>
        <v>288908.41244292277</v>
      </c>
      <c r="I44" s="4">
        <f>I40*I42</f>
        <v>66671.17210221295</v>
      </c>
      <c r="L44" s="4">
        <f>L40*L42</f>
        <v>288908.41244292277</v>
      </c>
      <c r="O44" s="4">
        <f>O40*O42</f>
        <v>88894.896136283933</v>
      </c>
    </row>
    <row r="46" spans="3:15" ht="13" thickBot="1" x14ac:dyDescent="0.2"/>
    <row r="47" spans="3:15" ht="13" thickBot="1" x14ac:dyDescent="0.2">
      <c r="D47" s="1" t="s">
        <v>54</v>
      </c>
      <c r="F47" s="14">
        <f>F44+I44+L44+O44</f>
        <v>733382.89312434243</v>
      </c>
      <c r="H47" s="15">
        <f>F47</f>
        <v>733382.89312434243</v>
      </c>
    </row>
    <row r="48" spans="3:15" x14ac:dyDescent="0.15">
      <c r="H48" s="1" t="s">
        <v>42</v>
      </c>
    </row>
    <row r="49" spans="6:10" x14ac:dyDescent="0.15">
      <c r="F49" s="1" t="s">
        <v>22</v>
      </c>
      <c r="G49" s="4" t="s">
        <v>22</v>
      </c>
      <c r="H49" s="1" t="s">
        <v>22</v>
      </c>
      <c r="I49" s="4" t="s">
        <v>22</v>
      </c>
      <c r="J49" s="1" t="s">
        <v>22</v>
      </c>
    </row>
  </sheetData>
  <sheetProtection algorithmName="SHA-512" hashValue="vLv4l5JU4RMDKN/qEvDV0XM9lX1WzRPh74JHHPyTnthA0Tr9KljGaLTCOBijetiPFMgmeQFLOCqo7qbQVMvQ0w==" saltValue="UUtkDYGLLCCHru/VPgdA0g==" spinCount="100000" sheet="1" objects="1" scenarios="1"/>
  <mergeCells count="6">
    <mergeCell ref="A1:O1"/>
    <mergeCell ref="E6:F6"/>
    <mergeCell ref="H6:I6"/>
    <mergeCell ref="K6:L6"/>
    <mergeCell ref="N6:O6"/>
    <mergeCell ref="A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D3DE-EE61-1844-B4D4-06537EB279DF}">
  <sheetPr>
    <tabColor rgb="FF92D050"/>
  </sheetPr>
  <dimension ref="A1:O49"/>
  <sheetViews>
    <sheetView topLeftCell="B1" zoomScale="140" zoomScaleNormal="140" workbookViewId="0">
      <selection activeCell="A50" sqref="A1:XFD50"/>
    </sheetView>
  </sheetViews>
  <sheetFormatPr baseColWidth="10" defaultRowHeight="13" x14ac:dyDescent="0.15"/>
  <cols>
    <col min="1" max="2" width="10.83203125" style="1"/>
    <col min="3" max="3" width="35.33203125" style="1" customWidth="1"/>
    <col min="4" max="4" width="18.83203125" style="1" customWidth="1"/>
    <col min="5" max="5" width="16.33203125" style="1" customWidth="1"/>
    <col min="6" max="6" width="18.83203125" style="1" customWidth="1"/>
    <col min="7" max="7" width="10.83203125" style="1"/>
    <col min="8" max="8" width="16.33203125" style="1" customWidth="1"/>
    <col min="9" max="9" width="18.83203125" style="1" customWidth="1"/>
    <col min="10" max="10" width="10.83203125" style="1"/>
    <col min="11" max="11" width="16.33203125" style="1" customWidth="1"/>
    <col min="12" max="12" width="18.83203125" style="1" customWidth="1"/>
    <col min="13" max="13" width="10.83203125" style="1"/>
    <col min="14" max="14" width="16.33203125" style="1" customWidth="1"/>
    <col min="15" max="15" width="18.83203125" style="1" customWidth="1"/>
  </cols>
  <sheetData>
    <row r="1" spans="1:15" s="1" customFormat="1" ht="97" customHeight="1" thickBot="1" x14ac:dyDescent="0.2">
      <c r="A1" s="35" t="s">
        <v>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1" customFormat="1" ht="42" customHeight="1" thickBot="1" x14ac:dyDescent="0.2">
      <c r="A2" s="39" t="s">
        <v>28</v>
      </c>
      <c r="B2" s="40"/>
      <c r="C2" s="40"/>
      <c r="D2" s="40"/>
      <c r="E2" s="40"/>
      <c r="F2" s="40"/>
      <c r="G2" s="40"/>
      <c r="H2" s="40"/>
      <c r="I2" s="41"/>
    </row>
    <row r="3" spans="1:15" s="1" customFormat="1" ht="20" customHeight="1" x14ac:dyDescent="0.15">
      <c r="A3" s="44" t="s">
        <v>49</v>
      </c>
    </row>
    <row r="4" spans="1:15" s="1" customFormat="1" ht="12" x14ac:dyDescent="0.15"/>
    <row r="5" spans="1:15" s="1" customFormat="1" thickBot="1" x14ac:dyDescent="0.2">
      <c r="A5" s="28" t="s">
        <v>44</v>
      </c>
    </row>
    <row r="6" spans="1:15" s="1" customFormat="1" ht="99" customHeight="1" thickBot="1" x14ac:dyDescent="0.2">
      <c r="A6" s="1" t="s">
        <v>25</v>
      </c>
      <c r="E6" s="37" t="s">
        <v>16</v>
      </c>
      <c r="F6" s="38"/>
      <c r="G6" s="8"/>
      <c r="H6" s="37" t="s">
        <v>17</v>
      </c>
      <c r="I6" s="38"/>
      <c r="J6" s="8"/>
      <c r="K6" s="37" t="s">
        <v>18</v>
      </c>
      <c r="L6" s="38"/>
      <c r="M6" s="8"/>
      <c r="N6" s="37" t="s">
        <v>19</v>
      </c>
      <c r="O6" s="38"/>
    </row>
    <row r="7" spans="1:15" s="1" customFormat="1" ht="67" customHeight="1" thickBot="1" x14ac:dyDescent="0.2">
      <c r="C7" s="27" t="s">
        <v>43</v>
      </c>
      <c r="E7" s="2" t="s">
        <v>14</v>
      </c>
      <c r="F7" s="3" t="s">
        <v>9</v>
      </c>
      <c r="H7" s="2" t="s">
        <v>14</v>
      </c>
      <c r="I7" s="3" t="s">
        <v>9</v>
      </c>
      <c r="K7" s="2" t="s">
        <v>14</v>
      </c>
      <c r="L7" s="3" t="s">
        <v>9</v>
      </c>
      <c r="N7" s="2" t="s">
        <v>14</v>
      </c>
      <c r="O7" s="3" t="s">
        <v>9</v>
      </c>
    </row>
    <row r="8" spans="1:15" s="1" customFormat="1" ht="14" thickTop="1" thickBot="1" x14ac:dyDescent="0.2">
      <c r="C8" s="18" t="s">
        <v>46</v>
      </c>
      <c r="E8" s="19"/>
      <c r="F8" s="20">
        <v>100</v>
      </c>
      <c r="H8" s="19"/>
      <c r="I8" s="20">
        <v>100</v>
      </c>
      <c r="K8" s="19"/>
      <c r="L8" s="20">
        <v>100</v>
      </c>
      <c r="N8" s="19"/>
      <c r="O8" s="20">
        <v>100</v>
      </c>
    </row>
    <row r="9" spans="1:15" s="1" customFormat="1" thickBot="1" x14ac:dyDescent="0.2">
      <c r="C9" s="21" t="s">
        <v>30</v>
      </c>
      <c r="E9" s="16">
        <v>7.1000000000000004E-3</v>
      </c>
      <c r="F9" s="23">
        <f>E9*F8</f>
        <v>0.71000000000000008</v>
      </c>
      <c r="H9" s="16">
        <v>7.1000000000000004E-3</v>
      </c>
      <c r="I9" s="23">
        <f>H9*I8</f>
        <v>0.71000000000000008</v>
      </c>
      <c r="K9" s="16">
        <v>7.1000000000000004E-3</v>
      </c>
      <c r="L9" s="23">
        <f>K9*L8</f>
        <v>0.71000000000000008</v>
      </c>
      <c r="N9" s="16">
        <v>7.1000000000000004E-3</v>
      </c>
      <c r="O9" s="23">
        <f>N9*O8</f>
        <v>0.71000000000000008</v>
      </c>
    </row>
    <row r="10" spans="1:15" s="1" customFormat="1" thickBot="1" x14ac:dyDescent="0.2">
      <c r="C10" s="21" t="s">
        <v>31</v>
      </c>
      <c r="E10" s="16">
        <v>1.5E-3</v>
      </c>
      <c r="F10" s="23">
        <f>E10*F8</f>
        <v>0.15</v>
      </c>
      <c r="H10" s="16">
        <v>1.5E-3</v>
      </c>
      <c r="I10" s="23">
        <f>H10*I8</f>
        <v>0.15</v>
      </c>
      <c r="K10" s="16">
        <v>1.5E-3</v>
      </c>
      <c r="L10" s="23">
        <f>K10*L8</f>
        <v>0.15</v>
      </c>
      <c r="N10" s="16">
        <v>1.5E-3</v>
      </c>
      <c r="O10" s="23">
        <f>N10*O8</f>
        <v>0.15</v>
      </c>
    </row>
    <row r="11" spans="1:15" s="1" customFormat="1" ht="12" x14ac:dyDescent="0.15">
      <c r="C11" s="24"/>
      <c r="E11" s="22"/>
      <c r="F11" s="23"/>
      <c r="H11" s="22"/>
      <c r="I11" s="23"/>
      <c r="K11" s="22"/>
      <c r="L11" s="23"/>
      <c r="N11" s="22"/>
      <c r="O11" s="23"/>
    </row>
    <row r="12" spans="1:15" s="1" customFormat="1" thickBot="1" x14ac:dyDescent="0.2">
      <c r="C12" s="24" t="s">
        <v>5</v>
      </c>
      <c r="E12" s="22"/>
      <c r="F12" s="23"/>
      <c r="H12" s="22"/>
      <c r="I12" s="23"/>
      <c r="K12" s="22"/>
      <c r="L12" s="23"/>
      <c r="N12" s="22"/>
      <c r="O12" s="23"/>
    </row>
    <row r="13" spans="1:15" s="1" customFormat="1" thickBot="1" x14ac:dyDescent="0.2">
      <c r="C13" s="21" t="s">
        <v>6</v>
      </c>
      <c r="D13" s="45"/>
      <c r="E13" s="16">
        <v>0.111607</v>
      </c>
      <c r="F13" s="23">
        <f>E13*($F$9+$F$8)</f>
        <v>11.239940969999999</v>
      </c>
      <c r="H13" s="16">
        <v>0.111607</v>
      </c>
      <c r="I13" s="23">
        <f>H13*($F$9+$F$8)</f>
        <v>11.239940969999999</v>
      </c>
      <c r="K13" s="16">
        <v>0.111607</v>
      </c>
      <c r="L13" s="23">
        <f>K13*($F$9+$F$8)</f>
        <v>11.239940969999999</v>
      </c>
      <c r="N13" s="16">
        <v>0.111607</v>
      </c>
      <c r="O13" s="23">
        <f>N13*($F$9+$F$8)</f>
        <v>11.239940969999999</v>
      </c>
    </row>
    <row r="14" spans="1:15" s="1" customFormat="1" thickBot="1" x14ac:dyDescent="0.2">
      <c r="C14" s="21" t="s">
        <v>7</v>
      </c>
      <c r="E14" s="16">
        <v>2.6785714285714284E-2</v>
      </c>
      <c r="F14" s="23">
        <f>E14*($F$9+$F$8)</f>
        <v>2.6975892857142854</v>
      </c>
      <c r="H14" s="16">
        <v>2.6785714285714284E-2</v>
      </c>
      <c r="I14" s="23">
        <f>H14*($F$9+$F$8)</f>
        <v>2.6975892857142854</v>
      </c>
      <c r="K14" s="16">
        <v>2.6785714285714284E-2</v>
      </c>
      <c r="L14" s="23">
        <f>K14*($F$9+$F$8)</f>
        <v>2.6975892857142854</v>
      </c>
      <c r="N14" s="16">
        <v>2.6785714285714284E-2</v>
      </c>
      <c r="O14" s="23">
        <f>N14*($F$9+$F$8)</f>
        <v>2.6975892857142854</v>
      </c>
    </row>
    <row r="15" spans="1:15" s="1" customFormat="1" thickBot="1" x14ac:dyDescent="0.2">
      <c r="C15" s="21" t="s">
        <v>32</v>
      </c>
      <c r="E15" s="16">
        <v>6.0000000000000001E-3</v>
      </c>
      <c r="F15" s="23">
        <f>E15*($F$9+$F$8)</f>
        <v>0.60426000000000002</v>
      </c>
      <c r="H15" s="16">
        <v>6.0000000000000001E-3</v>
      </c>
      <c r="I15" s="23">
        <f>H15*($F$9+$F$8)</f>
        <v>0.60426000000000002</v>
      </c>
      <c r="K15" s="16">
        <v>6.0000000000000001E-3</v>
      </c>
      <c r="L15" s="23">
        <f>K15*($F$9+$F$8)</f>
        <v>0.60426000000000002</v>
      </c>
      <c r="N15" s="16">
        <v>6.0000000000000001E-3</v>
      </c>
      <c r="O15" s="23">
        <f>N15*($F$9+$F$8)</f>
        <v>0.60426000000000002</v>
      </c>
    </row>
    <row r="16" spans="1:15" s="1" customFormat="1" thickBot="1" x14ac:dyDescent="0.2">
      <c r="C16" s="21" t="s">
        <v>8</v>
      </c>
      <c r="E16" s="16">
        <v>0</v>
      </c>
      <c r="F16" s="23">
        <f>E16*($F$9+$F$8)</f>
        <v>0</v>
      </c>
      <c r="H16" s="16">
        <v>0</v>
      </c>
      <c r="I16" s="23">
        <f>H16*($F$9+$F$8)</f>
        <v>0</v>
      </c>
      <c r="K16" s="16">
        <v>0</v>
      </c>
      <c r="L16" s="23">
        <f>K16*($F$9+$F$8)</f>
        <v>0</v>
      </c>
      <c r="N16" s="16">
        <v>0</v>
      </c>
      <c r="O16" s="23">
        <f>N16*($F$9+$F$8)</f>
        <v>0</v>
      </c>
    </row>
    <row r="17" spans="3:15" s="1" customFormat="1" thickBot="1" x14ac:dyDescent="0.2">
      <c r="C17" s="21" t="s">
        <v>33</v>
      </c>
      <c r="E17" s="16">
        <v>8.3299999999999999E-2</v>
      </c>
      <c r="F17" s="23">
        <f>E17*(F8+F9+F13+F14+F15+F19)</f>
        <v>10.396000729517073</v>
      </c>
      <c r="H17" s="16">
        <v>8.3299999999999999E-2</v>
      </c>
      <c r="I17" s="23">
        <f>H17*(I8+I9+I13+I14+I15+I19)</f>
        <v>10.396000729517073</v>
      </c>
      <c r="K17" s="16">
        <v>8.3299999999999999E-2</v>
      </c>
      <c r="L17" s="23">
        <f>K17*(L8+L9+L13+L14+L15+L19)</f>
        <v>10.396000729517073</v>
      </c>
      <c r="N17" s="16">
        <v>8.3299999999999999E-2</v>
      </c>
      <c r="O17" s="23">
        <f>N17*(O8+O9+O13+O14+O15+O19)</f>
        <v>10.396000729517073</v>
      </c>
    </row>
    <row r="18" spans="3:15" s="1" customFormat="1" thickBot="1" x14ac:dyDescent="0.2">
      <c r="C18" s="21" t="s">
        <v>34</v>
      </c>
      <c r="E18" s="16">
        <v>0</v>
      </c>
      <c r="F18" s="23">
        <f>E18*(F8+F9+F13+F14+F15+F19)</f>
        <v>0</v>
      </c>
      <c r="H18" s="16">
        <v>0</v>
      </c>
      <c r="I18" s="23">
        <f>H18*(I8+I9+I13+I14+I15+I19)</f>
        <v>0</v>
      </c>
      <c r="K18" s="16">
        <v>0</v>
      </c>
      <c r="L18" s="23">
        <f>K18*(L8+L9+L13+L14+L15+L19)</f>
        <v>0</v>
      </c>
      <c r="N18" s="16">
        <v>0</v>
      </c>
      <c r="O18" s="23">
        <f>N18*(O8+O9+O13+O14+O15+O19)</f>
        <v>0</v>
      </c>
    </row>
    <row r="19" spans="3:15" s="1" customFormat="1" thickBot="1" x14ac:dyDescent="0.2">
      <c r="C19" s="21" t="s">
        <v>35</v>
      </c>
      <c r="E19" s="16">
        <v>8.3299999999999999E-2</v>
      </c>
      <c r="F19" s="23">
        <f>E19*(F8+F9+F13+F14)</f>
        <v>9.5501392703010008</v>
      </c>
      <c r="H19" s="16">
        <v>8.3299999999999999E-2</v>
      </c>
      <c r="I19" s="23">
        <f>H19*(I8+I9+I13+I14)</f>
        <v>9.5501392703010008</v>
      </c>
      <c r="K19" s="16">
        <v>8.3299999999999999E-2</v>
      </c>
      <c r="L19" s="23">
        <f>K19*(L8+L9+L13+L14)</f>
        <v>9.5501392703010008</v>
      </c>
      <c r="N19" s="16">
        <v>8.3299999999999999E-2</v>
      </c>
      <c r="O19" s="23">
        <f>N19*(O8+O9+O13+O14)</f>
        <v>9.5501392703010008</v>
      </c>
    </row>
    <row r="20" spans="3:15" s="1" customFormat="1" ht="12" x14ac:dyDescent="0.15">
      <c r="C20" s="24" t="s">
        <v>36</v>
      </c>
      <c r="E20" s="22"/>
      <c r="F20" s="26">
        <f>SUM(F8:F19)</f>
        <v>135.34793025553236</v>
      </c>
      <c r="H20" s="22"/>
      <c r="I20" s="26">
        <f>SUM(I8:I19)</f>
        <v>135.34793025553236</v>
      </c>
      <c r="K20" s="22"/>
      <c r="L20" s="26">
        <f>SUM(L8:L19)</f>
        <v>135.34793025553236</v>
      </c>
      <c r="N20" s="22"/>
      <c r="O20" s="26">
        <f>SUM(O8:O19)</f>
        <v>135.34793025553236</v>
      </c>
    </row>
    <row r="21" spans="3:15" s="1" customFormat="1" ht="12" x14ac:dyDescent="0.15">
      <c r="C21" s="24"/>
      <c r="E21" s="22"/>
      <c r="F21" s="23"/>
      <c r="H21" s="22"/>
      <c r="I21" s="23"/>
      <c r="K21" s="22"/>
      <c r="L21" s="23"/>
      <c r="N21" s="22"/>
      <c r="O21" s="23"/>
    </row>
    <row r="22" spans="3:15" s="1" customFormat="1" thickBot="1" x14ac:dyDescent="0.2">
      <c r="C22" s="24" t="s">
        <v>10</v>
      </c>
      <c r="E22" s="22"/>
      <c r="F22" s="23"/>
      <c r="H22" s="22"/>
      <c r="I22" s="23"/>
      <c r="K22" s="22"/>
      <c r="L22" s="23"/>
      <c r="N22" s="22"/>
      <c r="O22" s="23"/>
    </row>
    <row r="23" spans="3:15" s="1" customFormat="1" thickBot="1" x14ac:dyDescent="0.2">
      <c r="C23" s="21" t="s">
        <v>0</v>
      </c>
      <c r="E23" s="16">
        <v>7.6399999999999996E-2</v>
      </c>
      <c r="F23" s="23">
        <f t="shared" ref="F23:F33" si="0">ROUND(+F$20*E23,2)</f>
        <v>10.34</v>
      </c>
      <c r="H23" s="16">
        <v>7.6399999999999996E-2</v>
      </c>
      <c r="I23" s="23">
        <f t="shared" ref="I23:I33" si="1">ROUND(+I$20*H23,2)</f>
        <v>10.34</v>
      </c>
      <c r="K23" s="16">
        <v>7.6399999999999996E-2</v>
      </c>
      <c r="L23" s="23">
        <f t="shared" ref="L23:L33" si="2">ROUND(+L$20*K23,2)</f>
        <v>10.34</v>
      </c>
      <c r="N23" s="16">
        <v>7.6399999999999996E-2</v>
      </c>
      <c r="O23" s="23">
        <f t="shared" ref="O23:O33" si="3">ROUND(+O$20*N23,2)</f>
        <v>10.34</v>
      </c>
    </row>
    <row r="24" spans="3:15" s="1" customFormat="1" thickBot="1" x14ac:dyDescent="0.2">
      <c r="C24" s="21" t="s">
        <v>37</v>
      </c>
      <c r="E24" s="16">
        <v>0</v>
      </c>
      <c r="F24" s="23">
        <f t="shared" si="0"/>
        <v>0</v>
      </c>
      <c r="H24" s="16">
        <v>0</v>
      </c>
      <c r="I24" s="23">
        <f t="shared" si="1"/>
        <v>0</v>
      </c>
      <c r="K24" s="16">
        <v>0</v>
      </c>
      <c r="L24" s="23">
        <f t="shared" si="2"/>
        <v>0</v>
      </c>
      <c r="N24" s="16">
        <v>0</v>
      </c>
      <c r="O24" s="23">
        <f t="shared" si="3"/>
        <v>0</v>
      </c>
    </row>
    <row r="25" spans="3:15" s="1" customFormat="1" thickBot="1" x14ac:dyDescent="0.2">
      <c r="C25" s="21" t="s">
        <v>38</v>
      </c>
      <c r="E25" s="16">
        <v>7.6100000000000001E-2</v>
      </c>
      <c r="F25" s="23">
        <f t="shared" si="0"/>
        <v>10.3</v>
      </c>
      <c r="H25" s="16">
        <v>7.6100000000000001E-2</v>
      </c>
      <c r="I25" s="23">
        <f t="shared" si="1"/>
        <v>10.3</v>
      </c>
      <c r="K25" s="16">
        <v>7.6100000000000001E-2</v>
      </c>
      <c r="L25" s="23">
        <f t="shared" si="2"/>
        <v>10.3</v>
      </c>
      <c r="N25" s="16">
        <v>7.6100000000000001E-2</v>
      </c>
      <c r="O25" s="23">
        <f t="shared" si="3"/>
        <v>10.3</v>
      </c>
    </row>
    <row r="26" spans="3:15" s="1" customFormat="1" thickBot="1" x14ac:dyDescent="0.2">
      <c r="C26" s="21" t="s">
        <v>1</v>
      </c>
      <c r="E26" s="16">
        <v>0</v>
      </c>
      <c r="F26" s="23">
        <f t="shared" si="0"/>
        <v>0</v>
      </c>
      <c r="H26" s="16">
        <v>0</v>
      </c>
      <c r="I26" s="23">
        <f t="shared" si="1"/>
        <v>0</v>
      </c>
      <c r="K26" s="16">
        <v>0</v>
      </c>
      <c r="L26" s="23">
        <f t="shared" si="2"/>
        <v>0</v>
      </c>
      <c r="N26" s="16">
        <v>0</v>
      </c>
      <c r="O26" s="23">
        <f t="shared" si="3"/>
        <v>0</v>
      </c>
    </row>
    <row r="27" spans="3:15" s="1" customFormat="1" thickBot="1" x14ac:dyDescent="0.2">
      <c r="C27" s="29" t="s">
        <v>45</v>
      </c>
      <c r="E27" s="16">
        <v>0</v>
      </c>
      <c r="F27" s="23">
        <f t="shared" si="0"/>
        <v>0</v>
      </c>
      <c r="H27" s="16">
        <v>0</v>
      </c>
      <c r="I27" s="23">
        <f t="shared" si="1"/>
        <v>0</v>
      </c>
      <c r="K27" s="16">
        <v>0</v>
      </c>
      <c r="L27" s="23">
        <f t="shared" si="2"/>
        <v>0</v>
      </c>
      <c r="N27" s="16">
        <v>0</v>
      </c>
      <c r="O27" s="23">
        <f t="shared" si="3"/>
        <v>0</v>
      </c>
    </row>
    <row r="28" spans="3:15" s="1" customFormat="1" thickBot="1" x14ac:dyDescent="0.2">
      <c r="C28" s="21" t="s">
        <v>2</v>
      </c>
      <c r="E28" s="16">
        <v>6.6799999999999998E-2</v>
      </c>
      <c r="F28" s="23">
        <f t="shared" si="0"/>
        <v>9.0399999999999991</v>
      </c>
      <c r="H28" s="16">
        <v>6.6799999999999998E-2</v>
      </c>
      <c r="I28" s="23">
        <f t="shared" si="1"/>
        <v>9.0399999999999991</v>
      </c>
      <c r="K28" s="16">
        <v>6.6799999999999998E-2</v>
      </c>
      <c r="L28" s="23">
        <f t="shared" si="2"/>
        <v>9.0399999999999991</v>
      </c>
      <c r="N28" s="16">
        <v>6.6799999999999998E-2</v>
      </c>
      <c r="O28" s="23">
        <f t="shared" si="3"/>
        <v>9.0399999999999991</v>
      </c>
    </row>
    <row r="29" spans="3:15" s="1" customFormat="1" thickBot="1" x14ac:dyDescent="0.2">
      <c r="C29" s="21" t="s">
        <v>41</v>
      </c>
      <c r="E29" s="16">
        <v>0</v>
      </c>
      <c r="F29" s="23">
        <f t="shared" si="0"/>
        <v>0</v>
      </c>
      <c r="H29" s="16">
        <v>0</v>
      </c>
      <c r="I29" s="23">
        <f t="shared" si="1"/>
        <v>0</v>
      </c>
      <c r="K29" s="16">
        <v>0</v>
      </c>
      <c r="L29" s="23">
        <f t="shared" si="2"/>
        <v>0</v>
      </c>
      <c r="N29" s="16">
        <v>0</v>
      </c>
      <c r="O29" s="23">
        <f t="shared" si="3"/>
        <v>0</v>
      </c>
    </row>
    <row r="30" spans="3:15" s="1" customFormat="1" thickBot="1" x14ac:dyDescent="0.2">
      <c r="C30" s="21" t="s">
        <v>3</v>
      </c>
      <c r="E30" s="16">
        <v>1.0200000000000001E-2</v>
      </c>
      <c r="F30" s="23">
        <f t="shared" si="0"/>
        <v>1.38</v>
      </c>
      <c r="H30" s="16">
        <v>1.0200000000000001E-2</v>
      </c>
      <c r="I30" s="23">
        <f t="shared" si="1"/>
        <v>1.38</v>
      </c>
      <c r="K30" s="16">
        <v>1.0200000000000001E-2</v>
      </c>
      <c r="L30" s="23">
        <f t="shared" si="2"/>
        <v>1.38</v>
      </c>
      <c r="N30" s="16">
        <v>1.0200000000000001E-2</v>
      </c>
      <c r="O30" s="23">
        <f t="shared" si="3"/>
        <v>1.38</v>
      </c>
    </row>
    <row r="31" spans="3:15" s="1" customFormat="1" thickBot="1" x14ac:dyDescent="0.2">
      <c r="C31" s="21" t="s">
        <v>39</v>
      </c>
      <c r="E31" s="16">
        <v>0</v>
      </c>
      <c r="F31" s="23">
        <f t="shared" si="0"/>
        <v>0</v>
      </c>
      <c r="H31" s="16">
        <v>0</v>
      </c>
      <c r="I31" s="23">
        <f t="shared" si="1"/>
        <v>0</v>
      </c>
      <c r="K31" s="16">
        <v>0</v>
      </c>
      <c r="L31" s="23">
        <f t="shared" si="2"/>
        <v>0</v>
      </c>
      <c r="N31" s="16">
        <v>0</v>
      </c>
      <c r="O31" s="23">
        <f t="shared" si="3"/>
        <v>0</v>
      </c>
    </row>
    <row r="32" spans="3:15" s="1" customFormat="1" thickBot="1" x14ac:dyDescent="0.2">
      <c r="C32" s="21" t="s">
        <v>40</v>
      </c>
      <c r="E32" s="16">
        <v>2E-3</v>
      </c>
      <c r="F32" s="23">
        <f t="shared" si="0"/>
        <v>0.27</v>
      </c>
      <c r="H32" s="16">
        <v>2E-3</v>
      </c>
      <c r="I32" s="23">
        <f t="shared" si="1"/>
        <v>0.27</v>
      </c>
      <c r="K32" s="16">
        <v>2E-3</v>
      </c>
      <c r="L32" s="23">
        <f t="shared" si="2"/>
        <v>0.27</v>
      </c>
      <c r="N32" s="16">
        <v>2E-3</v>
      </c>
      <c r="O32" s="23">
        <f t="shared" si="3"/>
        <v>0.27</v>
      </c>
    </row>
    <row r="33" spans="3:15" s="1" customFormat="1" thickBot="1" x14ac:dyDescent="0.2">
      <c r="C33" s="21" t="s">
        <v>4</v>
      </c>
      <c r="E33" s="16">
        <v>0</v>
      </c>
      <c r="F33" s="23">
        <f t="shared" si="0"/>
        <v>0</v>
      </c>
      <c r="H33" s="16">
        <v>0</v>
      </c>
      <c r="I33" s="23">
        <f t="shared" si="1"/>
        <v>0</v>
      </c>
      <c r="K33" s="16">
        <v>0</v>
      </c>
      <c r="L33" s="23">
        <f t="shared" si="2"/>
        <v>0</v>
      </c>
      <c r="N33" s="16">
        <v>0</v>
      </c>
      <c r="O33" s="23">
        <f t="shared" si="3"/>
        <v>0</v>
      </c>
    </row>
    <row r="34" spans="3:15" s="1" customFormat="1" ht="12" x14ac:dyDescent="0.15">
      <c r="F34" s="23"/>
      <c r="I34" s="23"/>
      <c r="L34" s="23"/>
      <c r="O34" s="23"/>
    </row>
    <row r="35" spans="3:15" s="1" customFormat="1" ht="12" x14ac:dyDescent="0.15">
      <c r="F35" s="23"/>
      <c r="I35" s="23"/>
      <c r="L35" s="23"/>
      <c r="O35" s="23"/>
    </row>
    <row r="36" spans="3:15" s="1" customFormat="1" ht="12" x14ac:dyDescent="0.15">
      <c r="F36" s="25">
        <f>SUM(F20:F34)</f>
        <v>166.67793025553237</v>
      </c>
      <c r="I36" s="25">
        <f>SUM(I20:I34)</f>
        <v>166.67793025553237</v>
      </c>
      <c r="L36" s="25">
        <f>SUM(L20:L34)</f>
        <v>166.67793025553237</v>
      </c>
      <c r="O36" s="25">
        <f>SUM(O20:O34)</f>
        <v>166.67793025553237</v>
      </c>
    </row>
    <row r="37" spans="3:15" s="1" customFormat="1" thickBot="1" x14ac:dyDescent="0.2"/>
    <row r="38" spans="3:15" s="1" customFormat="1" thickBot="1" x14ac:dyDescent="0.2">
      <c r="D38" s="1" t="s">
        <v>11</v>
      </c>
      <c r="E38" s="16">
        <v>0</v>
      </c>
      <c r="F38" s="4">
        <f>E38*F36</f>
        <v>0</v>
      </c>
      <c r="H38" s="16">
        <v>0</v>
      </c>
      <c r="I38" s="4">
        <f>H38*I36</f>
        <v>0</v>
      </c>
      <c r="K38" s="16">
        <v>0</v>
      </c>
      <c r="L38" s="4">
        <f>K38*L36</f>
        <v>0</v>
      </c>
      <c r="N38" s="16">
        <v>0</v>
      </c>
      <c r="O38" s="4">
        <f>N38*O36</f>
        <v>0</v>
      </c>
    </row>
    <row r="39" spans="3:15" s="1" customFormat="1" thickBot="1" x14ac:dyDescent="0.2"/>
    <row r="40" spans="3:15" s="1" customFormat="1" thickBot="1" x14ac:dyDescent="0.2">
      <c r="D40" s="1" t="s">
        <v>12</v>
      </c>
      <c r="F40" s="5">
        <f>F36+F38</f>
        <v>166.67793025553237</v>
      </c>
      <c r="I40" s="5">
        <f>I36+I38</f>
        <v>166.67793025553237</v>
      </c>
      <c r="L40" s="5">
        <f>L36+L38</f>
        <v>166.67793025553237</v>
      </c>
      <c r="O40" s="5">
        <f>O36+O38</f>
        <v>166.67793025553237</v>
      </c>
    </row>
    <row r="41" spans="3:15" s="1" customFormat="1" thickBot="1" x14ac:dyDescent="0.2"/>
    <row r="42" spans="3:15" s="1" customFormat="1" thickBot="1" x14ac:dyDescent="0.2">
      <c r="D42" s="1" t="s">
        <v>13</v>
      </c>
      <c r="F42" s="9">
        <f>5200/3</f>
        <v>1733.3333333333333</v>
      </c>
      <c r="I42" s="9">
        <f>1200/3</f>
        <v>400</v>
      </c>
      <c r="L42" s="9">
        <f>5200/3</f>
        <v>1733.3333333333333</v>
      </c>
      <c r="O42" s="9">
        <f>1600/3</f>
        <v>533.33333333333337</v>
      </c>
    </row>
    <row r="43" spans="3:15" s="1" customFormat="1" ht="12" x14ac:dyDescent="0.15"/>
    <row r="44" spans="3:15" s="1" customFormat="1" ht="12" x14ac:dyDescent="0.15">
      <c r="D44" s="1" t="s">
        <v>15</v>
      </c>
      <c r="F44" s="4">
        <f>F40*F42</f>
        <v>288908.41244292277</v>
      </c>
      <c r="I44" s="4">
        <f>I40*I42</f>
        <v>66671.17210221295</v>
      </c>
      <c r="L44" s="4">
        <f>L40*L42</f>
        <v>288908.41244292277</v>
      </c>
      <c r="O44" s="4">
        <f>O40*O42</f>
        <v>88894.896136283933</v>
      </c>
    </row>
    <row r="45" spans="3:15" s="1" customFormat="1" ht="12" x14ac:dyDescent="0.15"/>
    <row r="46" spans="3:15" s="1" customFormat="1" thickBot="1" x14ac:dyDescent="0.2"/>
    <row r="47" spans="3:15" s="1" customFormat="1" thickBot="1" x14ac:dyDescent="0.2">
      <c r="D47" s="1" t="s">
        <v>55</v>
      </c>
      <c r="F47" s="14">
        <f>F44+I44+L44+O44</f>
        <v>733382.89312434243</v>
      </c>
      <c r="H47" s="15">
        <f>F47</f>
        <v>733382.89312434243</v>
      </c>
    </row>
    <row r="48" spans="3:15" s="1" customFormat="1" ht="12" x14ac:dyDescent="0.15">
      <c r="H48" s="1" t="s">
        <v>42</v>
      </c>
    </row>
    <row r="49" spans="6:10" s="1" customFormat="1" ht="12" x14ac:dyDescent="0.15">
      <c r="F49" s="1" t="s">
        <v>22</v>
      </c>
      <c r="G49" s="4" t="s">
        <v>22</v>
      </c>
      <c r="H49" s="1" t="s">
        <v>22</v>
      </c>
      <c r="I49" s="4" t="s">
        <v>22</v>
      </c>
      <c r="J49" s="1" t="s">
        <v>22</v>
      </c>
    </row>
  </sheetData>
  <sheetProtection algorithmName="SHA-512" hashValue="XKVBKomzt4B8/A6nDxdHNtnthc8FBU+GJfu71AaRJF3ptaINzkYBoLt+qe7lGzKfWSNFG/fg3dAroxVD9mID3Q==" saltValue="ye4Eek9qu3BoJsq7cpzZPA==" spinCount="100000" sheet="1" objects="1" scenarios="1"/>
  <mergeCells count="6">
    <mergeCell ref="A1:O1"/>
    <mergeCell ref="A2:I2"/>
    <mergeCell ref="E6:F6"/>
    <mergeCell ref="H6:I6"/>
    <mergeCell ref="K6:L6"/>
    <mergeCell ref="N6:O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210D-2D45-984E-9ED0-A3FBDE9E51D9}">
  <sheetPr>
    <tabColor rgb="FF92D050"/>
  </sheetPr>
  <dimension ref="A1:O49"/>
  <sheetViews>
    <sheetView topLeftCell="A19" zoomScale="140" zoomScaleNormal="140" workbookViewId="0">
      <selection activeCell="D47" sqref="D47"/>
    </sheetView>
  </sheetViews>
  <sheetFormatPr baseColWidth="10" defaultRowHeight="13" x14ac:dyDescent="0.15"/>
  <cols>
    <col min="1" max="2" width="10.83203125" style="1"/>
    <col min="3" max="3" width="35.33203125" style="1" customWidth="1"/>
    <col min="4" max="4" width="18.83203125" style="1" customWidth="1"/>
    <col min="5" max="5" width="16.33203125" style="1" customWidth="1"/>
    <col min="6" max="6" width="18.83203125" style="1" customWidth="1"/>
    <col min="7" max="7" width="10.83203125" style="1"/>
    <col min="8" max="8" width="16.33203125" style="1" customWidth="1"/>
    <col min="9" max="9" width="18.83203125" style="1" customWidth="1"/>
    <col min="10" max="10" width="10.83203125" style="1"/>
    <col min="11" max="11" width="16.33203125" style="1" customWidth="1"/>
    <col min="12" max="12" width="18.83203125" style="1" customWidth="1"/>
    <col min="13" max="13" width="10.83203125" style="1"/>
    <col min="14" max="14" width="16.33203125" style="1" customWidth="1"/>
    <col min="15" max="15" width="18.83203125" style="1" customWidth="1"/>
  </cols>
  <sheetData>
    <row r="1" spans="1:15" s="1" customFormat="1" ht="97" customHeight="1" thickBot="1" x14ac:dyDescent="0.2">
      <c r="A1" s="35" t="s">
        <v>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1" customFormat="1" ht="42" customHeight="1" thickBot="1" x14ac:dyDescent="0.2">
      <c r="A2" s="39" t="s">
        <v>28</v>
      </c>
      <c r="B2" s="40"/>
      <c r="C2" s="40"/>
      <c r="D2" s="40"/>
      <c r="E2" s="40"/>
      <c r="F2" s="40"/>
      <c r="G2" s="40"/>
      <c r="H2" s="40"/>
      <c r="I2" s="41"/>
    </row>
    <row r="3" spans="1:15" s="1" customFormat="1" ht="20" customHeight="1" x14ac:dyDescent="0.15">
      <c r="A3" s="44" t="s">
        <v>50</v>
      </c>
    </row>
    <row r="4" spans="1:15" s="1" customFormat="1" ht="12" x14ac:dyDescent="0.15"/>
    <row r="5" spans="1:15" s="1" customFormat="1" thickBot="1" x14ac:dyDescent="0.2">
      <c r="A5" s="28" t="s">
        <v>44</v>
      </c>
    </row>
    <row r="6" spans="1:15" s="1" customFormat="1" ht="99" customHeight="1" thickBot="1" x14ac:dyDescent="0.2">
      <c r="A6" s="1" t="s">
        <v>25</v>
      </c>
      <c r="E6" s="37" t="s">
        <v>16</v>
      </c>
      <c r="F6" s="38"/>
      <c r="G6" s="8"/>
      <c r="H6" s="37" t="s">
        <v>17</v>
      </c>
      <c r="I6" s="38"/>
      <c r="J6" s="8"/>
      <c r="K6" s="37" t="s">
        <v>18</v>
      </c>
      <c r="L6" s="38"/>
      <c r="M6" s="8"/>
      <c r="N6" s="37" t="s">
        <v>19</v>
      </c>
      <c r="O6" s="38"/>
    </row>
    <row r="7" spans="1:15" s="1" customFormat="1" ht="67" customHeight="1" thickBot="1" x14ac:dyDescent="0.2">
      <c r="C7" s="27" t="s">
        <v>43</v>
      </c>
      <c r="E7" s="2" t="s">
        <v>14</v>
      </c>
      <c r="F7" s="3" t="s">
        <v>9</v>
      </c>
      <c r="H7" s="2" t="s">
        <v>14</v>
      </c>
      <c r="I7" s="3" t="s">
        <v>9</v>
      </c>
      <c r="K7" s="2" t="s">
        <v>14</v>
      </c>
      <c r="L7" s="3" t="s">
        <v>9</v>
      </c>
      <c r="N7" s="2" t="s">
        <v>14</v>
      </c>
      <c r="O7" s="3" t="s">
        <v>9</v>
      </c>
    </row>
    <row r="8" spans="1:15" s="1" customFormat="1" ht="14" thickTop="1" thickBot="1" x14ac:dyDescent="0.2">
      <c r="C8" s="18" t="s">
        <v>46</v>
      </c>
      <c r="E8" s="19"/>
      <c r="F8" s="20">
        <v>100</v>
      </c>
      <c r="H8" s="19"/>
      <c r="I8" s="20">
        <v>100</v>
      </c>
      <c r="K8" s="19"/>
      <c r="L8" s="20">
        <v>100</v>
      </c>
      <c r="N8" s="19"/>
      <c r="O8" s="20">
        <v>100</v>
      </c>
    </row>
    <row r="9" spans="1:15" s="1" customFormat="1" thickBot="1" x14ac:dyDescent="0.2">
      <c r="C9" s="21" t="s">
        <v>30</v>
      </c>
      <c r="E9" s="16">
        <v>7.1000000000000004E-3</v>
      </c>
      <c r="F9" s="23">
        <f>E9*F8</f>
        <v>0.71000000000000008</v>
      </c>
      <c r="H9" s="16">
        <v>7.1000000000000004E-3</v>
      </c>
      <c r="I9" s="23">
        <f>H9*I8</f>
        <v>0.71000000000000008</v>
      </c>
      <c r="K9" s="16">
        <v>7.1000000000000004E-3</v>
      </c>
      <c r="L9" s="23">
        <f>K9*L8</f>
        <v>0.71000000000000008</v>
      </c>
      <c r="N9" s="16">
        <v>7.1000000000000004E-3</v>
      </c>
      <c r="O9" s="23">
        <f>N9*O8</f>
        <v>0.71000000000000008</v>
      </c>
    </row>
    <row r="10" spans="1:15" s="1" customFormat="1" thickBot="1" x14ac:dyDescent="0.2">
      <c r="C10" s="21" t="s">
        <v>31</v>
      </c>
      <c r="E10" s="16">
        <v>1.5E-3</v>
      </c>
      <c r="F10" s="23">
        <f>E10*F8</f>
        <v>0.15</v>
      </c>
      <c r="H10" s="16">
        <v>1.5E-3</v>
      </c>
      <c r="I10" s="23">
        <f>H10*I8</f>
        <v>0.15</v>
      </c>
      <c r="K10" s="16">
        <v>1.5E-3</v>
      </c>
      <c r="L10" s="23">
        <f>K10*L8</f>
        <v>0.15</v>
      </c>
      <c r="N10" s="16">
        <v>1.5E-3</v>
      </c>
      <c r="O10" s="23">
        <f>N10*O8</f>
        <v>0.15</v>
      </c>
    </row>
    <row r="11" spans="1:15" s="1" customFormat="1" ht="12" x14ac:dyDescent="0.15">
      <c r="C11" s="24"/>
      <c r="E11" s="22"/>
      <c r="F11" s="23"/>
      <c r="H11" s="22"/>
      <c r="I11" s="23"/>
      <c r="K11" s="22"/>
      <c r="L11" s="23"/>
      <c r="N11" s="22"/>
      <c r="O11" s="23"/>
    </row>
    <row r="12" spans="1:15" s="1" customFormat="1" thickBot="1" x14ac:dyDescent="0.2">
      <c r="C12" s="24" t="s">
        <v>5</v>
      </c>
      <c r="E12" s="22"/>
      <c r="F12" s="23"/>
      <c r="H12" s="22"/>
      <c r="I12" s="23"/>
      <c r="K12" s="22"/>
      <c r="L12" s="23"/>
      <c r="N12" s="22"/>
      <c r="O12" s="23"/>
    </row>
    <row r="13" spans="1:15" s="1" customFormat="1" thickBot="1" x14ac:dyDescent="0.2">
      <c r="C13" s="21" t="s">
        <v>6</v>
      </c>
      <c r="D13" s="45"/>
      <c r="E13" s="16">
        <v>0.111607</v>
      </c>
      <c r="F13" s="23">
        <f>E13*($F$9+$F$8)</f>
        <v>11.239940969999999</v>
      </c>
      <c r="H13" s="16">
        <v>0.111607</v>
      </c>
      <c r="I13" s="23">
        <f>H13*($F$9+$F$8)</f>
        <v>11.239940969999999</v>
      </c>
      <c r="K13" s="16">
        <v>0.111607</v>
      </c>
      <c r="L13" s="23">
        <f>K13*($F$9+$F$8)</f>
        <v>11.239940969999999</v>
      </c>
      <c r="N13" s="16">
        <v>0.111607</v>
      </c>
      <c r="O13" s="23">
        <f>N13*($F$9+$F$8)</f>
        <v>11.239940969999999</v>
      </c>
    </row>
    <row r="14" spans="1:15" s="1" customFormat="1" thickBot="1" x14ac:dyDescent="0.2">
      <c r="C14" s="21" t="s">
        <v>7</v>
      </c>
      <c r="E14" s="16">
        <v>2.6785714285714284E-2</v>
      </c>
      <c r="F14" s="23">
        <f>E14*($F$9+$F$8)</f>
        <v>2.6975892857142854</v>
      </c>
      <c r="H14" s="16">
        <v>2.6785714285714284E-2</v>
      </c>
      <c r="I14" s="23">
        <f>H14*($F$9+$F$8)</f>
        <v>2.6975892857142854</v>
      </c>
      <c r="K14" s="16">
        <v>2.6785714285714284E-2</v>
      </c>
      <c r="L14" s="23">
        <f>K14*($F$9+$F$8)</f>
        <v>2.6975892857142854</v>
      </c>
      <c r="N14" s="16">
        <v>2.6785714285714284E-2</v>
      </c>
      <c r="O14" s="23">
        <f>N14*($F$9+$F$8)</f>
        <v>2.6975892857142854</v>
      </c>
    </row>
    <row r="15" spans="1:15" s="1" customFormat="1" thickBot="1" x14ac:dyDescent="0.2">
      <c r="C15" s="21" t="s">
        <v>32</v>
      </c>
      <c r="E15" s="16">
        <v>6.0000000000000001E-3</v>
      </c>
      <c r="F15" s="23">
        <f>E15*($F$9+$F$8)</f>
        <v>0.60426000000000002</v>
      </c>
      <c r="H15" s="16">
        <v>6.0000000000000001E-3</v>
      </c>
      <c r="I15" s="23">
        <f>H15*($F$9+$F$8)</f>
        <v>0.60426000000000002</v>
      </c>
      <c r="K15" s="16">
        <v>6.0000000000000001E-3</v>
      </c>
      <c r="L15" s="23">
        <f>K15*($F$9+$F$8)</f>
        <v>0.60426000000000002</v>
      </c>
      <c r="N15" s="16">
        <v>6.0000000000000001E-3</v>
      </c>
      <c r="O15" s="23">
        <f>N15*($F$9+$F$8)</f>
        <v>0.60426000000000002</v>
      </c>
    </row>
    <row r="16" spans="1:15" s="1" customFormat="1" thickBot="1" x14ac:dyDescent="0.2">
      <c r="C16" s="21" t="s">
        <v>8</v>
      </c>
      <c r="E16" s="16">
        <v>0</v>
      </c>
      <c r="F16" s="23">
        <f>E16*($F$9+$F$8)</f>
        <v>0</v>
      </c>
      <c r="H16" s="16">
        <v>0</v>
      </c>
      <c r="I16" s="23">
        <f>H16*($F$9+$F$8)</f>
        <v>0</v>
      </c>
      <c r="K16" s="16">
        <v>0</v>
      </c>
      <c r="L16" s="23">
        <f>K16*($F$9+$F$8)</f>
        <v>0</v>
      </c>
      <c r="N16" s="16">
        <v>0</v>
      </c>
      <c r="O16" s="23">
        <f>N16*($F$9+$F$8)</f>
        <v>0</v>
      </c>
    </row>
    <row r="17" spans="3:15" s="1" customFormat="1" thickBot="1" x14ac:dyDescent="0.2">
      <c r="C17" s="21" t="s">
        <v>33</v>
      </c>
      <c r="E17" s="16">
        <v>8.3299999999999999E-2</v>
      </c>
      <c r="F17" s="23">
        <f>E17*(F8+F9+F13+F14+F15+F19)</f>
        <v>10.396000729517073</v>
      </c>
      <c r="H17" s="16">
        <v>8.3299999999999999E-2</v>
      </c>
      <c r="I17" s="23">
        <f>H17*(I8+I9+I13+I14+I15+I19)</f>
        <v>10.396000729517073</v>
      </c>
      <c r="K17" s="16">
        <v>8.3299999999999999E-2</v>
      </c>
      <c r="L17" s="23">
        <f>K17*(L8+L9+L13+L14+L15+L19)</f>
        <v>10.396000729517073</v>
      </c>
      <c r="N17" s="16">
        <v>8.3299999999999999E-2</v>
      </c>
      <c r="O17" s="23">
        <f>N17*(O8+O9+O13+O14+O15+O19)</f>
        <v>10.396000729517073</v>
      </c>
    </row>
    <row r="18" spans="3:15" s="1" customFormat="1" thickBot="1" x14ac:dyDescent="0.2">
      <c r="C18" s="21" t="s">
        <v>34</v>
      </c>
      <c r="E18" s="16">
        <v>0</v>
      </c>
      <c r="F18" s="23">
        <f>E18*(F8+F9+F13+F14+F15+F19)</f>
        <v>0</v>
      </c>
      <c r="H18" s="16">
        <v>0</v>
      </c>
      <c r="I18" s="23">
        <f>H18*(I8+I9+I13+I14+I15+I19)</f>
        <v>0</v>
      </c>
      <c r="K18" s="16">
        <v>0</v>
      </c>
      <c r="L18" s="23">
        <f>K18*(L8+L9+L13+L14+L15+L19)</f>
        <v>0</v>
      </c>
      <c r="N18" s="16">
        <v>0</v>
      </c>
      <c r="O18" s="23">
        <f>N18*(O8+O9+O13+O14+O15+O19)</f>
        <v>0</v>
      </c>
    </row>
    <row r="19" spans="3:15" s="1" customFormat="1" thickBot="1" x14ac:dyDescent="0.2">
      <c r="C19" s="21" t="s">
        <v>35</v>
      </c>
      <c r="E19" s="16">
        <v>8.3299999999999999E-2</v>
      </c>
      <c r="F19" s="23">
        <f>E19*(F8+F9+F13+F14)</f>
        <v>9.5501392703010008</v>
      </c>
      <c r="H19" s="16">
        <v>8.3299999999999999E-2</v>
      </c>
      <c r="I19" s="23">
        <f>H19*(I8+I9+I13+I14)</f>
        <v>9.5501392703010008</v>
      </c>
      <c r="K19" s="16">
        <v>8.3299999999999999E-2</v>
      </c>
      <c r="L19" s="23">
        <f>K19*(L8+L9+L13+L14)</f>
        <v>9.5501392703010008</v>
      </c>
      <c r="N19" s="16">
        <v>8.3299999999999999E-2</v>
      </c>
      <c r="O19" s="23">
        <f>N19*(O8+O9+O13+O14)</f>
        <v>9.5501392703010008</v>
      </c>
    </row>
    <row r="20" spans="3:15" s="1" customFormat="1" ht="12" x14ac:dyDescent="0.15">
      <c r="C20" s="24" t="s">
        <v>36</v>
      </c>
      <c r="E20" s="22"/>
      <c r="F20" s="26">
        <f>SUM(F8:F19)</f>
        <v>135.34793025553236</v>
      </c>
      <c r="H20" s="22"/>
      <c r="I20" s="26">
        <f>SUM(I8:I19)</f>
        <v>135.34793025553236</v>
      </c>
      <c r="K20" s="22"/>
      <c r="L20" s="26">
        <f>SUM(L8:L19)</f>
        <v>135.34793025553236</v>
      </c>
      <c r="N20" s="22"/>
      <c r="O20" s="26">
        <f>SUM(O8:O19)</f>
        <v>135.34793025553236</v>
      </c>
    </row>
    <row r="21" spans="3:15" s="1" customFormat="1" ht="12" x14ac:dyDescent="0.15">
      <c r="C21" s="24"/>
      <c r="E21" s="22"/>
      <c r="F21" s="23"/>
      <c r="H21" s="22"/>
      <c r="I21" s="23"/>
      <c r="K21" s="22"/>
      <c r="L21" s="23"/>
      <c r="N21" s="22"/>
      <c r="O21" s="23"/>
    </row>
    <row r="22" spans="3:15" s="1" customFormat="1" thickBot="1" x14ac:dyDescent="0.2">
      <c r="C22" s="24" t="s">
        <v>10</v>
      </c>
      <c r="E22" s="22"/>
      <c r="F22" s="23"/>
      <c r="H22" s="22"/>
      <c r="I22" s="23"/>
      <c r="K22" s="22"/>
      <c r="L22" s="23"/>
      <c r="N22" s="22"/>
      <c r="O22" s="23"/>
    </row>
    <row r="23" spans="3:15" s="1" customFormat="1" thickBot="1" x14ac:dyDescent="0.2">
      <c r="C23" s="21" t="s">
        <v>0</v>
      </c>
      <c r="E23" s="16">
        <v>7.6399999999999996E-2</v>
      </c>
      <c r="F23" s="23">
        <f t="shared" ref="F23:F33" si="0">ROUND(+F$20*E23,2)</f>
        <v>10.34</v>
      </c>
      <c r="H23" s="16">
        <v>7.6399999999999996E-2</v>
      </c>
      <c r="I23" s="23">
        <f t="shared" ref="I23:I33" si="1">ROUND(+I$20*H23,2)</f>
        <v>10.34</v>
      </c>
      <c r="K23" s="16">
        <v>7.6399999999999996E-2</v>
      </c>
      <c r="L23" s="23">
        <f t="shared" ref="L23:L33" si="2">ROUND(+L$20*K23,2)</f>
        <v>10.34</v>
      </c>
      <c r="N23" s="16">
        <v>7.6399999999999996E-2</v>
      </c>
      <c r="O23" s="23">
        <f t="shared" ref="O23:O33" si="3">ROUND(+O$20*N23,2)</f>
        <v>10.34</v>
      </c>
    </row>
    <row r="24" spans="3:15" s="1" customFormat="1" thickBot="1" x14ac:dyDescent="0.2">
      <c r="C24" s="21" t="s">
        <v>37</v>
      </c>
      <c r="E24" s="16">
        <v>0</v>
      </c>
      <c r="F24" s="23">
        <f t="shared" si="0"/>
        <v>0</v>
      </c>
      <c r="H24" s="16">
        <v>0</v>
      </c>
      <c r="I24" s="23">
        <f t="shared" si="1"/>
        <v>0</v>
      </c>
      <c r="K24" s="16">
        <v>0</v>
      </c>
      <c r="L24" s="23">
        <f t="shared" si="2"/>
        <v>0</v>
      </c>
      <c r="N24" s="16">
        <v>0</v>
      </c>
      <c r="O24" s="23">
        <f t="shared" si="3"/>
        <v>0</v>
      </c>
    </row>
    <row r="25" spans="3:15" s="1" customFormat="1" thickBot="1" x14ac:dyDescent="0.2">
      <c r="C25" s="21" t="s">
        <v>38</v>
      </c>
      <c r="E25" s="16">
        <v>7.6100000000000001E-2</v>
      </c>
      <c r="F25" s="23">
        <f t="shared" si="0"/>
        <v>10.3</v>
      </c>
      <c r="H25" s="16">
        <v>7.6100000000000001E-2</v>
      </c>
      <c r="I25" s="23">
        <f t="shared" si="1"/>
        <v>10.3</v>
      </c>
      <c r="K25" s="16">
        <v>7.6100000000000001E-2</v>
      </c>
      <c r="L25" s="23">
        <f t="shared" si="2"/>
        <v>10.3</v>
      </c>
      <c r="N25" s="16">
        <v>7.6100000000000001E-2</v>
      </c>
      <c r="O25" s="23">
        <f t="shared" si="3"/>
        <v>10.3</v>
      </c>
    </row>
    <row r="26" spans="3:15" s="1" customFormat="1" thickBot="1" x14ac:dyDescent="0.2">
      <c r="C26" s="21" t="s">
        <v>1</v>
      </c>
      <c r="E26" s="16">
        <v>0</v>
      </c>
      <c r="F26" s="23">
        <f t="shared" si="0"/>
        <v>0</v>
      </c>
      <c r="H26" s="16">
        <v>0</v>
      </c>
      <c r="I26" s="23">
        <f t="shared" si="1"/>
        <v>0</v>
      </c>
      <c r="K26" s="16">
        <v>0</v>
      </c>
      <c r="L26" s="23">
        <f t="shared" si="2"/>
        <v>0</v>
      </c>
      <c r="N26" s="16">
        <v>0</v>
      </c>
      <c r="O26" s="23">
        <f t="shared" si="3"/>
        <v>0</v>
      </c>
    </row>
    <row r="27" spans="3:15" s="1" customFormat="1" thickBot="1" x14ac:dyDescent="0.2">
      <c r="C27" s="29" t="s">
        <v>45</v>
      </c>
      <c r="E27" s="16">
        <v>0</v>
      </c>
      <c r="F27" s="23">
        <f t="shared" si="0"/>
        <v>0</v>
      </c>
      <c r="H27" s="16">
        <v>0</v>
      </c>
      <c r="I27" s="23">
        <f t="shared" si="1"/>
        <v>0</v>
      </c>
      <c r="K27" s="16">
        <v>0</v>
      </c>
      <c r="L27" s="23">
        <f t="shared" si="2"/>
        <v>0</v>
      </c>
      <c r="N27" s="16">
        <v>0</v>
      </c>
      <c r="O27" s="23">
        <f t="shared" si="3"/>
        <v>0</v>
      </c>
    </row>
    <row r="28" spans="3:15" s="1" customFormat="1" thickBot="1" x14ac:dyDescent="0.2">
      <c r="C28" s="21" t="s">
        <v>2</v>
      </c>
      <c r="E28" s="16">
        <v>6.6799999999999998E-2</v>
      </c>
      <c r="F28" s="23">
        <f t="shared" si="0"/>
        <v>9.0399999999999991</v>
      </c>
      <c r="H28" s="16">
        <v>6.6799999999999998E-2</v>
      </c>
      <c r="I28" s="23">
        <f t="shared" si="1"/>
        <v>9.0399999999999991</v>
      </c>
      <c r="K28" s="16">
        <v>6.6799999999999998E-2</v>
      </c>
      <c r="L28" s="23">
        <f t="shared" si="2"/>
        <v>9.0399999999999991</v>
      </c>
      <c r="N28" s="16">
        <v>6.6799999999999998E-2</v>
      </c>
      <c r="O28" s="23">
        <f t="shared" si="3"/>
        <v>9.0399999999999991</v>
      </c>
    </row>
    <row r="29" spans="3:15" s="1" customFormat="1" thickBot="1" x14ac:dyDescent="0.2">
      <c r="C29" s="21" t="s">
        <v>41</v>
      </c>
      <c r="E29" s="16">
        <v>0</v>
      </c>
      <c r="F29" s="23">
        <f t="shared" si="0"/>
        <v>0</v>
      </c>
      <c r="H29" s="16">
        <v>0</v>
      </c>
      <c r="I29" s="23">
        <f t="shared" si="1"/>
        <v>0</v>
      </c>
      <c r="K29" s="16">
        <v>0</v>
      </c>
      <c r="L29" s="23">
        <f t="shared" si="2"/>
        <v>0</v>
      </c>
      <c r="N29" s="16">
        <v>0</v>
      </c>
      <c r="O29" s="23">
        <f t="shared" si="3"/>
        <v>0</v>
      </c>
    </row>
    <row r="30" spans="3:15" s="1" customFormat="1" thickBot="1" x14ac:dyDescent="0.2">
      <c r="C30" s="21" t="s">
        <v>3</v>
      </c>
      <c r="E30" s="16">
        <v>1.0200000000000001E-2</v>
      </c>
      <c r="F30" s="23">
        <f t="shared" si="0"/>
        <v>1.38</v>
      </c>
      <c r="H30" s="16">
        <v>1.0200000000000001E-2</v>
      </c>
      <c r="I30" s="23">
        <f t="shared" si="1"/>
        <v>1.38</v>
      </c>
      <c r="K30" s="16">
        <v>1.0200000000000001E-2</v>
      </c>
      <c r="L30" s="23">
        <f t="shared" si="2"/>
        <v>1.38</v>
      </c>
      <c r="N30" s="16">
        <v>1.0200000000000001E-2</v>
      </c>
      <c r="O30" s="23">
        <f t="shared" si="3"/>
        <v>1.38</v>
      </c>
    </row>
    <row r="31" spans="3:15" s="1" customFormat="1" thickBot="1" x14ac:dyDescent="0.2">
      <c r="C31" s="21" t="s">
        <v>39</v>
      </c>
      <c r="E31" s="16">
        <v>0</v>
      </c>
      <c r="F31" s="23">
        <f t="shared" si="0"/>
        <v>0</v>
      </c>
      <c r="H31" s="16">
        <v>0</v>
      </c>
      <c r="I31" s="23">
        <f t="shared" si="1"/>
        <v>0</v>
      </c>
      <c r="K31" s="16">
        <v>0</v>
      </c>
      <c r="L31" s="23">
        <f t="shared" si="2"/>
        <v>0</v>
      </c>
      <c r="N31" s="16">
        <v>0</v>
      </c>
      <c r="O31" s="23">
        <f t="shared" si="3"/>
        <v>0</v>
      </c>
    </row>
    <row r="32" spans="3:15" s="1" customFormat="1" thickBot="1" x14ac:dyDescent="0.2">
      <c r="C32" s="21" t="s">
        <v>40</v>
      </c>
      <c r="E32" s="16">
        <v>2E-3</v>
      </c>
      <c r="F32" s="23">
        <f t="shared" si="0"/>
        <v>0.27</v>
      </c>
      <c r="H32" s="16">
        <v>2E-3</v>
      </c>
      <c r="I32" s="23">
        <f t="shared" si="1"/>
        <v>0.27</v>
      </c>
      <c r="K32" s="16">
        <v>2E-3</v>
      </c>
      <c r="L32" s="23">
        <f t="shared" si="2"/>
        <v>0.27</v>
      </c>
      <c r="N32" s="16">
        <v>2E-3</v>
      </c>
      <c r="O32" s="23">
        <f t="shared" si="3"/>
        <v>0.27</v>
      </c>
    </row>
    <row r="33" spans="3:15" s="1" customFormat="1" thickBot="1" x14ac:dyDescent="0.2">
      <c r="C33" s="21" t="s">
        <v>4</v>
      </c>
      <c r="E33" s="16">
        <v>0</v>
      </c>
      <c r="F33" s="23">
        <f t="shared" si="0"/>
        <v>0</v>
      </c>
      <c r="H33" s="16">
        <v>0</v>
      </c>
      <c r="I33" s="23">
        <f t="shared" si="1"/>
        <v>0</v>
      </c>
      <c r="K33" s="16">
        <v>0</v>
      </c>
      <c r="L33" s="23">
        <f t="shared" si="2"/>
        <v>0</v>
      </c>
      <c r="N33" s="16">
        <v>0</v>
      </c>
      <c r="O33" s="23">
        <f t="shared" si="3"/>
        <v>0</v>
      </c>
    </row>
    <row r="34" spans="3:15" s="1" customFormat="1" ht="12" x14ac:dyDescent="0.15">
      <c r="F34" s="23"/>
      <c r="I34" s="23"/>
      <c r="L34" s="23"/>
      <c r="O34" s="23"/>
    </row>
    <row r="35" spans="3:15" s="1" customFormat="1" ht="12" x14ac:dyDescent="0.15">
      <c r="F35" s="23"/>
      <c r="I35" s="23"/>
      <c r="L35" s="23"/>
      <c r="O35" s="23"/>
    </row>
    <row r="36" spans="3:15" s="1" customFormat="1" ht="12" x14ac:dyDescent="0.15">
      <c r="F36" s="25">
        <f>SUM(F20:F34)</f>
        <v>166.67793025553237</v>
      </c>
      <c r="I36" s="25">
        <f>SUM(I20:I34)</f>
        <v>166.67793025553237</v>
      </c>
      <c r="L36" s="25">
        <f>SUM(L20:L34)</f>
        <v>166.67793025553237</v>
      </c>
      <c r="O36" s="25">
        <f>SUM(O20:O34)</f>
        <v>166.67793025553237</v>
      </c>
    </row>
    <row r="37" spans="3:15" s="1" customFormat="1" thickBot="1" x14ac:dyDescent="0.2"/>
    <row r="38" spans="3:15" s="1" customFormat="1" thickBot="1" x14ac:dyDescent="0.2">
      <c r="D38" s="1" t="s">
        <v>11</v>
      </c>
      <c r="E38" s="16">
        <v>0</v>
      </c>
      <c r="F38" s="4">
        <f>E38*F36</f>
        <v>0</v>
      </c>
      <c r="H38" s="16">
        <v>0</v>
      </c>
      <c r="I38" s="4">
        <f>H38*I36</f>
        <v>0</v>
      </c>
      <c r="K38" s="16">
        <v>0</v>
      </c>
      <c r="L38" s="4">
        <f>K38*L36</f>
        <v>0</v>
      </c>
      <c r="N38" s="16">
        <v>0</v>
      </c>
      <c r="O38" s="4">
        <f>N38*O36</f>
        <v>0</v>
      </c>
    </row>
    <row r="39" spans="3:15" s="1" customFormat="1" thickBot="1" x14ac:dyDescent="0.2"/>
    <row r="40" spans="3:15" s="1" customFormat="1" thickBot="1" x14ac:dyDescent="0.2">
      <c r="D40" s="1" t="s">
        <v>12</v>
      </c>
      <c r="F40" s="5">
        <f>F36+F38</f>
        <v>166.67793025553237</v>
      </c>
      <c r="I40" s="5">
        <f>I36+I38</f>
        <v>166.67793025553237</v>
      </c>
      <c r="L40" s="5">
        <f>L36+L38</f>
        <v>166.67793025553237</v>
      </c>
      <c r="O40" s="5">
        <f>O36+O38</f>
        <v>166.67793025553237</v>
      </c>
    </row>
    <row r="41" spans="3:15" s="1" customFormat="1" thickBot="1" x14ac:dyDescent="0.2"/>
    <row r="42" spans="3:15" s="1" customFormat="1" thickBot="1" x14ac:dyDescent="0.2">
      <c r="D42" s="1" t="s">
        <v>13</v>
      </c>
      <c r="F42" s="9">
        <f>5200/3</f>
        <v>1733.3333333333333</v>
      </c>
      <c r="I42" s="9">
        <f>1200/3</f>
        <v>400</v>
      </c>
      <c r="L42" s="9">
        <f>5200/3</f>
        <v>1733.3333333333333</v>
      </c>
      <c r="O42" s="9">
        <f>1600/3</f>
        <v>533.33333333333337</v>
      </c>
    </row>
    <row r="43" spans="3:15" s="1" customFormat="1" ht="12" x14ac:dyDescent="0.15"/>
    <row r="44" spans="3:15" s="1" customFormat="1" ht="12" x14ac:dyDescent="0.15">
      <c r="D44" s="1" t="s">
        <v>15</v>
      </c>
      <c r="F44" s="4">
        <f>F40*F42</f>
        <v>288908.41244292277</v>
      </c>
      <c r="I44" s="4">
        <f>I40*I42</f>
        <v>66671.17210221295</v>
      </c>
      <c r="L44" s="4">
        <f>L40*L42</f>
        <v>288908.41244292277</v>
      </c>
      <c r="O44" s="4">
        <f>O40*O42</f>
        <v>88894.896136283933</v>
      </c>
    </row>
    <row r="45" spans="3:15" s="1" customFormat="1" ht="12" x14ac:dyDescent="0.15"/>
    <row r="46" spans="3:15" s="1" customFormat="1" thickBot="1" x14ac:dyDescent="0.2"/>
    <row r="47" spans="3:15" s="1" customFormat="1" thickBot="1" x14ac:dyDescent="0.2">
      <c r="D47" s="1" t="s">
        <v>56</v>
      </c>
      <c r="F47" s="14">
        <f>F44+I44+L44+O44</f>
        <v>733382.89312434243</v>
      </c>
      <c r="H47" s="15">
        <f>F47</f>
        <v>733382.89312434243</v>
      </c>
    </row>
    <row r="48" spans="3:15" s="1" customFormat="1" ht="12" x14ac:dyDescent="0.15">
      <c r="H48" s="1" t="s">
        <v>42</v>
      </c>
    </row>
    <row r="49" spans="6:10" s="1" customFormat="1" ht="12" x14ac:dyDescent="0.15">
      <c r="F49" s="1" t="s">
        <v>22</v>
      </c>
      <c r="G49" s="4" t="s">
        <v>22</v>
      </c>
      <c r="H49" s="1" t="s">
        <v>22</v>
      </c>
      <c r="I49" s="4" t="s">
        <v>22</v>
      </c>
      <c r="J49" s="1" t="s">
        <v>22</v>
      </c>
    </row>
  </sheetData>
  <sheetProtection algorithmName="SHA-512" hashValue="EIYSWY0o9EixsX/us0WUTcz17UBIGrNGMD7IFWhhFcRlVOCfBb8dxVkrdJ2m8ISSMzN8EHEbgWS/bmN2+R5iAw==" saltValue="3vjf7YB1/0u62yreBY31gQ==" spinCount="100000" sheet="1" objects="1" scenarios="1"/>
  <mergeCells count="6">
    <mergeCell ref="A1:O1"/>
    <mergeCell ref="A2:I2"/>
    <mergeCell ref="E6:F6"/>
    <mergeCell ref="H6:I6"/>
    <mergeCell ref="K6:L6"/>
    <mergeCell ref="N6:O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F03F-E794-7540-AD03-4BB292C4863A}">
  <sheetPr>
    <tabColor rgb="FF00B050"/>
  </sheetPr>
  <dimension ref="A1:H8"/>
  <sheetViews>
    <sheetView zoomScale="140" zoomScaleNormal="140" workbookViewId="0">
      <selection activeCell="E5" sqref="E5"/>
    </sheetView>
  </sheetViews>
  <sheetFormatPr baseColWidth="10" defaultRowHeight="13" x14ac:dyDescent="0.15"/>
  <cols>
    <col min="3" max="3" width="35.33203125" customWidth="1"/>
    <col min="4" max="4" width="18.83203125" customWidth="1"/>
    <col min="5" max="5" width="16.33203125" customWidth="1"/>
    <col min="6" max="6" width="18.83203125" customWidth="1"/>
    <col min="8" max="8" width="16.33203125" customWidth="1"/>
  </cols>
  <sheetData>
    <row r="1" spans="1:8" s="1" customFormat="1" ht="97" customHeight="1" thickBot="1" x14ac:dyDescent="0.2">
      <c r="A1" s="35" t="s">
        <v>47</v>
      </c>
      <c r="B1" s="36"/>
      <c r="C1" s="36"/>
      <c r="D1" s="36"/>
      <c r="E1" s="36"/>
      <c r="F1" s="36"/>
      <c r="G1" s="36"/>
      <c r="H1" s="36"/>
    </row>
    <row r="2" spans="1:8" s="1" customFormat="1" ht="42" customHeight="1" thickBot="1" x14ac:dyDescent="0.2">
      <c r="A2" s="39" t="s">
        <v>28</v>
      </c>
      <c r="B2" s="40"/>
      <c r="C2" s="40"/>
      <c r="D2" s="41"/>
    </row>
    <row r="3" spans="1:8" s="1" customFormat="1" ht="20" customHeight="1" x14ac:dyDescent="0.15">
      <c r="A3" s="44" t="s">
        <v>26</v>
      </c>
    </row>
    <row r="4" spans="1:8" s="1" customFormat="1" ht="53" thickBot="1" x14ac:dyDescent="0.2">
      <c r="D4" s="12" t="s">
        <v>27</v>
      </c>
      <c r="E4" s="12" t="s">
        <v>20</v>
      </c>
      <c r="F4" s="13" t="s">
        <v>23</v>
      </c>
      <c r="G4" s="13"/>
      <c r="H4" s="13" t="s">
        <v>24</v>
      </c>
    </row>
    <row r="5" spans="1:8" s="1" customFormat="1" ht="66" thickBot="1" x14ac:dyDescent="0.2">
      <c r="C5" s="6" t="s">
        <v>29</v>
      </c>
      <c r="D5" s="11">
        <v>1000000</v>
      </c>
      <c r="E5" s="17">
        <v>0</v>
      </c>
      <c r="F5" s="10">
        <f>D5*E5</f>
        <v>0</v>
      </c>
      <c r="H5" s="4">
        <f>D5+F5</f>
        <v>1000000</v>
      </c>
    </row>
    <row r="6" spans="1:8" s="1" customFormat="1" ht="12" x14ac:dyDescent="0.15">
      <c r="E6" s="7" t="s">
        <v>22</v>
      </c>
    </row>
    <row r="7" spans="1:8" s="1" customFormat="1" thickBot="1" x14ac:dyDescent="0.2"/>
    <row r="8" spans="1:8" s="1" customFormat="1" thickBot="1" x14ac:dyDescent="0.2">
      <c r="E8" s="1" t="s">
        <v>21</v>
      </c>
      <c r="H8" s="15">
        <f>H5</f>
        <v>1000000</v>
      </c>
    </row>
  </sheetData>
  <sheetProtection algorithmName="SHA-512" hashValue="m5WmU+sTGhgviKn5C0v2oFdB80B29lAsr4oKtFDp3FDEMnRroJiirGk16d2n5rpA3f9weMemVCkeMKBRxSs06g==" saltValue="k91wS4/478NWd7T0+ZhoSQ==" spinCount="100000" sheet="1" objects="1" scenarios="1"/>
  <mergeCells count="2">
    <mergeCell ref="A1:H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4042-F4B8-B541-AF78-AF0EB9A45F4F}">
  <sheetPr>
    <tabColor theme="6"/>
  </sheetPr>
  <dimension ref="A1:B6"/>
  <sheetViews>
    <sheetView tabSelected="1" zoomScale="140" zoomScaleNormal="140" workbookViewId="0">
      <selection activeCell="H27" sqref="H27"/>
    </sheetView>
  </sheetViews>
  <sheetFormatPr baseColWidth="10" defaultRowHeight="13" x14ac:dyDescent="0.15"/>
  <cols>
    <col min="1" max="1" width="60.83203125" customWidth="1"/>
    <col min="2" max="2" width="40.83203125" customWidth="1"/>
  </cols>
  <sheetData>
    <row r="1" spans="1:2" s="1" customFormat="1" ht="97" customHeight="1" x14ac:dyDescent="0.15">
      <c r="A1" s="42" t="s">
        <v>47</v>
      </c>
      <c r="B1" s="43"/>
    </row>
    <row r="2" spans="1:2" ht="20" x14ac:dyDescent="0.15">
      <c r="A2" s="33" t="s">
        <v>48</v>
      </c>
      <c r="B2" s="34">
        <f>'Prijzenblad VO'!H47</f>
        <v>733382.89312434243</v>
      </c>
    </row>
    <row r="3" spans="1:2" ht="20" x14ac:dyDescent="0.15">
      <c r="A3" s="33" t="s">
        <v>49</v>
      </c>
      <c r="B3" s="34">
        <f>'Prijzenblad MBO'!H47</f>
        <v>733382.89312434243</v>
      </c>
    </row>
    <row r="4" spans="1:2" ht="20" x14ac:dyDescent="0.15">
      <c r="A4" s="33" t="s">
        <v>50</v>
      </c>
      <c r="B4" s="34">
        <f>'Prijzenblad HBO'!H47</f>
        <v>733382.89312434243</v>
      </c>
    </row>
    <row r="5" spans="1:2" ht="20" x14ac:dyDescent="0.15">
      <c r="A5" s="33" t="s">
        <v>51</v>
      </c>
      <c r="B5" s="34">
        <f>'Prijzenblad Sectie 2'!H8</f>
        <v>1000000</v>
      </c>
    </row>
    <row r="6" spans="1:2" s="32" customFormat="1" ht="25" x14ac:dyDescent="0.25">
      <c r="A6" s="30" t="s">
        <v>52</v>
      </c>
      <c r="B6" s="31">
        <f>SUM(B2:B5)</f>
        <v>3200148.6793730273</v>
      </c>
    </row>
  </sheetData>
  <sheetProtection algorithmName="SHA-512" hashValue="HGDZkIn0Czs/mOpPk3ADpimHNn22PqaD09h3fMak2WISjW0CRGVPIi0M+Cq7XtKgp6OKWTXZMd+lYwA5X6wusw==" saltValue="uRA4APoiJbT2aSzDOWxq0Q==" spinCount="100000" sheet="1" objects="1" scenario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Prijzenblad VO</vt:lpstr>
      <vt:lpstr>Prijzenblad MBO</vt:lpstr>
      <vt:lpstr>Prijzenblad HBO</vt:lpstr>
      <vt:lpstr>Prijzenblad Sectie 2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2023-12-15T11:09:47Z</dcterms:modified>
  <cp:category/>
</cp:coreProperties>
</file>