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inkoop-fzh.hku.nl/010 Inkoopprojecten/020 FZH/070 Sanitaire voorzieningen/040 RFP/020 Def gunningsleidraad incl bijlagen/"/>
    </mc:Choice>
  </mc:AlternateContent>
  <xr:revisionPtr revIDLastSave="0" documentId="13_ncr:1_{BAC7089C-80EC-9D49-8427-84062912FC43}" xr6:coauthVersionLast="47" xr6:coauthVersionMax="47" xr10:uidLastSave="{00000000-0000-0000-0000-000000000000}"/>
  <bookViews>
    <workbookView xWindow="2840" yWindow="1600" windowWidth="27800" windowHeight="17500" xr2:uid="{92A02B46-2FEA-7049-8164-E5A5B9FD9ED0}"/>
  </bookViews>
  <sheets>
    <sheet name="0 Instructies" sheetId="3" r:id="rId1"/>
    <sheet name="I perceel 1 prijs per eenheid" sheetId="1" r:id="rId2"/>
    <sheet name="II perceel 2 prijs per eenheid" sheetId="4" r:id="rId3"/>
    <sheet name="III overzicht totale vergel pr" sheetId="2" r:id="rId4"/>
    <sheet name="Blad2" sheetId="5" r:id="rId5"/>
  </sheets>
  <definedNames>
    <definedName name="_xlnm.Print_Area" localSheetId="3">'III overzicht totale vergel pr'!$A$1:$L$21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2" l="1"/>
  <c r="C9" i="2"/>
  <c r="C8" i="2"/>
  <c r="C7" i="2"/>
  <c r="C6" i="2"/>
  <c r="A10" i="2"/>
  <c r="F57" i="1"/>
  <c r="G12" i="4"/>
  <c r="O13" i="1"/>
  <c r="M13" i="1"/>
  <c r="K13" i="1"/>
  <c r="I13" i="1"/>
  <c r="G13" i="1"/>
  <c r="G14" i="4"/>
  <c r="H14" i="4" s="1"/>
  <c r="G13" i="4"/>
  <c r="H13" i="4" s="1"/>
  <c r="H15" i="4" s="1"/>
  <c r="C15" i="2" s="1"/>
  <c r="H12" i="4"/>
  <c r="G21" i="1"/>
  <c r="I21" i="1"/>
  <c r="K21" i="1"/>
  <c r="M21" i="1"/>
  <c r="O21" i="1"/>
  <c r="P21" i="1"/>
  <c r="O24" i="1"/>
  <c r="O23" i="1"/>
  <c r="O22" i="1"/>
  <c r="O20" i="1"/>
  <c r="O19" i="1"/>
  <c r="O18" i="1"/>
  <c r="O17" i="1"/>
  <c r="O16" i="1"/>
  <c r="O15" i="1"/>
  <c r="O14" i="1"/>
  <c r="M24" i="1"/>
  <c r="M23" i="1"/>
  <c r="M22" i="1"/>
  <c r="M20" i="1"/>
  <c r="M19" i="1"/>
  <c r="M18" i="1"/>
  <c r="M17" i="1"/>
  <c r="M16" i="1"/>
  <c r="M15" i="1"/>
  <c r="M14" i="1"/>
  <c r="K24" i="1"/>
  <c r="K23" i="1"/>
  <c r="K22" i="1"/>
  <c r="K20" i="1"/>
  <c r="K19" i="1"/>
  <c r="K18" i="1"/>
  <c r="K17" i="1"/>
  <c r="K16" i="1"/>
  <c r="K15" i="1"/>
  <c r="K14" i="1"/>
  <c r="I24" i="1"/>
  <c r="I23" i="1"/>
  <c r="I22" i="1"/>
  <c r="I20" i="1"/>
  <c r="I19" i="1"/>
  <c r="I18" i="1"/>
  <c r="I17" i="1"/>
  <c r="I16" i="1"/>
  <c r="I15" i="1"/>
  <c r="I14" i="1"/>
  <c r="G24" i="1"/>
  <c r="G23" i="1"/>
  <c r="G22" i="1"/>
  <c r="G20" i="1"/>
  <c r="G19" i="1"/>
  <c r="G18" i="1"/>
  <c r="G17" i="1"/>
  <c r="G16" i="1"/>
  <c r="G15" i="1"/>
  <c r="G14" i="1"/>
  <c r="G40" i="1"/>
  <c r="G39" i="1"/>
  <c r="G38" i="1"/>
  <c r="G37" i="1"/>
  <c r="G35" i="1"/>
  <c r="G33" i="1"/>
  <c r="G32" i="1"/>
  <c r="G30" i="1"/>
  <c r="G29" i="1"/>
  <c r="H40" i="1" l="1"/>
  <c r="H39" i="1"/>
  <c r="H38" i="1"/>
  <c r="H37" i="1"/>
  <c r="G36" i="1"/>
  <c r="H36" i="1" s="1"/>
  <c r="H35" i="1"/>
  <c r="H33" i="1"/>
  <c r="H32" i="1"/>
  <c r="H30" i="1"/>
  <c r="H29" i="1"/>
  <c r="B8" i="2"/>
  <c r="A8" i="2"/>
  <c r="B7" i="2"/>
  <c r="B6" i="2"/>
  <c r="A6" i="2"/>
  <c r="G55" i="1"/>
  <c r="J55" i="1" s="1"/>
  <c r="K55" i="1" s="1"/>
  <c r="G54" i="1"/>
  <c r="J54" i="1" s="1"/>
  <c r="K54" i="1" s="1"/>
  <c r="G53" i="1"/>
  <c r="J53" i="1" s="1"/>
  <c r="K53" i="1" s="1"/>
  <c r="G52" i="1"/>
  <c r="J52" i="1" s="1"/>
  <c r="K52" i="1" s="1"/>
  <c r="G51" i="1"/>
  <c r="J51" i="1" s="1"/>
  <c r="K51" i="1" s="1"/>
  <c r="G50" i="1"/>
  <c r="J50" i="1" s="1"/>
  <c r="K50" i="1" s="1"/>
  <c r="G49" i="1"/>
  <c r="J49" i="1" s="1"/>
  <c r="K49" i="1" s="1"/>
  <c r="G48" i="1"/>
  <c r="J48" i="1" s="1"/>
  <c r="K48" i="1" s="1"/>
  <c r="G47" i="1"/>
  <c r="J47" i="1" s="1"/>
  <c r="K47" i="1" s="1"/>
  <c r="G46" i="1"/>
  <c r="J46" i="1" s="1"/>
  <c r="K46" i="1" s="1"/>
  <c r="G45" i="1"/>
  <c r="J45" i="1" s="1"/>
  <c r="H41" i="1" l="1"/>
  <c r="P15" i="1"/>
  <c r="P24" i="1"/>
  <c r="O25" i="1"/>
  <c r="G41" i="1"/>
  <c r="P19" i="1"/>
  <c r="P16" i="1"/>
  <c r="M25" i="1"/>
  <c r="P23" i="1"/>
  <c r="P20" i="1"/>
  <c r="P17" i="1"/>
  <c r="K25" i="1"/>
  <c r="P22" i="1"/>
  <c r="P18" i="1"/>
  <c r="I25" i="1"/>
  <c r="P13" i="1"/>
  <c r="G25" i="1"/>
  <c r="P14" i="1"/>
  <c r="J56" i="1"/>
  <c r="K45" i="1"/>
  <c r="K56" i="1" s="1"/>
  <c r="P25" i="1" l="1"/>
  <c r="C10" i="2" l="1"/>
  <c r="C19" i="2" l="1"/>
  <c r="C20" i="2" l="1"/>
  <c r="A20" i="2"/>
  <c r="C22" i="2"/>
  <c r="C21" i="2"/>
</calcChain>
</file>

<file path=xl/sharedStrings.xml><?xml version="1.0" encoding="utf-8"?>
<sst xmlns="http://schemas.openxmlformats.org/spreadsheetml/2006/main" count="185" uniqueCount="145">
  <si>
    <t>toiletpapierdispenser</t>
  </si>
  <si>
    <t>industriële zeepdispenser</t>
  </si>
  <si>
    <t>luchtverfrisser</t>
  </si>
  <si>
    <t>hygiënebox</t>
  </si>
  <si>
    <t>toiletborstel incl houder</t>
  </si>
  <si>
    <t>tork dispenser</t>
  </si>
  <si>
    <t>industriële zeep</t>
  </si>
  <si>
    <t>katoenen handdoekrollen</t>
  </si>
  <si>
    <t>torkrollen</t>
  </si>
  <si>
    <t>papieren handdoekjes</t>
  </si>
  <si>
    <t>toiletpapier rollen</t>
  </si>
  <si>
    <t>Opmerking</t>
  </si>
  <si>
    <t>Disposables</t>
  </si>
  <si>
    <t>Perceel 1</t>
  </si>
  <si>
    <t>Perceel 2</t>
  </si>
  <si>
    <t>Afmeting</t>
  </si>
  <si>
    <t>Oudenoord</t>
  </si>
  <si>
    <t>150x250</t>
  </si>
  <si>
    <t>150x180</t>
  </si>
  <si>
    <t>NK</t>
  </si>
  <si>
    <t>180x297</t>
  </si>
  <si>
    <t>120x320</t>
  </si>
  <si>
    <t>Pastoe</t>
  </si>
  <si>
    <t>165x354</t>
  </si>
  <si>
    <t>115x200</t>
  </si>
  <si>
    <t>IBB</t>
  </si>
  <si>
    <t>maandelijks</t>
  </si>
  <si>
    <t>155x425 (2 stuks)</t>
  </si>
  <si>
    <t>150x250 (2 stuks)</t>
  </si>
  <si>
    <t>2 x per jaar vervanging toiletborstel</t>
  </si>
  <si>
    <t>t.b.v. Aanbesteding Dienst Sanitaire Voorzieningen</t>
  </si>
  <si>
    <t>aangeboden artikel (met artikel nr)</t>
  </si>
  <si>
    <t>Omschrijving</t>
  </si>
  <si>
    <t>handdoekdispenser voor papieren handdoeken</t>
  </si>
  <si>
    <t>rolhanddoekautomaat voor katoenen rollen</t>
  </si>
  <si>
    <t>rolhanddoekautomaat voor papieren rollen</t>
  </si>
  <si>
    <t>totaal 57, 40 stuks in eigendom HKU</t>
  </si>
  <si>
    <t>totaal 149, 55 stuk in eigendom HKU</t>
  </si>
  <si>
    <t>totaal 202, 25 stuks in eigendom HKU</t>
  </si>
  <si>
    <t>dispenser incl. verfrisser incl. tijdig bijvullen</t>
  </si>
  <si>
    <t>liter</t>
  </si>
  <si>
    <t>stuks</t>
  </si>
  <si>
    <t>per rol</t>
  </si>
  <si>
    <t>pak</t>
  </si>
  <si>
    <t>Onderdeel</t>
  </si>
  <si>
    <t>Matten droog/schoonloop op locatie</t>
  </si>
  <si>
    <t>Omrekening naar aantal verpakkingsheenheden van Inschrijver</t>
  </si>
  <si>
    <t>Huidige volume inhoud per eenheid</t>
  </si>
  <si>
    <t>Prijs per verpakkingseenheid Inschrijver</t>
  </si>
  <si>
    <t>Aangeboden artikel (artikelnr)</t>
  </si>
  <si>
    <t>Totale prijs in 8 jaar</t>
  </si>
  <si>
    <t>kosten/jaar in jaar 6</t>
  </si>
  <si>
    <t>kosten/jaar in jaar 7</t>
  </si>
  <si>
    <t>kosten/jaar in jaar 8</t>
  </si>
  <si>
    <t>Kosten per jaar</t>
  </si>
  <si>
    <t>Naam Inschrijver</t>
  </si>
  <si>
    <t>Totale kosten in 8 jaar</t>
  </si>
  <si>
    <t>1.2 Disposables (koop)</t>
  </si>
  <si>
    <t>1.3 Implementatiekosten eenmalig</t>
  </si>
  <si>
    <t>aantal stuks huur incl dienstverlening</t>
  </si>
  <si>
    <t xml:space="preserve">Indien het Prijzenblad niet volledig is ingevuld kan HKU besluiten Inschrijver uit te sluiten van het aanbestedingsproces. </t>
  </si>
  <si>
    <r>
      <t xml:space="preserve">Inschrijver dient naast deze excell in originele format, </t>
    </r>
    <r>
      <rPr>
        <b/>
        <sz val="10"/>
        <color theme="1"/>
        <rFont val="Verdana"/>
        <family val="2"/>
      </rPr>
      <t>dit blad</t>
    </r>
    <r>
      <rPr>
        <b/>
        <u/>
        <sz val="10"/>
        <color theme="1"/>
        <rFont val="Verdana"/>
        <family val="2"/>
      </rPr>
      <t xml:space="preserve"> tevens</t>
    </r>
    <r>
      <rPr>
        <b/>
        <sz val="10"/>
        <color theme="1"/>
        <rFont val="Verdana"/>
        <family val="2"/>
      </rPr>
      <t xml:space="preserve"> rechtsgeldig ondertekend</t>
    </r>
    <r>
      <rPr>
        <sz val="10"/>
        <color theme="1"/>
        <rFont val="Verdana"/>
        <family val="2"/>
      </rPr>
      <t xml:space="preserve"> (als PDF)  te uploaden bij het onderdeel prijslijsten in TenderNed</t>
    </r>
  </si>
  <si>
    <t>Datum:</t>
  </si>
  <si>
    <t>Aldus voor akkoord,                                       Handtekening rechtsgeldig vertegenwoordiger:</t>
  </si>
  <si>
    <t>Naam:</t>
  </si>
  <si>
    <t>Functie:</t>
  </si>
  <si>
    <t>Organisatie:</t>
  </si>
  <si>
    <t>Locatie</t>
  </si>
  <si>
    <t>Poetsdoek tbv olie en vetten in stuks</t>
  </si>
  <si>
    <t>Fictief (huidig) verbruik per jaar</t>
  </si>
  <si>
    <t>Wissel frequentie</t>
  </si>
  <si>
    <t>Inhoud volume verpakkingseenheid Inschrijver, uitgedrukt conform huidige eenheid HKU</t>
  </si>
  <si>
    <t>Huidige eenheid HKU</t>
  </si>
  <si>
    <t>Omschrijving / opmerking</t>
  </si>
  <si>
    <t>Inschrijfprijs gebaseerd op 8 jaar</t>
  </si>
  <si>
    <t>Optionele diensten</t>
  </si>
  <si>
    <t>Levering en wisseling artikelen</t>
  </si>
  <si>
    <t>Schorten (gebruik bij technische werklplaats)</t>
  </si>
  <si>
    <t>Witte laboratorium jassen (voor laboratorium werkzaamheden)</t>
  </si>
  <si>
    <t>Overalls (t.b.v. houtwerkplaatsen en metaalbewerking)</t>
  </si>
  <si>
    <t>Platgoed (handdoeken en theedoeken)</t>
  </si>
  <si>
    <t>Prijs per stuk</t>
  </si>
  <si>
    <t>Minimale afname per afroep</t>
  </si>
  <si>
    <t>INSTRUCTIES VOOR HET INVULLEN VAN HET PRIJZENBLAD</t>
  </si>
  <si>
    <t>Bijlage 3, Prijzenblad (tab 0 instructies)</t>
  </si>
  <si>
    <t>Algemeen</t>
  </si>
  <si>
    <t>Plafondbedrag Euro 3.000</t>
  </si>
  <si>
    <t>zeep (foam)</t>
  </si>
  <si>
    <t>totaal 87, 32 stuks in eigendom HKU</t>
  </si>
  <si>
    <t>Prijs per week</t>
  </si>
  <si>
    <t>maandelijks , type uni</t>
  </si>
  <si>
    <t>maandelijks, type microtech</t>
  </si>
  <si>
    <t>maandelijks, type nylon</t>
  </si>
  <si>
    <t>wissel frequentie en type</t>
  </si>
  <si>
    <t>maandelijks, type uni</t>
  </si>
  <si>
    <t>maandelijks , type scraper</t>
  </si>
  <si>
    <t>elke 2 weken, type microtech</t>
  </si>
  <si>
    <t>elke 2 weken, tpe uni</t>
  </si>
  <si>
    <t>Jaar 1 t/m 4 stuksprijs per week</t>
  </si>
  <si>
    <t>jaar 5 stuksprijs per week</t>
  </si>
  <si>
    <t>jaar 6 stuksprijs per week</t>
  </si>
  <si>
    <t>kosten / jaar in jaar 5</t>
  </si>
  <si>
    <t>jaar 7 stuksprijs per week</t>
  </si>
  <si>
    <t>jaar 8 stuksprijs per week</t>
  </si>
  <si>
    <t>foam zeepdispenser</t>
  </si>
  <si>
    <t>textiele Poetsdoeken t.b.v. polijsten van sierraden</t>
  </si>
  <si>
    <t>Totale kosten per jaar</t>
  </si>
  <si>
    <t>Niet verplicht om in te vullen</t>
  </si>
  <si>
    <t>1.1 Sanitaire Hardware (huur)</t>
  </si>
  <si>
    <t>Automaten, dispensers, afvalbakken en hygieneboxen</t>
  </si>
  <si>
    <t>afvalbak groot 67x44x25 cm</t>
  </si>
  <si>
    <t>De afmetingen van de kleine afvalbak zijn de maximale afmetingen, i.v.m. de ruimte waar deze geplaatst wordt</t>
  </si>
  <si>
    <t>afvalbak klein, 36x25x20 cm</t>
  </si>
  <si>
    <t>De aan te bieden afvalbak dient deze afmetingen zo veel mogelijk te benaderen en dient afgestemd te zijn op de omgeving en ruimte waar deze in geplaatst wordt</t>
  </si>
  <si>
    <t>Inschrijver dient alle gele velden in te vullen</t>
  </si>
  <si>
    <t>elke 2 weken wissel voor een gereinigd leeg exemplaar, gedurende maximaal 50 weken</t>
  </si>
  <si>
    <t>Prijs poetsdoek per stuk tbv olie en vetten</t>
  </si>
  <si>
    <t>Prijs poetsdoek per stuk tbv inkten</t>
  </si>
  <si>
    <t>Bijlage 3, Prijs, II prijs per eenheid perceel 2, Textiele Poetsdoeken</t>
  </si>
  <si>
    <t xml:space="preserve">Totale fictieve kosten per jaar </t>
  </si>
  <si>
    <t>Totale fictieve kosten per 8 jaar</t>
  </si>
  <si>
    <t>Poetsdoek t.b.v. inkten (grafische industrie) in stuks</t>
  </si>
  <si>
    <t xml:space="preserve">*) deze kosten berekening is gebaseerd op de huidige afgenomen aantallen binnen HKU, Inschrijver kan hier geen rechten aan ontlenen. De afname kan door omstandigheden wijzigen door bijvoorbeeld herhuisvesting. </t>
  </si>
  <si>
    <t>Bijlage 3, Prijs, I prijs per eenheid perceel 1, Sanitaire Hardware en Disposables</t>
  </si>
  <si>
    <t>Subtotaal aanneemsom *) inzake Matten</t>
  </si>
  <si>
    <t>Subtotaal aanneemsom voor de desbetreffende jaren *) inzake automaten, dispensers, afvalbakken en hygieneboxen</t>
  </si>
  <si>
    <t>Totale fictieve kosten Disposables over 8 jaren</t>
  </si>
  <si>
    <t xml:space="preserve">Lees tabblad 0 instructies zorgvuldig! Inschrijver dient alle gele velden in te vullen, alle overige velden worden automatisch berekend. </t>
  </si>
  <si>
    <t>I perceel 1 prijs per eenheid</t>
  </si>
  <si>
    <t>Implementatiekosten eenmalig</t>
  </si>
  <si>
    <t>Perceel 1 fictieve vergelijkingsprijs 8 jaar Sanitaire Hardware en Disposables (telt mee voor gunning), incl implementatie</t>
  </si>
  <si>
    <t>II perceel 2 prijs per eenheid</t>
  </si>
  <si>
    <t>• Inschrijver dient voor het desbetreffende perceel waar Inschrijver zich voor wil inschrijven (tab I en/of tab II) de Prijzen in het desbetreffende tabblad in te vullen, zoals dat door HKU is opgesteld en dit in te dienen in TenderNed.
• De desbetreffende tab(b)lad(en) dient u (rechtsgeldig ondertekend) als pdf-document in te dienen en tevens in Excel format. Bij eventuele verschillen tussen deze documenten gaan wij uit van de prijzen zoals ingediend in het pdf-document.
• Het desbetreffende tabblad dient volledig ingevuld te zijn (gele cellen). Niet volledig ingevulde tabbladen kunnen leiden tot een ongeldige inschrijving
• Alle prijzen en tarieven zijn gebaseerd op de uitvraag Dienst Sanitaire Voorzieningen, zie specifiek (maar niet uitsluitend) het Programma van Eisen en de Aanbestedingsleidraad.
• Inschrijver dient enkel de gele en eventueel licht oranje cellen in te vullen.
•  Inschrijver is niet verplicht om de optionele diensten in te vullen.
• Inschrijver brengt geen wijzigen aan in het Prijzenblad (uitgezonderd natuurlijk het vak voor ondertekening en de in te vullen prijzen en tarieven).
•  Prijzen en tarieven zijn opgegeven in Euro's en exclusief BTW, tenzij ook om prijzen inclusief        btw wordt gevraagd.
•  Prijzen en tarieven zijn "all-in" 
•  De prijzen en tarieven die in het Prijzenblad worden ingevuld zijn redelijk en marktconform     (reëel). Niet reële tarieven en prijzen kunnen leiden tot een ongeldige inschrijving.
•  Het indienen van negatieve prijzen of tarieven is niet toegestaan.
•  De fictieve vergelijkingsprijzen die groen gemarkeerd zijn, tellen mee voor de gunning
•  De prijzen zoals door Inschrijver in de gele cellen zijn ingevuld, zijn vaste prijzen per stuk of eenheid conform paragraaf 7.3 van de Raamovereenkomst</t>
  </si>
  <si>
    <t>•  De stuksprijzen zoals door Inschrijver zijn ingevuld, zijn vaste prijzen per stuk en/of eenheid;
•  In het groen gemarkeerde deel wordt automatisch de fictieve vergelijkingsprijs van Inschrijver berekend voor perceel 2 en welke gehanteerd wordt voor de beoordeling.</t>
  </si>
  <si>
    <r>
      <t xml:space="preserve">•  </t>
    </r>
    <r>
      <rPr>
        <b/>
        <sz val="12"/>
        <color theme="1"/>
        <rFont val="Verdana"/>
        <family val="2"/>
      </rPr>
      <t>Implementatie:</t>
    </r>
    <r>
      <rPr>
        <sz val="12"/>
        <color theme="1"/>
        <rFont val="Verdana"/>
        <family val="2"/>
      </rPr>
      <t xml:space="preserve"> Op regel 26 dient Inschrijver de eenmalige kosten voor implementatie in te vullen. Op dit bedrag is een plafondbedrag van Euro 3.000 van toepassing. Bij het indienen van prijzen die </t>
    </r>
    <r>
      <rPr>
        <b/>
        <sz val="12"/>
        <color theme="1"/>
        <rFont val="Verdana"/>
        <family val="2"/>
      </rPr>
      <t>hoger dan Euro 3.000 bedragen</t>
    </r>
    <r>
      <rPr>
        <sz val="12"/>
        <color theme="1"/>
        <rFont val="Verdana"/>
        <family val="2"/>
      </rPr>
      <t xml:space="preserve">, wordt de inschrijving voor perceel 1 als </t>
    </r>
    <r>
      <rPr>
        <b/>
        <sz val="12"/>
        <color theme="1"/>
        <rFont val="Verdana"/>
        <family val="2"/>
      </rPr>
      <t>ongeldig</t>
    </r>
    <r>
      <rPr>
        <sz val="12"/>
        <color theme="1"/>
        <rFont val="Verdana"/>
        <family val="2"/>
      </rPr>
      <t xml:space="preserve"> verklaard. 
•  </t>
    </r>
    <r>
      <rPr>
        <b/>
        <sz val="12"/>
        <color theme="1"/>
        <rFont val="Verdana"/>
        <family val="2"/>
      </rPr>
      <t>Afschrijving:</t>
    </r>
    <r>
      <rPr>
        <sz val="12"/>
        <color theme="1"/>
        <rFont val="Verdana"/>
        <family val="2"/>
      </rPr>
      <t xml:space="preserve"> Bij sanitaire hardware: automaten, dispensers, afvalbakken en hygieneboxen dient Inschrijver meerdere kolommen in te vullen vanwege afschrijving van de artikelen gedurende de looptijd van de overeenkomst. Voor de eerste 4 jaar blijven de tarieven per artikel gelijk. Vanaf het 5e t/m 8e jaar dient Inschrijver prijzen per eenheid in te vullen die in ieder geval </t>
    </r>
    <r>
      <rPr>
        <b/>
        <sz val="12"/>
        <color theme="1"/>
        <rFont val="Verdana"/>
        <family val="2"/>
      </rPr>
      <t>niet hoger</t>
    </r>
    <r>
      <rPr>
        <sz val="12"/>
        <color theme="1"/>
        <rFont val="Verdana"/>
        <family val="2"/>
      </rPr>
      <t xml:space="preserve"> mogen zijn  dan de prijs die voor de 1e 4 jaar is ingevuld van het desbetreffende artikel.
•  </t>
    </r>
    <r>
      <rPr>
        <b/>
        <sz val="12"/>
        <color theme="1"/>
        <rFont val="Verdana"/>
        <family val="2"/>
      </rPr>
      <t>Hygieneboxen:</t>
    </r>
    <r>
      <rPr>
        <sz val="12"/>
        <color theme="1"/>
        <rFont val="Verdana"/>
        <family val="2"/>
      </rPr>
      <t xml:space="preserve"> voor hygieneboxen wordt het jaarbedrag berekend aan de hand van 50 werkbare weken en dus 25 wissels (gebouwen van HKU zijn minimaal 2 weken per jaar gesloten i.v.m. vakantie)
•  </t>
    </r>
    <r>
      <rPr>
        <b/>
        <sz val="12"/>
        <color theme="1"/>
        <rFont val="Verdana"/>
        <family val="2"/>
      </rPr>
      <t>Fictieve vergelijkingsprijs:</t>
    </r>
    <r>
      <rPr>
        <sz val="12"/>
        <color theme="1"/>
        <rFont val="Verdana"/>
        <family val="2"/>
      </rPr>
      <t xml:space="preserve"> in cel F 57 wordt van Inschrijver automatisch de totale fictieve  vergelijkingsprijs berekend, voor perceel 1. Deze vergelijkingsprijs wordt gehanteerd voor de beoordeling.
•  </t>
    </r>
    <r>
      <rPr>
        <b/>
        <sz val="12"/>
        <color theme="1"/>
        <rFont val="Verdana"/>
        <family val="2"/>
      </rPr>
      <t xml:space="preserve">Disposables: </t>
    </r>
    <r>
      <rPr>
        <sz val="12"/>
        <color theme="1"/>
        <rFont val="Verdana"/>
        <family val="2"/>
      </rPr>
      <t xml:space="preserve">Inschrijver dient onder kolom F aan te geven wat voor volume verpakkingen Inschrijver aanbiedt, uitgedrukt in de eenheid, zoals onder kolom D is aangegeven.
</t>
    </r>
    <r>
      <rPr>
        <b/>
        <i/>
        <sz val="12"/>
        <color theme="1"/>
        <rFont val="Verdana"/>
        <family val="2"/>
      </rPr>
      <t>vb: ingeval Inschrijver foam zeep aanbiedt in 1 volume verpakking, te weten 2 liter verpakkingen, dan vult Inschrijver in kolom F 2 in. Mocht Inschrijver bijvoorbeeld 0,1 liter verpakkingen gebruiken, dan vult Inschrijver 0,1 in.</t>
    </r>
    <r>
      <rPr>
        <sz val="12"/>
        <color theme="1"/>
        <rFont val="Verdana"/>
        <family val="2"/>
      </rPr>
      <t xml:space="preserve">
•  Inschrijver dient alle gele cellen in te vullen en blad rechtsgeldig te ondertekenen</t>
    </r>
  </si>
  <si>
    <t>kosten per jaar in jaar 1 t/m 4</t>
  </si>
  <si>
    <t>Fictieve kosten  over 8 jaar</t>
  </si>
  <si>
    <t>Fictieve kosten over 8 jaar</t>
  </si>
  <si>
    <t>*) Fictieve vergelijkingsprijs perceel 2 Textiele Poetsdoeken (telt mee voor gunning)</t>
  </si>
  <si>
    <t>Heeft Inschrijver ingeschreven op perceel 1 EN perceel 2?</t>
  </si>
  <si>
    <t xml:space="preserve">Fictieve overall vergelijkingsprijs perceel 1 en 2 </t>
  </si>
  <si>
    <t>Totale overall vergelijkingsprijs van Inschrijver</t>
  </si>
  <si>
    <t>III overzicht totale vergel. Pr.</t>
  </si>
  <si>
    <t>Bijlage 3, Prijs, overzicht totale fictieve vergelijkingsprijs van Inschrijver</t>
  </si>
  <si>
    <t>In dit tabblad III hoeft Inschrijver niets in te vullen. 
Hier wordt het totaal overzicht gegeven van de vergelijkingsprijs, naar aanleiding van de ingevulde tabbladen I en I en indien van toepassing wordt de fictieve korting van Euro 5.000 op de totale vergelijkingsprijs toegepast.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</si>
</sst>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€&quot;\ * #,##0.00_ ;_ &quot;€&quot;\ * \-#,##0.00_ ;_ &quot;€&quot;\ * &quot;-&quot;??_ ;_ @_ "/>
  </numFmts>
  <fonts count="20"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rgb="FF9C57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4"/>
      <color theme="1"/>
      <name val="Verdana"/>
      <family val="2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b/>
      <sz val="16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sz val="10"/>
      <color rgb="FF000000"/>
      <name val="Verdana"/>
      <family val="2"/>
    </font>
    <font>
      <b/>
      <u/>
      <sz val="10"/>
      <color theme="1"/>
      <name val="Verdana"/>
      <family val="2"/>
    </font>
    <font>
      <sz val="11"/>
      <color theme="1"/>
      <name val="Aptos Narrow"/>
      <family val="2"/>
      <scheme val="minor"/>
    </font>
    <font>
      <sz val="12"/>
      <name val="System"/>
      <family val="2"/>
    </font>
    <font>
      <i/>
      <sz val="10"/>
      <color theme="1"/>
      <name val="Verdana"/>
      <family val="2"/>
    </font>
    <font>
      <b/>
      <i/>
      <sz val="10"/>
      <color theme="1"/>
      <name val="Verdana"/>
      <family val="2"/>
    </font>
    <font>
      <b/>
      <i/>
      <sz val="12"/>
      <color theme="1"/>
      <name val="Verdana"/>
      <family val="2"/>
    </font>
    <font>
      <b/>
      <sz val="14"/>
      <color rgb="FFFF0000"/>
      <name val="Aptos Narrow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E9D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4" borderId="0" applyNumberFormat="0" applyBorder="0" applyAlignment="0" applyProtection="0"/>
    <xf numFmtId="0" fontId="14" fillId="0" borderId="0"/>
    <xf numFmtId="0" fontId="15" fillId="0" borderId="0"/>
  </cellStyleXfs>
  <cellXfs count="161">
    <xf numFmtId="0" fontId="0" fillId="0" borderId="0" xfId="0"/>
    <xf numFmtId="164" fontId="10" fillId="5" borderId="0" xfId="0" applyNumberFormat="1" applyFont="1" applyFill="1" applyProtection="1">
      <protection locked="0"/>
    </xf>
    <xf numFmtId="0" fontId="10" fillId="5" borderId="0" xfId="0" applyFont="1" applyFill="1" applyProtection="1">
      <protection locked="0"/>
    </xf>
    <xf numFmtId="0" fontId="10" fillId="5" borderId="5" xfId="0" applyFont="1" applyFill="1" applyBorder="1" applyProtection="1">
      <protection locked="0"/>
    </xf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vertical="top" textRotation="180"/>
    </xf>
    <xf numFmtId="0" fontId="7" fillId="5" borderId="1" xfId="0" applyFont="1" applyFill="1" applyBorder="1" applyAlignment="1">
      <alignment vertical="top" textRotation="180"/>
    </xf>
    <xf numFmtId="0" fontId="10" fillId="5" borderId="1" xfId="0" applyFont="1" applyFill="1" applyBorder="1" applyProtection="1">
      <protection locked="0"/>
    </xf>
    <xf numFmtId="0" fontId="5" fillId="2" borderId="2" xfId="2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6" fillId="2" borderId="0" xfId="0" applyFont="1" applyFill="1"/>
    <xf numFmtId="0" fontId="6" fillId="0" borderId="1" xfId="0" quotePrefix="1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11" fillId="0" borderId="0" xfId="1" applyFont="1" applyFill="1" applyAlignment="1" applyProtection="1">
      <alignment horizontal="left"/>
    </xf>
    <xf numFmtId="0" fontId="11" fillId="5" borderId="1" xfId="0" applyFont="1" applyFill="1" applyBorder="1" applyAlignment="1" applyProtection="1">
      <alignment horizontal="center" vertical="center" wrapText="1"/>
      <protection locked="0"/>
    </xf>
    <xf numFmtId="0" fontId="10" fillId="5" borderId="0" xfId="0" applyFont="1" applyFill="1" applyAlignment="1" applyProtection="1">
      <alignment wrapText="1"/>
      <protection locked="0"/>
    </xf>
    <xf numFmtId="0" fontId="0" fillId="5" borderId="0" xfId="0" applyFill="1" applyAlignment="1" applyProtection="1">
      <alignment wrapText="1"/>
      <protection locked="0"/>
    </xf>
    <xf numFmtId="0" fontId="11" fillId="5" borderId="15" xfId="0" applyFont="1" applyFill="1" applyBorder="1" applyAlignment="1" applyProtection="1">
      <alignment horizontal="center" vertical="center" wrapText="1"/>
      <protection locked="0"/>
    </xf>
    <xf numFmtId="0" fontId="11" fillId="5" borderId="16" xfId="0" applyFont="1" applyFill="1" applyBorder="1" applyAlignment="1" applyProtection="1">
      <alignment horizontal="center" vertical="center" wrapText="1"/>
      <protection locked="0"/>
    </xf>
    <xf numFmtId="0" fontId="11" fillId="5" borderId="10" xfId="0" applyFont="1" applyFill="1" applyBorder="1" applyAlignment="1" applyProtection="1">
      <alignment horizontal="center" vertical="center" wrapText="1"/>
      <protection locked="0"/>
    </xf>
    <xf numFmtId="4" fontId="10" fillId="5" borderId="1" xfId="0" applyNumberFormat="1" applyFont="1" applyFill="1" applyBorder="1" applyProtection="1">
      <protection locked="0"/>
    </xf>
    <xf numFmtId="0" fontId="10" fillId="8" borderId="1" xfId="0" applyFont="1" applyFill="1" applyBorder="1" applyAlignment="1" applyProtection="1">
      <alignment horizontal="left"/>
      <protection locked="0"/>
    </xf>
    <xf numFmtId="0" fontId="10" fillId="8" borderId="1" xfId="0" applyFont="1" applyFill="1" applyBorder="1" applyProtection="1">
      <protection locked="0"/>
    </xf>
    <xf numFmtId="0" fontId="10" fillId="8" borderId="1" xfId="0" applyFont="1" applyFill="1" applyBorder="1" applyAlignment="1" applyProtection="1">
      <alignment horizontal="left" wrapText="1"/>
      <protection locked="0"/>
    </xf>
    <xf numFmtId="0" fontId="8" fillId="0" borderId="0" xfId="0" applyFont="1" applyAlignment="1" applyProtection="1"/>
    <xf numFmtId="0" fontId="0" fillId="0" borderId="0" xfId="0" applyAlignment="1" applyProtection="1"/>
    <xf numFmtId="0" fontId="0" fillId="0" borderId="0" xfId="0" applyProtection="1"/>
    <xf numFmtId="0" fontId="10" fillId="0" borderId="0" xfId="0" applyFont="1" applyProtection="1"/>
    <xf numFmtId="0" fontId="9" fillId="0" borderId="0" xfId="0" applyFont="1" applyAlignment="1" applyProtection="1"/>
    <xf numFmtId="0" fontId="9" fillId="0" borderId="0" xfId="0" applyFont="1" applyAlignment="1" applyProtection="1"/>
    <xf numFmtId="0" fontId="0" fillId="0" borderId="0" xfId="0" applyAlignment="1" applyProtection="1"/>
    <xf numFmtId="0" fontId="0" fillId="0" borderId="0" xfId="0" applyFill="1" applyAlignment="1" applyProtection="1">
      <alignment wrapText="1"/>
    </xf>
    <xf numFmtId="0" fontId="12" fillId="0" borderId="0" xfId="0" applyFont="1" applyAlignment="1" applyProtection="1">
      <alignment horizontal="left"/>
    </xf>
    <xf numFmtId="0" fontId="10" fillId="0" borderId="0" xfId="0" applyFont="1" applyAlignment="1" applyProtection="1"/>
    <xf numFmtId="0" fontId="10" fillId="7" borderId="0" xfId="0" applyFont="1" applyFill="1" applyAlignment="1" applyProtection="1">
      <alignment vertical="top"/>
    </xf>
    <xf numFmtId="0" fontId="0" fillId="0" borderId="0" xfId="0" applyAlignment="1" applyProtection="1">
      <alignment vertical="top"/>
    </xf>
    <xf numFmtId="0" fontId="10" fillId="7" borderId="0" xfId="0" applyFont="1" applyFill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9" fillId="2" borderId="1" xfId="0" applyFont="1" applyFill="1" applyBorder="1" applyAlignment="1" applyProtection="1">
      <alignment vertical="top"/>
    </xf>
    <xf numFmtId="0" fontId="9" fillId="2" borderId="1" xfId="0" applyFont="1" applyFill="1" applyBorder="1" applyAlignment="1" applyProtection="1">
      <alignment horizontal="center" vertical="top" wrapText="1"/>
    </xf>
    <xf numFmtId="0" fontId="9" fillId="2" borderId="1" xfId="0" applyFont="1" applyFill="1" applyBorder="1" applyAlignment="1" applyProtection="1">
      <alignment vertical="top" wrapText="1"/>
    </xf>
    <xf numFmtId="0" fontId="9" fillId="0" borderId="1" xfId="0" applyFont="1" applyBorder="1" applyProtection="1"/>
    <xf numFmtId="0" fontId="10" fillId="0" borderId="1" xfId="0" applyFont="1" applyBorder="1" applyAlignment="1" applyProtection="1">
      <alignment horizontal="center" vertical="center"/>
    </xf>
    <xf numFmtId="0" fontId="10" fillId="0" borderId="1" xfId="0" applyFont="1" applyBorder="1" applyProtection="1"/>
    <xf numFmtId="4" fontId="10" fillId="0" borderId="1" xfId="0" applyNumberFormat="1" applyFont="1" applyBorder="1" applyProtection="1"/>
    <xf numFmtId="0" fontId="3" fillId="6" borderId="16" xfId="0" applyFont="1" applyFill="1" applyBorder="1" applyAlignment="1" applyProtection="1"/>
    <xf numFmtId="0" fontId="0" fillId="6" borderId="16" xfId="0" applyFill="1" applyBorder="1" applyAlignment="1" applyProtection="1"/>
    <xf numFmtId="0" fontId="9" fillId="0" borderId="0" xfId="0" applyFont="1" applyFill="1" applyProtection="1"/>
    <xf numFmtId="0" fontId="0" fillId="0" borderId="0" xfId="0" applyAlignment="1" applyProtection="1">
      <alignment horizontal="left" vertical="top"/>
    </xf>
    <xf numFmtId="0" fontId="9" fillId="0" borderId="0" xfId="0" applyFont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9" fillId="3" borderId="1" xfId="0" applyFont="1" applyFill="1" applyBorder="1" applyProtection="1"/>
    <xf numFmtId="0" fontId="9" fillId="3" borderId="7" xfId="0" applyFont="1" applyFill="1" applyBorder="1" applyAlignment="1" applyProtection="1"/>
    <xf numFmtId="0" fontId="0" fillId="0" borderId="8" xfId="0" applyBorder="1" applyAlignment="1" applyProtection="1"/>
    <xf numFmtId="0" fontId="9" fillId="3" borderId="1" xfId="0" applyFont="1" applyFill="1" applyBorder="1" applyAlignment="1" applyProtection="1">
      <alignment horizontal="left" wrapText="1"/>
    </xf>
    <xf numFmtId="0" fontId="9" fillId="3" borderId="1" xfId="0" applyFont="1" applyFill="1" applyBorder="1" applyAlignment="1" applyProtection="1">
      <alignment wrapText="1"/>
    </xf>
    <xf numFmtId="0" fontId="10" fillId="0" borderId="4" xfId="0" applyFont="1" applyBorder="1" applyAlignment="1" applyProtection="1">
      <alignment horizontal="right" vertical="top" textRotation="180" wrapText="1"/>
    </xf>
    <xf numFmtId="0" fontId="10" fillId="0" borderId="7" xfId="0" applyFont="1" applyBorder="1" applyAlignment="1" applyProtection="1">
      <alignment vertical="top" wrapText="1"/>
    </xf>
    <xf numFmtId="0" fontId="0" fillId="0" borderId="9" xfId="0" applyBorder="1" applyAlignment="1" applyProtection="1">
      <alignment horizontal="right" vertical="top" wrapText="1"/>
    </xf>
    <xf numFmtId="0" fontId="0" fillId="0" borderId="8" xfId="0" applyBorder="1" applyAlignment="1" applyProtection="1">
      <alignment vertical="top"/>
    </xf>
    <xf numFmtId="0" fontId="0" fillId="0" borderId="3" xfId="0" applyBorder="1" applyAlignment="1" applyProtection="1">
      <alignment horizontal="right" vertical="top" wrapText="1"/>
    </xf>
    <xf numFmtId="0" fontId="10" fillId="0" borderId="12" xfId="0" applyFont="1" applyBorder="1" applyAlignment="1" applyProtection="1">
      <alignment vertical="top" wrapText="1"/>
    </xf>
    <xf numFmtId="0" fontId="0" fillId="0" borderId="13" xfId="0" applyBorder="1" applyAlignment="1" applyProtection="1">
      <alignment vertical="top" wrapText="1"/>
    </xf>
    <xf numFmtId="0" fontId="0" fillId="0" borderId="14" xfId="0" applyBorder="1" applyAlignment="1" applyProtection="1">
      <alignment vertical="top" wrapText="1"/>
    </xf>
    <xf numFmtId="0" fontId="11" fillId="7" borderId="1" xfId="0" applyFont="1" applyFill="1" applyBorder="1" applyAlignment="1" applyProtection="1">
      <alignment vertical="center" wrapText="1"/>
    </xf>
    <xf numFmtId="0" fontId="11" fillId="7" borderId="4" xfId="0" applyFont="1" applyFill="1" applyBorder="1" applyAlignment="1" applyProtection="1">
      <alignment vertical="top" wrapText="1"/>
    </xf>
    <xf numFmtId="0" fontId="0" fillId="0" borderId="9" xfId="0" applyBorder="1" applyAlignment="1" applyProtection="1">
      <alignment vertical="top" wrapText="1"/>
    </xf>
    <xf numFmtId="0" fontId="0" fillId="0" borderId="3" xfId="0" applyBorder="1" applyAlignment="1" applyProtection="1">
      <alignment vertical="top" wrapText="1"/>
    </xf>
    <xf numFmtId="0" fontId="0" fillId="0" borderId="0" xfId="0" applyAlignment="1" applyProtection="1"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7" fillId="6" borderId="16" xfId="0" applyFont="1" applyFill="1" applyBorder="1" applyAlignment="1" applyProtection="1"/>
    <xf numFmtId="4" fontId="7" fillId="6" borderId="0" xfId="0" applyNumberFormat="1" applyFont="1" applyFill="1" applyProtection="1"/>
    <xf numFmtId="0" fontId="9" fillId="6" borderId="0" xfId="0" applyFont="1" applyFill="1" applyProtection="1"/>
    <xf numFmtId="0" fontId="10" fillId="6" borderId="0" xfId="0" applyFont="1" applyFill="1" applyProtection="1"/>
    <xf numFmtId="0" fontId="7" fillId="6" borderId="1" xfId="0" applyFont="1" applyFill="1" applyBorder="1" applyAlignment="1">
      <alignment vertical="top" textRotation="180"/>
    </xf>
    <xf numFmtId="0" fontId="5" fillId="0" borderId="0" xfId="0" applyFont="1" applyProtection="1"/>
    <xf numFmtId="0" fontId="3" fillId="0" borderId="0" xfId="0" applyFont="1" applyProtection="1"/>
    <xf numFmtId="0" fontId="9" fillId="7" borderId="0" xfId="0" applyFont="1" applyFill="1" applyProtection="1"/>
    <xf numFmtId="0" fontId="9" fillId="2" borderId="1" xfId="0" applyFont="1" applyFill="1" applyBorder="1" applyProtection="1"/>
    <xf numFmtId="0" fontId="9" fillId="2" borderId="1" xfId="0" applyFont="1" applyFill="1" applyBorder="1" applyAlignment="1" applyProtection="1">
      <alignment wrapText="1"/>
    </xf>
    <xf numFmtId="0" fontId="10" fillId="0" borderId="1" xfId="0" applyFont="1" applyBorder="1" applyAlignment="1" applyProtection="1">
      <alignment wrapText="1"/>
    </xf>
    <xf numFmtId="4" fontId="10" fillId="0" borderId="1" xfId="0" applyNumberFormat="1" applyFont="1" applyFill="1" applyBorder="1" applyProtection="1"/>
    <xf numFmtId="0" fontId="9" fillId="3" borderId="11" xfId="0" applyFont="1" applyFill="1" applyBorder="1" applyAlignment="1" applyProtection="1">
      <alignment vertical="top" wrapText="1"/>
    </xf>
    <xf numFmtId="0" fontId="0" fillId="3" borderId="5" xfId="0" applyFill="1" applyBorder="1" applyAlignment="1" applyProtection="1">
      <alignment vertical="top" wrapText="1"/>
    </xf>
    <xf numFmtId="4" fontId="17" fillId="3" borderId="1" xfId="0" applyNumberFormat="1" applyFont="1" applyFill="1" applyBorder="1" applyProtection="1"/>
    <xf numFmtId="0" fontId="9" fillId="0" borderId="0" xfId="0" applyFont="1" applyProtection="1"/>
    <xf numFmtId="0" fontId="9" fillId="3" borderId="11" xfId="0" applyFont="1" applyFill="1" applyBorder="1" applyAlignment="1" applyProtection="1"/>
    <xf numFmtId="0" fontId="3" fillId="3" borderId="5" xfId="0" applyFont="1" applyFill="1" applyBorder="1" applyAlignment="1" applyProtection="1"/>
    <xf numFmtId="4" fontId="9" fillId="3" borderId="1" xfId="0" applyNumberFormat="1" applyFont="1" applyFill="1" applyBorder="1" applyProtection="1"/>
    <xf numFmtId="4" fontId="10" fillId="0" borderId="0" xfId="0" applyNumberFormat="1" applyFont="1" applyProtection="1"/>
    <xf numFmtId="0" fontId="8" fillId="0" borderId="0" xfId="0" applyFont="1" applyProtection="1"/>
    <xf numFmtId="0" fontId="0" fillId="0" borderId="0" xfId="0" applyProtection="1"/>
    <xf numFmtId="0" fontId="1" fillId="0" borderId="0" xfId="0" applyFont="1" applyProtection="1"/>
    <xf numFmtId="0" fontId="10" fillId="0" borderId="0" xfId="0" applyFont="1" applyFill="1" applyAlignment="1" applyProtection="1">
      <alignment wrapText="1"/>
    </xf>
    <xf numFmtId="0" fontId="10" fillId="0" borderId="0" xfId="0" applyFont="1" applyProtection="1"/>
    <xf numFmtId="0" fontId="10" fillId="7" borderId="0" xfId="0" applyFont="1" applyFill="1" applyProtection="1"/>
    <xf numFmtId="164" fontId="10" fillId="7" borderId="0" xfId="0" applyNumberFormat="1" applyFont="1" applyFill="1" applyProtection="1"/>
    <xf numFmtId="0" fontId="10" fillId="7" borderId="0" xfId="0" applyFont="1" applyFill="1" applyAlignment="1" applyProtection="1">
      <alignment wrapText="1"/>
    </xf>
    <xf numFmtId="0" fontId="8" fillId="0" borderId="0" xfId="0" applyFont="1" applyProtection="1"/>
    <xf numFmtId="0" fontId="9" fillId="0" borderId="0" xfId="0" applyFont="1" applyAlignment="1" applyProtection="1">
      <alignment horizontal="center" wrapText="1"/>
    </xf>
    <xf numFmtId="0" fontId="10" fillId="0" borderId="0" xfId="0" applyFont="1" applyAlignment="1" applyProtection="1">
      <alignment horizontal="center" wrapText="1"/>
    </xf>
    <xf numFmtId="0" fontId="9" fillId="2" borderId="1" xfId="0" applyFont="1" applyFill="1" applyBorder="1" applyAlignment="1" applyProtection="1">
      <alignment horizontal="center" wrapText="1"/>
    </xf>
    <xf numFmtId="0" fontId="9" fillId="2" borderId="1" xfId="0" applyFont="1" applyFill="1" applyBorder="1" applyAlignment="1" applyProtection="1">
      <alignment horizontal="center"/>
    </xf>
    <xf numFmtId="0" fontId="9" fillId="2" borderId="0" xfId="0" applyFont="1" applyFill="1" applyAlignment="1" applyProtection="1">
      <alignment horizontal="center" wrapText="1"/>
    </xf>
    <xf numFmtId="0" fontId="9" fillId="0" borderId="4" xfId="0" applyFont="1" applyBorder="1" applyAlignment="1" applyProtection="1">
      <alignment wrapText="1"/>
    </xf>
    <xf numFmtId="0" fontId="9" fillId="3" borderId="1" xfId="0" applyFont="1" applyFill="1" applyBorder="1" applyAlignment="1" applyProtection="1">
      <alignment horizontal="center" wrapText="1"/>
    </xf>
    <xf numFmtId="0" fontId="9" fillId="3" borderId="1" xfId="0" applyFont="1" applyFill="1" applyBorder="1" applyAlignment="1" applyProtection="1">
      <alignment horizontal="center"/>
    </xf>
    <xf numFmtId="0" fontId="9" fillId="3" borderId="0" xfId="0" applyFont="1" applyFill="1" applyAlignment="1" applyProtection="1">
      <alignment horizontal="center" wrapText="1"/>
    </xf>
    <xf numFmtId="0" fontId="9" fillId="0" borderId="9" xfId="0" applyFont="1" applyBorder="1" applyAlignment="1" applyProtection="1">
      <alignment wrapText="1"/>
    </xf>
    <xf numFmtId="0" fontId="10" fillId="0" borderId="5" xfId="0" applyFont="1" applyBorder="1" applyProtection="1"/>
    <xf numFmtId="0" fontId="10" fillId="0" borderId="1" xfId="0" applyFont="1" applyBorder="1" applyAlignment="1" applyProtection="1">
      <alignment horizontal="center"/>
    </xf>
    <xf numFmtId="0" fontId="10" fillId="0" borderId="9" xfId="0" applyFont="1" applyBorder="1" applyProtection="1"/>
    <xf numFmtId="0" fontId="10" fillId="0" borderId="1" xfId="0" applyFont="1" applyBorder="1" applyAlignment="1" applyProtection="1">
      <alignment vertical="center"/>
    </xf>
    <xf numFmtId="0" fontId="10" fillId="0" borderId="1" xfId="0" applyFont="1" applyFill="1" applyBorder="1" applyAlignment="1" applyProtection="1">
      <alignment wrapText="1"/>
    </xf>
    <xf numFmtId="0" fontId="10" fillId="0" borderId="1" xfId="0" applyFont="1" applyFill="1" applyBorder="1" applyProtection="1"/>
    <xf numFmtId="0" fontId="1" fillId="0" borderId="7" xfId="0" applyFont="1" applyBorder="1" applyProtection="1"/>
    <xf numFmtId="0" fontId="7" fillId="2" borderId="16" xfId="0" applyFont="1" applyFill="1" applyBorder="1" applyAlignment="1" applyProtection="1"/>
    <xf numFmtId="0" fontId="0" fillId="2" borderId="16" xfId="0" applyFont="1" applyFill="1" applyBorder="1" applyAlignment="1" applyProtection="1"/>
    <xf numFmtId="0" fontId="0" fillId="0" borderId="16" xfId="0" applyFont="1" applyBorder="1" applyAlignment="1" applyProtection="1"/>
    <xf numFmtId="0" fontId="10" fillId="2" borderId="0" xfId="0" applyFont="1" applyFill="1" applyProtection="1"/>
    <xf numFmtId="4" fontId="16" fillId="0" borderId="0" xfId="0" applyNumberFormat="1" applyFont="1" applyProtection="1"/>
    <xf numFmtId="0" fontId="16" fillId="0" borderId="0" xfId="0" applyFont="1" applyProtection="1"/>
    <xf numFmtId="0" fontId="9" fillId="2" borderId="0" xfId="0" applyFont="1" applyFill="1" applyProtection="1"/>
    <xf numFmtId="0" fontId="7" fillId="3" borderId="0" xfId="0" applyFont="1" applyFill="1" applyBorder="1" applyAlignment="1" applyProtection="1"/>
    <xf numFmtId="0" fontId="0" fillId="3" borderId="0" xfId="0" applyFill="1" applyBorder="1" applyAlignment="1" applyProtection="1"/>
    <xf numFmtId="0" fontId="10" fillId="0" borderId="0" xfId="0" applyFont="1" applyAlignment="1" applyProtection="1">
      <alignment horizontal="center"/>
    </xf>
    <xf numFmtId="0" fontId="9" fillId="3" borderId="4" xfId="0" applyFont="1" applyFill="1" applyBorder="1" applyProtection="1"/>
    <xf numFmtId="0" fontId="9" fillId="3" borderId="4" xfId="0" applyFont="1" applyFill="1" applyBorder="1" applyAlignment="1" applyProtection="1">
      <alignment horizontal="left"/>
    </xf>
    <xf numFmtId="0" fontId="9" fillId="3" borderId="1" xfId="0" applyFont="1" applyFill="1" applyBorder="1" applyAlignment="1" applyProtection="1">
      <alignment horizontal="left"/>
    </xf>
    <xf numFmtId="0" fontId="9" fillId="0" borderId="4" xfId="0" applyFont="1" applyBorder="1" applyProtection="1"/>
    <xf numFmtId="0" fontId="10" fillId="0" borderId="1" xfId="0" applyFont="1" applyBorder="1" applyAlignment="1" applyProtection="1">
      <alignment horizontal="left"/>
    </xf>
    <xf numFmtId="0" fontId="10" fillId="0" borderId="4" xfId="0" applyFont="1" applyBorder="1" applyProtection="1"/>
    <xf numFmtId="0" fontId="10" fillId="0" borderId="3" xfId="0" applyFont="1" applyBorder="1" applyProtection="1"/>
    <xf numFmtId="0" fontId="10" fillId="0" borderId="10" xfId="0" applyFont="1" applyBorder="1" applyProtection="1"/>
    <xf numFmtId="0" fontId="10" fillId="0" borderId="7" xfId="0" applyFont="1" applyBorder="1" applyProtection="1"/>
    <xf numFmtId="0" fontId="9" fillId="0" borderId="9" xfId="0" applyFont="1" applyBorder="1" applyProtection="1"/>
    <xf numFmtId="0" fontId="9" fillId="0" borderId="6" xfId="0" applyFont="1" applyBorder="1" applyProtection="1"/>
    <xf numFmtId="0" fontId="10" fillId="0" borderId="9" xfId="0" applyFont="1" applyBorder="1" applyAlignment="1" applyProtection="1">
      <alignment horizontal="right"/>
    </xf>
    <xf numFmtId="0" fontId="10" fillId="0" borderId="0" xfId="0" applyFont="1" applyBorder="1" applyProtection="1"/>
    <xf numFmtId="0" fontId="7" fillId="2" borderId="0" xfId="0" applyFont="1" applyFill="1" applyBorder="1" applyAlignment="1" applyProtection="1"/>
    <xf numFmtId="0" fontId="0" fillId="2" borderId="0" xfId="0" applyFont="1" applyFill="1" applyAlignment="1" applyProtection="1"/>
    <xf numFmtId="0" fontId="1" fillId="2" borderId="0" xfId="0" applyFont="1" applyFill="1" applyProtection="1"/>
    <xf numFmtId="0" fontId="10" fillId="0" borderId="0" xfId="0" applyFont="1" applyAlignment="1" applyProtection="1">
      <alignment horizontal="left"/>
    </xf>
    <xf numFmtId="0" fontId="1" fillId="0" borderId="0" xfId="0" applyFont="1" applyFill="1" applyProtection="1"/>
    <xf numFmtId="0" fontId="9" fillId="0" borderId="8" xfId="0" applyFont="1" applyBorder="1" applyProtection="1"/>
    <xf numFmtId="0" fontId="10" fillId="0" borderId="5" xfId="0" applyFont="1" applyBorder="1" applyAlignment="1" applyProtection="1">
      <alignment horizontal="left"/>
    </xf>
    <xf numFmtId="3" fontId="10" fillId="0" borderId="1" xfId="0" applyNumberFormat="1" applyFont="1" applyBorder="1" applyAlignment="1" applyProtection="1">
      <alignment horizontal="left"/>
    </xf>
    <xf numFmtId="3" fontId="10" fillId="0" borderId="5" xfId="0" applyNumberFormat="1" applyFont="1" applyBorder="1" applyAlignment="1" applyProtection="1">
      <alignment horizontal="left"/>
    </xf>
    <xf numFmtId="4" fontId="4" fillId="6" borderId="16" xfId="0" applyNumberFormat="1" applyFont="1" applyFill="1" applyBorder="1" applyAlignment="1" applyProtection="1"/>
    <xf numFmtId="0" fontId="10" fillId="0" borderId="5" xfId="0" applyFont="1" applyBorder="1" applyAlignment="1" applyProtection="1">
      <alignment wrapText="1"/>
    </xf>
    <xf numFmtId="0" fontId="19" fillId="3" borderId="0" xfId="0" applyFont="1" applyFill="1" applyBorder="1" applyAlignment="1" applyProtection="1"/>
    <xf numFmtId="4" fontId="5" fillId="5" borderId="0" xfId="0" applyNumberFormat="1" applyFont="1" applyFill="1" applyProtection="1">
      <protection locked="0"/>
    </xf>
    <xf numFmtId="2" fontId="10" fillId="5" borderId="1" xfId="0" applyNumberFormat="1" applyFont="1" applyFill="1" applyBorder="1" applyProtection="1">
      <protection locked="0"/>
    </xf>
    <xf numFmtId="0" fontId="7" fillId="2" borderId="0" xfId="0" applyFont="1" applyFill="1" applyProtection="1"/>
    <xf numFmtId="3" fontId="10" fillId="0" borderId="1" xfId="0" applyNumberFormat="1" applyFont="1" applyBorder="1" applyProtection="1"/>
  </cellXfs>
  <cellStyles count="4">
    <cellStyle name="Neutraal" xfId="1" builtinId="28"/>
    <cellStyle name="Standaard" xfId="0" builtinId="0"/>
    <cellStyle name="Standard 2" xfId="2" xr:uid="{269BC5EA-2B01-DA4E-ACB9-A1590F10567D}"/>
    <cellStyle name="Standard_Ecklohn Baden Württemberg 2" xfId="3" xr:uid="{47C5DC41-6BC2-1E46-B3C2-473B30A44C05}"/>
  </cellStyles>
  <dxfs count="0"/>
  <tableStyles count="0" defaultTableStyle="TableStyleMedium2" defaultPivotStyle="PivotStyleLight16"/>
  <colors>
    <mruColors>
      <color rgb="FFFFDE9D"/>
      <color rgb="FFF2FFB4"/>
      <color rgb="FFF6FF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4E000-D236-1849-8C43-D2B3EA682D9D}">
  <sheetPr>
    <tabColor rgb="FF00B0F0"/>
    <pageSetUpPr fitToPage="1"/>
  </sheetPr>
  <dimension ref="A2:J28"/>
  <sheetViews>
    <sheetView tabSelected="1" zoomScaleNormal="100" workbookViewId="0">
      <selection activeCell="B7" sqref="B7:J7"/>
    </sheetView>
  </sheetViews>
  <sheetFormatPr baseColWidth="10" defaultRowHeight="16"/>
  <cols>
    <col min="1" max="1" width="10.83203125" customWidth="1"/>
    <col min="2" max="2" width="14.83203125" customWidth="1"/>
    <col min="10" max="10" width="22.1640625" customWidth="1"/>
  </cols>
  <sheetData>
    <row r="2" spans="1:10" s="5" customFormat="1" ht="18">
      <c r="A2" s="4" t="s">
        <v>84</v>
      </c>
    </row>
    <row r="3" spans="1:10" s="5" customFormat="1"/>
    <row r="4" spans="1:10" s="5" customFormat="1" ht="18">
      <c r="A4" s="9" t="s">
        <v>83</v>
      </c>
      <c r="B4" s="10"/>
      <c r="C4" s="11"/>
      <c r="D4" s="11"/>
      <c r="E4" s="11"/>
      <c r="F4" s="11"/>
      <c r="G4" s="11"/>
      <c r="H4" s="11"/>
      <c r="I4" s="11"/>
      <c r="J4" s="11"/>
    </row>
    <row r="5" spans="1:10" s="5" customFormat="1" ht="393" customHeight="1">
      <c r="A5" s="6" t="s">
        <v>85</v>
      </c>
      <c r="B5" s="12" t="s">
        <v>132</v>
      </c>
      <c r="C5" s="13"/>
      <c r="D5" s="13"/>
      <c r="E5" s="13"/>
      <c r="F5" s="13"/>
      <c r="G5" s="13"/>
      <c r="H5" s="13"/>
      <c r="I5" s="13"/>
      <c r="J5" s="13"/>
    </row>
    <row r="6" spans="1:10" s="5" customFormat="1" ht="314" customHeight="1">
      <c r="A6" s="7" t="s">
        <v>128</v>
      </c>
      <c r="B6" s="12" t="s">
        <v>134</v>
      </c>
      <c r="C6" s="13"/>
      <c r="D6" s="13"/>
      <c r="E6" s="13"/>
      <c r="F6" s="13"/>
      <c r="G6" s="13"/>
      <c r="H6" s="13"/>
      <c r="I6" s="13"/>
      <c r="J6" s="13"/>
    </row>
    <row r="7" spans="1:10" s="5" customFormat="1" ht="220" customHeight="1">
      <c r="A7" s="7" t="s">
        <v>131</v>
      </c>
      <c r="B7" s="12" t="s">
        <v>133</v>
      </c>
      <c r="C7" s="13"/>
      <c r="D7" s="13"/>
      <c r="E7" s="13"/>
      <c r="F7" s="13"/>
      <c r="G7" s="13"/>
      <c r="H7" s="13"/>
      <c r="I7" s="13"/>
      <c r="J7" s="13"/>
    </row>
    <row r="8" spans="1:10" s="5" customFormat="1" ht="221" customHeight="1">
      <c r="A8" s="80" t="s">
        <v>142</v>
      </c>
      <c r="B8" s="12" t="s">
        <v>144</v>
      </c>
      <c r="C8" s="13"/>
      <c r="D8" s="13"/>
      <c r="E8" s="13"/>
      <c r="F8" s="13"/>
      <c r="G8" s="13"/>
      <c r="H8" s="13"/>
      <c r="I8" s="13"/>
      <c r="J8" s="13"/>
    </row>
    <row r="9" spans="1:10" s="5" customFormat="1"/>
    <row r="10" spans="1:10" s="5" customFormat="1"/>
    <row r="11" spans="1:10" s="5" customFormat="1"/>
    <row r="12" spans="1:10" s="5" customFormat="1"/>
    <row r="13" spans="1:10" s="5" customFormat="1"/>
    <row r="14" spans="1:10" s="5" customFormat="1"/>
    <row r="15" spans="1:10" s="5" customFormat="1"/>
    <row r="16" spans="1:10" s="5" customFormat="1"/>
    <row r="17" s="5" customFormat="1"/>
    <row r="18" s="5" customFormat="1"/>
    <row r="19" s="5" customFormat="1"/>
    <row r="20" s="5" customFormat="1"/>
    <row r="21" s="5" customFormat="1"/>
    <row r="22" s="5" customFormat="1"/>
    <row r="23" s="5" customFormat="1"/>
    <row r="24" s="5" customFormat="1"/>
    <row r="25" s="5" customFormat="1"/>
    <row r="26" s="5" customFormat="1"/>
    <row r="27" s="5" customFormat="1"/>
    <row r="28" s="5" customFormat="1"/>
  </sheetData>
  <sheetProtection algorithmName="SHA-512" hashValue="OnwiCV3hUbR+KjxUPrvyQz8VE0BJnX5k++PBPOWmF2pbSEUuKeVfx6SRDr3NaN8euJXEVdRoDhzqW53Rn9VuHw==" saltValue="WqT6EaudaK9ZF7fAb/pSTw==" spinCount="100000" sheet="1" objects="1" scenarios="1" selectLockedCells="1"/>
  <mergeCells count="5">
    <mergeCell ref="A4:J4"/>
    <mergeCell ref="B6:J6"/>
    <mergeCell ref="B5:J5"/>
    <mergeCell ref="B8:J8"/>
    <mergeCell ref="B7:J7"/>
  </mergeCells>
  <pageMargins left="0.7" right="0.7" top="0.91666666666666663" bottom="0.75" header="0.3" footer="0.3"/>
  <pageSetup paperSize="9" scale="41" orientation="landscape" horizontalDpi="0" verticalDpi="0"/>
  <headerFooter>
    <oddHeader>&amp;L&amp;G</oddHeader>
    <oddFooter xml:space="preserve">&amp;L&amp;"System Font,Standaard"&amp;10&amp;K000000Aanbesteding Sanitaire Voorzieningen met kenmerk 2024-8 / TN 483537 versie D1.1
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5A978-DDAC-D640-BE6C-502E79DB19E0}">
  <sheetPr>
    <tabColor rgb="FFFFFF00"/>
    <pageSetUpPr fitToPage="1"/>
  </sheetPr>
  <dimension ref="A2:AQ102"/>
  <sheetViews>
    <sheetView zoomScaleNormal="100" workbookViewId="0">
      <selection activeCell="F26" sqref="F26"/>
    </sheetView>
  </sheetViews>
  <sheetFormatPr baseColWidth="10" defaultRowHeight="19"/>
  <cols>
    <col min="1" max="1" width="19.6640625" style="98" customWidth="1"/>
    <col min="2" max="2" width="45.83203125" style="98" customWidth="1"/>
    <col min="3" max="3" width="19.33203125" style="98" customWidth="1"/>
    <col min="4" max="4" width="36.83203125" style="98" customWidth="1"/>
    <col min="5" max="5" width="37.1640625" style="98" customWidth="1"/>
    <col min="6" max="6" width="15.83203125" style="98" customWidth="1"/>
    <col min="7" max="7" width="16.33203125" style="98" customWidth="1"/>
    <col min="8" max="8" width="13.1640625" style="98" customWidth="1"/>
    <col min="9" max="9" width="13.5" style="98" customWidth="1"/>
    <col min="10" max="10" width="10.83203125" style="98"/>
    <col min="11" max="11" width="13.5" style="98" customWidth="1"/>
    <col min="12" max="12" width="10.83203125" style="98"/>
    <col min="13" max="13" width="13.33203125" style="98" customWidth="1"/>
    <col min="14" max="14" width="10.83203125" style="98"/>
    <col min="15" max="16" width="13.33203125" style="98" customWidth="1"/>
    <col min="17" max="16384" width="10.83203125" style="98"/>
  </cols>
  <sheetData>
    <row r="2" spans="1:43" ht="21">
      <c r="A2" s="96" t="s">
        <v>123</v>
      </c>
      <c r="B2" s="97"/>
      <c r="C2" s="97"/>
      <c r="D2" s="9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</row>
    <row r="3" spans="1:43">
      <c r="A3" s="28" t="s">
        <v>30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</row>
    <row r="4" spans="1:43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</row>
    <row r="5" spans="1:43">
      <c r="A5" s="91" t="s">
        <v>55</v>
      </c>
      <c r="B5" s="16"/>
      <c r="C5" s="17"/>
      <c r="D5" s="17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</row>
    <row r="6" spans="1:43">
      <c r="A6" s="91"/>
      <c r="B6" s="99"/>
      <c r="C6" s="32"/>
      <c r="D6" s="32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</row>
    <row r="7" spans="1:43">
      <c r="A7" s="14" t="s">
        <v>127</v>
      </c>
      <c r="B7" s="33"/>
      <c r="C7" s="33"/>
      <c r="D7" s="100"/>
      <c r="E7" s="100"/>
      <c r="F7" s="100"/>
      <c r="G7" s="97"/>
      <c r="H7" s="97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</row>
    <row r="8" spans="1:43">
      <c r="A8" s="101" t="s">
        <v>60</v>
      </c>
      <c r="B8" s="102"/>
      <c r="C8" s="101"/>
      <c r="D8" s="101"/>
      <c r="E8" s="101"/>
      <c r="F8" s="101"/>
      <c r="G8" s="27"/>
      <c r="H8" s="27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</row>
    <row r="9" spans="1:43">
      <c r="A9" s="103" t="s">
        <v>61</v>
      </c>
      <c r="B9" s="97"/>
      <c r="C9" s="97"/>
      <c r="D9" s="97"/>
      <c r="E9" s="97"/>
      <c r="F9" s="97"/>
      <c r="G9" s="97"/>
      <c r="H9" s="27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</row>
    <row r="10" spans="1:43" ht="21">
      <c r="A10" s="28"/>
      <c r="B10" s="104"/>
      <c r="C10" s="28"/>
      <c r="D10" s="28"/>
      <c r="E10" s="28"/>
      <c r="F10" s="105"/>
      <c r="G10" s="106"/>
      <c r="H10" s="106"/>
      <c r="I10" s="106"/>
      <c r="J10" s="106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</row>
    <row r="11" spans="1:43" ht="44">
      <c r="A11" s="84" t="s">
        <v>44</v>
      </c>
      <c r="B11" s="85" t="s">
        <v>32</v>
      </c>
      <c r="C11" s="107" t="s">
        <v>59</v>
      </c>
      <c r="D11" s="108" t="s">
        <v>11</v>
      </c>
      <c r="E11" s="109" t="s">
        <v>31</v>
      </c>
      <c r="F11" s="85" t="s">
        <v>98</v>
      </c>
      <c r="G11" s="85" t="s">
        <v>135</v>
      </c>
      <c r="H11" s="85" t="s">
        <v>99</v>
      </c>
      <c r="I11" s="85" t="s">
        <v>101</v>
      </c>
      <c r="J11" s="85" t="s">
        <v>100</v>
      </c>
      <c r="K11" s="85" t="s">
        <v>51</v>
      </c>
      <c r="L11" s="85" t="s">
        <v>102</v>
      </c>
      <c r="M11" s="85" t="s">
        <v>52</v>
      </c>
      <c r="N11" s="85" t="s">
        <v>103</v>
      </c>
      <c r="O11" s="85" t="s">
        <v>53</v>
      </c>
      <c r="P11" s="85" t="s">
        <v>56</v>
      </c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</row>
    <row r="12" spans="1:43" ht="30">
      <c r="A12" s="110" t="s">
        <v>108</v>
      </c>
      <c r="B12" s="56" t="s">
        <v>109</v>
      </c>
      <c r="C12" s="111"/>
      <c r="D12" s="112"/>
      <c r="E12" s="113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</row>
    <row r="13" spans="1:43" ht="44">
      <c r="A13" s="114"/>
      <c r="B13" s="115" t="s">
        <v>3</v>
      </c>
      <c r="C13" s="116">
        <v>156</v>
      </c>
      <c r="D13" s="86" t="s">
        <v>115</v>
      </c>
      <c r="E13" s="8"/>
      <c r="F13" s="158">
        <v>0</v>
      </c>
      <c r="G13" s="45">
        <f>(+C13*F13)*25</f>
        <v>0</v>
      </c>
      <c r="H13" s="158"/>
      <c r="I13" s="44">
        <f>(+C13*H13)*25</f>
        <v>0</v>
      </c>
      <c r="J13" s="158"/>
      <c r="K13" s="44">
        <f>(+C13*J13)*25</f>
        <v>0</v>
      </c>
      <c r="L13" s="158"/>
      <c r="M13" s="44">
        <f>(+C13*L13)*25</f>
        <v>0</v>
      </c>
      <c r="N13" s="158"/>
      <c r="O13" s="44">
        <f>(+C13*N13)*25</f>
        <v>0</v>
      </c>
      <c r="P13" s="44">
        <f t="shared" ref="P13:P24" si="0">(+G13*4)+I13+K13+M13+O13</f>
        <v>0</v>
      </c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</row>
    <row r="14" spans="1:43">
      <c r="A14" s="117"/>
      <c r="B14" s="44" t="s">
        <v>0</v>
      </c>
      <c r="C14" s="116">
        <v>177</v>
      </c>
      <c r="D14" s="44" t="s">
        <v>38</v>
      </c>
      <c r="E14" s="8"/>
      <c r="F14" s="158">
        <v>0</v>
      </c>
      <c r="G14" s="45">
        <f t="shared" ref="G14:G24" si="1">(+C14*F14)*52</f>
        <v>0</v>
      </c>
      <c r="H14" s="158">
        <v>0</v>
      </c>
      <c r="I14" s="44">
        <f t="shared" ref="I14:I24" si="2">(+C14*H14)*52</f>
        <v>0</v>
      </c>
      <c r="J14" s="158">
        <v>0</v>
      </c>
      <c r="K14" s="44">
        <f t="shared" ref="K14:K24" si="3">(+C14*J14)*52</f>
        <v>0</v>
      </c>
      <c r="L14" s="158">
        <v>0</v>
      </c>
      <c r="M14" s="44">
        <f t="shared" ref="M14:M24" si="4">(+C14*L14)*52</f>
        <v>0</v>
      </c>
      <c r="N14" s="158">
        <v>0</v>
      </c>
      <c r="O14" s="44">
        <f t="shared" ref="O14:O24" si="5">(+C14*N14)*52</f>
        <v>0</v>
      </c>
      <c r="P14" s="44">
        <f t="shared" si="0"/>
        <v>0</v>
      </c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</row>
    <row r="15" spans="1:43">
      <c r="A15" s="117"/>
      <c r="B15" s="44" t="s">
        <v>104</v>
      </c>
      <c r="C15" s="116">
        <v>94</v>
      </c>
      <c r="D15" s="44" t="s">
        <v>37</v>
      </c>
      <c r="E15" s="8"/>
      <c r="F15" s="158">
        <v>0</v>
      </c>
      <c r="G15" s="45">
        <f t="shared" si="1"/>
        <v>0</v>
      </c>
      <c r="H15" s="158"/>
      <c r="I15" s="44">
        <f t="shared" si="2"/>
        <v>0</v>
      </c>
      <c r="J15" s="158"/>
      <c r="K15" s="44">
        <f t="shared" si="3"/>
        <v>0</v>
      </c>
      <c r="L15" s="158"/>
      <c r="M15" s="44">
        <f t="shared" si="4"/>
        <v>0</v>
      </c>
      <c r="N15" s="158"/>
      <c r="O15" s="44">
        <f t="shared" si="5"/>
        <v>0</v>
      </c>
      <c r="P15" s="44">
        <f t="shared" si="0"/>
        <v>0</v>
      </c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</row>
    <row r="16" spans="1:43">
      <c r="A16" s="117"/>
      <c r="B16" s="118" t="s">
        <v>1</v>
      </c>
      <c r="C16" s="116">
        <v>13</v>
      </c>
      <c r="D16" s="44"/>
      <c r="E16" s="8"/>
      <c r="F16" s="158">
        <v>0</v>
      </c>
      <c r="G16" s="45">
        <f t="shared" si="1"/>
        <v>0</v>
      </c>
      <c r="H16" s="158"/>
      <c r="I16" s="44">
        <f t="shared" si="2"/>
        <v>0</v>
      </c>
      <c r="J16" s="158"/>
      <c r="K16" s="44">
        <f t="shared" si="3"/>
        <v>0</v>
      </c>
      <c r="L16" s="158"/>
      <c r="M16" s="44">
        <f t="shared" si="4"/>
        <v>0</v>
      </c>
      <c r="N16" s="158"/>
      <c r="O16" s="44">
        <f t="shared" si="5"/>
        <v>0</v>
      </c>
      <c r="P16" s="44">
        <f t="shared" si="0"/>
        <v>0</v>
      </c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</row>
    <row r="17" spans="1:43" ht="30">
      <c r="A17" s="117"/>
      <c r="B17" s="44" t="s">
        <v>2</v>
      </c>
      <c r="C17" s="116">
        <v>128</v>
      </c>
      <c r="D17" s="86" t="s">
        <v>39</v>
      </c>
      <c r="E17" s="8"/>
      <c r="F17" s="158">
        <v>0</v>
      </c>
      <c r="G17" s="45">
        <f t="shared" si="1"/>
        <v>0</v>
      </c>
      <c r="H17" s="158"/>
      <c r="I17" s="44">
        <f t="shared" si="2"/>
        <v>0</v>
      </c>
      <c r="J17" s="158"/>
      <c r="K17" s="44">
        <f t="shared" si="3"/>
        <v>0</v>
      </c>
      <c r="L17" s="158"/>
      <c r="M17" s="44">
        <f t="shared" si="4"/>
        <v>0</v>
      </c>
      <c r="N17" s="158"/>
      <c r="O17" s="44">
        <f t="shared" si="5"/>
        <v>0</v>
      </c>
      <c r="P17" s="44">
        <f t="shared" si="0"/>
        <v>0</v>
      </c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</row>
    <row r="18" spans="1:43">
      <c r="A18" s="117"/>
      <c r="B18" s="44" t="s">
        <v>33</v>
      </c>
      <c r="C18" s="116">
        <v>55</v>
      </c>
      <c r="D18" s="44" t="s">
        <v>88</v>
      </c>
      <c r="E18" s="8"/>
      <c r="F18" s="158"/>
      <c r="G18" s="45">
        <f t="shared" si="1"/>
        <v>0</v>
      </c>
      <c r="H18" s="158"/>
      <c r="I18" s="44">
        <f t="shared" si="2"/>
        <v>0</v>
      </c>
      <c r="J18" s="158"/>
      <c r="K18" s="44">
        <f t="shared" si="3"/>
        <v>0</v>
      </c>
      <c r="L18" s="158"/>
      <c r="M18" s="44">
        <f t="shared" si="4"/>
        <v>0</v>
      </c>
      <c r="N18" s="158"/>
      <c r="O18" s="44">
        <f t="shared" si="5"/>
        <v>0</v>
      </c>
      <c r="P18" s="44">
        <f t="shared" si="0"/>
        <v>0</v>
      </c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</row>
    <row r="19" spans="1:43">
      <c r="A19" s="117"/>
      <c r="B19" s="44" t="s">
        <v>35</v>
      </c>
      <c r="C19" s="116">
        <v>22</v>
      </c>
      <c r="D19" s="44"/>
      <c r="E19" s="8"/>
      <c r="F19" s="158"/>
      <c r="G19" s="45">
        <f t="shared" si="1"/>
        <v>0</v>
      </c>
      <c r="H19" s="158"/>
      <c r="I19" s="44">
        <f t="shared" si="2"/>
        <v>0</v>
      </c>
      <c r="J19" s="158"/>
      <c r="K19" s="44">
        <f t="shared" si="3"/>
        <v>0</v>
      </c>
      <c r="L19" s="158"/>
      <c r="M19" s="44">
        <f t="shared" si="4"/>
        <v>0</v>
      </c>
      <c r="N19" s="158"/>
      <c r="O19" s="44">
        <f t="shared" si="5"/>
        <v>0</v>
      </c>
      <c r="P19" s="44">
        <f t="shared" si="0"/>
        <v>0</v>
      </c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</row>
    <row r="20" spans="1:43">
      <c r="A20" s="117"/>
      <c r="B20" s="44" t="s">
        <v>34</v>
      </c>
      <c r="C20" s="116">
        <v>34</v>
      </c>
      <c r="D20" s="44"/>
      <c r="E20" s="8"/>
      <c r="F20" s="158"/>
      <c r="G20" s="45">
        <f t="shared" si="1"/>
        <v>0</v>
      </c>
      <c r="H20" s="158"/>
      <c r="I20" s="44">
        <f t="shared" si="2"/>
        <v>0</v>
      </c>
      <c r="J20" s="158"/>
      <c r="K20" s="44">
        <f t="shared" si="3"/>
        <v>0</v>
      </c>
      <c r="L20" s="158"/>
      <c r="M20" s="44">
        <f t="shared" si="4"/>
        <v>0</v>
      </c>
      <c r="N20" s="158"/>
      <c r="O20" s="44">
        <f t="shared" si="5"/>
        <v>0</v>
      </c>
      <c r="P20" s="44">
        <f t="shared" si="0"/>
        <v>0</v>
      </c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</row>
    <row r="21" spans="1:43" ht="44">
      <c r="A21" s="117"/>
      <c r="B21" s="119" t="s">
        <v>112</v>
      </c>
      <c r="C21" s="116">
        <v>26</v>
      </c>
      <c r="D21" s="86" t="s">
        <v>111</v>
      </c>
      <c r="E21" s="8"/>
      <c r="F21" s="158"/>
      <c r="G21" s="45">
        <f t="shared" si="1"/>
        <v>0</v>
      </c>
      <c r="H21" s="158"/>
      <c r="I21" s="44">
        <f t="shared" si="2"/>
        <v>0</v>
      </c>
      <c r="J21" s="158"/>
      <c r="K21" s="44">
        <f t="shared" si="3"/>
        <v>0</v>
      </c>
      <c r="L21" s="158"/>
      <c r="M21" s="44">
        <f t="shared" si="4"/>
        <v>0</v>
      </c>
      <c r="N21" s="158"/>
      <c r="O21" s="44">
        <f t="shared" si="5"/>
        <v>0</v>
      </c>
      <c r="P21" s="44">
        <f t="shared" si="0"/>
        <v>0</v>
      </c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</row>
    <row r="22" spans="1:43" ht="72">
      <c r="A22" s="117"/>
      <c r="B22" s="120" t="s">
        <v>110</v>
      </c>
      <c r="C22" s="116">
        <v>23</v>
      </c>
      <c r="D22" s="86" t="s">
        <v>113</v>
      </c>
      <c r="E22" s="8"/>
      <c r="F22" s="158">
        <v>0</v>
      </c>
      <c r="G22" s="45">
        <f t="shared" si="1"/>
        <v>0</v>
      </c>
      <c r="H22" s="158"/>
      <c r="I22" s="44">
        <f t="shared" si="2"/>
        <v>0</v>
      </c>
      <c r="J22" s="158"/>
      <c r="K22" s="44">
        <f t="shared" si="3"/>
        <v>0</v>
      </c>
      <c r="L22" s="158"/>
      <c r="M22" s="44">
        <f t="shared" si="4"/>
        <v>0</v>
      </c>
      <c r="N22" s="158"/>
      <c r="O22" s="44">
        <f t="shared" si="5"/>
        <v>0</v>
      </c>
      <c r="P22" s="44">
        <f t="shared" si="0"/>
        <v>0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</row>
    <row r="23" spans="1:43">
      <c r="A23" s="117"/>
      <c r="B23" s="44" t="s">
        <v>4</v>
      </c>
      <c r="C23" s="116">
        <v>202</v>
      </c>
      <c r="D23" s="44" t="s">
        <v>29</v>
      </c>
      <c r="E23" s="8"/>
      <c r="F23" s="158"/>
      <c r="G23" s="45">
        <f t="shared" si="1"/>
        <v>0</v>
      </c>
      <c r="H23" s="158"/>
      <c r="I23" s="44">
        <f t="shared" si="2"/>
        <v>0</v>
      </c>
      <c r="J23" s="158"/>
      <c r="K23" s="44">
        <f t="shared" si="3"/>
        <v>0</v>
      </c>
      <c r="L23" s="158"/>
      <c r="M23" s="44">
        <f t="shared" si="4"/>
        <v>0</v>
      </c>
      <c r="N23" s="158"/>
      <c r="O23" s="44">
        <f t="shared" si="5"/>
        <v>0</v>
      </c>
      <c r="P23" s="44">
        <f t="shared" si="0"/>
        <v>0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</row>
    <row r="24" spans="1:43">
      <c r="A24" s="117"/>
      <c r="B24" s="44" t="s">
        <v>5</v>
      </c>
      <c r="C24" s="116">
        <v>17</v>
      </c>
      <c r="D24" s="44" t="s">
        <v>36</v>
      </c>
      <c r="E24" s="8"/>
      <c r="F24" s="158"/>
      <c r="G24" s="45">
        <f t="shared" si="1"/>
        <v>0</v>
      </c>
      <c r="H24" s="158"/>
      <c r="I24" s="44">
        <f t="shared" si="2"/>
        <v>0</v>
      </c>
      <c r="J24" s="158"/>
      <c r="K24" s="44">
        <f t="shared" si="3"/>
        <v>0</v>
      </c>
      <c r="L24" s="158"/>
      <c r="M24" s="44">
        <f t="shared" si="4"/>
        <v>0</v>
      </c>
      <c r="N24" s="158"/>
      <c r="O24" s="44">
        <f t="shared" si="5"/>
        <v>0</v>
      </c>
      <c r="P24" s="44">
        <f t="shared" si="0"/>
        <v>0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</row>
    <row r="25" spans="1:43">
      <c r="A25" s="121"/>
      <c r="B25" s="122" t="s">
        <v>125</v>
      </c>
      <c r="C25" s="123"/>
      <c r="D25" s="123"/>
      <c r="E25" s="124"/>
      <c r="F25" s="125"/>
      <c r="G25" s="126">
        <f>SUM(G13:G24)</f>
        <v>0</v>
      </c>
      <c r="H25" s="28"/>
      <c r="I25" s="127">
        <f>SUM(I13:I24)</f>
        <v>0</v>
      </c>
      <c r="J25" s="28"/>
      <c r="K25" s="127">
        <f>SUM(K13:K24)</f>
        <v>0</v>
      </c>
      <c r="L25" s="28"/>
      <c r="M25" s="127">
        <f>SUM(M13:M24)</f>
        <v>0</v>
      </c>
      <c r="N25" s="28"/>
      <c r="O25" s="127">
        <f>SUM(O13:O24)</f>
        <v>0</v>
      </c>
      <c r="P25" s="128">
        <f>SUM(P13:P24)</f>
        <v>0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</row>
    <row r="26" spans="1:43">
      <c r="A26" s="121"/>
      <c r="B26" s="129" t="s">
        <v>129</v>
      </c>
      <c r="C26" s="130"/>
      <c r="D26" s="156" t="s">
        <v>86</v>
      </c>
      <c r="E26" s="130"/>
      <c r="F26" s="157">
        <v>0</v>
      </c>
      <c r="G26" s="126"/>
      <c r="H26" s="28"/>
      <c r="I26" s="127"/>
      <c r="J26" s="28"/>
      <c r="K26" s="127"/>
      <c r="L26" s="28"/>
      <c r="M26" s="127"/>
      <c r="N26" s="28"/>
      <c r="O26" s="127"/>
      <c r="P26" s="4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</row>
    <row r="27" spans="1:43">
      <c r="A27" s="121"/>
      <c r="B27" s="28"/>
      <c r="C27" s="131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</row>
    <row r="28" spans="1:43" ht="44">
      <c r="A28" s="121"/>
      <c r="B28" s="132" t="s">
        <v>45</v>
      </c>
      <c r="C28" s="133" t="s">
        <v>15</v>
      </c>
      <c r="D28" s="134" t="s">
        <v>41</v>
      </c>
      <c r="E28" s="132" t="s">
        <v>93</v>
      </c>
      <c r="F28" s="52" t="s">
        <v>89</v>
      </c>
      <c r="G28" s="52" t="s">
        <v>54</v>
      </c>
      <c r="H28" s="56" t="s">
        <v>56</v>
      </c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</row>
    <row r="29" spans="1:43">
      <c r="A29" s="121"/>
      <c r="B29" s="135" t="s">
        <v>16</v>
      </c>
      <c r="C29" s="44" t="s">
        <v>17</v>
      </c>
      <c r="D29" s="136">
        <v>1</v>
      </c>
      <c r="E29" s="137" t="s">
        <v>26</v>
      </c>
      <c r="F29" s="21"/>
      <c r="G29" s="44">
        <f>+F29*52</f>
        <v>0</v>
      </c>
      <c r="H29" s="44">
        <f>+G29*8</f>
        <v>0</v>
      </c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</row>
    <row r="30" spans="1:43">
      <c r="A30" s="121"/>
      <c r="B30" s="117"/>
      <c r="C30" s="115" t="s">
        <v>18</v>
      </c>
      <c r="D30" s="136">
        <v>1</v>
      </c>
      <c r="E30" s="137" t="s">
        <v>26</v>
      </c>
      <c r="F30" s="21"/>
      <c r="G30" s="44">
        <f>+F30*52</f>
        <v>0</v>
      </c>
      <c r="H30" s="44">
        <f>+G30*8</f>
        <v>0</v>
      </c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</row>
    <row r="31" spans="1:43">
      <c r="A31" s="121"/>
      <c r="B31" s="138"/>
      <c r="C31" s="139"/>
      <c r="D31" s="136"/>
      <c r="E31" s="137"/>
      <c r="F31" s="44"/>
      <c r="G31" s="44"/>
      <c r="H31" s="44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</row>
    <row r="32" spans="1:43">
      <c r="A32" s="140"/>
      <c r="B32" s="141" t="s">
        <v>19</v>
      </c>
      <c r="C32" s="44" t="s">
        <v>20</v>
      </c>
      <c r="D32" s="136">
        <v>1</v>
      </c>
      <c r="E32" s="44" t="s">
        <v>97</v>
      </c>
      <c r="F32" s="8">
        <v>0</v>
      </c>
      <c r="G32" s="44">
        <f>+F32*52</f>
        <v>0</v>
      </c>
      <c r="H32" s="44">
        <f>+G32*8</f>
        <v>0</v>
      </c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</row>
    <row r="33" spans="1:43">
      <c r="A33" s="140"/>
      <c r="B33" s="117"/>
      <c r="C33" s="115" t="s">
        <v>21</v>
      </c>
      <c r="D33" s="136">
        <v>1</v>
      </c>
      <c r="E33" s="44" t="s">
        <v>96</v>
      </c>
      <c r="F33" s="8">
        <v>0</v>
      </c>
      <c r="G33" s="44">
        <f>+F33*52</f>
        <v>0</v>
      </c>
      <c r="H33" s="44">
        <f>+G33*8</f>
        <v>0</v>
      </c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</row>
    <row r="34" spans="1:43">
      <c r="A34" s="140"/>
      <c r="B34" s="138"/>
      <c r="C34" s="139"/>
      <c r="D34" s="136"/>
      <c r="E34" s="137"/>
      <c r="F34" s="44"/>
      <c r="G34" s="44"/>
      <c r="H34" s="44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</row>
    <row r="35" spans="1:43">
      <c r="A35" s="140"/>
      <c r="B35" s="142" t="s">
        <v>22</v>
      </c>
      <c r="C35" s="44" t="s">
        <v>27</v>
      </c>
      <c r="D35" s="136">
        <v>2</v>
      </c>
      <c r="E35" s="137" t="s">
        <v>90</v>
      </c>
      <c r="F35" s="8">
        <v>0</v>
      </c>
      <c r="G35" s="44">
        <f>+F35*52</f>
        <v>0</v>
      </c>
      <c r="H35" s="44">
        <f t="shared" ref="H35:H40" si="6">+G35*8</f>
        <v>0</v>
      </c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</row>
    <row r="36" spans="1:43">
      <c r="A36" s="140"/>
      <c r="B36" s="141"/>
      <c r="C36" s="115" t="s">
        <v>23</v>
      </c>
      <c r="D36" s="136">
        <v>1</v>
      </c>
      <c r="E36" s="137" t="s">
        <v>94</v>
      </c>
      <c r="F36" s="8">
        <v>0</v>
      </c>
      <c r="G36" s="44">
        <f>+F36*12</f>
        <v>0</v>
      </c>
      <c r="H36" s="44">
        <f t="shared" si="6"/>
        <v>0</v>
      </c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</row>
    <row r="37" spans="1:43">
      <c r="A37" s="140"/>
      <c r="B37" s="143"/>
      <c r="C37" s="115" t="s">
        <v>28</v>
      </c>
      <c r="D37" s="136">
        <v>2</v>
      </c>
      <c r="E37" s="137" t="s">
        <v>91</v>
      </c>
      <c r="F37" s="8">
        <v>0</v>
      </c>
      <c r="G37" s="44">
        <f>+F37*52</f>
        <v>0</v>
      </c>
      <c r="H37" s="44">
        <f t="shared" si="6"/>
        <v>0</v>
      </c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</row>
    <row r="38" spans="1:43">
      <c r="A38" s="140"/>
      <c r="B38" s="141"/>
      <c r="C38" s="115" t="s">
        <v>17</v>
      </c>
      <c r="D38" s="136">
        <v>1</v>
      </c>
      <c r="E38" s="137" t="s">
        <v>95</v>
      </c>
      <c r="F38" s="8">
        <v>0</v>
      </c>
      <c r="G38" s="44">
        <f>+F38*52</f>
        <v>0</v>
      </c>
      <c r="H38" s="44">
        <f t="shared" si="6"/>
        <v>0</v>
      </c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</row>
    <row r="39" spans="1:43">
      <c r="A39" s="140"/>
      <c r="B39" s="143"/>
      <c r="C39" s="115" t="s">
        <v>24</v>
      </c>
      <c r="D39" s="136">
        <v>1</v>
      </c>
      <c r="E39" s="137" t="s">
        <v>92</v>
      </c>
      <c r="F39" s="8">
        <v>0</v>
      </c>
      <c r="G39" s="44">
        <f>+F39*52</f>
        <v>0</v>
      </c>
      <c r="H39" s="44">
        <f t="shared" si="6"/>
        <v>0</v>
      </c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</row>
    <row r="40" spans="1:43">
      <c r="A40" s="117"/>
      <c r="B40" s="143"/>
      <c r="C40" s="115" t="s">
        <v>28</v>
      </c>
      <c r="D40" s="136">
        <v>2</v>
      </c>
      <c r="E40" s="44" t="s">
        <v>92</v>
      </c>
      <c r="F40" s="8">
        <v>0</v>
      </c>
      <c r="G40" s="44">
        <f>+F40*52</f>
        <v>0</v>
      </c>
      <c r="H40" s="44">
        <f t="shared" si="6"/>
        <v>0</v>
      </c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</row>
    <row r="41" spans="1:43">
      <c r="A41" s="144"/>
      <c r="B41" s="145" t="s">
        <v>124</v>
      </c>
      <c r="C41" s="146"/>
      <c r="D41" s="146"/>
      <c r="E41" s="147"/>
      <c r="F41" s="147"/>
      <c r="G41" s="48">
        <f>SUM(G29:G40)</f>
        <v>0</v>
      </c>
      <c r="H41" s="159">
        <f>SUM(H29:H40)</f>
        <v>0</v>
      </c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</row>
    <row r="42" spans="1:43">
      <c r="A42" s="28"/>
      <c r="B42" s="48"/>
      <c r="C42" s="140"/>
      <c r="D42" s="148"/>
      <c r="F42" s="149"/>
      <c r="G42" s="91"/>
      <c r="H42" s="4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</row>
    <row r="43" spans="1:43">
      <c r="A43" s="28"/>
      <c r="B43" s="150"/>
      <c r="C43" s="140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</row>
    <row r="44" spans="1:43" ht="114">
      <c r="A44" s="56" t="s">
        <v>57</v>
      </c>
      <c r="B44" s="132" t="s">
        <v>12</v>
      </c>
      <c r="C44" s="56" t="s">
        <v>69</v>
      </c>
      <c r="D44" s="52" t="s">
        <v>72</v>
      </c>
      <c r="E44" s="52" t="s">
        <v>47</v>
      </c>
      <c r="F44" s="56" t="s">
        <v>71</v>
      </c>
      <c r="G44" s="56" t="s">
        <v>46</v>
      </c>
      <c r="H44" s="56" t="s">
        <v>49</v>
      </c>
      <c r="I44" s="56" t="s">
        <v>48</v>
      </c>
      <c r="J44" s="56" t="s">
        <v>106</v>
      </c>
      <c r="K44" s="56" t="s">
        <v>50</v>
      </c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</row>
    <row r="45" spans="1:43">
      <c r="A45" s="137"/>
      <c r="B45" s="117" t="s">
        <v>87</v>
      </c>
      <c r="C45" s="151">
        <v>140</v>
      </c>
      <c r="D45" s="44" t="s">
        <v>40</v>
      </c>
      <c r="E45" s="44">
        <v>1</v>
      </c>
      <c r="F45" s="8">
        <v>1</v>
      </c>
      <c r="G45" s="44">
        <f t="shared" ref="G45:G55" si="7">(+C45*E45)/F45</f>
        <v>140</v>
      </c>
      <c r="H45" s="8"/>
      <c r="I45" s="8"/>
      <c r="J45" s="44">
        <f t="shared" ref="J45:J55" si="8">+I45*G45</f>
        <v>0</v>
      </c>
      <c r="K45" s="44">
        <f t="shared" ref="K45:K55" si="9">+J45*8</f>
        <v>0</v>
      </c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</row>
    <row r="46" spans="1:43">
      <c r="A46" s="117"/>
      <c r="B46" s="117"/>
      <c r="C46" s="151">
        <v>277</v>
      </c>
      <c r="D46" s="44" t="s">
        <v>40</v>
      </c>
      <c r="E46" s="44">
        <v>0.5</v>
      </c>
      <c r="F46" s="8">
        <v>1</v>
      </c>
      <c r="G46" s="44">
        <f t="shared" si="7"/>
        <v>138.5</v>
      </c>
      <c r="H46" s="8"/>
      <c r="I46" s="8"/>
      <c r="J46" s="44">
        <f t="shared" si="8"/>
        <v>0</v>
      </c>
      <c r="K46" s="44">
        <f t="shared" si="9"/>
        <v>0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</row>
    <row r="47" spans="1:43">
      <c r="A47" s="117"/>
      <c r="B47" s="138"/>
      <c r="C47" s="136">
        <v>150</v>
      </c>
      <c r="D47" s="44" t="s">
        <v>40</v>
      </c>
      <c r="E47" s="44">
        <v>0.8</v>
      </c>
      <c r="F47" s="8">
        <v>1</v>
      </c>
      <c r="G47" s="44">
        <f t="shared" si="7"/>
        <v>120</v>
      </c>
      <c r="H47" s="8"/>
      <c r="I47" s="8"/>
      <c r="J47" s="44">
        <f t="shared" si="8"/>
        <v>0</v>
      </c>
      <c r="K47" s="44">
        <f t="shared" si="9"/>
        <v>0</v>
      </c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</row>
    <row r="48" spans="1:43">
      <c r="A48" s="117"/>
      <c r="B48" s="137" t="s">
        <v>6</v>
      </c>
      <c r="C48" s="151">
        <v>10</v>
      </c>
      <c r="D48" s="44" t="s">
        <v>40</v>
      </c>
      <c r="E48" s="44">
        <v>1</v>
      </c>
      <c r="F48" s="8">
        <v>1</v>
      </c>
      <c r="G48" s="44">
        <f t="shared" si="7"/>
        <v>10</v>
      </c>
      <c r="H48" s="8"/>
      <c r="I48" s="8"/>
      <c r="J48" s="44">
        <f t="shared" si="8"/>
        <v>0</v>
      </c>
      <c r="K48" s="44">
        <f t="shared" si="9"/>
        <v>0</v>
      </c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</row>
    <row r="49" spans="1:43">
      <c r="A49" s="117"/>
      <c r="B49" s="117"/>
      <c r="C49" s="151">
        <v>36</v>
      </c>
      <c r="D49" s="44" t="s">
        <v>40</v>
      </c>
      <c r="E49" s="44">
        <v>2.5</v>
      </c>
      <c r="F49" s="8">
        <v>1</v>
      </c>
      <c r="G49" s="44">
        <f t="shared" si="7"/>
        <v>90</v>
      </c>
      <c r="H49" s="8"/>
      <c r="I49" s="8"/>
      <c r="J49" s="44">
        <f t="shared" si="8"/>
        <v>0</v>
      </c>
      <c r="K49" s="44">
        <f t="shared" si="9"/>
        <v>0</v>
      </c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</row>
    <row r="50" spans="1:43">
      <c r="A50" s="117"/>
      <c r="B50" s="138"/>
      <c r="C50" s="151">
        <v>3</v>
      </c>
      <c r="D50" s="44" t="s">
        <v>40</v>
      </c>
      <c r="E50" s="44">
        <v>2</v>
      </c>
      <c r="F50" s="8">
        <v>1</v>
      </c>
      <c r="G50" s="44">
        <f t="shared" si="7"/>
        <v>6</v>
      </c>
      <c r="H50" s="8"/>
      <c r="I50" s="8"/>
      <c r="J50" s="44">
        <f t="shared" si="8"/>
        <v>0</v>
      </c>
      <c r="K50" s="44">
        <f t="shared" si="9"/>
        <v>0</v>
      </c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</row>
    <row r="51" spans="1:43">
      <c r="A51" s="117"/>
      <c r="B51" s="138" t="s">
        <v>7</v>
      </c>
      <c r="C51" s="152">
        <v>1140</v>
      </c>
      <c r="D51" s="44" t="s">
        <v>41</v>
      </c>
      <c r="E51" s="44">
        <v>1</v>
      </c>
      <c r="F51" s="8">
        <v>1</v>
      </c>
      <c r="G51" s="160">
        <f t="shared" si="7"/>
        <v>1140</v>
      </c>
      <c r="H51" s="8"/>
      <c r="I51" s="8"/>
      <c r="J51" s="44">
        <f t="shared" si="8"/>
        <v>0</v>
      </c>
      <c r="K51" s="44">
        <f t="shared" si="9"/>
        <v>0</v>
      </c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</row>
    <row r="52" spans="1:43">
      <c r="A52" s="117"/>
      <c r="B52" s="137" t="s">
        <v>8</v>
      </c>
      <c r="C52" s="136">
        <v>350</v>
      </c>
      <c r="D52" s="44" t="s">
        <v>42</v>
      </c>
      <c r="E52" s="44">
        <v>1</v>
      </c>
      <c r="F52" s="8">
        <v>1</v>
      </c>
      <c r="G52" s="44">
        <f t="shared" si="7"/>
        <v>350</v>
      </c>
      <c r="H52" s="8"/>
      <c r="I52" s="8"/>
      <c r="J52" s="44">
        <f t="shared" si="8"/>
        <v>0</v>
      </c>
      <c r="K52" s="44">
        <f t="shared" si="9"/>
        <v>0</v>
      </c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</row>
    <row r="53" spans="1:43">
      <c r="A53" s="117"/>
      <c r="B53" s="137" t="s">
        <v>9</v>
      </c>
      <c r="C53" s="153">
        <v>95000</v>
      </c>
      <c r="D53" s="44" t="s">
        <v>41</v>
      </c>
      <c r="E53" s="44">
        <v>1</v>
      </c>
      <c r="F53" s="8">
        <v>1</v>
      </c>
      <c r="G53" s="160">
        <f t="shared" si="7"/>
        <v>95000</v>
      </c>
      <c r="H53" s="8"/>
      <c r="I53" s="8"/>
      <c r="J53" s="44">
        <f t="shared" si="8"/>
        <v>0</v>
      </c>
      <c r="K53" s="44">
        <f t="shared" si="9"/>
        <v>0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</row>
    <row r="54" spans="1:43">
      <c r="A54" s="117"/>
      <c r="B54" s="138"/>
      <c r="C54" s="136">
        <v>172</v>
      </c>
      <c r="D54" s="44" t="s">
        <v>43</v>
      </c>
      <c r="E54" s="44">
        <v>1</v>
      </c>
      <c r="F54" s="8">
        <v>1</v>
      </c>
      <c r="G54" s="44">
        <f t="shared" si="7"/>
        <v>172</v>
      </c>
      <c r="H54" s="8"/>
      <c r="I54" s="8"/>
      <c r="J54" s="44">
        <f t="shared" si="8"/>
        <v>0</v>
      </c>
      <c r="K54" s="44">
        <f t="shared" si="9"/>
        <v>0</v>
      </c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</row>
    <row r="55" spans="1:43">
      <c r="A55" s="138"/>
      <c r="B55" s="44" t="s">
        <v>10</v>
      </c>
      <c r="C55" s="152">
        <v>17780</v>
      </c>
      <c r="D55" s="44" t="s">
        <v>42</v>
      </c>
      <c r="E55" s="44">
        <v>1</v>
      </c>
      <c r="F55" s="8">
        <v>1</v>
      </c>
      <c r="G55" s="160">
        <f t="shared" si="7"/>
        <v>17780</v>
      </c>
      <c r="H55" s="8"/>
      <c r="I55" s="8"/>
      <c r="J55" s="44">
        <f t="shared" si="8"/>
        <v>0</v>
      </c>
      <c r="K55" s="44">
        <f t="shared" si="9"/>
        <v>0</v>
      </c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</row>
    <row r="56" spans="1:43">
      <c r="A56" s="125"/>
      <c r="B56" s="122" t="s">
        <v>126</v>
      </c>
      <c r="C56" s="123"/>
      <c r="D56" s="125"/>
      <c r="E56" s="125"/>
      <c r="F56" s="125"/>
      <c r="G56" s="128"/>
      <c r="H56" s="125"/>
      <c r="I56" s="125"/>
      <c r="J56" s="48">
        <f>SUM(J45:J55)</f>
        <v>0</v>
      </c>
      <c r="K56" s="159">
        <f>SUM(K45:K55)</f>
        <v>0</v>
      </c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</row>
    <row r="57" spans="1:43">
      <c r="A57" s="28"/>
      <c r="B57" s="76" t="s">
        <v>130</v>
      </c>
      <c r="C57" s="47"/>
      <c r="D57" s="47"/>
      <c r="E57" s="47"/>
      <c r="F57" s="154">
        <f>+P25+F26+H41+K56</f>
        <v>0</v>
      </c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</row>
    <row r="58" spans="1:43">
      <c r="A58" s="28"/>
      <c r="B58" s="28"/>
      <c r="C58" s="14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</row>
    <row r="59" spans="1:43">
      <c r="A59" s="52" t="s">
        <v>75</v>
      </c>
      <c r="B59" s="52" t="s">
        <v>76</v>
      </c>
      <c r="C59" s="134" t="s">
        <v>81</v>
      </c>
      <c r="D59" s="52" t="s">
        <v>82</v>
      </c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</row>
    <row r="60" spans="1:43">
      <c r="A60" s="57" t="s">
        <v>107</v>
      </c>
      <c r="B60" s="115" t="s">
        <v>80</v>
      </c>
      <c r="C60" s="22"/>
      <c r="D60" s="23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</row>
    <row r="61" spans="1:43" ht="30">
      <c r="A61" s="59"/>
      <c r="B61" s="155" t="s">
        <v>79</v>
      </c>
      <c r="C61" s="22"/>
      <c r="D61" s="23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</row>
    <row r="62" spans="1:43" ht="30">
      <c r="A62" s="59"/>
      <c r="B62" s="155" t="s">
        <v>78</v>
      </c>
      <c r="C62" s="24"/>
      <c r="D62" s="23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</row>
    <row r="63" spans="1:43">
      <c r="A63" s="59"/>
      <c r="B63" s="115" t="s">
        <v>77</v>
      </c>
      <c r="C63" s="24"/>
      <c r="D63" s="23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</row>
    <row r="64" spans="1:43" ht="58" customHeight="1">
      <c r="A64" s="61"/>
      <c r="B64" s="115" t="s">
        <v>105</v>
      </c>
      <c r="C64" s="22"/>
      <c r="D64" s="23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</row>
    <row r="65" spans="1:43">
      <c r="A65" s="28"/>
      <c r="B65" s="28"/>
      <c r="C65" s="14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</row>
    <row r="66" spans="1:43">
      <c r="A66" s="28"/>
      <c r="B66" s="65" t="s">
        <v>62</v>
      </c>
      <c r="C66" s="15"/>
      <c r="D66" s="15"/>
      <c r="E66" s="15"/>
      <c r="F66" s="15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</row>
    <row r="67" spans="1:43" ht="42">
      <c r="A67" s="28"/>
      <c r="B67" s="65" t="s">
        <v>63</v>
      </c>
      <c r="C67" s="15"/>
      <c r="D67" s="15"/>
      <c r="E67" s="15"/>
      <c r="F67" s="15"/>
      <c r="AK67" s="28"/>
      <c r="AL67" s="28"/>
      <c r="AM67" s="28"/>
      <c r="AN67" s="28"/>
      <c r="AO67" s="28"/>
      <c r="AP67" s="28"/>
      <c r="AQ67" s="28"/>
    </row>
    <row r="68" spans="1:43">
      <c r="A68" s="28"/>
      <c r="B68" s="65" t="s">
        <v>64</v>
      </c>
      <c r="C68" s="15"/>
      <c r="D68" s="15"/>
      <c r="E68" s="15"/>
      <c r="F68" s="15"/>
      <c r="AK68" s="28"/>
      <c r="AL68" s="28"/>
      <c r="AM68" s="28"/>
      <c r="AN68" s="28"/>
      <c r="AO68" s="28"/>
      <c r="AP68" s="28"/>
      <c r="AQ68" s="28"/>
    </row>
    <row r="69" spans="1:43" ht="77" customHeight="1">
      <c r="A69" s="28"/>
      <c r="B69" s="65" t="s">
        <v>65</v>
      </c>
      <c r="C69" s="1"/>
      <c r="D69" s="2"/>
      <c r="E69" s="2"/>
      <c r="F69" s="3"/>
      <c r="AK69" s="28"/>
      <c r="AL69" s="28"/>
      <c r="AM69" s="28"/>
      <c r="AN69" s="28"/>
      <c r="AO69" s="28"/>
      <c r="AP69" s="28"/>
      <c r="AQ69" s="28"/>
    </row>
    <row r="70" spans="1:43">
      <c r="A70" s="28"/>
      <c r="B70" s="65" t="s">
        <v>66</v>
      </c>
      <c r="C70" s="15"/>
      <c r="D70" s="15"/>
      <c r="E70" s="15"/>
      <c r="F70" s="15"/>
      <c r="AK70" s="28"/>
      <c r="AL70" s="28"/>
      <c r="AM70" s="28"/>
      <c r="AN70" s="28"/>
      <c r="AO70" s="28"/>
      <c r="AP70" s="28"/>
      <c r="AQ70" s="28"/>
    </row>
    <row r="71" spans="1:43">
      <c r="A71" s="28"/>
      <c r="AK71" s="28"/>
      <c r="AL71" s="28"/>
      <c r="AM71" s="28"/>
      <c r="AN71" s="28"/>
      <c r="AO71" s="28"/>
      <c r="AP71" s="28"/>
      <c r="AQ71" s="28"/>
    </row>
    <row r="72" spans="1:43">
      <c r="A72" s="28"/>
      <c r="AK72" s="28"/>
      <c r="AL72" s="28"/>
      <c r="AM72" s="28"/>
      <c r="AN72" s="28"/>
      <c r="AO72" s="28"/>
      <c r="AP72" s="28"/>
      <c r="AQ72" s="28"/>
    </row>
    <row r="73" spans="1:43">
      <c r="A73" s="28"/>
      <c r="AK73" s="28"/>
      <c r="AL73" s="28"/>
      <c r="AM73" s="28"/>
      <c r="AN73" s="28"/>
      <c r="AO73" s="28"/>
      <c r="AP73" s="28"/>
      <c r="AQ73" s="28"/>
    </row>
    <row r="74" spans="1:43">
      <c r="A74" s="28"/>
      <c r="AK74" s="28"/>
      <c r="AL74" s="28"/>
      <c r="AM74" s="28"/>
      <c r="AN74" s="28"/>
      <c r="AO74" s="28"/>
      <c r="AP74" s="28"/>
      <c r="AQ74" s="28"/>
    </row>
    <row r="75" spans="1:43">
      <c r="A75" s="28"/>
      <c r="AK75" s="28"/>
      <c r="AL75" s="28"/>
      <c r="AM75" s="28"/>
      <c r="AN75" s="28"/>
      <c r="AO75" s="28"/>
      <c r="AP75" s="28"/>
      <c r="AQ75" s="28"/>
    </row>
    <row r="76" spans="1:43">
      <c r="A76" s="28"/>
      <c r="AK76" s="28"/>
      <c r="AL76" s="28"/>
      <c r="AM76" s="28"/>
      <c r="AN76" s="28"/>
      <c r="AO76" s="28"/>
      <c r="AP76" s="28"/>
      <c r="AQ76" s="28"/>
    </row>
    <row r="77" spans="1:43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</row>
    <row r="78" spans="1:43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</row>
    <row r="79" spans="1:43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</row>
    <row r="80" spans="1:43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</row>
    <row r="81" spans="1:43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</row>
    <row r="82" spans="1:43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</row>
    <row r="83" spans="1:43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</row>
    <row r="84" spans="1:43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</row>
    <row r="85" spans="1:43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</row>
    <row r="86" spans="1:43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</row>
    <row r="87" spans="1:43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</row>
    <row r="88" spans="1:43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</row>
    <row r="89" spans="1:43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</row>
    <row r="90" spans="1:43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</row>
    <row r="91" spans="1:43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</row>
    <row r="92" spans="1:43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</row>
    <row r="93" spans="1:43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</row>
    <row r="94" spans="1:43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</row>
    <row r="95" spans="1:43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</row>
    <row r="96" spans="1:43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</row>
    <row r="97" spans="1:43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</row>
    <row r="98" spans="1:43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</row>
    <row r="99" spans="1:43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</row>
    <row r="100" spans="1:43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</row>
    <row r="101" spans="1:43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</row>
    <row r="102" spans="1:43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</row>
  </sheetData>
  <sheetProtection algorithmName="SHA-512" hashValue="lqjYZPwuGczAmZq4mHh0uRT6KRmdT5GyjGQJqiouPnXK/JlvG2SXgHRQIDih9VnhdOBKngBjiifhqWenbKSJCA==" saltValue="Z3RD5EllpDdcCYr5CXyoFA==" spinCount="100000" sheet="1" objects="1" scenarios="1" selectLockedCells="1"/>
  <mergeCells count="12">
    <mergeCell ref="C66:F66"/>
    <mergeCell ref="C67:F67"/>
    <mergeCell ref="C68:F68"/>
    <mergeCell ref="C70:F70"/>
    <mergeCell ref="A7:H7"/>
    <mergeCell ref="A9:G9"/>
    <mergeCell ref="B5:D5"/>
    <mergeCell ref="A60:A64"/>
    <mergeCell ref="A2:D2"/>
    <mergeCell ref="B41:D41"/>
    <mergeCell ref="B25:E25"/>
    <mergeCell ref="B56:C56"/>
  </mergeCells>
  <pageMargins left="0.7" right="0.7" top="0.75" bottom="0.75" header="0.3" footer="0.3"/>
  <pageSetup paperSize="9" scale="30" orientation="landscape" horizontalDpi="0" verticalDpi="0"/>
  <headerFooter>
    <oddHeader>&amp;L&amp;G</oddHead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0BEDC-9050-B746-9089-29A11E58C37D}">
  <sheetPr>
    <tabColor rgb="FFFFFF00"/>
    <pageSetUpPr fitToPage="1"/>
  </sheetPr>
  <dimension ref="A1:AE39"/>
  <sheetViews>
    <sheetView zoomScaleNormal="100" workbookViewId="0">
      <selection activeCell="B31" sqref="B31:E35"/>
    </sheetView>
  </sheetViews>
  <sheetFormatPr baseColWidth="10" defaultRowHeight="16"/>
  <cols>
    <col min="1" max="1" width="23.5" style="27" customWidth="1"/>
    <col min="2" max="2" width="21.83203125" style="27" customWidth="1"/>
    <col min="3" max="3" width="12.1640625" style="27" customWidth="1"/>
    <col min="4" max="7" width="10.83203125" style="27"/>
    <col min="8" max="8" width="15.33203125" style="27" customWidth="1"/>
    <col min="9" max="16384" width="10.83203125" style="27"/>
  </cols>
  <sheetData>
    <row r="1" spans="1:31" ht="20">
      <c r="A1" s="25" t="s">
        <v>118</v>
      </c>
      <c r="B1" s="26"/>
      <c r="C1" s="26"/>
      <c r="D1" s="26"/>
      <c r="E1" s="26"/>
      <c r="F1" s="26"/>
      <c r="G1" s="26"/>
      <c r="H1" s="26"/>
    </row>
    <row r="2" spans="1:31">
      <c r="A2" s="28" t="s">
        <v>30</v>
      </c>
      <c r="B2" s="28"/>
      <c r="C2" s="28"/>
      <c r="D2" s="28"/>
    </row>
    <row r="3" spans="1:31">
      <c r="A3" s="28"/>
      <c r="B3" s="28"/>
      <c r="C3" s="28"/>
      <c r="D3" s="28"/>
    </row>
    <row r="4" spans="1:31">
      <c r="A4" s="29" t="s">
        <v>55</v>
      </c>
      <c r="B4" s="26"/>
      <c r="C4" s="17"/>
      <c r="D4" s="69"/>
      <c r="E4" s="69"/>
      <c r="F4" s="69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</row>
    <row r="5" spans="1:31">
      <c r="A5" s="30"/>
      <c r="B5" s="31"/>
      <c r="C5" s="32"/>
      <c r="D5" s="31"/>
      <c r="E5" s="31"/>
      <c r="F5" s="31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</row>
    <row r="6" spans="1:31">
      <c r="A6" s="14" t="s">
        <v>114</v>
      </c>
      <c r="B6" s="33"/>
      <c r="C6" s="33"/>
      <c r="D6" s="34"/>
      <c r="E6" s="34"/>
      <c r="F6" s="34"/>
      <c r="G6" s="26"/>
      <c r="H6" s="26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</row>
    <row r="7" spans="1:31">
      <c r="A7" s="35" t="s">
        <v>60</v>
      </c>
      <c r="B7" s="36"/>
      <c r="C7" s="36"/>
      <c r="D7" s="36"/>
      <c r="E7" s="36"/>
      <c r="F7" s="36"/>
      <c r="G7" s="36"/>
      <c r="H7" s="36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</row>
    <row r="8" spans="1:31" ht="31" customHeight="1">
      <c r="A8" s="37" t="s">
        <v>61</v>
      </c>
      <c r="B8" s="38"/>
      <c r="C8" s="38"/>
      <c r="D8" s="38"/>
      <c r="E8" s="38"/>
      <c r="F8" s="38"/>
      <c r="G8" s="36"/>
      <c r="H8" s="36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pans="1:31">
      <c r="A9" s="30"/>
      <c r="B9" s="31"/>
      <c r="C9" s="32"/>
      <c r="D9" s="31"/>
      <c r="E9" s="31"/>
      <c r="F9" s="31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31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31" ht="84">
      <c r="A11" s="39" t="s">
        <v>67</v>
      </c>
      <c r="B11" s="40" t="s">
        <v>68</v>
      </c>
      <c r="C11" s="40" t="s">
        <v>121</v>
      </c>
      <c r="D11" s="40" t="s">
        <v>70</v>
      </c>
      <c r="E11" s="41" t="s">
        <v>116</v>
      </c>
      <c r="F11" s="41" t="s">
        <v>117</v>
      </c>
      <c r="G11" s="41" t="s">
        <v>119</v>
      </c>
      <c r="H11" s="41" t="s">
        <v>120</v>
      </c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31">
      <c r="A12" s="42" t="s">
        <v>25</v>
      </c>
      <c r="B12" s="43"/>
      <c r="C12" s="43">
        <v>150</v>
      </c>
      <c r="D12" s="43" t="s">
        <v>26</v>
      </c>
      <c r="E12" s="44"/>
      <c r="F12" s="21">
        <v>0</v>
      </c>
      <c r="G12" s="44">
        <f>(+C12*F12)*12</f>
        <v>0</v>
      </c>
      <c r="H12" s="45">
        <f>+G12*8</f>
        <v>0</v>
      </c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31">
      <c r="A13" s="42" t="s">
        <v>22</v>
      </c>
      <c r="B13" s="43">
        <v>250</v>
      </c>
      <c r="C13" s="43"/>
      <c r="D13" s="43" t="s">
        <v>26</v>
      </c>
      <c r="E13" s="21">
        <v>0</v>
      </c>
      <c r="F13" s="44"/>
      <c r="G13" s="44">
        <f>(+B13*E13)*12</f>
        <v>0</v>
      </c>
      <c r="H13" s="45">
        <f>+G13*8</f>
        <v>0</v>
      </c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31">
      <c r="A14" s="42" t="s">
        <v>16</v>
      </c>
      <c r="B14" s="43">
        <v>250</v>
      </c>
      <c r="C14" s="43">
        <v>150</v>
      </c>
      <c r="D14" s="43" t="s">
        <v>26</v>
      </c>
      <c r="E14" s="21">
        <v>0</v>
      </c>
      <c r="F14" s="21">
        <v>0</v>
      </c>
      <c r="G14" s="44">
        <f>((+B14*E14)+(C14*F14))*12</f>
        <v>0</v>
      </c>
      <c r="H14" s="45">
        <f>+G14*8</f>
        <v>0</v>
      </c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31">
      <c r="A15" s="76" t="s">
        <v>138</v>
      </c>
      <c r="B15" s="46"/>
      <c r="C15" s="46"/>
      <c r="D15" s="46"/>
      <c r="E15" s="47"/>
      <c r="F15" s="78"/>
      <c r="G15" s="79"/>
      <c r="H15" s="77">
        <f>SUM(H12:H14)</f>
        <v>0</v>
      </c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31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>
      <c r="A17" s="49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ht="35" customHeight="1">
      <c r="A18" s="50" t="s">
        <v>122</v>
      </c>
      <c r="B18" s="51"/>
      <c r="C18" s="51"/>
      <c r="D18" s="51"/>
      <c r="E18" s="51"/>
      <c r="F18" s="51"/>
      <c r="G18" s="51"/>
      <c r="H18" s="51"/>
    </row>
    <row r="22" spans="1:31" ht="57">
      <c r="A22" s="52" t="s">
        <v>75</v>
      </c>
      <c r="B22" s="53" t="s">
        <v>76</v>
      </c>
      <c r="C22" s="26"/>
      <c r="D22" s="54"/>
      <c r="E22" s="55" t="s">
        <v>81</v>
      </c>
      <c r="F22" s="56" t="s">
        <v>82</v>
      </c>
    </row>
    <row r="23" spans="1:31">
      <c r="A23" s="57" t="s">
        <v>107</v>
      </c>
      <c r="B23" s="58" t="s">
        <v>80</v>
      </c>
      <c r="C23" s="36"/>
      <c r="D23" s="54"/>
      <c r="E23" s="22"/>
      <c r="F23" s="23"/>
    </row>
    <row r="24" spans="1:31">
      <c r="A24" s="59"/>
      <c r="B24" s="58" t="s">
        <v>79</v>
      </c>
      <c r="C24" s="36"/>
      <c r="D24" s="54"/>
      <c r="E24" s="22"/>
      <c r="F24" s="23"/>
    </row>
    <row r="25" spans="1:31">
      <c r="A25" s="59"/>
      <c r="B25" s="58" t="s">
        <v>78</v>
      </c>
      <c r="C25" s="36"/>
      <c r="D25" s="60"/>
      <c r="E25" s="24"/>
      <c r="F25" s="23"/>
    </row>
    <row r="26" spans="1:31">
      <c r="A26" s="59"/>
      <c r="B26" s="58" t="s">
        <v>77</v>
      </c>
      <c r="C26" s="36"/>
      <c r="D26" s="60"/>
      <c r="E26" s="24"/>
      <c r="F26" s="23"/>
    </row>
    <row r="27" spans="1:31" ht="16" customHeight="1">
      <c r="A27" s="61"/>
      <c r="B27" s="62" t="s">
        <v>105</v>
      </c>
      <c r="C27" s="63"/>
      <c r="D27" s="64"/>
      <c r="E27" s="22"/>
      <c r="F27" s="23"/>
    </row>
    <row r="30" spans="1:31">
      <c r="A30" s="65" t="s">
        <v>62</v>
      </c>
      <c r="B30" s="15"/>
      <c r="C30" s="15"/>
      <c r="D30" s="15"/>
      <c r="E30" s="15"/>
    </row>
    <row r="31" spans="1:31" ht="16" customHeight="1">
      <c r="A31" s="66" t="s">
        <v>63</v>
      </c>
      <c r="B31" s="18"/>
      <c r="C31" s="19"/>
      <c r="D31" s="19"/>
      <c r="E31" s="20"/>
    </row>
    <row r="32" spans="1:31" ht="16" customHeight="1">
      <c r="A32" s="67"/>
      <c r="B32" s="70"/>
      <c r="C32" s="71"/>
      <c r="D32" s="71"/>
      <c r="E32" s="72"/>
    </row>
    <row r="33" spans="1:5" ht="16" customHeight="1">
      <c r="A33" s="67"/>
      <c r="B33" s="70"/>
      <c r="C33" s="71"/>
      <c r="D33" s="71"/>
      <c r="E33" s="72"/>
    </row>
    <row r="34" spans="1:5" ht="16" customHeight="1">
      <c r="A34" s="67"/>
      <c r="B34" s="70"/>
      <c r="C34" s="71"/>
      <c r="D34" s="71"/>
      <c r="E34" s="72"/>
    </row>
    <row r="35" spans="1:5" ht="16" customHeight="1">
      <c r="A35" s="68"/>
      <c r="B35" s="73"/>
      <c r="C35" s="74"/>
      <c r="D35" s="74"/>
      <c r="E35" s="75"/>
    </row>
    <row r="36" spans="1:5">
      <c r="A36" s="65" t="s">
        <v>64</v>
      </c>
      <c r="B36" s="15"/>
      <c r="C36" s="15"/>
      <c r="D36" s="15"/>
      <c r="E36" s="15"/>
    </row>
    <row r="37" spans="1:5">
      <c r="A37" s="65" t="s">
        <v>65</v>
      </c>
      <c r="B37" s="1"/>
      <c r="C37" s="2"/>
      <c r="D37" s="2"/>
      <c r="E37" s="3"/>
    </row>
    <row r="38" spans="1:5">
      <c r="A38" s="65" t="s">
        <v>66</v>
      </c>
      <c r="B38" s="15"/>
      <c r="C38" s="15"/>
      <c r="D38" s="15"/>
      <c r="E38" s="15"/>
    </row>
    <row r="39" spans="1:5">
      <c r="A39" s="28"/>
      <c r="B39" s="28"/>
      <c r="C39" s="28"/>
      <c r="D39" s="28"/>
      <c r="E39" s="28"/>
    </row>
  </sheetData>
  <sheetProtection algorithmName="SHA-512" hashValue="ZEu6c6GtE6gjFMrTa6AnFQeQKsUo5WHqRv+V9pnj+mS3hRFiiVdhJhBMq3zchzTV2eGFWPDDX0l8+j9QSUTGiQ==" saltValue="lnje+dzydjPw6hCQIazjhQ==" spinCount="100000" sheet="1" objects="1" scenarios="1" selectLockedCells="1"/>
  <mergeCells count="19">
    <mergeCell ref="B38:E38"/>
    <mergeCell ref="B23:D23"/>
    <mergeCell ref="B24:D24"/>
    <mergeCell ref="B25:D25"/>
    <mergeCell ref="B26:D26"/>
    <mergeCell ref="B27:D27"/>
    <mergeCell ref="B22:D22"/>
    <mergeCell ref="A7:H7"/>
    <mergeCell ref="A8:H8"/>
    <mergeCell ref="B30:E30"/>
    <mergeCell ref="B36:E36"/>
    <mergeCell ref="B31:E35"/>
    <mergeCell ref="A31:A35"/>
    <mergeCell ref="A18:H18"/>
    <mergeCell ref="A23:A27"/>
    <mergeCell ref="A1:H1"/>
    <mergeCell ref="A4:B4"/>
    <mergeCell ref="C4:F4"/>
    <mergeCell ref="A6:H6"/>
  </mergeCells>
  <pageMargins left="0.7" right="0.7" top="0.75" bottom="0.75" header="0.3" footer="0.3"/>
  <pageSetup paperSize="9" scale="70" orientation="portrait" horizontalDpi="0" verticalDpi="0"/>
  <headerFooter>
    <oddHeader>&amp;L&amp;G</oddHeader>
  </headerFooter>
  <colBreaks count="1" manualBreakCount="1">
    <brk id="8" max="38" man="1"/>
  </colBreaks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E1BCF-64BF-3C4A-9AD4-2F06EC544666}">
  <sheetPr>
    <tabColor rgb="FF92D050"/>
    <pageSetUpPr fitToPage="1"/>
  </sheetPr>
  <dimension ref="A1:F22"/>
  <sheetViews>
    <sheetView view="pageLayout" zoomScale="125" zoomScaleNormal="125" zoomScalePageLayoutView="125" workbookViewId="0">
      <selection activeCell="B18" sqref="B18"/>
    </sheetView>
  </sheetViews>
  <sheetFormatPr baseColWidth="10" defaultRowHeight="16"/>
  <cols>
    <col min="1" max="1" width="32.1640625" style="27" customWidth="1"/>
    <col min="2" max="2" width="51.1640625" style="27" customWidth="1"/>
    <col min="3" max="3" width="18.33203125" style="27" customWidth="1"/>
    <col min="4" max="10" width="10.83203125" style="27"/>
    <col min="11" max="11" width="13.1640625" style="27" customWidth="1"/>
    <col min="12" max="16384" width="10.83203125" style="27"/>
  </cols>
  <sheetData>
    <row r="1" spans="1:6" s="27" customFormat="1" ht="18">
      <c r="A1" s="81" t="s">
        <v>143</v>
      </c>
      <c r="B1" s="82"/>
      <c r="C1" s="82"/>
      <c r="D1" s="82"/>
    </row>
    <row r="3" spans="1:6" s="27" customFormat="1">
      <c r="A3" s="28"/>
      <c r="B3" s="28"/>
      <c r="C3" s="28"/>
      <c r="D3" s="28"/>
      <c r="E3" s="28"/>
      <c r="F3" s="28"/>
    </row>
    <row r="4" spans="1:6" s="27" customFormat="1">
      <c r="A4" s="83" t="s">
        <v>13</v>
      </c>
    </row>
    <row r="5" spans="1:6" s="27" customFormat="1" ht="29">
      <c r="A5" s="84" t="s">
        <v>44</v>
      </c>
      <c r="B5" s="84" t="s">
        <v>73</v>
      </c>
      <c r="C5" s="85" t="s">
        <v>136</v>
      </c>
    </row>
    <row r="6" spans="1:6" s="27" customFormat="1">
      <c r="A6" s="44" t="str">
        <f>+'I perceel 1 prijs per eenheid'!A12</f>
        <v>1.1 Sanitaire Hardware (huur)</v>
      </c>
      <c r="B6" s="86" t="str">
        <f>+'I perceel 1 prijs per eenheid'!B12</f>
        <v>Automaten, dispensers, afvalbakken en hygieneboxen</v>
      </c>
      <c r="C6" s="45">
        <f>+'I perceel 1 prijs per eenheid'!P25</f>
        <v>0</v>
      </c>
    </row>
    <row r="7" spans="1:6" s="27" customFormat="1">
      <c r="A7" s="44"/>
      <c r="B7" s="86" t="str">
        <f>+'I perceel 1 prijs per eenheid'!B28</f>
        <v>Matten droog/schoonloop op locatie</v>
      </c>
      <c r="C7" s="45">
        <f>+'I perceel 1 prijs per eenheid'!H41</f>
        <v>0</v>
      </c>
    </row>
    <row r="8" spans="1:6" s="27" customFormat="1">
      <c r="A8" s="44" t="str">
        <f>+'I perceel 1 prijs per eenheid'!A44</f>
        <v>1.2 Disposables (koop)</v>
      </c>
      <c r="B8" s="44" t="str">
        <f>+'I perceel 1 prijs per eenheid'!B44</f>
        <v>Disposables</v>
      </c>
      <c r="C8" s="45">
        <f>+'I perceel 1 prijs per eenheid'!K56</f>
        <v>0</v>
      </c>
    </row>
    <row r="9" spans="1:6" s="27" customFormat="1">
      <c r="A9" s="44" t="s">
        <v>58</v>
      </c>
      <c r="B9" s="42" t="s">
        <v>86</v>
      </c>
      <c r="C9" s="87">
        <f>+'I perceel 1 prijs per eenheid'!F26</f>
        <v>0</v>
      </c>
    </row>
    <row r="10" spans="1:6" s="27" customFormat="1" ht="28" customHeight="1">
      <c r="A10" s="88" t="str">
        <f>+'I perceel 1 prijs per eenheid'!B57</f>
        <v>Perceel 1 fictieve vergelijkingsprijs 8 jaar Sanitaire Hardware en Disposables (telt mee voor gunning), incl implementatie</v>
      </c>
      <c r="B10" s="89"/>
      <c r="C10" s="90">
        <f>SUM(C6:C9)</f>
        <v>0</v>
      </c>
    </row>
    <row r="11" spans="1:6" s="27" customFormat="1">
      <c r="A11" s="91"/>
      <c r="B11" s="91"/>
      <c r="C11" s="91"/>
    </row>
    <row r="12" spans="1:6" s="27" customFormat="1">
      <c r="A12" s="91"/>
      <c r="B12" s="91"/>
      <c r="C12" s="91"/>
    </row>
    <row r="13" spans="1:6" s="27" customFormat="1">
      <c r="A13" s="91" t="s">
        <v>14</v>
      </c>
      <c r="B13" s="91"/>
      <c r="C13" s="91"/>
    </row>
    <row r="14" spans="1:6" s="27" customFormat="1" ht="29">
      <c r="A14" s="84" t="s">
        <v>44</v>
      </c>
      <c r="B14" s="84" t="s">
        <v>74</v>
      </c>
      <c r="C14" s="85" t="s">
        <v>137</v>
      </c>
    </row>
    <row r="15" spans="1:6" s="27" customFormat="1">
      <c r="A15" s="92" t="str">
        <f>+'II perceel 2 prijs per eenheid'!A15</f>
        <v>*) Fictieve vergelijkingsprijs perceel 2 Textiele Poetsdoeken (telt mee voor gunning)</v>
      </c>
      <c r="B15" s="93"/>
      <c r="C15" s="94">
        <f>+'II perceel 2 prijs per eenheid'!H15</f>
        <v>0</v>
      </c>
    </row>
    <row r="16" spans="1:6" s="27" customFormat="1">
      <c r="A16" s="91"/>
      <c r="B16" s="91"/>
      <c r="C16" s="91"/>
    </row>
    <row r="17" spans="1:5" s="27" customFormat="1">
      <c r="A17" s="91"/>
      <c r="B17" s="91"/>
      <c r="C17" s="91"/>
    </row>
    <row r="18" spans="1:5" s="27" customFormat="1">
      <c r="B18" s="91"/>
      <c r="C18" s="91"/>
    </row>
    <row r="19" spans="1:5" s="27" customFormat="1">
      <c r="A19" s="91" t="s">
        <v>139</v>
      </c>
      <c r="B19" s="28"/>
      <c r="C19" s="91" t="str">
        <f>IF(AND(C10&gt;0,C15&gt;0),"JA","NEE")</f>
        <v>NEE</v>
      </c>
    </row>
    <row r="20" spans="1:5" s="27" customFormat="1">
      <c r="A20" s="28" t="str">
        <f>IF(C19="ja","Fictieve korting op overall vergelijkingsprijs van Inschrijver is van toepassing"," ")</f>
        <v xml:space="preserve"> </v>
      </c>
      <c r="B20" s="28"/>
      <c r="C20" s="28" t="str">
        <f>IF(C19="ja",-5000," " )</f>
        <v xml:space="preserve"> </v>
      </c>
    </row>
    <row r="21" spans="1:5" s="27" customFormat="1">
      <c r="A21" s="28" t="s">
        <v>140</v>
      </c>
      <c r="C21" s="95" t="str">
        <f>IF(C19="nee","niet van toepassing",+C10+C15)</f>
        <v>niet van toepassing</v>
      </c>
    </row>
    <row r="22" spans="1:5" s="27" customFormat="1">
      <c r="A22" s="28" t="s">
        <v>141</v>
      </c>
      <c r="B22" s="28"/>
      <c r="C22" s="95" t="str">
        <f>IF(C19="nee","niet van toepassing",+C20+C21)</f>
        <v>niet van toepassing</v>
      </c>
      <c r="D22" s="28"/>
      <c r="E22" s="28"/>
    </row>
  </sheetData>
  <sheetProtection algorithmName="SHA-512" hashValue="WfzSJxTOKHQ4CgxilSK0QAOpSPHnv39Eb1KUxkvACBgtQNW33gNYFHQKjJO3vpviALovNznJsAgc1ugQIYYZ3g==" saltValue="ilIumhEgs8w0VtenTLZIPw==" spinCount="100000" sheet="1" objects="1" scenarios="1" selectLockedCells="1"/>
  <mergeCells count="2">
    <mergeCell ref="A10:B10"/>
    <mergeCell ref="A15:B15"/>
  </mergeCells>
  <pageMargins left="0.7" right="0.7" top="0.75" bottom="0.75" header="0.3" footer="0.3"/>
  <pageSetup paperSize="9" orientation="landscape" horizontalDpi="0" verticalDpi="0"/>
  <headerFooter>
    <oddHeader>&amp;L&amp;G</oddHead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13FDF-09C9-164B-9BF3-5EEDBA1896BB}">
  <dimension ref="A1"/>
  <sheetViews>
    <sheetView workbookViewId="0">
      <selection activeCell="I29" sqref="I29"/>
    </sheetView>
  </sheetViews>
  <sheetFormatPr baseColWidth="10" defaultRowHeight="16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</vt:i4>
      </vt:variant>
    </vt:vector>
  </HeadingPairs>
  <TitlesOfParts>
    <vt:vector size="6" baseType="lpstr">
      <vt:lpstr>0 Instructies</vt:lpstr>
      <vt:lpstr>I perceel 1 prijs per eenheid</vt:lpstr>
      <vt:lpstr>II perceel 2 prijs per eenheid</vt:lpstr>
      <vt:lpstr>III overzicht totale vergel pr</vt:lpstr>
      <vt:lpstr>Blad2</vt:lpstr>
      <vt:lpstr>'III overzicht totale vergel pr'!Afdrukbereik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van den Bos</dc:creator>
  <cp:lastModifiedBy>Luci Kudus</cp:lastModifiedBy>
  <dcterms:created xsi:type="dcterms:W3CDTF">2024-08-23T09:41:55Z</dcterms:created>
  <dcterms:modified xsi:type="dcterms:W3CDTF">2024-09-26T19:06:33Z</dcterms:modified>
</cp:coreProperties>
</file>