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utrechtcloud.sharepoint.com/sites/AanbestedingenInkoop-encontractmanagement-Team-MO-Aanbestedingen/Gedeelde documenten/EA/2023FH017 EA Kantoorartikelen en drukwerk (vh 2023-FH-005)/03 Werkdocumenten/Aanbestedingsstukken/"/>
    </mc:Choice>
  </mc:AlternateContent>
  <xr:revisionPtr revIDLastSave="619" documentId="11_B209D5467D2B45B6064F0F6D3B771108CA42462E" xr6:coauthVersionLast="47" xr6:coauthVersionMax="47" xr10:uidLastSave="{0ECD482E-1854-4BE2-9F0C-67CB3057E21A}"/>
  <bookViews>
    <workbookView xWindow="-120" yWindow="-120" windowWidth="29040" windowHeight="15840" xr2:uid="{00000000-000D-0000-FFFF-FFFF00000000}"/>
  </bookViews>
  <sheets>
    <sheet name="Gunningscriterium" sheetId="2" r:id="rId1"/>
  </sheets>
  <definedNames>
    <definedName name="_xlnm._FilterDatabase" localSheetId="0" hidden="1">Gunningscriterium!$A$14:$F$35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  <c r="D16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15" i="2"/>
  <c r="B34" i="2"/>
  <c r="E23" i="2" s="1"/>
  <c r="E17" i="2" l="1"/>
  <c r="F17" i="2" s="1"/>
  <c r="F23" i="2"/>
  <c r="E18" i="2"/>
  <c r="F18" i="2" s="1"/>
  <c r="E15" i="2"/>
  <c r="E20" i="2"/>
  <c r="F20" i="2" s="1"/>
  <c r="E24" i="2"/>
  <c r="F24" i="2" s="1"/>
  <c r="E22" i="2"/>
  <c r="F22" i="2" s="1"/>
  <c r="E21" i="2"/>
  <c r="F21" i="2" s="1"/>
  <c r="E26" i="2"/>
  <c r="F26" i="2" s="1"/>
  <c r="E27" i="2"/>
  <c r="F27" i="2" s="1"/>
  <c r="E32" i="2"/>
  <c r="F32" i="2" s="1"/>
  <c r="E33" i="2"/>
  <c r="F33" i="2" s="1"/>
  <c r="E31" i="2"/>
  <c r="F31" i="2" s="1"/>
  <c r="E19" i="2"/>
  <c r="F19" i="2" s="1"/>
  <c r="E28" i="2"/>
  <c r="F28" i="2" s="1"/>
  <c r="E29" i="2"/>
  <c r="F29" i="2" s="1"/>
  <c r="E16" i="2"/>
  <c r="F16" i="2" s="1"/>
  <c r="E30" i="2"/>
  <c r="F30" i="2" s="1"/>
  <c r="E25" i="2"/>
  <c r="F25" i="2" s="1"/>
  <c r="F15" i="2" l="1"/>
  <c r="F34" i="2" s="1"/>
  <c r="G35" i="2" l="1"/>
  <c r="O21" i="2"/>
  <c r="F35" i="2" s="1"/>
</calcChain>
</file>

<file path=xl/sharedStrings.xml><?xml version="1.0" encoding="utf-8"?>
<sst xmlns="http://schemas.openxmlformats.org/spreadsheetml/2006/main" count="82" uniqueCount="61">
  <si>
    <t>Artikel</t>
  </si>
  <si>
    <t>Aantal 2023</t>
  </si>
  <si>
    <t>Balpen blauw</t>
  </si>
  <si>
    <t>Balpen  zwart</t>
  </si>
  <si>
    <t>Collegeblok A5</t>
  </si>
  <si>
    <t>Dossiermap (in kleur)</t>
  </si>
  <si>
    <t>Kladblok</t>
  </si>
  <si>
    <t>Markeerstift (Geel/Roze)</t>
  </si>
  <si>
    <t>Memoblok 76X76</t>
  </si>
  <si>
    <t>Memoblok 76X126</t>
  </si>
  <si>
    <t>Nietjes</t>
  </si>
  <si>
    <t>Nietmachine</t>
  </si>
  <si>
    <t>Ontnieter</t>
  </si>
  <si>
    <t>Perforator</t>
  </si>
  <si>
    <t>Reinigingsdoekjes</t>
  </si>
  <si>
    <t>Schrift A5</t>
  </si>
  <si>
    <t>Spiraalblok A4</t>
  </si>
  <si>
    <t>Tabbladen A4 10-delig</t>
  </si>
  <si>
    <t>Things To Do Today-notitieboek</t>
  </si>
  <si>
    <t xml:space="preserve">Whiteboardstiften </t>
  </si>
  <si>
    <t>Score</t>
  </si>
  <si>
    <t>EU Ecolabel</t>
  </si>
  <si>
    <t>Weging</t>
  </si>
  <si>
    <t>Gew. Score</t>
  </si>
  <si>
    <t>NF environnement</t>
  </si>
  <si>
    <t>Overig</t>
  </si>
  <si>
    <t>Geen</t>
  </si>
  <si>
    <t>Nordic Swan</t>
  </si>
  <si>
    <t>Österreichische Umweltzeichen</t>
  </si>
  <si>
    <t>MTCS</t>
  </si>
  <si>
    <t>Greenguard</t>
  </si>
  <si>
    <t>Milieukeur</t>
  </si>
  <si>
    <t>Seedling</t>
  </si>
  <si>
    <t>OK Compost</t>
  </si>
  <si>
    <t>Milieukeurmerken</t>
  </si>
  <si>
    <t>der Blaue Engel / Blue Angel</t>
  </si>
  <si>
    <t>FSC</t>
  </si>
  <si>
    <t>Cradle To Cradle Certification</t>
  </si>
  <si>
    <t>Ecomark</t>
  </si>
  <si>
    <t>EcoLogo</t>
  </si>
  <si>
    <t>Milieukeurmerk</t>
  </si>
  <si>
    <t>Maak een keuze</t>
  </si>
  <si>
    <t>Percentage</t>
  </si>
  <si>
    <t>Minimum</t>
  </si>
  <si>
    <t>Maximum</t>
  </si>
  <si>
    <t>Punten</t>
  </si>
  <si>
    <t>Inschrijving</t>
  </si>
  <si>
    <t xml:space="preserve">Invuldocument bij: Duurzaamheid </t>
  </si>
  <si>
    <t>Bij aanbesteding kantoorartikelen, papier en kantoordrukwerk met kenmerk 2024-FH-017</t>
  </si>
  <si>
    <t>Inschrijver:</t>
  </si>
  <si>
    <t>Vul in onderstande tabel het betreffende milieukeurmerk in:</t>
  </si>
  <si>
    <t>Indien "Overig" naam keurmerk:</t>
  </si>
  <si>
    <t>Ondertekening inschrijver</t>
  </si>
  <si>
    <t>Naam</t>
  </si>
  <si>
    <t>Plaats</t>
  </si>
  <si>
    <t>Datum</t>
  </si>
  <si>
    <t>Handtekening</t>
  </si>
  <si>
    <t>Artikelnummer leverancier:</t>
  </si>
  <si>
    <t>Artikelnaam:</t>
  </si>
  <si>
    <t>De gemeente wenst een zo duurzaam en circulair mogelijk assortiment voor kantoorartikelen samen te stellen. Het huidige assortiment bestaat gemiddeld uit 70% duurzame en circulaire artikelen. In onderstaande tabel geeft u per regel aan welk milieukeurmerk van toepassing is. De ondergrens is 50%, dit betekend dat inschrijver vanaf 0,00% tot 50,00% geen punten scoort en wordt uitgesloten van deelname. Verder dienen de artikelnaam en artikelnummer te corresponderen met de aangeboden artikelen in "Bijlage 09 - Prijsinvulformulier"</t>
  </si>
  <si>
    <t>Balpen rood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</si>
</sst>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rgb="FFCC0000"/>
      <name val="Arial"/>
      <family val="2"/>
    </font>
    <font>
      <b/>
      <sz val="10"/>
      <color rgb="FFCC000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3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5" fillId="4" borderId="0" xfId="0" applyFont="1" applyFill="1"/>
    <xf numFmtId="0" fontId="2" fillId="4" borderId="0" xfId="0" applyFont="1" applyFill="1"/>
    <xf numFmtId="0" fontId="2" fillId="4" borderId="4" xfId="0" applyFont="1" applyFill="1" applyBorder="1"/>
    <xf numFmtId="0" fontId="2" fillId="4" borderId="0" xfId="0" applyFont="1" applyFill="1" applyAlignment="1">
      <alignment horizontal="left" vertical="top" wrapText="1"/>
    </xf>
    <xf numFmtId="0" fontId="6" fillId="4" borderId="0" xfId="0" applyFont="1" applyFill="1"/>
    <xf numFmtId="0" fontId="6" fillId="4" borderId="0" xfId="0" applyFont="1" applyFill="1" applyAlignment="1">
      <alignment horizontal="left" vertical="top" wrapText="1"/>
    </xf>
    <xf numFmtId="0" fontId="5" fillId="0" borderId="2" xfId="0" applyFont="1" applyFill="1" applyBorder="1"/>
    <xf numFmtId="0" fontId="5" fillId="0" borderId="1" xfId="0" applyFont="1" applyFill="1" applyBorder="1"/>
    <xf numFmtId="0" fontId="2" fillId="0" borderId="2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Fill="1" applyBorder="1"/>
    <xf numFmtId="0" fontId="2" fillId="0" borderId="0" xfId="0" applyFont="1" applyBorder="1"/>
    <xf numFmtId="0" fontId="2" fillId="0" borderId="0" xfId="0" applyFont="1" applyFill="1" applyBorder="1"/>
    <xf numFmtId="0" fontId="6" fillId="4" borderId="0" xfId="0" applyFont="1" applyFill="1" applyBorder="1"/>
    <xf numFmtId="3" fontId="6" fillId="4" borderId="0" xfId="0" applyNumberFormat="1" applyFont="1" applyFill="1" applyBorder="1"/>
    <xf numFmtId="4" fontId="6" fillId="4" borderId="0" xfId="0" applyNumberFormat="1" applyFont="1" applyFill="1" applyBorder="1"/>
    <xf numFmtId="10" fontId="6" fillId="4" borderId="0" xfId="1" applyNumberFormat="1" applyFont="1" applyFill="1"/>
    <xf numFmtId="2" fontId="6" fillId="4" borderId="0" xfId="0" applyNumberFormat="1" applyFont="1" applyFill="1"/>
    <xf numFmtId="0" fontId="7" fillId="3" borderId="1" xfId="0" applyFont="1" applyFill="1" applyBorder="1"/>
    <xf numFmtId="0" fontId="7" fillId="3" borderId="5" xfId="0" applyFont="1" applyFill="1" applyBorder="1"/>
    <xf numFmtId="0" fontId="8" fillId="0" borderId="1" xfId="0" applyFont="1" applyBorder="1"/>
    <xf numFmtId="3" fontId="8" fillId="0" borderId="1" xfId="0" applyNumberFormat="1" applyFont="1" applyBorder="1"/>
    <xf numFmtId="3" fontId="8" fillId="2" borderId="1" xfId="0" applyNumberFormat="1" applyFont="1" applyFill="1" applyBorder="1"/>
    <xf numFmtId="10" fontId="8" fillId="0" borderId="1" xfId="1" applyNumberFormat="1" applyFont="1" applyBorder="1"/>
    <xf numFmtId="2" fontId="8" fillId="0" borderId="1" xfId="0" applyNumberFormat="1" applyFont="1" applyBorder="1"/>
    <xf numFmtId="0" fontId="8" fillId="2" borderId="1" xfId="0" applyFont="1" applyFill="1" applyBorder="1"/>
    <xf numFmtId="0" fontId="6" fillId="4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</cellXfs>
  <cellStyles count="2">
    <cellStyle name="Procent" xfId="1" builtinId="5"/>
    <cellStyle name="Standaard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054D8-A187-4F89-A652-E6DD0942F2D2}">
  <dimension ref="A1:O48"/>
  <sheetViews>
    <sheetView tabSelected="1" view="pageBreakPreview" zoomScaleNormal="106" zoomScaleSheetLayoutView="100" workbookViewId="0">
      <selection activeCell="B21" sqref="B21"/>
    </sheetView>
  </sheetViews>
  <sheetFormatPr defaultRowHeight="14.25" x14ac:dyDescent="0.2"/>
  <cols>
    <col min="1" max="1" width="25.85546875" style="1" customWidth="1"/>
    <col min="2" max="2" width="12.7109375" style="1" bestFit="1" customWidth="1"/>
    <col min="3" max="3" width="26.140625" style="1" bestFit="1" customWidth="1"/>
    <col min="4" max="4" width="7.5703125" style="1" bestFit="1" customWidth="1"/>
    <col min="5" max="6" width="11" style="1" bestFit="1" customWidth="1"/>
    <col min="7" max="7" width="29.28515625" style="1" bestFit="1" customWidth="1"/>
    <col min="8" max="9" width="31.42578125" style="1" customWidth="1"/>
    <col min="10" max="10" width="9.140625" style="1" hidden="1" customWidth="1"/>
    <col min="11" max="11" width="34.28515625" style="1" hidden="1" customWidth="1"/>
    <col min="12" max="15" width="9.140625" style="1" hidden="1" customWidth="1"/>
    <col min="16" max="16" width="9.140625" style="1" customWidth="1"/>
    <col min="17" max="16384" width="9.140625" style="1"/>
  </cols>
  <sheetData>
    <row r="1" spans="1:12" ht="18" x14ac:dyDescent="0.2">
      <c r="A1" s="33" t="s">
        <v>47</v>
      </c>
      <c r="B1" s="33"/>
      <c r="C1" s="33"/>
      <c r="D1" s="33"/>
      <c r="E1" s="33"/>
      <c r="F1" s="33"/>
      <c r="G1" s="33"/>
      <c r="H1" s="3"/>
      <c r="I1" s="3"/>
    </row>
    <row r="2" spans="1:12" x14ac:dyDescent="0.2">
      <c r="A2" s="34" t="s">
        <v>48</v>
      </c>
      <c r="B2" s="34"/>
      <c r="C2" s="34"/>
      <c r="D2" s="34"/>
      <c r="E2" s="34"/>
      <c r="F2" s="34"/>
      <c r="G2" s="34"/>
      <c r="H2" s="4"/>
      <c r="I2" s="4"/>
    </row>
    <row r="3" spans="1:12" x14ac:dyDescent="0.2">
      <c r="A3" s="6"/>
      <c r="B3" s="6"/>
      <c r="C3" s="6"/>
      <c r="D3" s="6"/>
      <c r="E3" s="6"/>
      <c r="F3" s="6"/>
      <c r="H3" s="6"/>
      <c r="I3" s="6"/>
    </row>
    <row r="4" spans="1:12" ht="15" x14ac:dyDescent="0.25">
      <c r="A4" s="5" t="s">
        <v>49</v>
      </c>
      <c r="B4" s="6"/>
      <c r="C4" s="6"/>
      <c r="D4" s="6"/>
      <c r="E4" s="6"/>
      <c r="F4" s="6"/>
      <c r="G4" s="6"/>
      <c r="H4" s="6"/>
      <c r="I4" s="6"/>
    </row>
    <row r="5" spans="1:12" x14ac:dyDescent="0.2">
      <c r="A5" s="6"/>
      <c r="B5" s="6"/>
      <c r="C5" s="6"/>
      <c r="D5" s="6"/>
      <c r="E5" s="6"/>
      <c r="F5" s="6"/>
      <c r="G5" s="6"/>
      <c r="H5" s="6"/>
      <c r="I5" s="6"/>
    </row>
    <row r="6" spans="1:12" x14ac:dyDescent="0.2">
      <c r="A6" s="32" t="s">
        <v>59</v>
      </c>
      <c r="B6" s="32"/>
      <c r="C6" s="32"/>
      <c r="D6" s="32"/>
      <c r="E6" s="32"/>
      <c r="F6" s="32"/>
      <c r="G6" s="32"/>
      <c r="H6" s="8"/>
      <c r="I6" s="8"/>
    </row>
    <row r="7" spans="1:12" x14ac:dyDescent="0.2">
      <c r="A7" s="32"/>
      <c r="B7" s="32"/>
      <c r="C7" s="32"/>
      <c r="D7" s="32"/>
      <c r="E7" s="32"/>
      <c r="F7" s="32"/>
      <c r="G7" s="32"/>
      <c r="H7" s="8"/>
      <c r="I7" s="8"/>
    </row>
    <row r="8" spans="1:12" x14ac:dyDescent="0.2">
      <c r="A8" s="32"/>
      <c r="B8" s="32"/>
      <c r="C8" s="32"/>
      <c r="D8" s="32"/>
      <c r="E8" s="32"/>
      <c r="F8" s="32"/>
      <c r="G8" s="32"/>
      <c r="H8" s="8"/>
      <c r="I8" s="8"/>
    </row>
    <row r="9" spans="1:12" x14ac:dyDescent="0.2">
      <c r="A9" s="32"/>
      <c r="B9" s="32"/>
      <c r="C9" s="32"/>
      <c r="D9" s="32"/>
      <c r="E9" s="32"/>
      <c r="F9" s="32"/>
      <c r="G9" s="32"/>
      <c r="H9" s="8"/>
      <c r="I9" s="8"/>
    </row>
    <row r="10" spans="1:12" x14ac:dyDescent="0.2">
      <c r="A10" s="32"/>
      <c r="B10" s="32"/>
      <c r="C10" s="32"/>
      <c r="D10" s="32"/>
      <c r="E10" s="32"/>
      <c r="F10" s="32"/>
      <c r="G10" s="32"/>
      <c r="H10" s="8"/>
      <c r="I10" s="8"/>
    </row>
    <row r="11" spans="1:12" x14ac:dyDescent="0.2">
      <c r="A11" s="6"/>
      <c r="B11" s="6"/>
      <c r="C11" s="6"/>
      <c r="D11" s="6"/>
      <c r="E11" s="6"/>
      <c r="F11" s="6"/>
      <c r="G11" s="6"/>
      <c r="H11" s="6"/>
      <c r="I11" s="6"/>
    </row>
    <row r="12" spans="1:12" x14ac:dyDescent="0.2">
      <c r="A12" s="9" t="s">
        <v>50</v>
      </c>
      <c r="B12" s="9"/>
      <c r="C12" s="9"/>
      <c r="D12" s="9"/>
      <c r="E12" s="9"/>
      <c r="F12" s="9"/>
      <c r="G12" s="9"/>
      <c r="H12" s="9"/>
      <c r="I12" s="9"/>
    </row>
    <row r="13" spans="1:12" x14ac:dyDescent="0.2">
      <c r="A13" s="9"/>
      <c r="B13" s="9"/>
      <c r="C13" s="9"/>
      <c r="D13" s="9"/>
      <c r="E13" s="9"/>
      <c r="F13" s="9"/>
      <c r="G13" s="9"/>
      <c r="H13" s="10"/>
      <c r="I13" s="10"/>
    </row>
    <row r="14" spans="1:12" ht="15" x14ac:dyDescent="0.25">
      <c r="A14" s="24" t="s">
        <v>0</v>
      </c>
      <c r="B14" s="24" t="s">
        <v>1</v>
      </c>
      <c r="C14" s="24" t="s">
        <v>40</v>
      </c>
      <c r="D14" s="24" t="s">
        <v>20</v>
      </c>
      <c r="E14" s="24" t="s">
        <v>22</v>
      </c>
      <c r="F14" s="24" t="s">
        <v>23</v>
      </c>
      <c r="G14" s="25" t="s">
        <v>51</v>
      </c>
      <c r="H14" s="24" t="s">
        <v>58</v>
      </c>
      <c r="I14" s="24" t="s">
        <v>57</v>
      </c>
      <c r="K14" s="11" t="s">
        <v>34</v>
      </c>
      <c r="L14" s="12" t="s">
        <v>20</v>
      </c>
    </row>
    <row r="15" spans="1:12" x14ac:dyDescent="0.2">
      <c r="A15" s="26" t="s">
        <v>2</v>
      </c>
      <c r="B15" s="27">
        <v>19245</v>
      </c>
      <c r="C15" s="28" t="s">
        <v>41</v>
      </c>
      <c r="D15" s="26">
        <f>VLOOKUP(C15,K:L,2,0)</f>
        <v>0</v>
      </c>
      <c r="E15" s="29">
        <f>B15/$B$34</f>
        <v>0.29282877619025882</v>
      </c>
      <c r="F15" s="30">
        <f t="shared" ref="F15:F33" si="0">D15*E15</f>
        <v>0</v>
      </c>
      <c r="G15" s="31"/>
      <c r="H15" s="31"/>
      <c r="I15" s="31"/>
      <c r="K15" s="13" t="s">
        <v>37</v>
      </c>
      <c r="L15" s="14">
        <v>10</v>
      </c>
    </row>
    <row r="16" spans="1:12" x14ac:dyDescent="0.2">
      <c r="A16" s="26" t="s">
        <v>3</v>
      </c>
      <c r="B16" s="27">
        <v>10104</v>
      </c>
      <c r="C16" s="28" t="s">
        <v>41</v>
      </c>
      <c r="D16" s="26">
        <f>VLOOKUP(C16,K:L,2,0)</f>
        <v>0</v>
      </c>
      <c r="E16" s="29">
        <f>B16/$B$34</f>
        <v>0.15374081343862692</v>
      </c>
      <c r="F16" s="30">
        <f t="shared" si="0"/>
        <v>0</v>
      </c>
      <c r="G16" s="31"/>
      <c r="H16" s="31"/>
      <c r="I16" s="31"/>
      <c r="K16" s="15" t="s">
        <v>35</v>
      </c>
      <c r="L16" s="14">
        <v>10</v>
      </c>
    </row>
    <row r="17" spans="1:15" x14ac:dyDescent="0.2">
      <c r="A17" s="26" t="s">
        <v>60</v>
      </c>
      <c r="B17" s="27">
        <v>2897</v>
      </c>
      <c r="C17" s="28" t="s">
        <v>41</v>
      </c>
      <c r="D17" s="26">
        <f>VLOOKUP(C17,K:L,2,0)</f>
        <v>0</v>
      </c>
      <c r="E17" s="29">
        <f>B17/$B$34</f>
        <v>4.4080278754127296E-2</v>
      </c>
      <c r="F17" s="30">
        <f t="shared" ref="F17" si="1">D17*E17</f>
        <v>0</v>
      </c>
      <c r="G17" s="31"/>
      <c r="H17" s="31"/>
      <c r="I17" s="31"/>
      <c r="K17" s="15"/>
      <c r="L17" s="14"/>
    </row>
    <row r="18" spans="1:15" x14ac:dyDescent="0.2">
      <c r="A18" s="26" t="s">
        <v>5</v>
      </c>
      <c r="B18" s="26">
        <v>6529</v>
      </c>
      <c r="C18" s="28" t="s">
        <v>41</v>
      </c>
      <c r="D18" s="26">
        <f>VLOOKUP(C18,K:L,2,0)</f>
        <v>0</v>
      </c>
      <c r="E18" s="29">
        <f>B18/$B$34</f>
        <v>9.934419744069628E-2</v>
      </c>
      <c r="F18" s="30">
        <f t="shared" si="0"/>
        <v>0</v>
      </c>
      <c r="G18" s="31"/>
      <c r="H18" s="31"/>
      <c r="I18" s="31"/>
      <c r="K18" s="13" t="s">
        <v>39</v>
      </c>
      <c r="L18" s="14">
        <v>10</v>
      </c>
      <c r="N18" s="1" t="s">
        <v>43</v>
      </c>
      <c r="O18" s="2">
        <v>50</v>
      </c>
    </row>
    <row r="19" spans="1:15" x14ac:dyDescent="0.2">
      <c r="A19" s="26" t="s">
        <v>4</v>
      </c>
      <c r="B19" s="27">
        <v>5376</v>
      </c>
      <c r="C19" s="28" t="s">
        <v>41</v>
      </c>
      <c r="D19" s="26">
        <f>VLOOKUP(C19,K:L,2,0)</f>
        <v>0</v>
      </c>
      <c r="E19" s="29">
        <f>B19/$B$34</f>
        <v>8.1800337791573474E-2</v>
      </c>
      <c r="F19" s="30">
        <f t="shared" si="0"/>
        <v>0</v>
      </c>
      <c r="G19" s="31"/>
      <c r="H19" s="31"/>
      <c r="I19" s="31"/>
      <c r="K19" s="13" t="s">
        <v>38</v>
      </c>
      <c r="L19" s="14">
        <v>10</v>
      </c>
      <c r="N19" s="1" t="s">
        <v>44</v>
      </c>
      <c r="O19" s="2">
        <v>100</v>
      </c>
    </row>
    <row r="20" spans="1:15" x14ac:dyDescent="0.2">
      <c r="A20" s="26" t="s">
        <v>19</v>
      </c>
      <c r="B20" s="26">
        <v>4013</v>
      </c>
      <c r="C20" s="28" t="s">
        <v>41</v>
      </c>
      <c r="D20" s="26">
        <f>VLOOKUP(C20,K:L,2,0)</f>
        <v>0</v>
      </c>
      <c r="E20" s="29">
        <f>B20/$B$34</f>
        <v>6.1061152447467321E-2</v>
      </c>
      <c r="F20" s="30">
        <f t="shared" si="0"/>
        <v>0</v>
      </c>
      <c r="G20" s="31"/>
      <c r="H20" s="31"/>
      <c r="I20" s="31"/>
      <c r="K20" s="15" t="s">
        <v>21</v>
      </c>
      <c r="L20" s="14">
        <v>10</v>
      </c>
      <c r="N20" s="1" t="s">
        <v>45</v>
      </c>
      <c r="O20" s="2">
        <v>20</v>
      </c>
    </row>
    <row r="21" spans="1:15" x14ac:dyDescent="0.2">
      <c r="A21" s="26" t="s">
        <v>7</v>
      </c>
      <c r="B21" s="26">
        <v>3831</v>
      </c>
      <c r="C21" s="28" t="s">
        <v>41</v>
      </c>
      <c r="D21" s="26">
        <f>VLOOKUP(C21,K:L,2,0)</f>
        <v>0</v>
      </c>
      <c r="E21" s="29">
        <f>B21/$B$34</f>
        <v>5.8291870178481767E-2</v>
      </c>
      <c r="F21" s="30">
        <f t="shared" si="0"/>
        <v>0</v>
      </c>
      <c r="G21" s="31"/>
      <c r="H21" s="31"/>
      <c r="I21" s="31"/>
      <c r="K21" s="15" t="s">
        <v>36</v>
      </c>
      <c r="L21" s="14">
        <v>10</v>
      </c>
      <c r="N21" s="1" t="s">
        <v>46</v>
      </c>
      <c r="O21" s="2">
        <f>F34</f>
        <v>0</v>
      </c>
    </row>
    <row r="22" spans="1:15" x14ac:dyDescent="0.2">
      <c r="A22" s="26" t="s">
        <v>15</v>
      </c>
      <c r="B22" s="26">
        <v>3161</v>
      </c>
      <c r="C22" s="28" t="s">
        <v>41</v>
      </c>
      <c r="D22" s="26">
        <f>VLOOKUP(C22,K:L,2,0)</f>
        <v>0</v>
      </c>
      <c r="E22" s="29">
        <f>B22/$B$34</f>
        <v>4.8097259627820639E-2</v>
      </c>
      <c r="F22" s="30">
        <f t="shared" si="0"/>
        <v>0</v>
      </c>
      <c r="G22" s="31"/>
      <c r="H22" s="31"/>
      <c r="I22" s="31"/>
      <c r="K22" s="15" t="s">
        <v>30</v>
      </c>
      <c r="L22" s="14">
        <v>10</v>
      </c>
    </row>
    <row r="23" spans="1:15" x14ac:dyDescent="0.2">
      <c r="A23" s="26" t="s">
        <v>8</v>
      </c>
      <c r="B23" s="26">
        <v>2969</v>
      </c>
      <c r="C23" s="28" t="s">
        <v>41</v>
      </c>
      <c r="D23" s="26">
        <f>VLOOKUP(C23,K:L,2,0)</f>
        <v>0</v>
      </c>
      <c r="E23" s="29">
        <f>B23/$B$34</f>
        <v>4.5175818992407295E-2</v>
      </c>
      <c r="F23" s="30">
        <f t="shared" si="0"/>
        <v>0</v>
      </c>
      <c r="G23" s="31"/>
      <c r="H23" s="31"/>
      <c r="I23" s="31"/>
      <c r="K23" s="15" t="s">
        <v>31</v>
      </c>
      <c r="L23" s="14">
        <v>10</v>
      </c>
    </row>
    <row r="24" spans="1:15" x14ac:dyDescent="0.2">
      <c r="A24" s="26" t="s">
        <v>9</v>
      </c>
      <c r="B24" s="26">
        <v>2492</v>
      </c>
      <c r="C24" s="28" t="s">
        <v>41</v>
      </c>
      <c r="D24" s="26">
        <f>VLOOKUP(C24,K:L,2,0)</f>
        <v>0</v>
      </c>
      <c r="E24" s="29">
        <f>B24/$B$34</f>
        <v>3.7917864913802286E-2</v>
      </c>
      <c r="F24" s="30">
        <f t="shared" si="0"/>
        <v>0</v>
      </c>
      <c r="G24" s="31"/>
      <c r="H24" s="31"/>
      <c r="I24" s="31"/>
      <c r="K24" s="13" t="s">
        <v>29</v>
      </c>
      <c r="L24" s="14">
        <v>10</v>
      </c>
    </row>
    <row r="25" spans="1:15" x14ac:dyDescent="0.2">
      <c r="A25" s="26" t="s">
        <v>16</v>
      </c>
      <c r="B25" s="26">
        <v>1463</v>
      </c>
      <c r="C25" s="28" t="s">
        <v>41</v>
      </c>
      <c r="D25" s="26">
        <f>VLOOKUP(C25,K:L,2,0)</f>
        <v>0</v>
      </c>
      <c r="E25" s="29">
        <f>B25/$B$34</f>
        <v>2.2260769008383925E-2</v>
      </c>
      <c r="F25" s="30">
        <f t="shared" si="0"/>
        <v>0</v>
      </c>
      <c r="G25" s="31"/>
      <c r="H25" s="31"/>
      <c r="I25" s="31"/>
      <c r="K25" s="15" t="s">
        <v>24</v>
      </c>
      <c r="L25" s="14">
        <v>10</v>
      </c>
    </row>
    <row r="26" spans="1:15" x14ac:dyDescent="0.2">
      <c r="A26" s="26" t="s">
        <v>14</v>
      </c>
      <c r="B26" s="26">
        <v>1455</v>
      </c>
      <c r="C26" s="28" t="s">
        <v>41</v>
      </c>
      <c r="D26" s="26">
        <f>VLOOKUP(C26,K:L,2,0)</f>
        <v>0</v>
      </c>
      <c r="E26" s="29">
        <f>B26/$B$34</f>
        <v>2.2139042315241702E-2</v>
      </c>
      <c r="F26" s="30">
        <f t="shared" si="0"/>
        <v>0</v>
      </c>
      <c r="G26" s="31"/>
      <c r="H26" s="31"/>
      <c r="I26" s="31"/>
      <c r="K26" s="15" t="s">
        <v>27</v>
      </c>
      <c r="L26" s="14">
        <v>10</v>
      </c>
    </row>
    <row r="27" spans="1:15" x14ac:dyDescent="0.2">
      <c r="A27" s="26" t="s">
        <v>6</v>
      </c>
      <c r="B27" s="26">
        <v>930</v>
      </c>
      <c r="C27" s="28" t="s">
        <v>41</v>
      </c>
      <c r="D27" s="26">
        <f>VLOOKUP(C27,K:L,2,0)</f>
        <v>0</v>
      </c>
      <c r="E27" s="29">
        <f>B27/$B$34</f>
        <v>1.4150728077783357E-2</v>
      </c>
      <c r="F27" s="30">
        <f t="shared" si="0"/>
        <v>0</v>
      </c>
      <c r="G27" s="31"/>
      <c r="H27" s="31"/>
      <c r="I27" s="31"/>
      <c r="K27" s="13" t="s">
        <v>33</v>
      </c>
      <c r="L27" s="14">
        <v>10</v>
      </c>
    </row>
    <row r="28" spans="1:15" x14ac:dyDescent="0.2">
      <c r="A28" s="26" t="s">
        <v>18</v>
      </c>
      <c r="B28" s="26">
        <v>623</v>
      </c>
      <c r="C28" s="28" t="s">
        <v>41</v>
      </c>
      <c r="D28" s="26">
        <f>VLOOKUP(C28,K:L,2,0)</f>
        <v>0</v>
      </c>
      <c r="E28" s="29">
        <f>B28/$B$34</f>
        <v>9.4794662284505716E-3</v>
      </c>
      <c r="F28" s="30">
        <f t="shared" si="0"/>
        <v>0</v>
      </c>
      <c r="G28" s="31"/>
      <c r="H28" s="31"/>
      <c r="I28" s="31"/>
      <c r="K28" s="13" t="s">
        <v>28</v>
      </c>
      <c r="L28" s="14">
        <v>10</v>
      </c>
    </row>
    <row r="29" spans="1:15" x14ac:dyDescent="0.2">
      <c r="A29" s="26" t="s">
        <v>10</v>
      </c>
      <c r="B29" s="26">
        <v>382</v>
      </c>
      <c r="C29" s="28" t="s">
        <v>41</v>
      </c>
      <c r="D29" s="26">
        <f>VLOOKUP(C29,K:L,2,0)</f>
        <v>0</v>
      </c>
      <c r="E29" s="29">
        <f>B29/$B$34</f>
        <v>5.8124495975411207E-3</v>
      </c>
      <c r="F29" s="30">
        <f t="shared" si="0"/>
        <v>0</v>
      </c>
      <c r="G29" s="31"/>
      <c r="H29" s="31"/>
      <c r="I29" s="31"/>
      <c r="K29" s="15" t="s">
        <v>32</v>
      </c>
      <c r="L29" s="14">
        <v>10</v>
      </c>
    </row>
    <row r="30" spans="1:15" x14ac:dyDescent="0.2">
      <c r="A30" s="26" t="s">
        <v>17</v>
      </c>
      <c r="B30" s="26">
        <v>99</v>
      </c>
      <c r="C30" s="28" t="s">
        <v>41</v>
      </c>
      <c r="D30" s="26">
        <f>VLOOKUP(C30,K:L,2,0)</f>
        <v>0</v>
      </c>
      <c r="E30" s="29">
        <f>B30/$B$34</f>
        <v>1.5063678276350024E-3</v>
      </c>
      <c r="F30" s="30">
        <f t="shared" si="0"/>
        <v>0</v>
      </c>
      <c r="G30" s="31"/>
      <c r="H30" s="31"/>
      <c r="I30" s="31"/>
      <c r="K30" s="13" t="s">
        <v>25</v>
      </c>
      <c r="L30" s="14">
        <v>4</v>
      </c>
    </row>
    <row r="31" spans="1:15" x14ac:dyDescent="0.2">
      <c r="A31" s="26" t="s">
        <v>11</v>
      </c>
      <c r="B31" s="26">
        <v>92</v>
      </c>
      <c r="C31" s="28" t="s">
        <v>41</v>
      </c>
      <c r="D31" s="26">
        <f>VLOOKUP(C31,K:L,2,0)</f>
        <v>0</v>
      </c>
      <c r="E31" s="29">
        <f>B31/$B$34</f>
        <v>1.3998569711355579E-3</v>
      </c>
      <c r="F31" s="30">
        <f t="shared" si="0"/>
        <v>0</v>
      </c>
      <c r="G31" s="31"/>
      <c r="H31" s="31"/>
      <c r="I31" s="31"/>
      <c r="K31" s="13" t="s">
        <v>26</v>
      </c>
      <c r="L31" s="14">
        <v>0</v>
      </c>
    </row>
    <row r="32" spans="1:15" x14ac:dyDescent="0.2">
      <c r="A32" s="26" t="s">
        <v>13</v>
      </c>
      <c r="B32" s="26">
        <v>32</v>
      </c>
      <c r="C32" s="28" t="s">
        <v>41</v>
      </c>
      <c r="D32" s="26">
        <f>VLOOKUP(C32,K:L,2,0)</f>
        <v>0</v>
      </c>
      <c r="E32" s="29">
        <f>B32/$B$34</f>
        <v>4.8690677256888972E-4</v>
      </c>
      <c r="F32" s="30">
        <f t="shared" si="0"/>
        <v>0</v>
      </c>
      <c r="G32" s="31"/>
      <c r="H32" s="31"/>
      <c r="I32" s="31"/>
      <c r="K32" s="16" t="s">
        <v>41</v>
      </c>
      <c r="L32" s="17">
        <v>0</v>
      </c>
    </row>
    <row r="33" spans="1:12" x14ac:dyDescent="0.2">
      <c r="A33" s="26" t="s">
        <v>12</v>
      </c>
      <c r="B33" s="26">
        <v>28</v>
      </c>
      <c r="C33" s="28" t="s">
        <v>41</v>
      </c>
      <c r="D33" s="26">
        <f>VLOOKUP(C33,K:L,2,0)</f>
        <v>0</v>
      </c>
      <c r="E33" s="29">
        <f>B33/$B$34</f>
        <v>4.2604342599777848E-4</v>
      </c>
      <c r="F33" s="30">
        <f t="shared" si="0"/>
        <v>0</v>
      </c>
      <c r="G33" s="31"/>
      <c r="H33" s="31"/>
      <c r="I33" s="31"/>
      <c r="K33" s="17"/>
      <c r="L33" s="17"/>
    </row>
    <row r="34" spans="1:12" x14ac:dyDescent="0.2">
      <c r="A34" s="19"/>
      <c r="B34" s="20">
        <f>SUM(B15:B33)</f>
        <v>65721</v>
      </c>
      <c r="C34" s="21"/>
      <c r="D34" s="19"/>
      <c r="E34" s="22" t="s">
        <v>42</v>
      </c>
      <c r="F34" s="23">
        <f>SUM(F15:F33)*10</f>
        <v>0</v>
      </c>
      <c r="G34" s="9"/>
      <c r="H34" s="9"/>
      <c r="I34" s="9"/>
      <c r="K34" s="18"/>
      <c r="L34" s="18"/>
    </row>
    <row r="35" spans="1:12" x14ac:dyDescent="0.2">
      <c r="A35" s="9"/>
      <c r="B35" s="9"/>
      <c r="C35" s="9"/>
      <c r="D35" s="9"/>
      <c r="E35" s="9" t="s">
        <v>20</v>
      </c>
      <c r="F35" s="23">
        <f>MAX(0,(O21-O18)/(O19-O18)*O20)</f>
        <v>0</v>
      </c>
      <c r="G35" s="9" t="str">
        <f>IF(1*F34&lt;50,"Knock Out",1*F34)</f>
        <v>Knock Out</v>
      </c>
      <c r="H35" s="9"/>
      <c r="I35" s="9"/>
      <c r="K35" s="18"/>
      <c r="L35" s="18"/>
    </row>
    <row r="36" spans="1:12" x14ac:dyDescent="0.2">
      <c r="A36" s="6"/>
      <c r="B36" s="6"/>
      <c r="C36" s="6"/>
      <c r="D36" s="6"/>
      <c r="E36" s="6"/>
      <c r="F36" s="6"/>
      <c r="G36" s="6"/>
      <c r="H36" s="6"/>
      <c r="I36" s="6"/>
      <c r="K36" s="18"/>
      <c r="L36" s="18"/>
    </row>
    <row r="37" spans="1:12" ht="15" x14ac:dyDescent="0.25">
      <c r="A37" s="5" t="s">
        <v>52</v>
      </c>
      <c r="B37" s="6"/>
      <c r="C37" s="6"/>
      <c r="D37" s="6"/>
      <c r="E37" s="6"/>
      <c r="F37" s="6"/>
      <c r="G37" s="6"/>
      <c r="H37" s="6"/>
      <c r="I37" s="6"/>
      <c r="K37" s="18"/>
      <c r="L37" s="18"/>
    </row>
    <row r="38" spans="1:12" x14ac:dyDescent="0.2">
      <c r="A38" s="6"/>
      <c r="B38" s="6"/>
      <c r="C38" s="6"/>
      <c r="D38" s="6"/>
      <c r="E38" s="6"/>
      <c r="F38" s="6"/>
      <c r="G38" s="6"/>
      <c r="H38" s="6"/>
      <c r="I38" s="6"/>
      <c r="K38" s="18"/>
      <c r="L38" s="18"/>
    </row>
    <row r="39" spans="1:12" x14ac:dyDescent="0.2">
      <c r="A39" s="6" t="s">
        <v>53</v>
      </c>
      <c r="B39" s="7"/>
      <c r="C39" s="7"/>
      <c r="D39" s="7"/>
      <c r="E39" s="7"/>
      <c r="F39" s="6"/>
      <c r="G39" s="6"/>
      <c r="H39" s="6"/>
      <c r="I39" s="6"/>
      <c r="K39" s="17"/>
      <c r="L39" s="17"/>
    </row>
    <row r="40" spans="1:12" x14ac:dyDescent="0.2">
      <c r="A40" s="6"/>
      <c r="B40" s="6"/>
      <c r="C40" s="6"/>
      <c r="D40" s="6"/>
      <c r="E40" s="6"/>
      <c r="F40" s="6"/>
      <c r="G40" s="6"/>
      <c r="H40" s="6"/>
      <c r="I40" s="6"/>
      <c r="K40" s="17"/>
      <c r="L40" s="17"/>
    </row>
    <row r="41" spans="1:12" x14ac:dyDescent="0.2">
      <c r="A41" s="6" t="s">
        <v>54</v>
      </c>
      <c r="B41" s="7"/>
      <c r="C41" s="7"/>
      <c r="D41" s="7"/>
      <c r="E41" s="7"/>
      <c r="F41" s="6"/>
      <c r="G41" s="6"/>
      <c r="H41" s="6"/>
      <c r="I41" s="6"/>
      <c r="K41" s="17"/>
      <c r="L41" s="17"/>
    </row>
    <row r="42" spans="1:12" x14ac:dyDescent="0.2">
      <c r="A42" s="6"/>
      <c r="B42" s="6"/>
      <c r="C42" s="6"/>
      <c r="D42" s="6"/>
      <c r="E42" s="6"/>
      <c r="F42" s="6"/>
      <c r="G42" s="6"/>
      <c r="H42" s="6"/>
      <c r="I42" s="6"/>
      <c r="K42" s="17"/>
      <c r="L42" s="17"/>
    </row>
    <row r="43" spans="1:12" x14ac:dyDescent="0.2">
      <c r="A43" s="6" t="s">
        <v>55</v>
      </c>
      <c r="B43" s="7"/>
      <c r="C43" s="7"/>
      <c r="D43" s="7"/>
      <c r="E43" s="7"/>
      <c r="F43" s="6"/>
      <c r="G43" s="6"/>
      <c r="H43" s="6"/>
      <c r="I43" s="6"/>
    </row>
    <row r="44" spans="1:12" x14ac:dyDescent="0.2">
      <c r="A44" s="6"/>
      <c r="B44" s="6"/>
      <c r="C44" s="6"/>
      <c r="D44" s="6"/>
      <c r="E44" s="6"/>
      <c r="F44" s="6"/>
      <c r="G44" s="6"/>
      <c r="H44" s="6"/>
      <c r="I44" s="6"/>
    </row>
    <row r="45" spans="1:12" x14ac:dyDescent="0.2">
      <c r="A45" s="6"/>
      <c r="B45" s="6"/>
      <c r="C45" s="6"/>
      <c r="D45" s="6"/>
      <c r="E45" s="6"/>
      <c r="F45" s="6"/>
      <c r="G45" s="6"/>
      <c r="H45" s="6"/>
      <c r="I45" s="6"/>
    </row>
    <row r="46" spans="1:12" x14ac:dyDescent="0.2">
      <c r="A46" s="6"/>
      <c r="B46" s="6"/>
      <c r="C46" s="6"/>
      <c r="D46" s="6"/>
      <c r="E46" s="6"/>
      <c r="F46" s="6"/>
      <c r="G46" s="6"/>
      <c r="H46" s="6"/>
      <c r="I46" s="6"/>
    </row>
    <row r="47" spans="1:12" x14ac:dyDescent="0.2">
      <c r="A47" s="6" t="s">
        <v>56</v>
      </c>
      <c r="B47" s="7"/>
      <c r="C47" s="7"/>
      <c r="D47" s="7"/>
      <c r="E47" s="7"/>
      <c r="F47" s="6"/>
      <c r="G47" s="6"/>
      <c r="H47" s="6"/>
      <c r="I47" s="6"/>
    </row>
    <row r="48" spans="1:12" x14ac:dyDescent="0.2">
      <c r="A48" s="6"/>
      <c r="B48" s="6"/>
      <c r="C48" s="6"/>
      <c r="D48" s="6"/>
      <c r="E48" s="6"/>
      <c r="F48" s="6"/>
      <c r="G48" s="6"/>
      <c r="H48" s="6"/>
      <c r="I48" s="6"/>
    </row>
  </sheetData>
  <sortState xmlns:xlrd2="http://schemas.microsoft.com/office/spreadsheetml/2017/richdata2" ref="K15:L29">
    <sortCondition ref="K15:K29"/>
  </sortState>
  <mergeCells count="3">
    <mergeCell ref="A6:G10"/>
    <mergeCell ref="A1:G1"/>
    <mergeCell ref="A2:G2"/>
  </mergeCells>
  <conditionalFormatting sqref="F34:F35">
    <cfRule type="cellIs" dxfId="1" priority="3" operator="lessThan">
      <formula>0</formula>
    </cfRule>
  </conditionalFormatting>
  <conditionalFormatting sqref="G35:I35">
    <cfRule type="containsText" dxfId="0" priority="1" operator="containsText" text="Knock Out">
      <formula>NOT(ISERROR(SEARCH("Knock Out",G35)))</formula>
    </cfRule>
  </conditionalFormatting>
  <dataValidations count="1">
    <dataValidation type="list" allowBlank="1" showInputMessage="1" showErrorMessage="1" sqref="C15:C33" xr:uid="{57110491-3FC4-41D9-AB04-A4E7CB65D1E9}">
      <formula1>$K$15:$K$32</formula1>
    </dataValidation>
  </dataValidations>
  <pageMargins left="0.7" right="0.7" top="0.75" bottom="0.75" header="0.3" footer="0.3"/>
  <pageSetup paperSize="9" scale="4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A5F2B006CF7248860356749DC49D25" ma:contentTypeVersion="13" ma:contentTypeDescription="Een nieuw document maken." ma:contentTypeScope="" ma:versionID="64faf2582b06fac2b349f8e6e90ad789">
  <xsd:schema xmlns:xsd="http://www.w3.org/2001/XMLSchema" xmlns:xs="http://www.w3.org/2001/XMLSchema" xmlns:p="http://schemas.microsoft.com/office/2006/metadata/properties" xmlns:ns2="38f5d0e0-8e43-4b02-8a68-99db94ab9463" xmlns:ns3="6cf66a80-8636-49e4-abb7-f112782f0662" targetNamespace="http://schemas.microsoft.com/office/2006/metadata/properties" ma:root="true" ma:fieldsID="25f579f58b9c39a5c9f006ce53e7c9cc" ns2:_="" ns3:_="">
    <xsd:import namespace="38f5d0e0-8e43-4b02-8a68-99db94ab9463"/>
    <xsd:import namespace="6cf66a80-8636-49e4-abb7-f112782f06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f5d0e0-8e43-4b02-8a68-99db94ab94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425ec6a0-244e-4cb9-ab66-ebcbcfe305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f66a80-8636-49e4-abb7-f112782f066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f5d0e0-8e43-4b02-8a68-99db94ab946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0D91FB-89F8-4939-B931-DAA3D777C2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f5d0e0-8e43-4b02-8a68-99db94ab9463"/>
    <ds:schemaRef ds:uri="6cf66a80-8636-49e4-abb7-f112782f06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3F98A8-8234-4178-AD83-EAE71EC1C7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30BCF2-32AC-45B8-81B9-7215B95B2333}">
  <ds:schemaRefs>
    <ds:schemaRef ds:uri="http://schemas.microsoft.com/office/2006/metadata/properties"/>
    <ds:schemaRef ds:uri="http://schemas.microsoft.com/office/infopath/2007/PartnerControls"/>
    <ds:schemaRef ds:uri="38f5d0e0-8e43-4b02-8a68-99db94ab94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Gunningscriterium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Riet, Marjan van</dc:creator>
  <cp:keywords/>
  <dc:description/>
  <cp:lastModifiedBy>Nas, Roy de</cp:lastModifiedBy>
  <cp:revision/>
  <dcterms:created xsi:type="dcterms:W3CDTF">2015-06-05T18:17:20Z</dcterms:created>
  <dcterms:modified xsi:type="dcterms:W3CDTF">2024-07-15T08:22:20Z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0x01010002A5F2B006CF7248860356749DC49D25</vt:lpwstr>
  </property>
  <property fmtid="{D5CDD505-2E9C-101B-9397-08002B2CF9AE}" pid="3" name="MediaServiceImageTags">
    <vt:lpwstr/>
  </property>
</Properties>
</file>