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w3527318310796.sharepoint.com/sites/AanbestedingVerzekeringenGemeenteAmeland/Gedeelde documenten/General/2. Offerte aanvraag &amp; publicatie/EA Brandverzekering/Brandverzekering/Publicatie/"/>
    </mc:Choice>
  </mc:AlternateContent>
  <xr:revisionPtr revIDLastSave="1" documentId="8_{331521E2-7ADE-40F5-A64B-14870D0BD4E6}" xr6:coauthVersionLast="47" xr6:coauthVersionMax="47" xr10:uidLastSave="{02D34C59-BB58-4CEC-93AF-4339A73D0C12}"/>
  <bookViews>
    <workbookView xWindow="-108" yWindow="-108" windowWidth="23256" windowHeight="12456" xr2:uid="{00000000-000D-0000-FFFF-FFFF00000000}"/>
  </bookViews>
  <sheets>
    <sheet name="1. Gebouwen" sheetId="1" r:id="rId1"/>
    <sheet name="1.1 Huurwoningen" sheetId="2" r:id="rId2"/>
    <sheet name="2. Inventaris" sheetId="4" r:id="rId3"/>
    <sheet name="3. Transport en verblijf" sheetId="6" r:id="rId4"/>
    <sheet name="4. Extra kosten en opruiming" sheetId="7" r:id="rId5"/>
  </sheets>
  <definedNames>
    <definedName name="_xlnm._FilterDatabase" localSheetId="0" hidden="1">'1. Gebouwen'!$A$5:$W$63</definedName>
    <definedName name="_xlnm._FilterDatabase" localSheetId="1" hidden="1">'1.1 Huurwoningen'!$B$2:$N$251</definedName>
    <definedName name="_xlnm._FilterDatabase" localSheetId="2" hidden="1">'2. Inventaris'!$A$5:$K$67</definedName>
    <definedName name="_xlnm._FilterDatabase" localSheetId="3" hidden="1">'3. Transport en verblijf'!$A$5:$K$67</definedName>
    <definedName name="_xlnm._FilterDatabase" localSheetId="4" hidden="1">'4. Extra kosten en opruiming'!$A$5:$K$67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7" l="1"/>
  <c r="J65" i="7" s="1"/>
  <c r="J72" i="7" s="1"/>
  <c r="K72" i="7" s="1"/>
  <c r="K74" i="7" s="1"/>
  <c r="H64" i="7"/>
  <c r="J64" i="7" s="1"/>
  <c r="H63" i="7"/>
  <c r="J63" i="7" s="1"/>
  <c r="O30" i="7" s="1"/>
  <c r="P30" i="7" s="1"/>
  <c r="H62" i="7"/>
  <c r="J62" i="7" s="1"/>
  <c r="H61" i="7"/>
  <c r="J61" i="7" s="1"/>
  <c r="J60" i="7"/>
  <c r="H60" i="7"/>
  <c r="H59" i="7"/>
  <c r="J59" i="7" s="1"/>
  <c r="H58" i="7"/>
  <c r="J58" i="7" s="1"/>
  <c r="H57" i="7"/>
  <c r="J57" i="7" s="1"/>
  <c r="O27" i="7" s="1"/>
  <c r="P27" i="7" s="1"/>
  <c r="H56" i="7"/>
  <c r="J56" i="7" s="1"/>
  <c r="H55" i="7"/>
  <c r="J55" i="7" s="1"/>
  <c r="H54" i="7"/>
  <c r="J54" i="7" s="1"/>
  <c r="H53" i="7"/>
  <c r="J53" i="7" s="1"/>
  <c r="H52" i="7"/>
  <c r="J52" i="7" s="1"/>
  <c r="H51" i="7"/>
  <c r="J51" i="7" s="1"/>
  <c r="H50" i="7"/>
  <c r="J50" i="7" s="1"/>
  <c r="O20" i="7" s="1"/>
  <c r="P20" i="7" s="1"/>
  <c r="H49" i="7"/>
  <c r="J49" i="7" s="1"/>
  <c r="H48" i="7"/>
  <c r="J48" i="7" s="1"/>
  <c r="O15" i="7" s="1"/>
  <c r="P15" i="7" s="1"/>
  <c r="H47" i="7"/>
  <c r="J47" i="7" s="1"/>
  <c r="H46" i="7"/>
  <c r="J46" i="7" s="1"/>
  <c r="H45" i="7"/>
  <c r="J45" i="7" s="1"/>
  <c r="H44" i="7"/>
  <c r="J44" i="7" s="1"/>
  <c r="H43" i="7"/>
  <c r="J43" i="7" s="1"/>
  <c r="H42" i="7"/>
  <c r="J42" i="7" s="1"/>
  <c r="H41" i="7"/>
  <c r="J41" i="7" s="1"/>
  <c r="O16" i="7" s="1"/>
  <c r="P16" i="7" s="1"/>
  <c r="H40" i="7"/>
  <c r="J40" i="7" s="1"/>
  <c r="H39" i="7"/>
  <c r="J39" i="7" s="1"/>
  <c r="H38" i="7"/>
  <c r="J38" i="7" s="1"/>
  <c r="H37" i="7"/>
  <c r="J37" i="7" s="1"/>
  <c r="H36" i="7"/>
  <c r="J36" i="7" s="1"/>
  <c r="H35" i="7"/>
  <c r="J35" i="7" s="1"/>
  <c r="H34" i="7"/>
  <c r="J34" i="7" s="1"/>
  <c r="H33" i="7"/>
  <c r="J33" i="7" s="1"/>
  <c r="H32" i="7"/>
  <c r="J32" i="7" s="1"/>
  <c r="H31" i="7"/>
  <c r="J31" i="7" s="1"/>
  <c r="H30" i="7"/>
  <c r="J30" i="7" s="1"/>
  <c r="H29" i="7"/>
  <c r="J29" i="7" s="1"/>
  <c r="O24" i="7" s="1"/>
  <c r="P24" i="7" s="1"/>
  <c r="J28" i="7"/>
  <c r="H28" i="7"/>
  <c r="H27" i="7"/>
  <c r="J27" i="7" s="1"/>
  <c r="H26" i="7"/>
  <c r="J26" i="7" s="1"/>
  <c r="N25" i="7"/>
  <c r="H25" i="7"/>
  <c r="J25" i="7" s="1"/>
  <c r="H24" i="7"/>
  <c r="J24" i="7" s="1"/>
  <c r="O25" i="7" s="1"/>
  <c r="P25" i="7" s="1"/>
  <c r="H23" i="7"/>
  <c r="J23" i="7" s="1"/>
  <c r="H22" i="7"/>
  <c r="J22" i="7" s="1"/>
  <c r="H21" i="7"/>
  <c r="J21" i="7" s="1"/>
  <c r="O10" i="7" s="1"/>
  <c r="P10" i="7" s="1"/>
  <c r="H20" i="7"/>
  <c r="J20" i="7" s="1"/>
  <c r="H19" i="7"/>
  <c r="J19" i="7" s="1"/>
  <c r="J18" i="7"/>
  <c r="H18" i="7"/>
  <c r="P17" i="7"/>
  <c r="H17" i="7"/>
  <c r="J17" i="7" s="1"/>
  <c r="H16" i="7"/>
  <c r="J16" i="7" s="1"/>
  <c r="H15" i="7"/>
  <c r="J15" i="7" s="1"/>
  <c r="H14" i="7"/>
  <c r="J14" i="7" s="1"/>
  <c r="H13" i="7"/>
  <c r="J13" i="7" s="1"/>
  <c r="H12" i="7"/>
  <c r="J12" i="7" s="1"/>
  <c r="H11" i="7"/>
  <c r="J11" i="7" s="1"/>
  <c r="H10" i="7"/>
  <c r="J10" i="7" s="1"/>
  <c r="O7" i="7" s="1"/>
  <c r="P7" i="7" s="1"/>
  <c r="H9" i="7"/>
  <c r="J9" i="7" s="1"/>
  <c r="J8" i="7"/>
  <c r="O6" i="7" s="1"/>
  <c r="P6" i="7" s="1"/>
  <c r="H8" i="7"/>
  <c r="H7" i="7"/>
  <c r="J7" i="7" s="1"/>
  <c r="J6" i="7"/>
  <c r="H6" i="7"/>
  <c r="G6" i="7"/>
  <c r="H65" i="6"/>
  <c r="J65" i="6" s="1"/>
  <c r="J72" i="6" s="1"/>
  <c r="K72" i="6" s="1"/>
  <c r="K74" i="6" s="1"/>
  <c r="H64" i="6"/>
  <c r="J64" i="6" s="1"/>
  <c r="H63" i="6"/>
  <c r="J63" i="6" s="1"/>
  <c r="O30" i="6" s="1"/>
  <c r="P30" i="6" s="1"/>
  <c r="H62" i="6"/>
  <c r="J62" i="6" s="1"/>
  <c r="H61" i="6"/>
  <c r="J61" i="6" s="1"/>
  <c r="H60" i="6"/>
  <c r="J60" i="6" s="1"/>
  <c r="H59" i="6"/>
  <c r="J59" i="6" s="1"/>
  <c r="H58" i="6"/>
  <c r="J58" i="6" s="1"/>
  <c r="H57" i="6"/>
  <c r="J57" i="6" s="1"/>
  <c r="H56" i="6"/>
  <c r="J56" i="6" s="1"/>
  <c r="H55" i="6"/>
  <c r="J55" i="6" s="1"/>
  <c r="H54" i="6"/>
  <c r="J54" i="6" s="1"/>
  <c r="H53" i="6"/>
  <c r="J53" i="6" s="1"/>
  <c r="J52" i="6"/>
  <c r="H52" i="6"/>
  <c r="H51" i="6"/>
  <c r="J51" i="6" s="1"/>
  <c r="H50" i="6"/>
  <c r="J50" i="6" s="1"/>
  <c r="O20" i="6" s="1"/>
  <c r="P20" i="6" s="1"/>
  <c r="H49" i="6"/>
  <c r="J49" i="6" s="1"/>
  <c r="H48" i="6"/>
  <c r="J48" i="6" s="1"/>
  <c r="O15" i="6" s="1"/>
  <c r="P15" i="6" s="1"/>
  <c r="H47" i="6"/>
  <c r="J47" i="6" s="1"/>
  <c r="H46" i="6"/>
  <c r="J46" i="6" s="1"/>
  <c r="H45" i="6"/>
  <c r="J45" i="6" s="1"/>
  <c r="H44" i="6"/>
  <c r="J44" i="6" s="1"/>
  <c r="H43" i="6"/>
  <c r="J43" i="6" s="1"/>
  <c r="H42" i="6"/>
  <c r="J42" i="6" s="1"/>
  <c r="H41" i="6"/>
  <c r="J41" i="6" s="1"/>
  <c r="O16" i="6" s="1"/>
  <c r="P16" i="6" s="1"/>
  <c r="J40" i="6"/>
  <c r="H40" i="6"/>
  <c r="H39" i="6"/>
  <c r="J39" i="6" s="1"/>
  <c r="H38" i="6"/>
  <c r="J38" i="6" s="1"/>
  <c r="H37" i="6"/>
  <c r="J37" i="6" s="1"/>
  <c r="H36" i="6"/>
  <c r="J36" i="6" s="1"/>
  <c r="H35" i="6"/>
  <c r="J35" i="6" s="1"/>
  <c r="H34" i="6"/>
  <c r="J34" i="6" s="1"/>
  <c r="J33" i="6"/>
  <c r="H33" i="6"/>
  <c r="H32" i="6"/>
  <c r="J32" i="6" s="1"/>
  <c r="H31" i="6"/>
  <c r="J31" i="6" s="1"/>
  <c r="H30" i="6"/>
  <c r="J30" i="6" s="1"/>
  <c r="H29" i="6"/>
  <c r="J29" i="6" s="1"/>
  <c r="O24" i="6" s="1"/>
  <c r="P24" i="6" s="1"/>
  <c r="J28" i="6"/>
  <c r="H28" i="6"/>
  <c r="H27" i="6"/>
  <c r="J27" i="6" s="1"/>
  <c r="H26" i="6"/>
  <c r="J26" i="6" s="1"/>
  <c r="N25" i="6"/>
  <c r="H25" i="6"/>
  <c r="J25" i="6" s="1"/>
  <c r="J24" i="6"/>
  <c r="H24" i="6"/>
  <c r="J23" i="6"/>
  <c r="H23" i="6"/>
  <c r="H22" i="6"/>
  <c r="J22" i="6" s="1"/>
  <c r="H21" i="6"/>
  <c r="J21" i="6" s="1"/>
  <c r="O10" i="6" s="1"/>
  <c r="P10" i="6" s="1"/>
  <c r="J20" i="6"/>
  <c r="H20" i="6"/>
  <c r="H19" i="6"/>
  <c r="J19" i="6" s="1"/>
  <c r="H18" i="6"/>
  <c r="J18" i="6" s="1"/>
  <c r="P17" i="6"/>
  <c r="H17" i="6"/>
  <c r="J17" i="6" s="1"/>
  <c r="J16" i="6"/>
  <c r="H16" i="6"/>
  <c r="H15" i="6"/>
  <c r="J15" i="6" s="1"/>
  <c r="H14" i="6"/>
  <c r="J14" i="6" s="1"/>
  <c r="H13" i="6"/>
  <c r="J13" i="6" s="1"/>
  <c r="H12" i="6"/>
  <c r="J12" i="6" s="1"/>
  <c r="H11" i="6"/>
  <c r="J11" i="6" s="1"/>
  <c r="H10" i="6"/>
  <c r="J10" i="6" s="1"/>
  <c r="O7" i="6" s="1"/>
  <c r="P7" i="6" s="1"/>
  <c r="H9" i="6"/>
  <c r="J9" i="6" s="1"/>
  <c r="H8" i="6"/>
  <c r="J8" i="6" s="1"/>
  <c r="O6" i="6" s="1"/>
  <c r="P6" i="6" s="1"/>
  <c r="H7" i="6"/>
  <c r="J6" i="6"/>
  <c r="H6" i="6"/>
  <c r="G6" i="6"/>
  <c r="H68" i="4"/>
  <c r="H65" i="4"/>
  <c r="J65" i="4" s="1"/>
  <c r="J72" i="4" s="1"/>
  <c r="K72" i="4" s="1"/>
  <c r="K74" i="4" s="1"/>
  <c r="H64" i="4"/>
  <c r="J64" i="4" s="1"/>
  <c r="H63" i="4"/>
  <c r="J63" i="4" s="1"/>
  <c r="O30" i="4" s="1"/>
  <c r="P30" i="4" s="1"/>
  <c r="H62" i="4"/>
  <c r="J62" i="4" s="1"/>
  <c r="H61" i="4"/>
  <c r="J61" i="4" s="1"/>
  <c r="H60" i="4"/>
  <c r="J60" i="4" s="1"/>
  <c r="H59" i="4"/>
  <c r="J59" i="4" s="1"/>
  <c r="H58" i="4"/>
  <c r="J58" i="4" s="1"/>
  <c r="H57" i="4"/>
  <c r="J57" i="4" s="1"/>
  <c r="H56" i="4"/>
  <c r="J56" i="4" s="1"/>
  <c r="H55" i="4"/>
  <c r="J55" i="4" s="1"/>
  <c r="H54" i="4"/>
  <c r="J54" i="4" s="1"/>
  <c r="H53" i="4"/>
  <c r="J53" i="4" s="1"/>
  <c r="O13" i="4" s="1"/>
  <c r="J52" i="4"/>
  <c r="H52" i="4"/>
  <c r="H51" i="4"/>
  <c r="J51" i="4" s="1"/>
  <c r="H50" i="4"/>
  <c r="J50" i="4" s="1"/>
  <c r="H49" i="4"/>
  <c r="J49" i="4" s="1"/>
  <c r="H48" i="4"/>
  <c r="J48" i="4" s="1"/>
  <c r="O15" i="4" s="1"/>
  <c r="P15" i="4" s="1"/>
  <c r="H47" i="4"/>
  <c r="J47" i="4" s="1"/>
  <c r="H46" i="4"/>
  <c r="J46" i="4" s="1"/>
  <c r="H45" i="4"/>
  <c r="J45" i="4" s="1"/>
  <c r="J44" i="4"/>
  <c r="H44" i="4"/>
  <c r="H43" i="4"/>
  <c r="J43" i="4" s="1"/>
  <c r="H42" i="4"/>
  <c r="J42" i="4" s="1"/>
  <c r="H41" i="4"/>
  <c r="J41" i="4" s="1"/>
  <c r="J40" i="4"/>
  <c r="H40" i="4"/>
  <c r="H39" i="4"/>
  <c r="J39" i="4" s="1"/>
  <c r="H38" i="4"/>
  <c r="J38" i="4" s="1"/>
  <c r="H37" i="4"/>
  <c r="J37" i="4" s="1"/>
  <c r="H36" i="4"/>
  <c r="J36" i="4" s="1"/>
  <c r="H35" i="4"/>
  <c r="J35" i="4" s="1"/>
  <c r="H34" i="4"/>
  <c r="J34" i="4" s="1"/>
  <c r="J33" i="4"/>
  <c r="H33" i="4"/>
  <c r="H32" i="4"/>
  <c r="J32" i="4" s="1"/>
  <c r="H31" i="4"/>
  <c r="J31" i="4" s="1"/>
  <c r="H30" i="4"/>
  <c r="J30" i="4" s="1"/>
  <c r="H29" i="4"/>
  <c r="J29" i="4" s="1"/>
  <c r="O24" i="4" s="1"/>
  <c r="P24" i="4" s="1"/>
  <c r="H28" i="4"/>
  <c r="J28" i="4" s="1"/>
  <c r="H27" i="4"/>
  <c r="J27" i="4" s="1"/>
  <c r="H26" i="4"/>
  <c r="J26" i="4" s="1"/>
  <c r="N25" i="4"/>
  <c r="H25" i="4"/>
  <c r="J25" i="4" s="1"/>
  <c r="H24" i="4"/>
  <c r="J24" i="4" s="1"/>
  <c r="O25" i="4" s="1"/>
  <c r="P25" i="4" s="1"/>
  <c r="H23" i="4"/>
  <c r="J23" i="4" s="1"/>
  <c r="H22" i="4"/>
  <c r="J22" i="4" s="1"/>
  <c r="O11" i="4" s="1"/>
  <c r="P11" i="4" s="1"/>
  <c r="H21" i="4"/>
  <c r="J21" i="4" s="1"/>
  <c r="O10" i="4" s="1"/>
  <c r="P10" i="4" s="1"/>
  <c r="H20" i="4"/>
  <c r="J20" i="4" s="1"/>
  <c r="H19" i="4"/>
  <c r="J19" i="4" s="1"/>
  <c r="H18" i="4"/>
  <c r="J18" i="4" s="1"/>
  <c r="P17" i="4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J10" i="4"/>
  <c r="H10" i="4"/>
  <c r="H9" i="4"/>
  <c r="J9" i="4" s="1"/>
  <c r="H8" i="4"/>
  <c r="J8" i="4" s="1"/>
  <c r="O7" i="4"/>
  <c r="P7" i="4" s="1"/>
  <c r="H7" i="4"/>
  <c r="J7" i="4" s="1"/>
  <c r="J6" i="4"/>
  <c r="H6" i="4"/>
  <c r="G6" i="4"/>
  <c r="P16" i="1"/>
  <c r="N24" i="1"/>
  <c r="O9" i="7" l="1"/>
  <c r="P9" i="7" s="1"/>
  <c r="O22" i="7"/>
  <c r="P22" i="7" s="1"/>
  <c r="O19" i="7"/>
  <c r="P19" i="7" s="1"/>
  <c r="O14" i="7"/>
  <c r="P14" i="7" s="1"/>
  <c r="O18" i="7"/>
  <c r="P18" i="7" s="1"/>
  <c r="O12" i="7"/>
  <c r="P12" i="7" s="1"/>
  <c r="H68" i="7"/>
  <c r="O23" i="7"/>
  <c r="P23" i="7" s="1"/>
  <c r="O5" i="7"/>
  <c r="O26" i="7"/>
  <c r="P26" i="7" s="1"/>
  <c r="O21" i="7"/>
  <c r="P21" i="7" s="1"/>
  <c r="O11" i="7"/>
  <c r="P11" i="7" s="1"/>
  <c r="O8" i="7"/>
  <c r="P8" i="7" s="1"/>
  <c r="O13" i="7"/>
  <c r="H67" i="7"/>
  <c r="O9" i="6"/>
  <c r="P9" i="6" s="1"/>
  <c r="O14" i="6"/>
  <c r="P14" i="6" s="1"/>
  <c r="O22" i="6"/>
  <c r="P22" i="6" s="1"/>
  <c r="H68" i="6"/>
  <c r="O21" i="6"/>
  <c r="P21" i="6" s="1"/>
  <c r="O19" i="6"/>
  <c r="P19" i="6" s="1"/>
  <c r="O11" i="6"/>
  <c r="P11" i="6" s="1"/>
  <c r="O12" i="6"/>
  <c r="P12" i="6" s="1"/>
  <c r="O18" i="6"/>
  <c r="P18" i="6" s="1"/>
  <c r="O25" i="6"/>
  <c r="P25" i="6" s="1"/>
  <c r="H67" i="6"/>
  <c r="O23" i="6"/>
  <c r="P23" i="6" s="1"/>
  <c r="O27" i="6"/>
  <c r="P27" i="6" s="1"/>
  <c r="O8" i="6"/>
  <c r="P8" i="6" s="1"/>
  <c r="O26" i="6"/>
  <c r="P26" i="6" s="1"/>
  <c r="O13" i="6"/>
  <c r="J7" i="6"/>
  <c r="O5" i="6" s="1"/>
  <c r="O5" i="4"/>
  <c r="P5" i="4" s="1"/>
  <c r="O19" i="4"/>
  <c r="P19" i="4" s="1"/>
  <c r="O14" i="4"/>
  <c r="P14" i="4" s="1"/>
  <c r="O6" i="4"/>
  <c r="P6" i="4" s="1"/>
  <c r="O27" i="4"/>
  <c r="P27" i="4" s="1"/>
  <c r="O18" i="4"/>
  <c r="P18" i="4" s="1"/>
  <c r="O12" i="4"/>
  <c r="P12" i="4" s="1"/>
  <c r="O21" i="4"/>
  <c r="P21" i="4" s="1"/>
  <c r="O8" i="4"/>
  <c r="P8" i="4" s="1"/>
  <c r="O16" i="4"/>
  <c r="P16" i="4" s="1"/>
  <c r="O22" i="4"/>
  <c r="P22" i="4" s="1"/>
  <c r="O9" i="4"/>
  <c r="P9" i="4" s="1"/>
  <c r="O23" i="4"/>
  <c r="P23" i="4" s="1"/>
  <c r="O20" i="4"/>
  <c r="P20" i="4" s="1"/>
  <c r="O26" i="4"/>
  <c r="P26" i="4" s="1"/>
  <c r="H67" i="4"/>
  <c r="H26" i="1"/>
  <c r="J26" i="1" s="1"/>
  <c r="H32" i="1"/>
  <c r="J32" i="1" s="1"/>
  <c r="H7" i="1"/>
  <c r="H18" i="1"/>
  <c r="J18" i="1" s="1"/>
  <c r="H15" i="1"/>
  <c r="J15" i="1" s="1"/>
  <c r="H27" i="1"/>
  <c r="J27" i="1" s="1"/>
  <c r="H25" i="1"/>
  <c r="J25" i="1" s="1"/>
  <c r="H41" i="1"/>
  <c r="J41" i="1" s="1"/>
  <c r="H8" i="1"/>
  <c r="J8" i="1" s="1"/>
  <c r="H14" i="1"/>
  <c r="J14" i="1" s="1"/>
  <c r="H46" i="1"/>
  <c r="J46" i="1" s="1"/>
  <c r="H47" i="1"/>
  <c r="J47" i="1" s="1"/>
  <c r="H17" i="1"/>
  <c r="J17" i="1" s="1"/>
  <c r="H28" i="1"/>
  <c r="J28" i="1" s="1"/>
  <c r="H21" i="1"/>
  <c r="J21" i="1" s="1"/>
  <c r="H37" i="1"/>
  <c r="J37" i="1" s="1"/>
  <c r="H38" i="1"/>
  <c r="J38" i="1" s="1"/>
  <c r="H39" i="1"/>
  <c r="J39" i="1" s="1"/>
  <c r="H40" i="1"/>
  <c r="J40" i="1" s="1"/>
  <c r="H36" i="1"/>
  <c r="J36" i="1" s="1"/>
  <c r="H54" i="1"/>
  <c r="J54" i="1" s="1"/>
  <c r="H56" i="1"/>
  <c r="J56" i="1" s="1"/>
  <c r="H44" i="1"/>
  <c r="J44" i="1" s="1"/>
  <c r="H23" i="1"/>
  <c r="J23" i="1" s="1"/>
  <c r="H42" i="1"/>
  <c r="J42" i="1" s="1"/>
  <c r="H16" i="1"/>
  <c r="J16" i="1" s="1"/>
  <c r="H20" i="1"/>
  <c r="J20" i="1" s="1"/>
  <c r="O9" i="1" s="1"/>
  <c r="P9" i="1" s="1"/>
  <c r="H61" i="1"/>
  <c r="J61" i="1" s="1"/>
  <c r="H55" i="1"/>
  <c r="J55" i="1" s="1"/>
  <c r="H13" i="1"/>
  <c r="J13" i="1" s="1"/>
  <c r="H9" i="1"/>
  <c r="J9" i="1" s="1"/>
  <c r="H12" i="1"/>
  <c r="J12" i="1" s="1"/>
  <c r="H10" i="1"/>
  <c r="J10" i="1" s="1"/>
  <c r="H19" i="1"/>
  <c r="J19" i="1" s="1"/>
  <c r="H30" i="1"/>
  <c r="J30" i="1" s="1"/>
  <c r="P5" i="7" l="1"/>
  <c r="O28" i="7"/>
  <c r="O32" i="7" s="1"/>
  <c r="P32" i="7" s="1"/>
  <c r="P34" i="7" s="1"/>
  <c r="P13" i="7" s="1"/>
  <c r="P5" i="6"/>
  <c r="O28" i="6"/>
  <c r="O32" i="6" s="1"/>
  <c r="P32" i="6" s="1"/>
  <c r="P34" i="6" s="1"/>
  <c r="P13" i="6" s="1"/>
  <c r="O17" i="1"/>
  <c r="P17" i="1" s="1"/>
  <c r="O6" i="1"/>
  <c r="P6" i="1" s="1"/>
  <c r="O28" i="4"/>
  <c r="O32" i="4" s="1"/>
  <c r="P32" i="4" s="1"/>
  <c r="P34" i="4" s="1"/>
  <c r="P13" i="4" s="1"/>
  <c r="P28" i="4" s="1"/>
  <c r="P38" i="4" s="1"/>
  <c r="O24" i="1"/>
  <c r="P24" i="1" s="1"/>
  <c r="J7" i="1"/>
  <c r="O15" i="1"/>
  <c r="P15" i="1" s="1"/>
  <c r="O8" i="1"/>
  <c r="P8" i="1" s="1"/>
  <c r="O11" i="1"/>
  <c r="P11" i="1" s="1"/>
  <c r="H11" i="1"/>
  <c r="J11" i="1" s="1"/>
  <c r="H29" i="1"/>
  <c r="J29" i="1" s="1"/>
  <c r="O23" i="1" s="1"/>
  <c r="P23" i="1" s="1"/>
  <c r="H60" i="1"/>
  <c r="J60" i="1" s="1"/>
  <c r="H24" i="1"/>
  <c r="J24" i="1" s="1"/>
  <c r="O13" i="1" s="1"/>
  <c r="P13" i="1" s="1"/>
  <c r="H22" i="1"/>
  <c r="H53" i="1"/>
  <c r="J53" i="1" s="1"/>
  <c r="H34" i="1"/>
  <c r="J34" i="1" s="1"/>
  <c r="H33" i="1"/>
  <c r="J33" i="1" s="1"/>
  <c r="H50" i="1"/>
  <c r="J50" i="1" s="1"/>
  <c r="H43" i="1"/>
  <c r="J43" i="1" s="1"/>
  <c r="O25" i="1" s="1"/>
  <c r="P25" i="1" s="1"/>
  <c r="H49" i="1"/>
  <c r="J49" i="1" s="1"/>
  <c r="H48" i="1"/>
  <c r="J48" i="1" s="1"/>
  <c r="O19" i="1" s="1"/>
  <c r="P19" i="1" s="1"/>
  <c r="H35" i="1"/>
  <c r="J35" i="1" s="1"/>
  <c r="H59" i="1"/>
  <c r="I171" i="2"/>
  <c r="K171" i="2" s="1"/>
  <c r="I91" i="2"/>
  <c r="K91" i="2" s="1"/>
  <c r="I4" i="2"/>
  <c r="K4" i="2" s="1"/>
  <c r="I29" i="2"/>
  <c r="K29" i="2" s="1"/>
  <c r="I242" i="2"/>
  <c r="K242" i="2" s="1"/>
  <c r="I155" i="2"/>
  <c r="K155" i="2" s="1"/>
  <c r="I3" i="2"/>
  <c r="K3" i="2" s="1"/>
  <c r="I28" i="2"/>
  <c r="K28" i="2" s="1"/>
  <c r="I258" i="2"/>
  <c r="K258" i="2" s="1"/>
  <c r="I257" i="2"/>
  <c r="K257" i="2" s="1"/>
  <c r="I256" i="2"/>
  <c r="K256" i="2" s="1"/>
  <c r="I255" i="2"/>
  <c r="K255" i="2" s="1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K248" i="2" s="1"/>
  <c r="I247" i="2"/>
  <c r="K247" i="2" s="1"/>
  <c r="I246" i="2"/>
  <c r="K246" i="2" s="1"/>
  <c r="I245" i="2"/>
  <c r="K245" i="2" s="1"/>
  <c r="I244" i="2"/>
  <c r="K244" i="2" s="1"/>
  <c r="I243" i="2"/>
  <c r="K243" i="2" s="1"/>
  <c r="I241" i="2"/>
  <c r="K241" i="2" s="1"/>
  <c r="I240" i="2"/>
  <c r="K240" i="2" s="1"/>
  <c r="I239" i="2"/>
  <c r="K239" i="2" s="1"/>
  <c r="I238" i="2"/>
  <c r="K238" i="2" s="1"/>
  <c r="I237" i="2"/>
  <c r="K237" i="2" s="1"/>
  <c r="I236" i="2"/>
  <c r="K236" i="2" s="1"/>
  <c r="I235" i="2"/>
  <c r="K235" i="2" s="1"/>
  <c r="I234" i="2"/>
  <c r="K234" i="2" s="1"/>
  <c r="I233" i="2"/>
  <c r="K233" i="2" s="1"/>
  <c r="I232" i="2"/>
  <c r="K232" i="2" s="1"/>
  <c r="I231" i="2"/>
  <c r="K231" i="2" s="1"/>
  <c r="I230" i="2"/>
  <c r="K230" i="2" s="1"/>
  <c r="I229" i="2"/>
  <c r="K229" i="2" s="1"/>
  <c r="I228" i="2"/>
  <c r="K228" i="2" s="1"/>
  <c r="I227" i="2"/>
  <c r="K227" i="2" s="1"/>
  <c r="I226" i="2"/>
  <c r="K226" i="2" s="1"/>
  <c r="I225" i="2"/>
  <c r="K225" i="2" s="1"/>
  <c r="I224" i="2"/>
  <c r="K224" i="2" s="1"/>
  <c r="I223" i="2"/>
  <c r="K223" i="2" s="1"/>
  <c r="I222" i="2"/>
  <c r="K222" i="2" s="1"/>
  <c r="I221" i="2"/>
  <c r="K221" i="2" s="1"/>
  <c r="I220" i="2"/>
  <c r="K220" i="2" s="1"/>
  <c r="I219" i="2"/>
  <c r="K219" i="2" s="1"/>
  <c r="I218" i="2"/>
  <c r="K218" i="2" s="1"/>
  <c r="I217" i="2"/>
  <c r="K217" i="2" s="1"/>
  <c r="I216" i="2"/>
  <c r="K216" i="2" s="1"/>
  <c r="I215" i="2"/>
  <c r="K215" i="2" s="1"/>
  <c r="I214" i="2"/>
  <c r="K214" i="2" s="1"/>
  <c r="I213" i="2"/>
  <c r="K213" i="2" s="1"/>
  <c r="I212" i="2"/>
  <c r="K212" i="2" s="1"/>
  <c r="I211" i="2"/>
  <c r="K211" i="2" s="1"/>
  <c r="I210" i="2"/>
  <c r="K210" i="2" s="1"/>
  <c r="I209" i="2"/>
  <c r="K209" i="2" s="1"/>
  <c r="I208" i="2"/>
  <c r="K208" i="2" s="1"/>
  <c r="I207" i="2"/>
  <c r="K207" i="2" s="1"/>
  <c r="I206" i="2"/>
  <c r="K206" i="2" s="1"/>
  <c r="I205" i="2"/>
  <c r="K205" i="2" s="1"/>
  <c r="I204" i="2"/>
  <c r="K204" i="2" s="1"/>
  <c r="I203" i="2"/>
  <c r="K203" i="2" s="1"/>
  <c r="I202" i="2"/>
  <c r="K202" i="2" s="1"/>
  <c r="I201" i="2"/>
  <c r="K201" i="2" s="1"/>
  <c r="I200" i="2"/>
  <c r="K200" i="2" s="1"/>
  <c r="I199" i="2"/>
  <c r="K199" i="2" s="1"/>
  <c r="I198" i="2"/>
  <c r="K198" i="2" s="1"/>
  <c r="I197" i="2"/>
  <c r="K197" i="2" s="1"/>
  <c r="I196" i="2"/>
  <c r="K196" i="2" s="1"/>
  <c r="I195" i="2"/>
  <c r="K195" i="2" s="1"/>
  <c r="I194" i="2"/>
  <c r="K194" i="2" s="1"/>
  <c r="I193" i="2"/>
  <c r="K193" i="2" s="1"/>
  <c r="I192" i="2"/>
  <c r="K192" i="2" s="1"/>
  <c r="I191" i="2"/>
  <c r="K191" i="2" s="1"/>
  <c r="I190" i="2"/>
  <c r="K190" i="2" s="1"/>
  <c r="I189" i="2"/>
  <c r="K189" i="2" s="1"/>
  <c r="I188" i="2"/>
  <c r="K188" i="2" s="1"/>
  <c r="I187" i="2"/>
  <c r="K187" i="2" s="1"/>
  <c r="I186" i="2"/>
  <c r="K186" i="2" s="1"/>
  <c r="I185" i="2"/>
  <c r="K185" i="2" s="1"/>
  <c r="I184" i="2"/>
  <c r="K184" i="2" s="1"/>
  <c r="I183" i="2"/>
  <c r="K183" i="2" s="1"/>
  <c r="I182" i="2"/>
  <c r="K182" i="2" s="1"/>
  <c r="I181" i="2"/>
  <c r="K181" i="2" s="1"/>
  <c r="I180" i="2"/>
  <c r="K180" i="2" s="1"/>
  <c r="I179" i="2"/>
  <c r="K179" i="2" s="1"/>
  <c r="I178" i="2"/>
  <c r="K178" i="2" s="1"/>
  <c r="I177" i="2"/>
  <c r="K177" i="2" s="1"/>
  <c r="I176" i="2"/>
  <c r="K176" i="2" s="1"/>
  <c r="I175" i="2"/>
  <c r="K175" i="2" s="1"/>
  <c r="I174" i="2"/>
  <c r="K174" i="2" s="1"/>
  <c r="I173" i="2"/>
  <c r="K173" i="2" s="1"/>
  <c r="I172" i="2"/>
  <c r="K172" i="2" s="1"/>
  <c r="I170" i="2"/>
  <c r="K170" i="2" s="1"/>
  <c r="I169" i="2"/>
  <c r="K169" i="2" s="1"/>
  <c r="I168" i="2"/>
  <c r="K168" i="2" s="1"/>
  <c r="I167" i="2"/>
  <c r="K167" i="2" s="1"/>
  <c r="I166" i="2"/>
  <c r="K166" i="2" s="1"/>
  <c r="I165" i="2"/>
  <c r="K165" i="2" s="1"/>
  <c r="I164" i="2"/>
  <c r="K164" i="2" s="1"/>
  <c r="I163" i="2"/>
  <c r="K163" i="2" s="1"/>
  <c r="I162" i="2"/>
  <c r="K162" i="2" s="1"/>
  <c r="I161" i="2"/>
  <c r="K161" i="2" s="1"/>
  <c r="I160" i="2"/>
  <c r="K160" i="2" s="1"/>
  <c r="I159" i="2"/>
  <c r="K159" i="2" s="1"/>
  <c r="I158" i="2"/>
  <c r="K158" i="2" s="1"/>
  <c r="I157" i="2"/>
  <c r="K157" i="2" s="1"/>
  <c r="I156" i="2"/>
  <c r="K156" i="2" s="1"/>
  <c r="I154" i="2"/>
  <c r="K154" i="2" s="1"/>
  <c r="I153" i="2"/>
  <c r="K153" i="2" s="1"/>
  <c r="I152" i="2"/>
  <c r="K152" i="2" s="1"/>
  <c r="I151" i="2"/>
  <c r="K151" i="2" s="1"/>
  <c r="I150" i="2"/>
  <c r="K150" i="2" s="1"/>
  <c r="I149" i="2"/>
  <c r="K149" i="2" s="1"/>
  <c r="I148" i="2"/>
  <c r="K148" i="2" s="1"/>
  <c r="I147" i="2"/>
  <c r="K147" i="2" s="1"/>
  <c r="I146" i="2"/>
  <c r="K146" i="2" s="1"/>
  <c r="I145" i="2"/>
  <c r="K145" i="2" s="1"/>
  <c r="I144" i="2"/>
  <c r="K144" i="2" s="1"/>
  <c r="I143" i="2"/>
  <c r="K143" i="2" s="1"/>
  <c r="I142" i="2"/>
  <c r="K142" i="2" s="1"/>
  <c r="I141" i="2"/>
  <c r="K141" i="2" s="1"/>
  <c r="I140" i="2"/>
  <c r="K140" i="2" s="1"/>
  <c r="I139" i="2"/>
  <c r="K139" i="2" s="1"/>
  <c r="I138" i="2"/>
  <c r="K138" i="2" s="1"/>
  <c r="I137" i="2"/>
  <c r="K137" i="2" s="1"/>
  <c r="I136" i="2"/>
  <c r="K136" i="2" s="1"/>
  <c r="I135" i="2"/>
  <c r="K135" i="2" s="1"/>
  <c r="I134" i="2"/>
  <c r="K134" i="2" s="1"/>
  <c r="I133" i="2"/>
  <c r="K133" i="2" s="1"/>
  <c r="I132" i="2"/>
  <c r="K132" i="2" s="1"/>
  <c r="I131" i="2"/>
  <c r="K131" i="2" s="1"/>
  <c r="I130" i="2"/>
  <c r="K130" i="2" s="1"/>
  <c r="I129" i="2"/>
  <c r="K129" i="2" s="1"/>
  <c r="I128" i="2"/>
  <c r="K128" i="2" s="1"/>
  <c r="I127" i="2"/>
  <c r="K127" i="2" s="1"/>
  <c r="I126" i="2"/>
  <c r="K126" i="2" s="1"/>
  <c r="I125" i="2"/>
  <c r="K125" i="2" s="1"/>
  <c r="I124" i="2"/>
  <c r="K124" i="2" s="1"/>
  <c r="I123" i="2"/>
  <c r="K123" i="2" s="1"/>
  <c r="I122" i="2"/>
  <c r="K122" i="2" s="1"/>
  <c r="I121" i="2"/>
  <c r="K121" i="2" s="1"/>
  <c r="I120" i="2"/>
  <c r="K120" i="2" s="1"/>
  <c r="I119" i="2"/>
  <c r="K119" i="2" s="1"/>
  <c r="I118" i="2"/>
  <c r="K118" i="2" s="1"/>
  <c r="I117" i="2"/>
  <c r="K117" i="2" s="1"/>
  <c r="I116" i="2"/>
  <c r="K116" i="2" s="1"/>
  <c r="I115" i="2"/>
  <c r="K115" i="2" s="1"/>
  <c r="I114" i="2"/>
  <c r="K114" i="2" s="1"/>
  <c r="I113" i="2"/>
  <c r="K113" i="2" s="1"/>
  <c r="I112" i="2"/>
  <c r="K112" i="2" s="1"/>
  <c r="I111" i="2"/>
  <c r="K111" i="2" s="1"/>
  <c r="I110" i="2"/>
  <c r="K110" i="2" s="1"/>
  <c r="I109" i="2"/>
  <c r="K109" i="2" s="1"/>
  <c r="I108" i="2"/>
  <c r="K108" i="2" s="1"/>
  <c r="I107" i="2"/>
  <c r="K107" i="2" s="1"/>
  <c r="I106" i="2"/>
  <c r="K106" i="2" s="1"/>
  <c r="I105" i="2"/>
  <c r="K105" i="2" s="1"/>
  <c r="I104" i="2"/>
  <c r="K104" i="2" s="1"/>
  <c r="I103" i="2"/>
  <c r="K103" i="2" s="1"/>
  <c r="I102" i="2"/>
  <c r="K102" i="2" s="1"/>
  <c r="I101" i="2"/>
  <c r="K101" i="2" s="1"/>
  <c r="I100" i="2"/>
  <c r="K100" i="2" s="1"/>
  <c r="I99" i="2"/>
  <c r="K99" i="2" s="1"/>
  <c r="I98" i="2"/>
  <c r="K98" i="2" s="1"/>
  <c r="I97" i="2"/>
  <c r="K97" i="2" s="1"/>
  <c r="I96" i="2"/>
  <c r="K96" i="2" s="1"/>
  <c r="I95" i="2"/>
  <c r="K95" i="2" s="1"/>
  <c r="I94" i="2"/>
  <c r="K94" i="2" s="1"/>
  <c r="I93" i="2"/>
  <c r="K93" i="2" s="1"/>
  <c r="I92" i="2"/>
  <c r="K92" i="2" s="1"/>
  <c r="I90" i="2"/>
  <c r="K90" i="2" s="1"/>
  <c r="I89" i="2"/>
  <c r="K89" i="2" s="1"/>
  <c r="I88" i="2"/>
  <c r="K88" i="2" s="1"/>
  <c r="I87" i="2"/>
  <c r="K87" i="2" s="1"/>
  <c r="I86" i="2"/>
  <c r="K86" i="2" s="1"/>
  <c r="I85" i="2"/>
  <c r="K85" i="2" s="1"/>
  <c r="I84" i="2"/>
  <c r="K84" i="2" s="1"/>
  <c r="I83" i="2"/>
  <c r="K83" i="2" s="1"/>
  <c r="I82" i="2"/>
  <c r="K82" i="2" s="1"/>
  <c r="I81" i="2"/>
  <c r="K81" i="2" s="1"/>
  <c r="I80" i="2"/>
  <c r="K80" i="2" s="1"/>
  <c r="I79" i="2"/>
  <c r="K79" i="2" s="1"/>
  <c r="I78" i="2"/>
  <c r="K78" i="2" s="1"/>
  <c r="I77" i="2"/>
  <c r="K77" i="2" s="1"/>
  <c r="I76" i="2"/>
  <c r="K76" i="2" s="1"/>
  <c r="I75" i="2"/>
  <c r="K75" i="2" s="1"/>
  <c r="I74" i="2"/>
  <c r="K74" i="2" s="1"/>
  <c r="I73" i="2"/>
  <c r="K73" i="2" s="1"/>
  <c r="I72" i="2"/>
  <c r="K72" i="2" s="1"/>
  <c r="I71" i="2"/>
  <c r="K71" i="2" s="1"/>
  <c r="I70" i="2"/>
  <c r="K70" i="2" s="1"/>
  <c r="I69" i="2"/>
  <c r="K69" i="2" s="1"/>
  <c r="I68" i="2"/>
  <c r="K68" i="2" s="1"/>
  <c r="I67" i="2"/>
  <c r="K67" i="2" s="1"/>
  <c r="I66" i="2"/>
  <c r="K66" i="2" s="1"/>
  <c r="I65" i="2"/>
  <c r="K65" i="2" s="1"/>
  <c r="I64" i="2"/>
  <c r="K64" i="2" s="1"/>
  <c r="I63" i="2"/>
  <c r="K63" i="2" s="1"/>
  <c r="I62" i="2"/>
  <c r="K62" i="2" s="1"/>
  <c r="I61" i="2"/>
  <c r="K61" i="2" s="1"/>
  <c r="I60" i="2"/>
  <c r="K60" i="2" s="1"/>
  <c r="I59" i="2"/>
  <c r="K59" i="2" s="1"/>
  <c r="I58" i="2"/>
  <c r="K58" i="2" s="1"/>
  <c r="I57" i="2"/>
  <c r="K57" i="2" s="1"/>
  <c r="I56" i="2"/>
  <c r="K56" i="2" s="1"/>
  <c r="I55" i="2"/>
  <c r="K55" i="2" s="1"/>
  <c r="I54" i="2"/>
  <c r="K54" i="2" s="1"/>
  <c r="I53" i="2"/>
  <c r="K53" i="2" s="1"/>
  <c r="I52" i="2"/>
  <c r="K52" i="2" s="1"/>
  <c r="I51" i="2"/>
  <c r="K51" i="2" s="1"/>
  <c r="I50" i="2"/>
  <c r="K50" i="2" s="1"/>
  <c r="I49" i="2"/>
  <c r="K49" i="2" s="1"/>
  <c r="I48" i="2"/>
  <c r="K48" i="2" s="1"/>
  <c r="I47" i="2"/>
  <c r="K47" i="2" s="1"/>
  <c r="I46" i="2"/>
  <c r="K46" i="2" s="1"/>
  <c r="I45" i="2"/>
  <c r="K45" i="2" s="1"/>
  <c r="I44" i="2"/>
  <c r="K44" i="2" s="1"/>
  <c r="I43" i="2"/>
  <c r="K43" i="2" s="1"/>
  <c r="I42" i="2"/>
  <c r="K42" i="2" s="1"/>
  <c r="I41" i="2"/>
  <c r="K41" i="2" s="1"/>
  <c r="I40" i="2"/>
  <c r="K40" i="2" s="1"/>
  <c r="I39" i="2"/>
  <c r="K39" i="2" s="1"/>
  <c r="I38" i="2"/>
  <c r="K38" i="2" s="1"/>
  <c r="I37" i="2"/>
  <c r="K37" i="2" s="1"/>
  <c r="I36" i="2"/>
  <c r="K36" i="2" s="1"/>
  <c r="I35" i="2"/>
  <c r="K35" i="2" s="1"/>
  <c r="I34" i="2"/>
  <c r="K34" i="2" s="1"/>
  <c r="I33" i="2"/>
  <c r="K33" i="2" s="1"/>
  <c r="I32" i="2"/>
  <c r="K32" i="2" s="1"/>
  <c r="I31" i="2"/>
  <c r="K31" i="2" s="1"/>
  <c r="I30" i="2"/>
  <c r="K30" i="2" s="1"/>
  <c r="I27" i="2"/>
  <c r="K27" i="2" s="1"/>
  <c r="I26" i="2"/>
  <c r="K26" i="2" s="1"/>
  <c r="I25" i="2"/>
  <c r="K25" i="2" s="1"/>
  <c r="I24" i="2"/>
  <c r="K24" i="2" s="1"/>
  <c r="I23" i="2"/>
  <c r="K23" i="2" s="1"/>
  <c r="I22" i="2"/>
  <c r="K22" i="2" s="1"/>
  <c r="I21" i="2"/>
  <c r="K21" i="2" s="1"/>
  <c r="I20" i="2"/>
  <c r="K20" i="2" s="1"/>
  <c r="I19" i="2"/>
  <c r="K19" i="2" s="1"/>
  <c r="I18" i="2"/>
  <c r="K18" i="2" s="1"/>
  <c r="I17" i="2"/>
  <c r="K17" i="2" s="1"/>
  <c r="I16" i="2"/>
  <c r="K16" i="2" s="1"/>
  <c r="I15" i="2"/>
  <c r="K15" i="2" s="1"/>
  <c r="I14" i="2"/>
  <c r="K14" i="2" s="1"/>
  <c r="I13" i="2"/>
  <c r="K13" i="2" s="1"/>
  <c r="I12" i="2"/>
  <c r="K12" i="2" s="1"/>
  <c r="I11" i="2"/>
  <c r="K11" i="2" s="1"/>
  <c r="I10" i="2"/>
  <c r="K10" i="2" s="1"/>
  <c r="I9" i="2"/>
  <c r="K9" i="2" s="1"/>
  <c r="I8" i="2"/>
  <c r="K8" i="2" s="1"/>
  <c r="I7" i="2"/>
  <c r="K7" i="2" s="1"/>
  <c r="I6" i="2"/>
  <c r="K6" i="2" s="1"/>
  <c r="I5" i="2"/>
  <c r="P28" i="6" l="1"/>
  <c r="P38" i="6" s="1"/>
  <c r="P28" i="7"/>
  <c r="P38" i="7" s="1"/>
  <c r="K5" i="2"/>
  <c r="J68" i="1" s="1"/>
  <c r="K68" i="1" s="1"/>
  <c r="K70" i="1" s="1"/>
  <c r="I259" i="2"/>
  <c r="H6" i="1" s="1"/>
  <c r="J22" i="1"/>
  <c r="O10" i="1" s="1"/>
  <c r="P10" i="1" s="1"/>
  <c r="O26" i="1"/>
  <c r="P26" i="1" s="1"/>
  <c r="O12" i="1"/>
  <c r="J59" i="1"/>
  <c r="O28" i="1" s="1"/>
  <c r="P28" i="1" s="1"/>
  <c r="O22" i="1"/>
  <c r="P22" i="1" s="1"/>
  <c r="H45" i="1"/>
  <c r="H52" i="1"/>
  <c r="J52" i="1" s="1"/>
  <c r="H57" i="1"/>
  <c r="J57" i="1" s="1"/>
  <c r="H58" i="1"/>
  <c r="H31" i="1"/>
  <c r="H51" i="1"/>
  <c r="J51" i="1" s="1"/>
  <c r="H64" i="1" l="1"/>
  <c r="J6" i="1"/>
  <c r="H63" i="1"/>
  <c r="O21" i="1"/>
  <c r="P21" i="1" s="1"/>
  <c r="J31" i="1"/>
  <c r="O7" i="1" s="1"/>
  <c r="J58" i="1"/>
  <c r="O18" i="1" s="1"/>
  <c r="P18" i="1" s="1"/>
  <c r="J45" i="1"/>
  <c r="O14" i="1" s="1"/>
  <c r="P14" i="1" s="1"/>
  <c r="O20" i="1" l="1"/>
  <c r="P20" i="1" s="1"/>
  <c r="O5" i="1"/>
  <c r="P5" i="1" s="1"/>
  <c r="P7" i="1"/>
  <c r="O27" i="1" l="1"/>
  <c r="O29" i="1" s="1"/>
  <c r="P29" i="1" s="1"/>
  <c r="P31" i="1" s="1"/>
  <c r="P12" i="1" s="1"/>
  <c r="P27" i="1" s="1"/>
  <c r="P35" i="1" s="1"/>
</calcChain>
</file>

<file path=xl/sharedStrings.xml><?xml version="1.0" encoding="utf-8"?>
<sst xmlns="http://schemas.openxmlformats.org/spreadsheetml/2006/main" count="3885" uniqueCount="340">
  <si>
    <t>excl. ass. bel</t>
  </si>
  <si>
    <t>incl. ass bel.</t>
  </si>
  <si>
    <t>Objectnr</t>
  </si>
  <si>
    <t>Bestemming</t>
  </si>
  <si>
    <t>Adres</t>
  </si>
  <si>
    <t>Postcode</t>
  </si>
  <si>
    <t>Vestigingsplaats</t>
  </si>
  <si>
    <t>Belang</t>
  </si>
  <si>
    <t>Verz 01-01-2022</t>
  </si>
  <si>
    <t>Verz 01-01-2023</t>
  </si>
  <si>
    <t>tarief</t>
  </si>
  <si>
    <t>tarief*object</t>
  </si>
  <si>
    <t>Verzekering</t>
  </si>
  <si>
    <t>Taxatiedatum</t>
  </si>
  <si>
    <t>V</t>
  </si>
  <si>
    <t>031</t>
  </si>
  <si>
    <t>Gemeentehuis</t>
  </si>
  <si>
    <t>Jelmeraweg 1</t>
  </si>
  <si>
    <t>9162 EA</t>
  </si>
  <si>
    <t>Ballum</t>
  </si>
  <si>
    <t>Gebouwen</t>
  </si>
  <si>
    <t>Uitgebreide gevaren</t>
  </si>
  <si>
    <t>030</t>
  </si>
  <si>
    <t>Burgemeester Walda School</t>
  </si>
  <si>
    <t>Ballumerweg 4</t>
  </si>
  <si>
    <t>9163 GB</t>
  </si>
  <si>
    <t>NES</t>
  </si>
  <si>
    <t>005</t>
  </si>
  <si>
    <t>Sporthal de Slinger</t>
  </si>
  <si>
    <t>Oranjeweg 30</t>
  </si>
  <si>
    <t>9161 CC</t>
  </si>
  <si>
    <t>Hollum</t>
  </si>
  <si>
    <t>004</t>
  </si>
  <si>
    <t>Sporthal de Slenk</t>
  </si>
  <si>
    <t>Schoolstraat 6</t>
  </si>
  <si>
    <t>9163 GE</t>
  </si>
  <si>
    <t>basisschool</t>
  </si>
  <si>
    <t>Bramenduinepad 10</t>
  </si>
  <si>
    <t>Nes-Ameland</t>
  </si>
  <si>
    <t>gebouwen</t>
  </si>
  <si>
    <t>003</t>
  </si>
  <si>
    <t>De Toel (incl. Aula)</t>
  </si>
  <si>
    <t>Kard. De Jongweg 29</t>
  </si>
  <si>
    <t>9163 HZ</t>
  </si>
  <si>
    <t>huurwoningen</t>
  </si>
  <si>
    <t>afronding en poliskosten hier bij opgeteld (hoogste post na GWA)</t>
  </si>
  <si>
    <t>Zie specificatie onder tabblad 1.1 Huurwoningen</t>
  </si>
  <si>
    <t>007</t>
  </si>
  <si>
    <t>Gebouwen gemeentewerken</t>
  </si>
  <si>
    <t>Reeweg 4</t>
  </si>
  <si>
    <t>9162 ED</t>
  </si>
  <si>
    <t>020</t>
  </si>
  <si>
    <t>School De Schakel</t>
  </si>
  <si>
    <t xml:space="preserve">Schoolstraat 5 </t>
  </si>
  <si>
    <t>9161 BE</t>
  </si>
  <si>
    <t>023</t>
  </si>
  <si>
    <t>Toren</t>
  </si>
  <si>
    <t>Oosterlaan 2</t>
  </si>
  <si>
    <t>9161 AC</t>
  </si>
  <si>
    <t>013</t>
  </si>
  <si>
    <t>Brandweerkazerne</t>
  </si>
  <si>
    <t>Ballumerweg 38</t>
  </si>
  <si>
    <t>019</t>
  </si>
  <si>
    <t>School 't Lenster</t>
  </si>
  <si>
    <t>Camminghstraat 11</t>
  </si>
  <si>
    <t>9162 EK</t>
  </si>
  <si>
    <t>022</t>
  </si>
  <si>
    <t>Torenstraat 2</t>
  </si>
  <si>
    <t>9163 HE</t>
  </si>
  <si>
    <t>002</t>
  </si>
  <si>
    <t>Kon. Wilhelminaschool</t>
  </si>
  <si>
    <t>De Hagen 15</t>
  </si>
  <si>
    <t>9161 BX</t>
  </si>
  <si>
    <t>006</t>
  </si>
  <si>
    <t>Veringings- / Clubgebouw</t>
  </si>
  <si>
    <t>Noordwal 25</t>
  </si>
  <si>
    <t>9164 KJ</t>
  </si>
  <si>
    <t>Buren FR.</t>
  </si>
  <si>
    <t>015</t>
  </si>
  <si>
    <t>Dorpshuis Buren FR.</t>
  </si>
  <si>
    <t>Binnenweg 15 - 17</t>
  </si>
  <si>
    <t>9164 JA</t>
  </si>
  <si>
    <t>Inventaris</t>
  </si>
  <si>
    <t>009</t>
  </si>
  <si>
    <t>Landhuis Burgemeesterwoning</t>
  </si>
  <si>
    <t>Duinweg 21</t>
  </si>
  <si>
    <t>9163 GH</t>
  </si>
  <si>
    <t>9163 EA</t>
  </si>
  <si>
    <t>025</t>
  </si>
  <si>
    <t>Kantoor-Winkelpand voormalig VVV-Kantoor</t>
  </si>
  <si>
    <t>Rixt van Doniastraat 2</t>
  </si>
  <si>
    <t>9163 GR</t>
  </si>
  <si>
    <t>035</t>
  </si>
  <si>
    <t>wasplaats, stalling voor gemeentelijk materieel/materiaal en als opslag voor houtsnippers</t>
  </si>
  <si>
    <t>024</t>
  </si>
  <si>
    <t>Camminghastraat 14</t>
  </si>
  <si>
    <t>9162 EM</t>
  </si>
  <si>
    <t>021</t>
  </si>
  <si>
    <t xml:space="preserve">AULA </t>
  </si>
  <si>
    <t>Hidde Dirk Katstraat 4</t>
  </si>
  <si>
    <t>9161 AZ</t>
  </si>
  <si>
    <t>014</t>
  </si>
  <si>
    <t>Dorpshuis Ballum</t>
  </si>
  <si>
    <t>t Hofje 1</t>
  </si>
  <si>
    <t>9162 GA</t>
  </si>
  <si>
    <t>Ik verwacht een creditfactuur voor € 2456,54 omdat dit verkeerd is gegaan.</t>
  </si>
  <si>
    <t>010</t>
  </si>
  <si>
    <t>Werkplaats</t>
  </si>
  <si>
    <t>Achterdyken 72</t>
  </si>
  <si>
    <t>9163 JV</t>
  </si>
  <si>
    <t>inventaris basisschool</t>
  </si>
  <si>
    <t>controletelling voor afronding</t>
  </si>
  <si>
    <t>001</t>
  </si>
  <si>
    <t>Havengebouw 1988 (vliegveld)</t>
  </si>
  <si>
    <t>Strandweg/Vliegvld 19</t>
  </si>
  <si>
    <t>9162 EV</t>
  </si>
  <si>
    <t>Schilderijen</t>
  </si>
  <si>
    <t>All Risks Binnen</t>
  </si>
  <si>
    <t>All Risks</t>
  </si>
  <si>
    <t>033</t>
  </si>
  <si>
    <t>Huurwoning gemeenschappelijke ruimte</t>
  </si>
  <si>
    <t>De Worteltuin 50</t>
  </si>
  <si>
    <t>9163 HL</t>
  </si>
  <si>
    <t>Nes</t>
  </si>
  <si>
    <t>017</t>
  </si>
  <si>
    <t>Overslaggebouw</t>
  </si>
  <si>
    <t>Ballumerweg 999</t>
  </si>
  <si>
    <t>9163 GA</t>
  </si>
  <si>
    <t>016</t>
  </si>
  <si>
    <t>Strandwachtunit Buren</t>
  </si>
  <si>
    <t xml:space="preserve">Strand 1 </t>
  </si>
  <si>
    <t>9164 ZZ</t>
  </si>
  <si>
    <t>Buren</t>
  </si>
  <si>
    <t>Strandwachtunit Nes</t>
  </si>
  <si>
    <t>9163 ZZ</t>
  </si>
  <si>
    <t>Strandwachtunit Ballum</t>
  </si>
  <si>
    <t>9162 ZZ</t>
  </si>
  <si>
    <t>Strandwachtunit Hollum</t>
  </si>
  <si>
    <t>9161 ZZ</t>
  </si>
  <si>
    <t>028</t>
  </si>
  <si>
    <t>Openbaar toiletgebouw</t>
  </si>
  <si>
    <t>Verdekspad 8</t>
  </si>
  <si>
    <t>9163 GS</t>
  </si>
  <si>
    <t>012</t>
  </si>
  <si>
    <t>Baarhuisje</t>
  </si>
  <si>
    <t>Smitteweg  Kerkhof</t>
  </si>
  <si>
    <t>9162 EC</t>
  </si>
  <si>
    <t>inventaris</t>
  </si>
  <si>
    <t>Loods</t>
  </si>
  <si>
    <t>034</t>
  </si>
  <si>
    <t>Onverschillig waar</t>
  </si>
  <si>
    <t>Transport/Verblijf</t>
  </si>
  <si>
    <t>018</t>
  </si>
  <si>
    <t>Toiletgebouw</t>
  </si>
  <si>
    <t xml:space="preserve">De Vleyen </t>
  </si>
  <si>
    <t>extra kosten</t>
  </si>
  <si>
    <t>extra kosten/opruimingskosten?</t>
  </si>
  <si>
    <t>OPR. Kosten tbv opslag asbest</t>
  </si>
  <si>
    <t>Opruimingskosten</t>
  </si>
  <si>
    <t>Inventaris (aanwezig in de Aula)</t>
  </si>
  <si>
    <t>Open Kapschuur</t>
  </si>
  <si>
    <t>Containerlokaal</t>
  </si>
  <si>
    <t>Berging</t>
  </si>
  <si>
    <t>Weegunitgebouw</t>
  </si>
  <si>
    <t>Amelander kast</t>
  </si>
  <si>
    <t>Amsterdam 2 deurs kabinet</t>
  </si>
  <si>
    <t>9163 EV</t>
  </si>
  <si>
    <t>Inventaris gemeenschappelijk ruimte</t>
  </si>
  <si>
    <t>Kaartverkoophokje</t>
  </si>
  <si>
    <t>Zorgcentrum de Ambla</t>
  </si>
  <si>
    <t>Middelbord 10</t>
  </si>
  <si>
    <t>9161 EZ</t>
  </si>
  <si>
    <t>Totaal</t>
  </si>
  <si>
    <t>Mutatiedatum</t>
  </si>
  <si>
    <t xml:space="preserve">Object </t>
  </si>
  <si>
    <t>Huisnummer</t>
  </si>
  <si>
    <t>Verz 2022</t>
  </si>
  <si>
    <t>tarief * object</t>
  </si>
  <si>
    <t>Taxatie uitgevoerd</t>
  </si>
  <si>
    <t>Huurwoning</t>
  </si>
  <si>
    <t xml:space="preserve">Nes </t>
  </si>
  <si>
    <t xml:space="preserve">Ballumerweg </t>
  </si>
  <si>
    <t xml:space="preserve">Baron Rengersweg </t>
  </si>
  <si>
    <t>9162 ER</t>
  </si>
  <si>
    <t>Binnendieken</t>
  </si>
  <si>
    <t xml:space="preserve">Binnendieken </t>
  </si>
  <si>
    <t>1a</t>
  </si>
  <si>
    <t>1b</t>
  </si>
  <si>
    <t>1c</t>
  </si>
  <si>
    <t>1d</t>
  </si>
  <si>
    <t>1e</t>
  </si>
  <si>
    <t>1f</t>
  </si>
  <si>
    <t>1g</t>
  </si>
  <si>
    <t>1h</t>
  </si>
  <si>
    <t xml:space="preserve">Binnenweg </t>
  </si>
  <si>
    <t xml:space="preserve">Buren </t>
  </si>
  <si>
    <t>Botte Neijstraat</t>
  </si>
  <si>
    <t>9161 CH</t>
  </si>
  <si>
    <t xml:space="preserve">Burenlaan </t>
  </si>
  <si>
    <t>9161 AJ</t>
  </si>
  <si>
    <t>Commandeursstraat</t>
  </si>
  <si>
    <t>9163 JL</t>
  </si>
  <si>
    <t xml:space="preserve">Commandeursstraat </t>
  </si>
  <si>
    <t>De Meer</t>
  </si>
  <si>
    <t>9161 DP</t>
  </si>
  <si>
    <t xml:space="preserve">De Reed </t>
  </si>
  <si>
    <t>9163 HJ</t>
  </si>
  <si>
    <t xml:space="preserve">De Stringen </t>
  </si>
  <si>
    <t>9162 EX</t>
  </si>
  <si>
    <t xml:space="preserve">De Tuun </t>
  </si>
  <si>
    <t>9163 JW</t>
  </si>
  <si>
    <t xml:space="preserve">De Worteltuin </t>
  </si>
  <si>
    <t>Douwe Klipweg</t>
  </si>
  <si>
    <t>9162 EP</t>
  </si>
  <si>
    <t xml:space="preserve">Douwe Klipweg </t>
  </si>
  <si>
    <t xml:space="preserve">Ballum </t>
  </si>
  <si>
    <t xml:space="preserve">Eeuwe de Vriesstraat </t>
  </si>
  <si>
    <t>9161 CE</t>
  </si>
  <si>
    <t xml:space="preserve">Fostaland </t>
  </si>
  <si>
    <t>9163 JZ</t>
  </si>
  <si>
    <t xml:space="preserve">Gerrit Kosterweg </t>
  </si>
  <si>
    <t>9162 EN</t>
  </si>
  <si>
    <t>4a</t>
  </si>
  <si>
    <t xml:space="preserve">Groenland </t>
  </si>
  <si>
    <t>9163 HM</t>
  </si>
  <si>
    <t>Harmen Visserstraat</t>
  </si>
  <si>
    <t>9161 CR</t>
  </si>
  <si>
    <t xml:space="preserve">Hazeweg </t>
  </si>
  <si>
    <t>9164 KE</t>
  </si>
  <si>
    <t xml:space="preserve">Hidde Dirks Katstraat </t>
  </si>
  <si>
    <t>Hiemkesweg</t>
  </si>
  <si>
    <t>9163 GG</t>
  </si>
  <si>
    <t>Hoge Miedeweg</t>
  </si>
  <si>
    <t>9163 JS</t>
  </si>
  <si>
    <t xml:space="preserve">Hoge Miedeweg </t>
  </si>
  <si>
    <t xml:space="preserve">Jacob Visserpad </t>
  </si>
  <si>
    <t>9161 CS</t>
  </si>
  <si>
    <t>Jacobshiem</t>
  </si>
  <si>
    <t>9163 JT</t>
  </si>
  <si>
    <t xml:space="preserve">Jacobshiem </t>
  </si>
  <si>
    <t xml:space="preserve">Jan Jacobstraat </t>
  </si>
  <si>
    <t>9163 HG</t>
  </si>
  <si>
    <t>Kardinaal de Jongweg</t>
  </si>
  <si>
    <t>9163 JA</t>
  </si>
  <si>
    <t xml:space="preserve">Kardinaal de Jongweg </t>
  </si>
  <si>
    <t>Kêkelburen</t>
  </si>
  <si>
    <t>9161 DT</t>
  </si>
  <si>
    <t xml:space="preserve">Kêkelburen </t>
  </si>
  <si>
    <t>Klaas Goumaweg</t>
  </si>
  <si>
    <t>9163 GJ</t>
  </si>
  <si>
    <t>Kolkweg</t>
  </si>
  <si>
    <t>9163 HK</t>
  </si>
  <si>
    <t xml:space="preserve">Kolkweg </t>
  </si>
  <si>
    <t xml:space="preserve">Lage Miedeweg </t>
  </si>
  <si>
    <t>9163 JR</t>
  </si>
  <si>
    <t>Lege Miedeweg</t>
  </si>
  <si>
    <t xml:space="preserve">Lege Miedeweg </t>
  </si>
  <si>
    <t xml:space="preserve">Lijnbaan </t>
  </si>
  <si>
    <t>9163 HN</t>
  </si>
  <si>
    <t>Meester Oudweg</t>
  </si>
  <si>
    <t>9164 LB</t>
  </si>
  <si>
    <t xml:space="preserve">Molenplaat </t>
  </si>
  <si>
    <t>9163 EC</t>
  </si>
  <si>
    <t xml:space="preserve">Molenweg </t>
  </si>
  <si>
    <t>9163 AW</t>
  </si>
  <si>
    <t xml:space="preserve">Mr. Adriaan de Bruinstraat </t>
  </si>
  <si>
    <t>9161 EC</t>
  </si>
  <si>
    <t xml:space="preserve">Noordwal </t>
  </si>
  <si>
    <t>Obbe Edskesstraat</t>
  </si>
  <si>
    <t>9163 JG</t>
  </si>
  <si>
    <t xml:space="preserve">Obbe Edskesstraat </t>
  </si>
  <si>
    <t xml:space="preserve">Oosterlaan </t>
  </si>
  <si>
    <t>9161 AB</t>
  </si>
  <si>
    <t>Oranjeweg</t>
  </si>
  <si>
    <t>9161 CB</t>
  </si>
  <si>
    <t>Paasduinweg</t>
  </si>
  <si>
    <t>9164 KD</t>
  </si>
  <si>
    <t>Reddingbootweg</t>
  </si>
  <si>
    <t>9161 CD</t>
  </si>
  <si>
    <t>Schoolstraat</t>
  </si>
  <si>
    <t>Strandweg</t>
  </si>
  <si>
    <t>9163 GM</t>
  </si>
  <si>
    <t>9164 KA</t>
  </si>
  <si>
    <t>t Hofje</t>
  </si>
  <si>
    <t xml:space="preserve">t Hofje </t>
  </si>
  <si>
    <t>t Skottepâd</t>
  </si>
  <si>
    <t>9162 GB</t>
  </si>
  <si>
    <t xml:space="preserve">t Skottepâd </t>
  </si>
  <si>
    <t>Terpelânnen</t>
  </si>
  <si>
    <t>9161 DZ</t>
  </si>
  <si>
    <t xml:space="preserve">Terpelânnen </t>
  </si>
  <si>
    <t>9161 DX</t>
  </si>
  <si>
    <t>Tussen Dijken</t>
  </si>
  <si>
    <t>9161 BM</t>
  </si>
  <si>
    <t xml:space="preserve">Tussen Dijken </t>
  </si>
  <si>
    <t>9161 BL</t>
  </si>
  <si>
    <t>Westakkers</t>
  </si>
  <si>
    <t>9161 BA</t>
  </si>
  <si>
    <t>Westerlaan</t>
  </si>
  <si>
    <t xml:space="preserve">Blieneweg </t>
  </si>
  <si>
    <t>5, 7, 9 en 11</t>
  </si>
  <si>
    <t>Abehiem</t>
  </si>
  <si>
    <t>1, 1a</t>
  </si>
  <si>
    <t>9162 GC</t>
  </si>
  <si>
    <t>Kwekerij</t>
  </si>
  <si>
    <t>2, 4, 6</t>
  </si>
  <si>
    <t>9163 KZ</t>
  </si>
  <si>
    <t>Tussendijken</t>
  </si>
  <si>
    <t>2a en 4</t>
  </si>
  <si>
    <t>9161 BN</t>
  </si>
  <si>
    <t>9161 DN</t>
  </si>
  <si>
    <t xml:space="preserve">Badweg </t>
  </si>
  <si>
    <t>4, 4a, 6, 8, 8a en 10</t>
  </si>
  <si>
    <t>9161 AV</t>
  </si>
  <si>
    <t>nieuw opgeleverd 13 mei 2022</t>
  </si>
  <si>
    <t>Heringhiem</t>
  </si>
  <si>
    <t>2, 4, 6, 8, 10, 12, 14, 16, 18, 20, 22</t>
  </si>
  <si>
    <t>9163 KR</t>
  </si>
  <si>
    <t>nieuw opgeleverd 20 juli  2022</t>
  </si>
  <si>
    <t>Miedeweg</t>
  </si>
  <si>
    <t>2, 4, 6, 8, 10, 12</t>
  </si>
  <si>
    <t>Zorgcentrum Ambla</t>
  </si>
  <si>
    <t>Zonnepanelen</t>
  </si>
  <si>
    <t>Aantal zonnepanelen</t>
  </si>
  <si>
    <t>Constructiebudget</t>
  </si>
  <si>
    <t>Datum plaatsing</t>
  </si>
  <si>
    <t>Nee</t>
  </si>
  <si>
    <t>N.v.t.</t>
  </si>
  <si>
    <t>Ja</t>
  </si>
  <si>
    <t>Niet van Gemeente</t>
  </si>
  <si>
    <t>nr2:6, nr4:3, nr6:3, nr8:3, nr10:6, nr12:6, nr14:3, nr16:3, nr18:3, nr20:3, nr22:6</t>
  </si>
  <si>
    <t>nr2:6, nr4:3, nr6:3, nr8:3, nr10:3, nr12:6</t>
  </si>
  <si>
    <t>Eigendom gemeente</t>
  </si>
  <si>
    <t>nr2:14, nr4:12, nr6:14</t>
  </si>
  <si>
    <t>nr4:12, nr4a:11, nr6:12, nr8:12, nr8a:11, nr10:12</t>
  </si>
  <si>
    <t>nr5:15, nr7:14, nr9:14, nr11:15</t>
  </si>
  <si>
    <t>Nr4:14, nr2a:14</t>
  </si>
  <si>
    <t>Eigendom bewoners</t>
  </si>
  <si>
    <t>Eigendom zonnepanelen</t>
  </si>
  <si>
    <t>Verz.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</si>
</sst>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3" fontId="0" fillId="0" borderId="0" xfId="0" applyNumberFormat="1"/>
    <xf numFmtId="0" fontId="0" fillId="0" borderId="0" xfId="0" quotePrefix="1"/>
    <xf numFmtId="0" fontId="2" fillId="0" borderId="0" xfId="0" applyFont="1"/>
    <xf numFmtId="0" fontId="1" fillId="0" borderId="0" xfId="0" applyFont="1"/>
    <xf numFmtId="49" fontId="0" fillId="0" borderId="0" xfId="0" applyNumberFormat="1"/>
    <xf numFmtId="49" fontId="3" fillId="0" borderId="0" xfId="0" applyNumberFormat="1" applyFont="1"/>
    <xf numFmtId="3" fontId="0" fillId="2" borderId="0" xfId="0" applyNumberFormat="1" applyFill="1"/>
    <xf numFmtId="3" fontId="1" fillId="0" borderId="0" xfId="0" applyNumberFormat="1" applyFont="1"/>
    <xf numFmtId="49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0" fillId="3" borderId="0" xfId="0" applyFill="1"/>
    <xf numFmtId="43" fontId="1" fillId="0" borderId="0" xfId="1" applyFont="1"/>
    <xf numFmtId="43" fontId="0" fillId="0" borderId="0" xfId="1" applyFont="1"/>
    <xf numFmtId="43" fontId="0" fillId="0" borderId="0" xfId="0" applyNumberFormat="1"/>
    <xf numFmtId="43" fontId="1" fillId="0" borderId="0" xfId="0" applyNumberFormat="1" applyFont="1"/>
    <xf numFmtId="43" fontId="0" fillId="2" borderId="0" xfId="0" applyNumberFormat="1" applyFill="1"/>
    <xf numFmtId="43" fontId="0" fillId="3" borderId="0" xfId="0" applyNumberFormat="1" applyFill="1"/>
    <xf numFmtId="3" fontId="2" fillId="0" borderId="0" xfId="0" applyNumberFormat="1" applyFont="1"/>
    <xf numFmtId="49" fontId="2" fillId="0" borderId="0" xfId="0" applyNumberFormat="1" applyFont="1"/>
    <xf numFmtId="43" fontId="0" fillId="0" borderId="0" xfId="1" applyFont="1" applyFill="1"/>
    <xf numFmtId="49" fontId="5" fillId="4" borderId="0" xfId="0" applyNumberFormat="1" applyFont="1" applyFill="1"/>
    <xf numFmtId="0" fontId="5" fillId="4" borderId="0" xfId="0" applyFont="1" applyFill="1"/>
    <xf numFmtId="3" fontId="5" fillId="4" borderId="0" xfId="0" applyNumberFormat="1" applyFont="1" applyFill="1"/>
    <xf numFmtId="44" fontId="3" fillId="0" borderId="0" xfId="0" applyNumberFormat="1" applyFont="1"/>
    <xf numFmtId="4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4" borderId="0" xfId="0" applyFont="1" applyFill="1" applyAlignment="1">
      <alignment horizontal="left"/>
    </xf>
    <xf numFmtId="3" fontId="5" fillId="4" borderId="0" xfId="0" applyNumberFormat="1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3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70"/>
  <sheetViews>
    <sheetView tabSelected="1" topLeftCell="A4" zoomScaleNormal="100" workbookViewId="0">
      <selection activeCell="F15" sqref="F15"/>
    </sheetView>
  </sheetViews>
  <sheetFormatPr defaultRowHeight="14.4" x14ac:dyDescent="0.3"/>
  <cols>
    <col min="1" max="1" width="9.109375" style="5"/>
    <col min="2" max="2" width="39.44140625" customWidth="1"/>
    <col min="3" max="3" width="24.109375" customWidth="1"/>
    <col min="4" max="4" width="13.88671875" customWidth="1"/>
    <col min="5" max="5" width="20.33203125" customWidth="1"/>
    <col min="6" max="6" width="16.109375" customWidth="1"/>
    <col min="7" max="7" width="16.88671875" style="1" hidden="1" customWidth="1"/>
    <col min="8" max="8" width="16.6640625" style="1" customWidth="1"/>
    <col min="9" max="10" width="16.88671875" style="1" hidden="1" customWidth="1"/>
    <col min="11" max="11" width="22.33203125" customWidth="1"/>
    <col min="12" max="12" width="0" hidden="1" customWidth="1"/>
    <col min="13" max="13" width="18.5546875" style="28" bestFit="1" customWidth="1"/>
    <col min="14" max="14" width="10.88671875" hidden="1" customWidth="1"/>
    <col min="15" max="15" width="13.6640625" hidden="1" customWidth="1"/>
    <col min="16" max="16" width="13.5546875" hidden="1" customWidth="1"/>
    <col min="17" max="17" width="10.88671875" hidden="1" customWidth="1"/>
    <col min="18" max="18" width="0" hidden="1" customWidth="1"/>
    <col min="19" max="19" width="13.33203125" customWidth="1"/>
    <col min="20" max="20" width="17.5546875" customWidth="1"/>
    <col min="21" max="21" width="15.88671875" customWidth="1"/>
    <col min="22" max="22" width="14.5546875" customWidth="1"/>
  </cols>
  <sheetData>
    <row r="1" spans="1:23" hidden="1" x14ac:dyDescent="0.3">
      <c r="M1"/>
    </row>
    <row r="2" spans="1:23" hidden="1" x14ac:dyDescent="0.3">
      <c r="M2"/>
    </row>
    <row r="3" spans="1:23" hidden="1" x14ac:dyDescent="0.3">
      <c r="M3"/>
    </row>
    <row r="4" spans="1:23" x14ac:dyDescent="0.3">
      <c r="O4" t="s">
        <v>0</v>
      </c>
      <c r="P4" t="s">
        <v>1</v>
      </c>
    </row>
    <row r="5" spans="1:23" x14ac:dyDescent="0.3">
      <c r="A5" s="22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7" t="s">
        <v>8</v>
      </c>
      <c r="H5" s="24" t="s">
        <v>9</v>
      </c>
      <c r="I5" s="7" t="s">
        <v>10</v>
      </c>
      <c r="J5" s="7" t="s">
        <v>11</v>
      </c>
      <c r="K5" s="23" t="s">
        <v>12</v>
      </c>
      <c r="M5" s="32" t="s">
        <v>13</v>
      </c>
      <c r="N5">
        <v>621035</v>
      </c>
      <c r="O5" s="15" t="e">
        <f>#REF!+J6</f>
        <v>#REF!</v>
      </c>
      <c r="P5" s="15" t="e">
        <f>O5*1.21</f>
        <v>#REF!</v>
      </c>
      <c r="S5" s="23" t="s">
        <v>322</v>
      </c>
      <c r="T5" s="23" t="s">
        <v>323</v>
      </c>
      <c r="U5" s="23" t="s">
        <v>324</v>
      </c>
      <c r="V5" s="23" t="s">
        <v>325</v>
      </c>
    </row>
    <row r="6" spans="1:23" x14ac:dyDescent="0.3">
      <c r="A6" s="20"/>
      <c r="B6" s="10" t="s">
        <v>44</v>
      </c>
      <c r="C6" s="10"/>
      <c r="D6" s="10"/>
      <c r="E6" s="10"/>
      <c r="F6" s="10" t="s">
        <v>20</v>
      </c>
      <c r="G6" s="19">
        <v>2420000</v>
      </c>
      <c r="H6" s="25">
        <f>'1.1 Huurwoningen'!I259</f>
        <v>61729889.416585743</v>
      </c>
      <c r="I6" s="3">
        <v>7.7329999999999999E-4</v>
      </c>
      <c r="J6" s="21">
        <f t="shared" ref="J6:J35" si="0">H6*I6</f>
        <v>47735.723485845752</v>
      </c>
      <c r="K6" s="10" t="s">
        <v>21</v>
      </c>
      <c r="L6" t="s">
        <v>14</v>
      </c>
      <c r="M6" s="28">
        <v>2024</v>
      </c>
      <c r="N6">
        <v>661015</v>
      </c>
      <c r="O6" s="15">
        <f>J9</f>
        <v>3572.0627026740735</v>
      </c>
      <c r="P6" s="15">
        <f t="shared" ref="P6:P26" si="1">O6*1.21</f>
        <v>4322.1958702356287</v>
      </c>
      <c r="S6" s="27" t="s">
        <v>326</v>
      </c>
      <c r="T6" s="27" t="s">
        <v>327</v>
      </c>
      <c r="U6" s="27" t="s">
        <v>327</v>
      </c>
      <c r="V6" s="27" t="s">
        <v>327</v>
      </c>
      <c r="W6" t="s">
        <v>46</v>
      </c>
    </row>
    <row r="7" spans="1:23" x14ac:dyDescent="0.3">
      <c r="A7" s="6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s="1">
        <v>8230634.8444444453</v>
      </c>
      <c r="H7" s="26">
        <f t="shared" ref="H7:H21" si="2">G7*124/110.4</f>
        <v>9244553.6296296306</v>
      </c>
      <c r="I7">
        <v>7.7329999999999999E-4</v>
      </c>
      <c r="J7" s="14">
        <f t="shared" si="0"/>
        <v>7148.8133217925933</v>
      </c>
      <c r="K7" t="s">
        <v>21</v>
      </c>
      <c r="L7" t="s">
        <v>14</v>
      </c>
      <c r="M7" s="28">
        <v>2024</v>
      </c>
      <c r="N7">
        <v>673000</v>
      </c>
      <c r="O7" s="15">
        <f>J30+J31+J32+J33</f>
        <v>1432.3368849512076</v>
      </c>
      <c r="P7" s="15">
        <f t="shared" si="1"/>
        <v>1733.1276307909611</v>
      </c>
      <c r="S7" s="27" t="s">
        <v>328</v>
      </c>
      <c r="T7" s="27">
        <v>60</v>
      </c>
      <c r="U7" s="27" t="s">
        <v>327</v>
      </c>
      <c r="V7" s="27">
        <v>2000</v>
      </c>
    </row>
    <row r="8" spans="1:23" x14ac:dyDescent="0.3">
      <c r="A8" s="6" t="s">
        <v>22</v>
      </c>
      <c r="B8" t="s">
        <v>23</v>
      </c>
      <c r="C8" t="s">
        <v>24</v>
      </c>
      <c r="D8" t="s">
        <v>25</v>
      </c>
      <c r="E8" t="s">
        <v>123</v>
      </c>
      <c r="F8" t="s">
        <v>20</v>
      </c>
      <c r="G8" s="1">
        <v>5568229.4666666668</v>
      </c>
      <c r="H8" s="26">
        <f t="shared" si="2"/>
        <v>6254170.777777778</v>
      </c>
      <c r="I8">
        <v>7.7329999999999999E-4</v>
      </c>
      <c r="J8" s="14">
        <f t="shared" si="0"/>
        <v>4836.3502624555558</v>
      </c>
      <c r="K8" t="s">
        <v>21</v>
      </c>
      <c r="L8" t="s">
        <v>14</v>
      </c>
      <c r="M8" s="28">
        <v>2024</v>
      </c>
      <c r="N8">
        <v>600420</v>
      </c>
      <c r="O8" s="15">
        <f>J17+J18+J19+J56</f>
        <v>3133.5800361962961</v>
      </c>
      <c r="P8" s="15">
        <f t="shared" si="1"/>
        <v>3791.6318437975183</v>
      </c>
      <c r="S8" s="27" t="s">
        <v>326</v>
      </c>
      <c r="T8" s="27" t="s">
        <v>327</v>
      </c>
      <c r="U8" s="27" t="s">
        <v>327</v>
      </c>
      <c r="V8" s="27" t="s">
        <v>327</v>
      </c>
    </row>
    <row r="9" spans="1:23" x14ac:dyDescent="0.3">
      <c r="A9" s="6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20</v>
      </c>
      <c r="G9" s="1">
        <v>4112618.7555555557</v>
      </c>
      <c r="H9" s="26">
        <f t="shared" si="2"/>
        <v>4619245.7037037034</v>
      </c>
      <c r="I9">
        <v>7.7329999999999999E-4</v>
      </c>
      <c r="J9" s="14">
        <f t="shared" si="0"/>
        <v>3572.0627026740735</v>
      </c>
      <c r="K9" t="s">
        <v>21</v>
      </c>
      <c r="L9" t="s">
        <v>14</v>
      </c>
      <c r="M9" s="28">
        <v>2024</v>
      </c>
      <c r="N9">
        <v>600110</v>
      </c>
      <c r="O9" s="15">
        <f>J20</f>
        <v>945.45863337037031</v>
      </c>
      <c r="P9" s="15">
        <f t="shared" si="1"/>
        <v>1144.0049463781481</v>
      </c>
      <c r="S9" s="27" t="s">
        <v>326</v>
      </c>
      <c r="T9" s="27" t="s">
        <v>327</v>
      </c>
      <c r="U9" s="27" t="s">
        <v>327</v>
      </c>
      <c r="V9" s="27" t="s">
        <v>327</v>
      </c>
    </row>
    <row r="10" spans="1:23" x14ac:dyDescent="0.3">
      <c r="A10" s="6" t="s">
        <v>32</v>
      </c>
      <c r="B10" t="s">
        <v>33</v>
      </c>
      <c r="C10" t="s">
        <v>34</v>
      </c>
      <c r="D10" t="s">
        <v>35</v>
      </c>
      <c r="E10" t="s">
        <v>123</v>
      </c>
      <c r="F10" t="s">
        <v>20</v>
      </c>
      <c r="G10" s="1">
        <v>3332399.4666666668</v>
      </c>
      <c r="H10" s="26">
        <f t="shared" si="2"/>
        <v>3742912.4444444445</v>
      </c>
      <c r="I10">
        <v>7.7329999999999999E-4</v>
      </c>
      <c r="J10" s="14">
        <f t="shared" si="0"/>
        <v>2894.3941932888888</v>
      </c>
      <c r="K10" t="s">
        <v>21</v>
      </c>
      <c r="L10" t="s">
        <v>14</v>
      </c>
      <c r="M10" s="28">
        <v>2024</v>
      </c>
      <c r="N10">
        <v>664005</v>
      </c>
      <c r="O10" s="15">
        <f>J21+J22</f>
        <v>1747.0452859780999</v>
      </c>
      <c r="P10" s="15">
        <f t="shared" si="1"/>
        <v>2113.9247960335006</v>
      </c>
      <c r="S10" s="27" t="s">
        <v>328</v>
      </c>
      <c r="T10" s="27">
        <v>340</v>
      </c>
      <c r="U10" s="27" t="s">
        <v>327</v>
      </c>
      <c r="V10" s="27">
        <v>2013</v>
      </c>
    </row>
    <row r="11" spans="1:23" x14ac:dyDescent="0.3">
      <c r="A11" s="6"/>
      <c r="B11" s="10" t="s">
        <v>36</v>
      </c>
      <c r="C11" s="10" t="s">
        <v>37</v>
      </c>
      <c r="D11" s="10"/>
      <c r="E11" s="10" t="s">
        <v>123</v>
      </c>
      <c r="F11" s="10" t="s">
        <v>20</v>
      </c>
      <c r="G11" s="11">
        <v>2411977.2888888889</v>
      </c>
      <c r="H11" s="26">
        <f t="shared" si="2"/>
        <v>2709104.9259259258</v>
      </c>
      <c r="I11">
        <v>7.7329999999999999E-4</v>
      </c>
      <c r="J11" s="14">
        <f t="shared" si="0"/>
        <v>2094.9508392185185</v>
      </c>
      <c r="K11" s="10" t="s">
        <v>21</v>
      </c>
      <c r="L11" t="s">
        <v>14</v>
      </c>
      <c r="M11" s="28">
        <v>2024</v>
      </c>
      <c r="N11">
        <v>661020</v>
      </c>
      <c r="O11" s="15">
        <f>J26+J27</f>
        <v>702.13712478148136</v>
      </c>
      <c r="P11" s="15">
        <f t="shared" si="1"/>
        <v>849.58592098559245</v>
      </c>
      <c r="S11" s="27" t="s">
        <v>326</v>
      </c>
      <c r="T11" s="27" t="s">
        <v>327</v>
      </c>
      <c r="U11" s="27" t="s">
        <v>327</v>
      </c>
      <c r="V11" s="27" t="s">
        <v>327</v>
      </c>
    </row>
    <row r="12" spans="1:23" x14ac:dyDescent="0.3">
      <c r="A12" s="6" t="s">
        <v>40</v>
      </c>
      <c r="B12" t="s">
        <v>41</v>
      </c>
      <c r="C12" t="s">
        <v>42</v>
      </c>
      <c r="D12" t="s">
        <v>43</v>
      </c>
      <c r="E12" t="s">
        <v>123</v>
      </c>
      <c r="F12" t="s">
        <v>20</v>
      </c>
      <c r="G12" s="1">
        <v>2410670.888888889</v>
      </c>
      <c r="H12" s="26">
        <f t="shared" si="2"/>
        <v>2707637.5925925924</v>
      </c>
      <c r="I12">
        <v>7.7329999999999999E-4</v>
      </c>
      <c r="J12" s="14">
        <f t="shared" si="0"/>
        <v>2093.8161503518518</v>
      </c>
      <c r="K12" t="s">
        <v>21</v>
      </c>
      <c r="L12" t="s">
        <v>14</v>
      </c>
      <c r="M12" s="28">
        <v>2024</v>
      </c>
      <c r="N12">
        <v>600415</v>
      </c>
      <c r="O12" s="15">
        <f>J49+J50</f>
        <v>135.28307568695652</v>
      </c>
      <c r="P12" s="15" t="e">
        <f>O12*1.21-P31</f>
        <v>#REF!</v>
      </c>
      <c r="Q12" t="s">
        <v>45</v>
      </c>
      <c r="S12" s="27" t="s">
        <v>326</v>
      </c>
      <c r="T12" s="27" t="s">
        <v>327</v>
      </c>
      <c r="U12" s="27" t="s">
        <v>327</v>
      </c>
      <c r="V12" s="27" t="s">
        <v>327</v>
      </c>
    </row>
    <row r="13" spans="1:23" x14ac:dyDescent="0.3">
      <c r="A13" s="6" t="s">
        <v>47</v>
      </c>
      <c r="B13" t="s">
        <v>48</v>
      </c>
      <c r="C13" t="s">
        <v>49</v>
      </c>
      <c r="D13" t="s">
        <v>50</v>
      </c>
      <c r="E13" t="s">
        <v>19</v>
      </c>
      <c r="F13" t="s">
        <v>20</v>
      </c>
      <c r="G13" s="1">
        <v>2201372.9333333336</v>
      </c>
      <c r="H13" s="26">
        <f t="shared" si="2"/>
        <v>2472556.5555555555</v>
      </c>
      <c r="I13">
        <v>7.7329999999999999E-4</v>
      </c>
      <c r="J13" s="14">
        <f t="shared" si="0"/>
        <v>1912.027984411111</v>
      </c>
      <c r="K13" t="s">
        <v>21</v>
      </c>
      <c r="L13" t="s">
        <v>14</v>
      </c>
      <c r="M13" s="28">
        <v>2024</v>
      </c>
      <c r="N13">
        <v>611005</v>
      </c>
      <c r="O13" s="15">
        <f>J24+J25</f>
        <v>1074.759366968116</v>
      </c>
      <c r="P13" s="15">
        <f t="shared" si="1"/>
        <v>1300.4588340314203</v>
      </c>
      <c r="S13" s="27" t="s">
        <v>328</v>
      </c>
      <c r="T13" s="27">
        <v>48</v>
      </c>
      <c r="U13" s="27" t="s">
        <v>327</v>
      </c>
      <c r="V13" s="27">
        <v>2014</v>
      </c>
    </row>
    <row r="14" spans="1:23" x14ac:dyDescent="0.3">
      <c r="A14" s="6" t="s">
        <v>51</v>
      </c>
      <c r="B14" t="s">
        <v>52</v>
      </c>
      <c r="C14" t="s">
        <v>53</v>
      </c>
      <c r="D14" t="s">
        <v>54</v>
      </c>
      <c r="E14" t="s">
        <v>31</v>
      </c>
      <c r="F14" t="s">
        <v>20</v>
      </c>
      <c r="G14" s="1">
        <v>1723878.6222222224</v>
      </c>
      <c r="H14" s="26">
        <f t="shared" si="2"/>
        <v>1936240.4814814816</v>
      </c>
      <c r="I14">
        <v>7.7329999999999999E-4</v>
      </c>
      <c r="J14" s="14">
        <f t="shared" si="0"/>
        <v>1497.2947643296297</v>
      </c>
      <c r="K14" t="s">
        <v>21</v>
      </c>
      <c r="L14" t="s">
        <v>14</v>
      </c>
      <c r="M14" s="28">
        <v>2024</v>
      </c>
      <c r="N14">
        <v>633000</v>
      </c>
      <c r="O14" s="15">
        <f>J45</f>
        <v>687.5</v>
      </c>
      <c r="P14" s="15">
        <f t="shared" si="1"/>
        <v>831.875</v>
      </c>
      <c r="S14" s="27" t="s">
        <v>326</v>
      </c>
      <c r="T14" s="27" t="s">
        <v>327</v>
      </c>
      <c r="U14" s="27" t="s">
        <v>327</v>
      </c>
      <c r="V14" s="27" t="s">
        <v>327</v>
      </c>
    </row>
    <row r="15" spans="1:23" x14ac:dyDescent="0.3">
      <c r="A15" s="6" t="s">
        <v>55</v>
      </c>
      <c r="B15" t="s">
        <v>56</v>
      </c>
      <c r="C15" t="s">
        <v>57</v>
      </c>
      <c r="D15" t="s">
        <v>58</v>
      </c>
      <c r="E15" t="s">
        <v>31</v>
      </c>
      <c r="F15" t="s">
        <v>20</v>
      </c>
      <c r="G15" s="1">
        <v>1611856.3555555556</v>
      </c>
      <c r="H15" s="26">
        <f t="shared" si="2"/>
        <v>1810418.3703703703</v>
      </c>
      <c r="I15">
        <v>7.7329999999999999E-4</v>
      </c>
      <c r="J15" s="14">
        <f t="shared" si="0"/>
        <v>1399.9965258074074</v>
      </c>
      <c r="K15" t="s">
        <v>21</v>
      </c>
      <c r="L15" t="s">
        <v>14</v>
      </c>
      <c r="M15" s="28">
        <v>2024</v>
      </c>
      <c r="N15">
        <v>642000</v>
      </c>
      <c r="O15" s="15">
        <f>J38+J39</f>
        <v>220.24683804444442</v>
      </c>
      <c r="P15" s="15">
        <f t="shared" si="1"/>
        <v>266.49867403377772</v>
      </c>
      <c r="S15" s="27" t="s">
        <v>326</v>
      </c>
      <c r="T15" s="27" t="s">
        <v>327</v>
      </c>
      <c r="U15" s="27" t="s">
        <v>327</v>
      </c>
      <c r="V15" s="27" t="s">
        <v>327</v>
      </c>
    </row>
    <row r="16" spans="1:23" x14ac:dyDescent="0.3">
      <c r="A16" s="6" t="s">
        <v>59</v>
      </c>
      <c r="B16" t="s">
        <v>60</v>
      </c>
      <c r="C16" t="s">
        <v>61</v>
      </c>
      <c r="D16" t="s">
        <v>25</v>
      </c>
      <c r="E16" t="s">
        <v>123</v>
      </c>
      <c r="F16" t="s">
        <v>20</v>
      </c>
      <c r="G16" s="1">
        <v>1599266.6666666667</v>
      </c>
      <c r="H16" s="26">
        <f t="shared" si="2"/>
        <v>1796277.7777777778</v>
      </c>
      <c r="I16">
        <v>7.7329999999999999E-4</v>
      </c>
      <c r="J16" s="14">
        <f t="shared" si="0"/>
        <v>1389.0616055555556</v>
      </c>
      <c r="K16" t="s">
        <v>21</v>
      </c>
      <c r="L16" t="s">
        <v>14</v>
      </c>
      <c r="M16" s="28">
        <v>2024</v>
      </c>
      <c r="N16">
        <v>654005</v>
      </c>
      <c r="P16" s="15">
        <f t="shared" si="1"/>
        <v>0</v>
      </c>
      <c r="S16" s="27" t="s">
        <v>326</v>
      </c>
      <c r="T16" s="27" t="s">
        <v>327</v>
      </c>
      <c r="U16" s="27" t="s">
        <v>327</v>
      </c>
      <c r="V16" s="27" t="s">
        <v>327</v>
      </c>
    </row>
    <row r="17" spans="1:22" x14ac:dyDescent="0.3">
      <c r="A17" s="6" t="s">
        <v>62</v>
      </c>
      <c r="B17" t="s">
        <v>63</v>
      </c>
      <c r="C17" t="s">
        <v>64</v>
      </c>
      <c r="D17" t="s">
        <v>65</v>
      </c>
      <c r="E17" t="s">
        <v>19</v>
      </c>
      <c r="F17" t="s">
        <v>20</v>
      </c>
      <c r="G17" s="1">
        <v>1285625.3777777778</v>
      </c>
      <c r="H17" s="26">
        <f t="shared" si="2"/>
        <v>1443999.5185185184</v>
      </c>
      <c r="I17">
        <v>7.7329999999999999E-4</v>
      </c>
      <c r="J17" s="14">
        <f t="shared" si="0"/>
        <v>1116.6448276703702</v>
      </c>
      <c r="K17" t="s">
        <v>21</v>
      </c>
      <c r="L17" t="s">
        <v>14</v>
      </c>
      <c r="M17" s="28">
        <v>2024</v>
      </c>
      <c r="N17">
        <v>642005</v>
      </c>
      <c r="O17" s="15">
        <f>J36+J37</f>
        <v>226.82412687407404</v>
      </c>
      <c r="P17" s="15">
        <f t="shared" si="1"/>
        <v>274.45719351762961</v>
      </c>
      <c r="S17" s="27" t="s">
        <v>326</v>
      </c>
      <c r="T17" s="27" t="s">
        <v>327</v>
      </c>
      <c r="U17" s="27" t="s">
        <v>327</v>
      </c>
      <c r="V17" s="27" t="s">
        <v>327</v>
      </c>
    </row>
    <row r="18" spans="1:22" x14ac:dyDescent="0.3">
      <c r="A18" s="6" t="s">
        <v>66</v>
      </c>
      <c r="B18" t="s">
        <v>56</v>
      </c>
      <c r="C18" t="s">
        <v>67</v>
      </c>
      <c r="D18" t="s">
        <v>68</v>
      </c>
      <c r="E18" t="s">
        <v>123</v>
      </c>
      <c r="F18" t="s">
        <v>20</v>
      </c>
      <c r="G18" s="1">
        <v>1206866.2222222222</v>
      </c>
      <c r="H18" s="26">
        <f t="shared" si="2"/>
        <v>1355538.1481481481</v>
      </c>
      <c r="I18">
        <v>7.7329999999999999E-4</v>
      </c>
      <c r="J18" s="14">
        <f t="shared" si="0"/>
        <v>1048.2376499629629</v>
      </c>
      <c r="K18" t="s">
        <v>21</v>
      </c>
      <c r="L18" t="s">
        <v>14</v>
      </c>
      <c r="M18" s="28">
        <v>2024</v>
      </c>
      <c r="N18">
        <v>642015</v>
      </c>
      <c r="O18" s="15">
        <f>J57+J58+J60</f>
        <v>144.59201372318842</v>
      </c>
      <c r="P18" s="15">
        <f t="shared" si="1"/>
        <v>174.95633660505797</v>
      </c>
      <c r="S18" s="27" t="s">
        <v>326</v>
      </c>
      <c r="T18" s="27" t="s">
        <v>327</v>
      </c>
      <c r="U18" s="27" t="s">
        <v>327</v>
      </c>
      <c r="V18" s="27" t="s">
        <v>327</v>
      </c>
    </row>
    <row r="19" spans="1:22" x14ac:dyDescent="0.3">
      <c r="A19" s="6" t="s">
        <v>69</v>
      </c>
      <c r="B19" t="s">
        <v>70</v>
      </c>
      <c r="C19" t="s">
        <v>71</v>
      </c>
      <c r="D19" t="s">
        <v>72</v>
      </c>
      <c r="E19" t="s">
        <v>31</v>
      </c>
      <c r="F19" t="s">
        <v>20</v>
      </c>
      <c r="G19" s="1">
        <v>1095829.3777777778</v>
      </c>
      <c r="H19" s="26">
        <f t="shared" si="2"/>
        <v>1230822.8518518519</v>
      </c>
      <c r="I19">
        <v>7.7329999999999999E-4</v>
      </c>
      <c r="J19" s="14">
        <f t="shared" si="0"/>
        <v>951.79531133703711</v>
      </c>
      <c r="K19" t="s">
        <v>21</v>
      </c>
      <c r="L19" t="s">
        <v>14</v>
      </c>
      <c r="M19" s="28">
        <v>2024</v>
      </c>
      <c r="N19">
        <v>642020</v>
      </c>
      <c r="O19" s="15">
        <f>J47+J48</f>
        <v>140.06310981046698</v>
      </c>
      <c r="P19" s="15">
        <f t="shared" si="1"/>
        <v>169.47636287066504</v>
      </c>
      <c r="S19" s="27" t="s">
        <v>326</v>
      </c>
      <c r="T19" s="27" t="s">
        <v>327</v>
      </c>
      <c r="U19" s="27" t="s">
        <v>327</v>
      </c>
      <c r="V19" s="27" t="s">
        <v>327</v>
      </c>
    </row>
    <row r="20" spans="1:22" x14ac:dyDescent="0.3">
      <c r="A20" s="6" t="s">
        <v>73</v>
      </c>
      <c r="B20" t="s">
        <v>74</v>
      </c>
      <c r="C20" t="s">
        <v>75</v>
      </c>
      <c r="D20" t="s">
        <v>76</v>
      </c>
      <c r="E20" t="s">
        <v>132</v>
      </c>
      <c r="F20" t="s">
        <v>20</v>
      </c>
      <c r="G20" s="1">
        <v>1088533.7777777778</v>
      </c>
      <c r="H20" s="26">
        <f t="shared" si="2"/>
        <v>1222628.5185185184</v>
      </c>
      <c r="I20">
        <v>7.7329999999999999E-4</v>
      </c>
      <c r="J20" s="14">
        <f t="shared" si="0"/>
        <v>945.45863337037031</v>
      </c>
      <c r="K20" t="s">
        <v>21</v>
      </c>
      <c r="L20" t="s">
        <v>14</v>
      </c>
      <c r="M20" s="28">
        <v>2024</v>
      </c>
      <c r="N20">
        <v>652000</v>
      </c>
      <c r="O20" s="15">
        <f>J10+J11+J12+J13+J14+J15+J16</f>
        <v>13281.542062962966</v>
      </c>
      <c r="P20" s="15">
        <f>O20*1.21</f>
        <v>16070.665896185188</v>
      </c>
      <c r="S20" s="27" t="s">
        <v>326</v>
      </c>
      <c r="T20" s="27" t="s">
        <v>327</v>
      </c>
      <c r="U20" s="27" t="s">
        <v>327</v>
      </c>
      <c r="V20" s="27" t="s">
        <v>327</v>
      </c>
    </row>
    <row r="21" spans="1:22" x14ac:dyDescent="0.3">
      <c r="A21" s="6" t="s">
        <v>78</v>
      </c>
      <c r="B21" t="s">
        <v>79</v>
      </c>
      <c r="C21" t="s">
        <v>80</v>
      </c>
      <c r="D21" t="s">
        <v>81</v>
      </c>
      <c r="E21" t="s">
        <v>195</v>
      </c>
      <c r="F21" t="s">
        <v>20</v>
      </c>
      <c r="G21" s="1">
        <v>945780.4444444445</v>
      </c>
      <c r="H21" s="26">
        <f t="shared" si="2"/>
        <v>1062289.6296296297</v>
      </c>
      <c r="I21">
        <v>7.7329999999999999E-4</v>
      </c>
      <c r="J21" s="14">
        <f t="shared" si="0"/>
        <v>821.46857059259264</v>
      </c>
      <c r="K21" t="s">
        <v>21</v>
      </c>
      <c r="L21" t="s">
        <v>14</v>
      </c>
      <c r="M21" s="28">
        <v>2024</v>
      </c>
      <c r="N21">
        <v>653000</v>
      </c>
      <c r="O21" s="15">
        <f>J51+J52+J53+J55</f>
        <v>106.85467299742351</v>
      </c>
      <c r="P21" s="15">
        <f t="shared" si="1"/>
        <v>129.29415432688245</v>
      </c>
      <c r="S21" s="27" t="s">
        <v>326</v>
      </c>
      <c r="T21" s="27" t="s">
        <v>327</v>
      </c>
      <c r="U21" s="27" t="s">
        <v>327</v>
      </c>
      <c r="V21" s="27" t="s">
        <v>327</v>
      </c>
    </row>
    <row r="22" spans="1:22" hidden="1" x14ac:dyDescent="0.3">
      <c r="A22" s="6" t="s">
        <v>22</v>
      </c>
      <c r="B22" t="s">
        <v>82</v>
      </c>
      <c r="C22" t="s">
        <v>24</v>
      </c>
      <c r="D22" t="s">
        <v>25</v>
      </c>
      <c r="E22" t="s">
        <v>26</v>
      </c>
      <c r="F22" t="s">
        <v>82</v>
      </c>
      <c r="G22" s="1">
        <v>785242.27632850246</v>
      </c>
      <c r="H22" s="1">
        <f>G22*122/105.2</f>
        <v>910642.18357487931</v>
      </c>
      <c r="I22">
        <v>1.0164E-3</v>
      </c>
      <c r="J22" s="14">
        <f t="shared" si="0"/>
        <v>925.57671538550733</v>
      </c>
      <c r="K22" t="s">
        <v>21</v>
      </c>
      <c r="L22" t="s">
        <v>14</v>
      </c>
      <c r="M22"/>
      <c r="N22">
        <v>657000</v>
      </c>
      <c r="O22" s="15">
        <f>J34+J35+J46</f>
        <v>395.41969445974235</v>
      </c>
      <c r="P22" s="15">
        <f t="shared" si="1"/>
        <v>478.45783029628825</v>
      </c>
    </row>
    <row r="23" spans="1:22" x14ac:dyDescent="0.3">
      <c r="A23" s="6" t="s">
        <v>83</v>
      </c>
      <c r="B23" t="s">
        <v>84</v>
      </c>
      <c r="C23" t="s">
        <v>85</v>
      </c>
      <c r="D23" t="s">
        <v>86</v>
      </c>
      <c r="E23" t="s">
        <v>123</v>
      </c>
      <c r="F23" t="s">
        <v>20</v>
      </c>
      <c r="G23" s="1">
        <v>757766.17777777778</v>
      </c>
      <c r="H23" s="26">
        <f>G23*124/110.4</f>
        <v>851114.18518518517</v>
      </c>
      <c r="I23">
        <v>7.7329999999999999E-4</v>
      </c>
      <c r="J23" s="14">
        <f t="shared" si="0"/>
        <v>658.16659940370369</v>
      </c>
      <c r="K23" t="s">
        <v>21</v>
      </c>
      <c r="L23" t="s">
        <v>14</v>
      </c>
      <c r="M23" s="28">
        <v>2024</v>
      </c>
      <c r="N23">
        <v>657025</v>
      </c>
      <c r="O23" s="15" t="e">
        <f>#REF!+J28+#REF!+J29</f>
        <v>#REF!</v>
      </c>
      <c r="P23" s="15" t="e">
        <f t="shared" si="1"/>
        <v>#REF!</v>
      </c>
      <c r="S23" s="27" t="s">
        <v>328</v>
      </c>
      <c r="T23" s="27">
        <v>16</v>
      </c>
      <c r="U23" s="27" t="s">
        <v>327</v>
      </c>
      <c r="V23" s="27">
        <v>2023</v>
      </c>
    </row>
    <row r="24" spans="1:22" hidden="1" x14ac:dyDescent="0.3">
      <c r="A24" s="6" t="s">
        <v>15</v>
      </c>
      <c r="B24" t="s">
        <v>82</v>
      </c>
      <c r="C24" t="s">
        <v>17</v>
      </c>
      <c r="D24" t="s">
        <v>87</v>
      </c>
      <c r="E24" t="s">
        <v>19</v>
      </c>
      <c r="F24" t="s">
        <v>82</v>
      </c>
      <c r="G24" s="1">
        <v>562052.59903381637</v>
      </c>
      <c r="H24" s="1">
        <f>G24*122/105.2</f>
        <v>651810.04830917867</v>
      </c>
      <c r="I24">
        <v>1.0164E-3</v>
      </c>
      <c r="J24" s="14">
        <f t="shared" si="0"/>
        <v>662.49973310144924</v>
      </c>
      <c r="K24" t="s">
        <v>21</v>
      </c>
      <c r="L24" t="s">
        <v>14</v>
      </c>
      <c r="M24"/>
      <c r="N24">
        <f>675000</f>
        <v>675000</v>
      </c>
      <c r="O24" s="15">
        <f>J23+J40+J41</f>
        <v>870.66594523333333</v>
      </c>
      <c r="P24" s="15">
        <f t="shared" si="1"/>
        <v>1053.5057937323334</v>
      </c>
    </row>
    <row r="25" spans="1:22" x14ac:dyDescent="0.3">
      <c r="A25" s="6" t="s">
        <v>88</v>
      </c>
      <c r="B25" t="s">
        <v>89</v>
      </c>
      <c r="C25" t="s">
        <v>90</v>
      </c>
      <c r="D25" t="s">
        <v>91</v>
      </c>
      <c r="E25" t="s">
        <v>123</v>
      </c>
      <c r="F25" t="s">
        <v>20</v>
      </c>
      <c r="G25" s="1">
        <v>474646.4</v>
      </c>
      <c r="H25" s="26">
        <f t="shared" ref="H25:H28" si="3">G25*124/110.4</f>
        <v>533117.33333333337</v>
      </c>
      <c r="I25">
        <v>7.7329999999999999E-4</v>
      </c>
      <c r="J25" s="14">
        <f t="shared" si="0"/>
        <v>412.25963386666666</v>
      </c>
      <c r="K25" t="s">
        <v>21</v>
      </c>
      <c r="L25" t="s">
        <v>14</v>
      </c>
      <c r="N25">
        <v>683020</v>
      </c>
      <c r="O25" s="15">
        <f>J42+J43+J44</f>
        <v>302.12453511352658</v>
      </c>
      <c r="P25" s="15">
        <f t="shared" si="1"/>
        <v>365.57068748736714</v>
      </c>
      <c r="S25" s="27" t="s">
        <v>326</v>
      </c>
      <c r="T25" s="27" t="s">
        <v>327</v>
      </c>
      <c r="U25" s="27" t="s">
        <v>327</v>
      </c>
      <c r="V25" s="27" t="s">
        <v>327</v>
      </c>
    </row>
    <row r="26" spans="1:22" x14ac:dyDescent="0.3">
      <c r="A26" s="6" t="s">
        <v>92</v>
      </c>
      <c r="B26" s="10" t="s">
        <v>93</v>
      </c>
      <c r="C26" s="10" t="s">
        <v>49</v>
      </c>
      <c r="D26" s="10" t="s">
        <v>50</v>
      </c>
      <c r="E26" s="10" t="s">
        <v>19</v>
      </c>
      <c r="F26" s="10" t="s">
        <v>20</v>
      </c>
      <c r="G26" s="11">
        <v>425271.02222222229</v>
      </c>
      <c r="H26" s="26">
        <f t="shared" si="3"/>
        <v>477659.48148148152</v>
      </c>
      <c r="I26">
        <v>7.7329999999999999E-4</v>
      </c>
      <c r="J26" s="14">
        <f t="shared" si="0"/>
        <v>369.37407702962963</v>
      </c>
      <c r="K26" s="10" t="s">
        <v>21</v>
      </c>
      <c r="L26" t="s">
        <v>14</v>
      </c>
      <c r="N26">
        <v>683050</v>
      </c>
      <c r="O26" s="15" t="e">
        <f>#REF!+J54+'1.1 Huurwoningen'!#REF!</f>
        <v>#REF!</v>
      </c>
      <c r="P26" s="15" t="e">
        <f t="shared" si="1"/>
        <v>#REF!</v>
      </c>
      <c r="S26" s="27" t="s">
        <v>326</v>
      </c>
      <c r="T26" s="27" t="s">
        <v>327</v>
      </c>
      <c r="U26" s="27" t="s">
        <v>327</v>
      </c>
      <c r="V26" s="27" t="s">
        <v>327</v>
      </c>
    </row>
    <row r="27" spans="1:22" x14ac:dyDescent="0.3">
      <c r="A27" s="6" t="s">
        <v>94</v>
      </c>
      <c r="B27" t="s">
        <v>56</v>
      </c>
      <c r="C27" t="s">
        <v>95</v>
      </c>
      <c r="D27" t="s">
        <v>96</v>
      </c>
      <c r="E27" t="s">
        <v>19</v>
      </c>
      <c r="F27" t="s">
        <v>20</v>
      </c>
      <c r="G27" s="1">
        <v>383119.68888888886</v>
      </c>
      <c r="H27" s="26">
        <f t="shared" si="3"/>
        <v>430315.59259259253</v>
      </c>
      <c r="I27">
        <v>7.7329999999999999E-4</v>
      </c>
      <c r="J27" s="14">
        <f t="shared" si="0"/>
        <v>332.76304775185179</v>
      </c>
      <c r="K27" t="s">
        <v>21</v>
      </c>
      <c r="L27" t="s">
        <v>14</v>
      </c>
      <c r="O27" s="16" t="e">
        <f>SUM(O5:O26)</f>
        <v>#REF!</v>
      </c>
      <c r="P27" s="16" t="e">
        <f>SUM(P5:P26)</f>
        <v>#REF!</v>
      </c>
      <c r="S27" s="27" t="s">
        <v>326</v>
      </c>
      <c r="T27" s="27" t="s">
        <v>327</v>
      </c>
      <c r="U27" s="27" t="s">
        <v>327</v>
      </c>
      <c r="V27" s="27" t="s">
        <v>327</v>
      </c>
    </row>
    <row r="28" spans="1:22" x14ac:dyDescent="0.3">
      <c r="A28" s="6" t="s">
        <v>101</v>
      </c>
      <c r="B28" t="s">
        <v>102</v>
      </c>
      <c r="C28" s="2" t="s">
        <v>103</v>
      </c>
      <c r="D28" t="s">
        <v>104</v>
      </c>
      <c r="E28" t="s">
        <v>19</v>
      </c>
      <c r="F28" t="s">
        <v>20</v>
      </c>
      <c r="G28" s="1">
        <v>308254.17777777783</v>
      </c>
      <c r="H28" s="26">
        <f t="shared" si="3"/>
        <v>346227.51851851854</v>
      </c>
      <c r="I28">
        <v>7.7329999999999999E-4</v>
      </c>
      <c r="J28" s="14">
        <f t="shared" si="0"/>
        <v>267.73774007037036</v>
      </c>
      <c r="K28" t="s">
        <v>21</v>
      </c>
      <c r="L28" t="s">
        <v>14</v>
      </c>
      <c r="O28" s="17">
        <f>J59</f>
        <v>15.032251571014495</v>
      </c>
      <c r="P28" s="17">
        <f>O28*1.21</f>
        <v>18.18902440092754</v>
      </c>
      <c r="Q28" s="15"/>
      <c r="R28" t="s">
        <v>105</v>
      </c>
      <c r="S28" s="27" t="s">
        <v>326</v>
      </c>
      <c r="T28" s="27" t="s">
        <v>327</v>
      </c>
      <c r="U28" s="27" t="s">
        <v>327</v>
      </c>
      <c r="V28" s="27" t="s">
        <v>327</v>
      </c>
    </row>
    <row r="29" spans="1:22" hidden="1" x14ac:dyDescent="0.3">
      <c r="A29" s="6"/>
      <c r="B29" s="10" t="s">
        <v>110</v>
      </c>
      <c r="C29" s="10" t="s">
        <v>37</v>
      </c>
      <c r="D29" s="10"/>
      <c r="E29" s="10" t="s">
        <v>38</v>
      </c>
      <c r="F29" s="10" t="s">
        <v>82</v>
      </c>
      <c r="G29" s="11">
        <v>256787.60966183577</v>
      </c>
      <c r="H29" s="1">
        <f>G29*122/105.2</f>
        <v>297795.51690821256</v>
      </c>
      <c r="I29">
        <v>1.0164E-3</v>
      </c>
      <c r="J29" s="14">
        <f t="shared" si="0"/>
        <v>302.67936338550726</v>
      </c>
      <c r="K29" s="10" t="s">
        <v>21</v>
      </c>
      <c r="L29" t="s">
        <v>14</v>
      </c>
      <c r="M29"/>
      <c r="O29" s="18" t="e">
        <f>O27+O28</f>
        <v>#REF!</v>
      </c>
      <c r="P29" s="18" t="e">
        <f>O29*1.21</f>
        <v>#REF!</v>
      </c>
      <c r="Q29" t="s">
        <v>111</v>
      </c>
    </row>
    <row r="30" spans="1:22" x14ac:dyDescent="0.3">
      <c r="A30" s="6" t="s">
        <v>112</v>
      </c>
      <c r="B30" t="s">
        <v>113</v>
      </c>
      <c r="C30" t="s">
        <v>114</v>
      </c>
      <c r="D30" t="s">
        <v>115</v>
      </c>
      <c r="E30" t="s">
        <v>19</v>
      </c>
      <c r="F30" t="s">
        <v>20</v>
      </c>
      <c r="G30" s="1">
        <v>262338</v>
      </c>
      <c r="H30" s="26">
        <f>G30*124/110.4</f>
        <v>294655</v>
      </c>
      <c r="I30">
        <v>7.7329999999999999E-4</v>
      </c>
      <c r="J30" s="14">
        <f t="shared" si="0"/>
        <v>227.85671149999999</v>
      </c>
      <c r="K30" t="s">
        <v>21</v>
      </c>
      <c r="L30" t="s">
        <v>14</v>
      </c>
      <c r="O30" s="12"/>
      <c r="P30" s="12"/>
      <c r="S30" s="27" t="s">
        <v>326</v>
      </c>
      <c r="T30" s="27" t="s">
        <v>327</v>
      </c>
      <c r="U30" s="27" t="s">
        <v>327</v>
      </c>
      <c r="V30" s="27" t="s">
        <v>327</v>
      </c>
    </row>
    <row r="31" spans="1:22" hidden="1" x14ac:dyDescent="0.3">
      <c r="A31" s="6" t="s">
        <v>15</v>
      </c>
      <c r="B31" t="s">
        <v>116</v>
      </c>
      <c r="C31" t="s">
        <v>17</v>
      </c>
      <c r="D31" t="s">
        <v>87</v>
      </c>
      <c r="E31" t="s">
        <v>19</v>
      </c>
      <c r="F31" t="s">
        <v>117</v>
      </c>
      <c r="G31" s="1">
        <v>285689</v>
      </c>
      <c r="H31" s="1">
        <f>G31</f>
        <v>285689</v>
      </c>
      <c r="I31">
        <v>3.0942999999999999E-3</v>
      </c>
      <c r="J31" s="14">
        <f t="shared" si="0"/>
        <v>884.00747269999999</v>
      </c>
      <c r="K31" t="s">
        <v>118</v>
      </c>
      <c r="L31" t="s">
        <v>14</v>
      </c>
      <c r="M31"/>
      <c r="O31" s="12"/>
      <c r="P31" s="18" t="e">
        <f>P29-82633.64</f>
        <v>#REF!</v>
      </c>
    </row>
    <row r="32" spans="1:22" x14ac:dyDescent="0.3">
      <c r="A32" s="6" t="s">
        <v>119</v>
      </c>
      <c r="B32" s="10" t="s">
        <v>120</v>
      </c>
      <c r="C32" s="11" t="s">
        <v>121</v>
      </c>
      <c r="D32" s="10" t="s">
        <v>122</v>
      </c>
      <c r="E32" s="10" t="s">
        <v>123</v>
      </c>
      <c r="F32" s="10" t="s">
        <v>20</v>
      </c>
      <c r="G32" s="11">
        <v>161499.86666666667</v>
      </c>
      <c r="H32" s="26">
        <f>G32*124/110.4</f>
        <v>181394.77777777778</v>
      </c>
      <c r="I32">
        <v>7.7329999999999999E-4</v>
      </c>
      <c r="J32" s="14">
        <f t="shared" si="0"/>
        <v>140.27258165555557</v>
      </c>
      <c r="K32" s="10" t="s">
        <v>21</v>
      </c>
      <c r="L32" t="s">
        <v>14</v>
      </c>
      <c r="S32" s="27" t="s">
        <v>326</v>
      </c>
      <c r="T32" s="27" t="s">
        <v>327</v>
      </c>
      <c r="U32" s="27" t="s">
        <v>327</v>
      </c>
      <c r="V32" s="27" t="s">
        <v>327</v>
      </c>
    </row>
    <row r="33" spans="1:22" hidden="1" x14ac:dyDescent="0.3">
      <c r="A33" s="6" t="s">
        <v>62</v>
      </c>
      <c r="B33" t="s">
        <v>82</v>
      </c>
      <c r="C33" t="s">
        <v>64</v>
      </c>
      <c r="D33" t="s">
        <v>65</v>
      </c>
      <c r="E33" t="s">
        <v>19</v>
      </c>
      <c r="F33" t="s">
        <v>82</v>
      </c>
      <c r="G33" s="1">
        <v>152878.46956521738</v>
      </c>
      <c r="H33" s="1">
        <f>G33*122/105.2</f>
        <v>177292.5217391304</v>
      </c>
      <c r="I33">
        <v>1.0164E-3</v>
      </c>
      <c r="J33" s="14">
        <f t="shared" si="0"/>
        <v>180.20011909565213</v>
      </c>
      <c r="K33" t="s">
        <v>21</v>
      </c>
      <c r="L33" t="s">
        <v>14</v>
      </c>
      <c r="M33"/>
    </row>
    <row r="34" spans="1:22" hidden="1" x14ac:dyDescent="0.3">
      <c r="A34" s="6" t="s">
        <v>51</v>
      </c>
      <c r="B34" t="s">
        <v>52</v>
      </c>
      <c r="C34" t="s">
        <v>53</v>
      </c>
      <c r="D34" t="s">
        <v>54</v>
      </c>
      <c r="E34" t="s">
        <v>31</v>
      </c>
      <c r="F34" t="s">
        <v>82</v>
      </c>
      <c r="G34" s="1">
        <v>152878.46956521738</v>
      </c>
      <c r="H34" s="1">
        <f>G34*122/105.2</f>
        <v>177292.5217391304</v>
      </c>
      <c r="I34">
        <v>1.0164E-3</v>
      </c>
      <c r="J34" s="14">
        <f t="shared" si="0"/>
        <v>180.20011909565213</v>
      </c>
      <c r="K34" t="s">
        <v>21</v>
      </c>
      <c r="L34" t="s">
        <v>14</v>
      </c>
      <c r="M34"/>
    </row>
    <row r="35" spans="1:22" hidden="1" x14ac:dyDescent="0.3">
      <c r="A35" s="6" t="s">
        <v>69</v>
      </c>
      <c r="B35" t="s">
        <v>82</v>
      </c>
      <c r="C35" t="s">
        <v>71</v>
      </c>
      <c r="D35" t="s">
        <v>72</v>
      </c>
      <c r="E35" t="s">
        <v>31</v>
      </c>
      <c r="F35" t="s">
        <v>82</v>
      </c>
      <c r="G35" s="1">
        <v>127523.74492753623</v>
      </c>
      <c r="H35" s="1">
        <f>G35*122/105.2</f>
        <v>147888.75362318842</v>
      </c>
      <c r="I35">
        <v>1.0164E-3</v>
      </c>
      <c r="J35" s="14">
        <f t="shared" si="0"/>
        <v>150.3141291826087</v>
      </c>
      <c r="K35" t="s">
        <v>21</v>
      </c>
      <c r="L35" t="s">
        <v>14</v>
      </c>
      <c r="M35"/>
      <c r="P35" s="15" t="e">
        <f>P27+P28</f>
        <v>#REF!</v>
      </c>
    </row>
    <row r="36" spans="1:22" x14ac:dyDescent="0.3">
      <c r="A36" s="6" t="s">
        <v>124</v>
      </c>
      <c r="B36" t="s">
        <v>125</v>
      </c>
      <c r="C36" t="s">
        <v>126</v>
      </c>
      <c r="D36" t="s">
        <v>127</v>
      </c>
      <c r="E36" t="s">
        <v>123</v>
      </c>
      <c r="F36" t="s">
        <v>20</v>
      </c>
      <c r="G36" s="1">
        <v>130773.91111111111</v>
      </c>
      <c r="H36" s="26">
        <f t="shared" ref="H36:H42" si="4">G36*124/110.4</f>
        <v>146883.74074074073</v>
      </c>
      <c r="I36">
        <v>7.7329999999999999E-4</v>
      </c>
      <c r="J36" s="14">
        <f t="shared" ref="J36:J61" si="5">H36*I36</f>
        <v>113.5851967148148</v>
      </c>
      <c r="K36" t="s">
        <v>21</v>
      </c>
      <c r="L36" t="s">
        <v>14</v>
      </c>
      <c r="S36" s="27" t="s">
        <v>326</v>
      </c>
      <c r="T36" s="27" t="s">
        <v>327</v>
      </c>
      <c r="U36" s="27" t="s">
        <v>327</v>
      </c>
      <c r="V36" s="27" t="s">
        <v>327</v>
      </c>
    </row>
    <row r="37" spans="1:22" x14ac:dyDescent="0.3">
      <c r="A37" s="6" t="s">
        <v>128</v>
      </c>
      <c r="B37" t="s">
        <v>129</v>
      </c>
      <c r="C37" t="s">
        <v>130</v>
      </c>
      <c r="D37" t="s">
        <v>131</v>
      </c>
      <c r="E37" t="s">
        <v>132</v>
      </c>
      <c r="F37" t="s">
        <v>20</v>
      </c>
      <c r="G37" s="1">
        <v>130375.24444444444</v>
      </c>
      <c r="H37" s="26">
        <f t="shared" si="4"/>
        <v>146435.96296296295</v>
      </c>
      <c r="I37">
        <v>7.7329999999999999E-4</v>
      </c>
      <c r="J37" s="14">
        <f t="shared" si="5"/>
        <v>113.23893015925924</v>
      </c>
      <c r="K37" t="s">
        <v>21</v>
      </c>
      <c r="L37" t="s">
        <v>14</v>
      </c>
      <c r="S37" s="27" t="s">
        <v>326</v>
      </c>
      <c r="T37" s="27" t="s">
        <v>327</v>
      </c>
      <c r="U37" s="27" t="s">
        <v>327</v>
      </c>
      <c r="V37" s="27" t="s">
        <v>327</v>
      </c>
    </row>
    <row r="38" spans="1:22" x14ac:dyDescent="0.3">
      <c r="A38" s="6" t="s">
        <v>128</v>
      </c>
      <c r="B38" t="s">
        <v>133</v>
      </c>
      <c r="C38" t="s">
        <v>130</v>
      </c>
      <c r="D38" t="s">
        <v>134</v>
      </c>
      <c r="E38" t="s">
        <v>123</v>
      </c>
      <c r="F38" t="s">
        <v>20</v>
      </c>
      <c r="G38" s="1">
        <v>130375.24444444444</v>
      </c>
      <c r="H38" s="26">
        <f t="shared" si="4"/>
        <v>146435.96296296295</v>
      </c>
      <c r="I38">
        <v>7.7329999999999999E-4</v>
      </c>
      <c r="J38" s="14">
        <f t="shared" si="5"/>
        <v>113.23893015925924</v>
      </c>
      <c r="K38" t="s">
        <v>21</v>
      </c>
      <c r="L38" t="s">
        <v>14</v>
      </c>
      <c r="S38" s="27" t="s">
        <v>326</v>
      </c>
      <c r="T38" s="27" t="s">
        <v>327</v>
      </c>
      <c r="U38" s="27" t="s">
        <v>327</v>
      </c>
      <c r="V38" s="27" t="s">
        <v>327</v>
      </c>
    </row>
    <row r="39" spans="1:22" x14ac:dyDescent="0.3">
      <c r="A39" s="6" t="s">
        <v>128</v>
      </c>
      <c r="B39" t="s">
        <v>135</v>
      </c>
      <c r="C39" t="s">
        <v>130</v>
      </c>
      <c r="D39" t="s">
        <v>136</v>
      </c>
      <c r="E39" t="s">
        <v>19</v>
      </c>
      <c r="F39" t="s">
        <v>20</v>
      </c>
      <c r="G39" s="1">
        <v>123201.2888888889</v>
      </c>
      <c r="H39" s="26">
        <f t="shared" si="4"/>
        <v>138378.25925925927</v>
      </c>
      <c r="I39">
        <v>7.7329999999999999E-4</v>
      </c>
      <c r="J39" s="14">
        <f t="shared" si="5"/>
        <v>107.00790788518519</v>
      </c>
      <c r="K39" t="s">
        <v>21</v>
      </c>
      <c r="L39" t="s">
        <v>14</v>
      </c>
      <c r="S39" s="27" t="s">
        <v>326</v>
      </c>
      <c r="T39" s="27" t="s">
        <v>327</v>
      </c>
      <c r="U39" s="27" t="s">
        <v>327</v>
      </c>
      <c r="V39" s="27" t="s">
        <v>327</v>
      </c>
    </row>
    <row r="40" spans="1:22" x14ac:dyDescent="0.3">
      <c r="A40" s="6" t="s">
        <v>128</v>
      </c>
      <c r="B40" t="s">
        <v>137</v>
      </c>
      <c r="C40" t="s">
        <v>130</v>
      </c>
      <c r="D40" t="s">
        <v>138</v>
      </c>
      <c r="E40" t="s">
        <v>31</v>
      </c>
      <c r="F40" t="s">
        <v>20</v>
      </c>
      <c r="G40" s="1">
        <v>123201.2888888889</v>
      </c>
      <c r="H40" s="26">
        <f t="shared" si="4"/>
        <v>138378.25925925927</v>
      </c>
      <c r="I40">
        <v>7.7329999999999999E-4</v>
      </c>
      <c r="J40" s="14">
        <f t="shared" si="5"/>
        <v>107.00790788518519</v>
      </c>
      <c r="K40" t="s">
        <v>21</v>
      </c>
      <c r="L40" t="s">
        <v>14</v>
      </c>
      <c r="S40" s="27" t="s">
        <v>326</v>
      </c>
      <c r="T40" s="27" t="s">
        <v>327</v>
      </c>
      <c r="U40" s="27" t="s">
        <v>327</v>
      </c>
      <c r="V40" s="27" t="s">
        <v>327</v>
      </c>
    </row>
    <row r="41" spans="1:22" x14ac:dyDescent="0.3">
      <c r="A41" s="6" t="s">
        <v>139</v>
      </c>
      <c r="B41" t="s">
        <v>140</v>
      </c>
      <c r="C41" t="s">
        <v>141</v>
      </c>
      <c r="D41" t="s">
        <v>142</v>
      </c>
      <c r="E41" t="s">
        <v>123</v>
      </c>
      <c r="F41" t="s">
        <v>20</v>
      </c>
      <c r="G41" s="1">
        <v>121455.33333333333</v>
      </c>
      <c r="H41" s="26">
        <f t="shared" si="4"/>
        <v>136417.22222222219</v>
      </c>
      <c r="I41">
        <v>7.7329999999999999E-4</v>
      </c>
      <c r="J41" s="14">
        <f t="shared" si="5"/>
        <v>105.49143794444441</v>
      </c>
      <c r="K41" t="s">
        <v>21</v>
      </c>
      <c r="L41" t="s">
        <v>14</v>
      </c>
      <c r="S41" s="27" t="s">
        <v>326</v>
      </c>
      <c r="T41" s="27" t="s">
        <v>327</v>
      </c>
      <c r="U41" s="27" t="s">
        <v>327</v>
      </c>
      <c r="V41" s="27" t="s">
        <v>327</v>
      </c>
    </row>
    <row r="42" spans="1:22" x14ac:dyDescent="0.3">
      <c r="A42" s="6" t="s">
        <v>143</v>
      </c>
      <c r="B42" t="s">
        <v>144</v>
      </c>
      <c r="C42" t="s">
        <v>145</v>
      </c>
      <c r="D42" t="s">
        <v>146</v>
      </c>
      <c r="E42" t="s">
        <v>19</v>
      </c>
      <c r="F42" t="s">
        <v>20</v>
      </c>
      <c r="G42" s="1">
        <v>112091.77777777778</v>
      </c>
      <c r="H42" s="26">
        <f t="shared" si="4"/>
        <v>125900.18518518517</v>
      </c>
      <c r="I42">
        <v>7.7329999999999999E-4</v>
      </c>
      <c r="J42" s="14">
        <f t="shared" si="5"/>
        <v>97.358613203703683</v>
      </c>
      <c r="K42" t="s">
        <v>21</v>
      </c>
      <c r="L42" t="s">
        <v>14</v>
      </c>
      <c r="S42" s="27" t="s">
        <v>326</v>
      </c>
      <c r="T42" s="27" t="s">
        <v>327</v>
      </c>
      <c r="U42" s="27" t="s">
        <v>327</v>
      </c>
      <c r="V42" s="27" t="s">
        <v>327</v>
      </c>
    </row>
    <row r="43" spans="1:22" hidden="1" x14ac:dyDescent="0.3">
      <c r="A43" s="6" t="s">
        <v>47</v>
      </c>
      <c r="B43" t="s">
        <v>147</v>
      </c>
      <c r="C43" t="s">
        <v>49</v>
      </c>
      <c r="D43" t="s">
        <v>50</v>
      </c>
      <c r="E43" t="s">
        <v>19</v>
      </c>
      <c r="F43" t="s">
        <v>82</v>
      </c>
      <c r="G43" s="1">
        <v>102019.60579710147</v>
      </c>
      <c r="H43" s="1">
        <f>G43*122/105.2</f>
        <v>118311.71014492755</v>
      </c>
      <c r="I43">
        <v>1.0164E-3</v>
      </c>
      <c r="J43" s="14">
        <f t="shared" si="5"/>
        <v>120.25202219130436</v>
      </c>
      <c r="K43" t="s">
        <v>21</v>
      </c>
      <c r="L43" t="s">
        <v>14</v>
      </c>
      <c r="M43"/>
    </row>
    <row r="44" spans="1:22" x14ac:dyDescent="0.3">
      <c r="A44" s="6" t="s">
        <v>47</v>
      </c>
      <c r="B44" t="s">
        <v>148</v>
      </c>
      <c r="C44" t="s">
        <v>49</v>
      </c>
      <c r="D44" t="s">
        <v>50</v>
      </c>
      <c r="E44" t="s">
        <v>19</v>
      </c>
      <c r="F44" t="s">
        <v>20</v>
      </c>
      <c r="G44" s="1">
        <v>97303.288888888899</v>
      </c>
      <c r="H44" s="26">
        <f>G44*124/110.4</f>
        <v>109289.92592592593</v>
      </c>
      <c r="I44">
        <v>7.7329999999999999E-4</v>
      </c>
      <c r="J44" s="14">
        <f t="shared" si="5"/>
        <v>84.513899718518516</v>
      </c>
      <c r="K44" t="s">
        <v>21</v>
      </c>
      <c r="L44" t="s">
        <v>14</v>
      </c>
      <c r="S44" s="27" t="s">
        <v>326</v>
      </c>
      <c r="T44" s="27" t="s">
        <v>327</v>
      </c>
      <c r="U44" s="27" t="s">
        <v>327</v>
      </c>
      <c r="V44" s="27" t="s">
        <v>327</v>
      </c>
    </row>
    <row r="45" spans="1:22" hidden="1" x14ac:dyDescent="0.3">
      <c r="A45" s="5" t="s">
        <v>149</v>
      </c>
      <c r="C45" t="s">
        <v>150</v>
      </c>
      <c r="F45" t="s">
        <v>151</v>
      </c>
      <c r="G45" s="1">
        <v>100000</v>
      </c>
      <c r="H45" s="1">
        <f>G45</f>
        <v>100000</v>
      </c>
      <c r="I45">
        <v>6.875E-3</v>
      </c>
      <c r="J45" s="14">
        <f t="shared" si="5"/>
        <v>687.5</v>
      </c>
      <c r="K45" t="s">
        <v>118</v>
      </c>
      <c r="L45" t="s">
        <v>14</v>
      </c>
      <c r="M45"/>
    </row>
    <row r="46" spans="1:22" x14ac:dyDescent="0.3">
      <c r="A46" s="6" t="s">
        <v>152</v>
      </c>
      <c r="B46" t="s">
        <v>153</v>
      </c>
      <c r="C46" t="s">
        <v>154</v>
      </c>
      <c r="D46" t="s">
        <v>134</v>
      </c>
      <c r="E46" t="s">
        <v>123</v>
      </c>
      <c r="F46" t="s">
        <v>20</v>
      </c>
      <c r="G46" s="1">
        <v>74727.511111111118</v>
      </c>
      <c r="H46" s="26">
        <f>G46*124/110.4</f>
        <v>83933.074074074088</v>
      </c>
      <c r="I46">
        <v>7.7329999999999999E-4</v>
      </c>
      <c r="J46" s="14">
        <f t="shared" si="5"/>
        <v>64.905446181481494</v>
      </c>
      <c r="K46" t="s">
        <v>21</v>
      </c>
      <c r="L46" t="s">
        <v>14</v>
      </c>
      <c r="S46" s="27" t="s">
        <v>326</v>
      </c>
      <c r="T46" s="27" t="s">
        <v>327</v>
      </c>
      <c r="U46" s="27" t="s">
        <v>327</v>
      </c>
      <c r="V46" s="27" t="s">
        <v>327</v>
      </c>
    </row>
    <row r="47" spans="1:22" x14ac:dyDescent="0.3">
      <c r="A47" s="6" t="s">
        <v>152</v>
      </c>
      <c r="B47" t="s">
        <v>153</v>
      </c>
      <c r="C47" t="s">
        <v>154</v>
      </c>
      <c r="D47" t="s">
        <v>134</v>
      </c>
      <c r="E47" t="s">
        <v>123</v>
      </c>
      <c r="F47" t="s">
        <v>20</v>
      </c>
      <c r="G47" s="1">
        <v>74727.511111111118</v>
      </c>
      <c r="H47" s="26">
        <f>G47*124/110.4</f>
        <v>83933.074074074088</v>
      </c>
      <c r="I47">
        <v>7.7329999999999999E-4</v>
      </c>
      <c r="J47" s="14">
        <f t="shared" si="5"/>
        <v>64.905446181481494</v>
      </c>
      <c r="K47" t="s">
        <v>21</v>
      </c>
      <c r="L47" t="s">
        <v>14</v>
      </c>
      <c r="S47" s="27" t="s">
        <v>326</v>
      </c>
      <c r="T47" s="27" t="s">
        <v>327</v>
      </c>
      <c r="U47" s="27" t="s">
        <v>327</v>
      </c>
      <c r="V47" s="27" t="s">
        <v>327</v>
      </c>
    </row>
    <row r="48" spans="1:22" hidden="1" x14ac:dyDescent="0.3">
      <c r="A48" s="6" t="s">
        <v>32</v>
      </c>
      <c r="B48" t="s">
        <v>82</v>
      </c>
      <c r="C48" t="s">
        <v>34</v>
      </c>
      <c r="D48" t="s">
        <v>35</v>
      </c>
      <c r="E48" t="s">
        <v>26</v>
      </c>
      <c r="F48" t="s">
        <v>82</v>
      </c>
      <c r="G48" s="1">
        <v>63762.380676328503</v>
      </c>
      <c r="H48" s="1">
        <f>G48*122/105.2</f>
        <v>73944.96618357487</v>
      </c>
      <c r="I48">
        <v>1.0164E-3</v>
      </c>
      <c r="J48" s="14">
        <f t="shared" si="5"/>
        <v>75.157663628985503</v>
      </c>
      <c r="K48" t="s">
        <v>21</v>
      </c>
      <c r="L48" t="s">
        <v>14</v>
      </c>
      <c r="M48"/>
    </row>
    <row r="49" spans="1:22" hidden="1" x14ac:dyDescent="0.3">
      <c r="A49" s="6" t="s">
        <v>27</v>
      </c>
      <c r="B49" t="s">
        <v>82</v>
      </c>
      <c r="C49" t="s">
        <v>29</v>
      </c>
      <c r="D49" t="s">
        <v>30</v>
      </c>
      <c r="E49" t="s">
        <v>31</v>
      </c>
      <c r="F49" t="s">
        <v>82</v>
      </c>
      <c r="G49" s="1">
        <v>63762.380676328503</v>
      </c>
      <c r="H49" s="1">
        <f>G49*122/105.2</f>
        <v>73944.96618357487</v>
      </c>
      <c r="I49">
        <v>1.0164E-3</v>
      </c>
      <c r="J49" s="14">
        <f t="shared" si="5"/>
        <v>75.157663628985503</v>
      </c>
      <c r="K49" t="s">
        <v>21</v>
      </c>
      <c r="L49" t="s">
        <v>14</v>
      </c>
      <c r="M49"/>
    </row>
    <row r="50" spans="1:22" hidden="1" x14ac:dyDescent="0.3">
      <c r="A50" s="6" t="s">
        <v>59</v>
      </c>
      <c r="B50" t="s">
        <v>82</v>
      </c>
      <c r="C50" t="s">
        <v>61</v>
      </c>
      <c r="D50" t="s">
        <v>25</v>
      </c>
      <c r="E50" t="s">
        <v>26</v>
      </c>
      <c r="F50" t="s">
        <v>82</v>
      </c>
      <c r="G50" s="1">
        <v>51009.294685990339</v>
      </c>
      <c r="H50" s="1">
        <f>G50*122/105.2</f>
        <v>59155.265700483091</v>
      </c>
      <c r="I50">
        <v>1.0164E-3</v>
      </c>
      <c r="J50" s="14">
        <f t="shared" si="5"/>
        <v>60.125412057971012</v>
      </c>
      <c r="K50" t="s">
        <v>21</v>
      </c>
      <c r="L50" t="s">
        <v>14</v>
      </c>
      <c r="M50"/>
    </row>
    <row r="51" spans="1:22" hidden="1" x14ac:dyDescent="0.3">
      <c r="A51" s="6"/>
      <c r="B51" s="10" t="s">
        <v>155</v>
      </c>
      <c r="C51" s="10" t="s">
        <v>37</v>
      </c>
      <c r="D51" s="10"/>
      <c r="E51" s="10" t="s">
        <v>38</v>
      </c>
      <c r="F51" s="10" t="s">
        <v>156</v>
      </c>
      <c r="G51" s="11">
        <v>45379</v>
      </c>
      <c r="H51" s="11">
        <f>G51</f>
        <v>45379</v>
      </c>
      <c r="I51">
        <v>7.7329999999999999E-4</v>
      </c>
      <c r="J51" s="14">
        <f t="shared" si="5"/>
        <v>35.091580700000002</v>
      </c>
      <c r="K51" s="10" t="s">
        <v>21</v>
      </c>
      <c r="L51" t="s">
        <v>14</v>
      </c>
      <c r="M51"/>
    </row>
    <row r="52" spans="1:22" hidden="1" x14ac:dyDescent="0.3">
      <c r="A52" s="6" t="s">
        <v>124</v>
      </c>
      <c r="B52" t="s">
        <v>157</v>
      </c>
      <c r="C52" t="s">
        <v>126</v>
      </c>
      <c r="D52" t="s">
        <v>127</v>
      </c>
      <c r="E52" t="s">
        <v>26</v>
      </c>
      <c r="F52" t="s">
        <v>158</v>
      </c>
      <c r="G52" s="1">
        <v>33779</v>
      </c>
      <c r="H52" s="1">
        <f>G52</f>
        <v>33779</v>
      </c>
      <c r="I52">
        <v>7.2999999999999996E-4</v>
      </c>
      <c r="J52" s="14">
        <f t="shared" si="5"/>
        <v>24.658669999999997</v>
      </c>
      <c r="K52" t="s">
        <v>21</v>
      </c>
      <c r="L52" t="s">
        <v>14</v>
      </c>
      <c r="M52"/>
    </row>
    <row r="53" spans="1:22" hidden="1" x14ac:dyDescent="0.3">
      <c r="A53" s="6" t="s">
        <v>97</v>
      </c>
      <c r="B53" t="s">
        <v>159</v>
      </c>
      <c r="C53" t="s">
        <v>99</v>
      </c>
      <c r="D53" t="s">
        <v>100</v>
      </c>
      <c r="E53" t="s">
        <v>31</v>
      </c>
      <c r="F53" t="s">
        <v>82</v>
      </c>
      <c r="G53" s="1">
        <v>25573.256038647341</v>
      </c>
      <c r="H53" s="1">
        <f>G53*122/105.2</f>
        <v>29657.198067632846</v>
      </c>
      <c r="I53">
        <v>1.0164E-3</v>
      </c>
      <c r="J53" s="14">
        <f t="shared" si="5"/>
        <v>30.143576115942025</v>
      </c>
      <c r="K53" t="s">
        <v>21</v>
      </c>
      <c r="L53" t="s">
        <v>14</v>
      </c>
      <c r="M53"/>
    </row>
    <row r="54" spans="1:22" s="10" customFormat="1" x14ac:dyDescent="0.3">
      <c r="A54" s="6" t="s">
        <v>124</v>
      </c>
      <c r="B54" t="s">
        <v>161</v>
      </c>
      <c r="C54" t="s">
        <v>126</v>
      </c>
      <c r="D54" t="s">
        <v>127</v>
      </c>
      <c r="E54" t="s">
        <v>123</v>
      </c>
      <c r="F54" t="s">
        <v>20</v>
      </c>
      <c r="G54" s="1">
        <v>23352.666666666668</v>
      </c>
      <c r="H54" s="26">
        <f>G54*124/110.4</f>
        <v>26229.444444444445</v>
      </c>
      <c r="I54">
        <v>7.7329999999999999E-4</v>
      </c>
      <c r="J54" s="14">
        <f t="shared" si="5"/>
        <v>20.283229388888888</v>
      </c>
      <c r="K54" t="s">
        <v>21</v>
      </c>
      <c r="L54" s="10" t="s">
        <v>14</v>
      </c>
      <c r="M54" s="27"/>
      <c r="S54" s="27" t="s">
        <v>326</v>
      </c>
      <c r="T54" s="27" t="s">
        <v>327</v>
      </c>
      <c r="U54" s="27" t="s">
        <v>327</v>
      </c>
      <c r="V54" s="27" t="s">
        <v>327</v>
      </c>
    </row>
    <row r="55" spans="1:22" x14ac:dyDescent="0.3">
      <c r="A55" s="6" t="s">
        <v>73</v>
      </c>
      <c r="B55" t="s">
        <v>162</v>
      </c>
      <c r="C55" t="s">
        <v>75</v>
      </c>
      <c r="D55" t="s">
        <v>76</v>
      </c>
      <c r="E55" t="s">
        <v>132</v>
      </c>
      <c r="F55" t="s">
        <v>20</v>
      </c>
      <c r="G55" s="1">
        <v>19527.511111111115</v>
      </c>
      <c r="H55" s="26">
        <f>G55*124/110.4</f>
        <v>21933.074074074077</v>
      </c>
      <c r="I55">
        <v>7.7329999999999999E-4</v>
      </c>
      <c r="J55" s="14">
        <f t="shared" si="5"/>
        <v>16.960846181481482</v>
      </c>
      <c r="K55" t="s">
        <v>21</v>
      </c>
      <c r="L55" t="s">
        <v>14</v>
      </c>
      <c r="S55" s="27" t="s">
        <v>326</v>
      </c>
      <c r="T55" s="27" t="s">
        <v>327</v>
      </c>
      <c r="U55" s="27" t="s">
        <v>327</v>
      </c>
      <c r="V55" s="27" t="s">
        <v>327</v>
      </c>
    </row>
    <row r="56" spans="1:22" s="3" customFormat="1" x14ac:dyDescent="0.3">
      <c r="A56" s="6" t="s">
        <v>124</v>
      </c>
      <c r="B56" t="s">
        <v>163</v>
      </c>
      <c r="C56" t="s">
        <v>126</v>
      </c>
      <c r="D56" t="s">
        <v>127</v>
      </c>
      <c r="E56" t="s">
        <v>123</v>
      </c>
      <c r="F56" t="s">
        <v>20</v>
      </c>
      <c r="G56" s="1">
        <v>19460.044444444447</v>
      </c>
      <c r="H56" s="26">
        <f>G56*124/110.4</f>
        <v>21857.296296296299</v>
      </c>
      <c r="I56">
        <v>7.7329999999999999E-4</v>
      </c>
      <c r="J56" s="14">
        <f t="shared" si="5"/>
        <v>16.90224722592593</v>
      </c>
      <c r="K56" t="s">
        <v>21</v>
      </c>
      <c r="L56" s="3" t="s">
        <v>14</v>
      </c>
      <c r="M56" s="37"/>
      <c r="S56" s="27" t="s">
        <v>326</v>
      </c>
      <c r="T56" s="27" t="s">
        <v>327</v>
      </c>
      <c r="U56" s="27" t="s">
        <v>327</v>
      </c>
      <c r="V56" s="27" t="s">
        <v>327</v>
      </c>
    </row>
    <row r="57" spans="1:22" hidden="1" x14ac:dyDescent="0.3">
      <c r="A57" s="6" t="s">
        <v>15</v>
      </c>
      <c r="B57" t="s">
        <v>164</v>
      </c>
      <c r="C57" t="s">
        <v>17</v>
      </c>
      <c r="D57" t="s">
        <v>87</v>
      </c>
      <c r="E57" t="s">
        <v>19</v>
      </c>
      <c r="F57" t="s">
        <v>117</v>
      </c>
      <c r="G57" s="1">
        <v>21555</v>
      </c>
      <c r="H57" s="1">
        <f>G57</f>
        <v>21555</v>
      </c>
      <c r="I57">
        <v>3.0942999999999999E-3</v>
      </c>
      <c r="J57" s="14">
        <f t="shared" si="5"/>
        <v>66.697636500000002</v>
      </c>
      <c r="K57" t="s">
        <v>118</v>
      </c>
      <c r="L57" t="s">
        <v>14</v>
      </c>
      <c r="M57"/>
    </row>
    <row r="58" spans="1:22" hidden="1" x14ac:dyDescent="0.3">
      <c r="A58" s="6" t="s">
        <v>15</v>
      </c>
      <c r="B58" t="s">
        <v>165</v>
      </c>
      <c r="C58" t="s">
        <v>17</v>
      </c>
      <c r="D58" t="s">
        <v>87</v>
      </c>
      <c r="E58" t="s">
        <v>19</v>
      </c>
      <c r="F58" t="s">
        <v>117</v>
      </c>
      <c r="G58" s="1">
        <v>20420</v>
      </c>
      <c r="H58" s="1">
        <f>G58</f>
        <v>20420</v>
      </c>
      <c r="I58">
        <v>3.0942999999999999E-3</v>
      </c>
      <c r="J58" s="14">
        <f t="shared" si="5"/>
        <v>63.185606</v>
      </c>
      <c r="K58" t="s">
        <v>118</v>
      </c>
      <c r="L58" t="s">
        <v>14</v>
      </c>
      <c r="M58"/>
    </row>
    <row r="59" spans="1:22" hidden="1" x14ac:dyDescent="0.3">
      <c r="A59" s="6" t="s">
        <v>112</v>
      </c>
      <c r="B59" t="s">
        <v>82</v>
      </c>
      <c r="C59" t="s">
        <v>114</v>
      </c>
      <c r="D59" t="s">
        <v>166</v>
      </c>
      <c r="E59" t="s">
        <v>19</v>
      </c>
      <c r="F59" t="s">
        <v>82</v>
      </c>
      <c r="G59" s="1">
        <v>12753.085990338166</v>
      </c>
      <c r="H59" s="1">
        <f>G59*122/105.2</f>
        <v>14789.70048309179</v>
      </c>
      <c r="I59">
        <v>1.0164E-3</v>
      </c>
      <c r="J59" s="14">
        <f t="shared" si="5"/>
        <v>15.032251571014495</v>
      </c>
      <c r="K59" t="s">
        <v>21</v>
      </c>
      <c r="L59" s="3"/>
      <c r="M59" s="3"/>
      <c r="N59" s="3"/>
    </row>
    <row r="60" spans="1:22" hidden="1" x14ac:dyDescent="0.3">
      <c r="A60" s="6" t="s">
        <v>119</v>
      </c>
      <c r="B60" s="10" t="s">
        <v>167</v>
      </c>
      <c r="C60" s="11" t="s">
        <v>121</v>
      </c>
      <c r="D60" s="10" t="s">
        <v>122</v>
      </c>
      <c r="E60" s="10" t="s">
        <v>123</v>
      </c>
      <c r="F60" s="10" t="s">
        <v>82</v>
      </c>
      <c r="G60" s="11">
        <v>12478.65120772947</v>
      </c>
      <c r="H60" s="1">
        <f>G60*122/105.2</f>
        <v>14471.439613526571</v>
      </c>
      <c r="I60">
        <v>1.0164E-3</v>
      </c>
      <c r="J60" s="14">
        <f t="shared" si="5"/>
        <v>14.708771223188407</v>
      </c>
      <c r="K60" s="10" t="s">
        <v>21</v>
      </c>
      <c r="L60" t="s">
        <v>14</v>
      </c>
      <c r="M60"/>
    </row>
    <row r="61" spans="1:22" x14ac:dyDescent="0.3">
      <c r="A61" s="6" t="s">
        <v>73</v>
      </c>
      <c r="B61" t="s">
        <v>168</v>
      </c>
      <c r="C61" t="s">
        <v>75</v>
      </c>
      <c r="D61" t="s">
        <v>76</v>
      </c>
      <c r="E61" t="s">
        <v>132</v>
      </c>
      <c r="F61" t="s">
        <v>20</v>
      </c>
      <c r="G61" s="1">
        <v>5163.2444444444445</v>
      </c>
      <c r="H61" s="26">
        <f>G61*124/110.4</f>
        <v>5799.2962962962956</v>
      </c>
      <c r="I61">
        <v>7.7329999999999999E-4</v>
      </c>
      <c r="J61" s="14">
        <f t="shared" si="5"/>
        <v>4.4845958259259255</v>
      </c>
      <c r="K61" t="s">
        <v>21</v>
      </c>
      <c r="M61" s="28" t="s">
        <v>329</v>
      </c>
      <c r="S61" s="27" t="s">
        <v>326</v>
      </c>
      <c r="T61" s="27" t="s">
        <v>327</v>
      </c>
      <c r="U61" s="27" t="s">
        <v>327</v>
      </c>
      <c r="V61" s="27" t="s">
        <v>327</v>
      </c>
    </row>
    <row r="62" spans="1:22" x14ac:dyDescent="0.3">
      <c r="B62" t="s">
        <v>321</v>
      </c>
      <c r="C62" t="s">
        <v>170</v>
      </c>
      <c r="D62" t="s">
        <v>171</v>
      </c>
      <c r="E62" t="s">
        <v>31</v>
      </c>
      <c r="F62" t="s">
        <v>20</v>
      </c>
      <c r="H62" s="26">
        <v>0</v>
      </c>
      <c r="M62" s="28">
        <v>2024</v>
      </c>
      <c r="S62" s="27" t="s">
        <v>328</v>
      </c>
      <c r="T62" s="27">
        <v>320</v>
      </c>
      <c r="U62" s="27" t="s">
        <v>327</v>
      </c>
      <c r="V62" s="27">
        <v>2024</v>
      </c>
    </row>
    <row r="63" spans="1:22" hidden="1" x14ac:dyDescent="0.3">
      <c r="H63" s="1">
        <f>SUM(H6:H62)</f>
        <v>113038393.80144887</v>
      </c>
      <c r="M63"/>
    </row>
    <row r="64" spans="1:22" x14ac:dyDescent="0.3">
      <c r="A64" s="9" t="s">
        <v>172</v>
      </c>
      <c r="B64" s="4"/>
      <c r="C64" s="4"/>
      <c r="D64" s="4"/>
      <c r="E64" s="4"/>
      <c r="F64" s="4"/>
      <c r="H64" s="8">
        <f>SUBTOTAL(9,H6:H62)</f>
        <v>109784575.00917834</v>
      </c>
    </row>
    <row r="68" spans="10:13" hidden="1" x14ac:dyDescent="0.3">
      <c r="J68" s="1" t="e">
        <f>J61+'1.1 Huurwoningen'!#REF!</f>
        <v>#REF!</v>
      </c>
      <c r="K68" t="e">
        <f>J68*1.21</f>
        <v>#REF!</v>
      </c>
      <c r="M68"/>
    </row>
    <row r="69" spans="10:13" hidden="1" x14ac:dyDescent="0.3">
      <c r="K69">
        <v>20</v>
      </c>
      <c r="M69"/>
    </row>
    <row r="70" spans="10:13" hidden="1" x14ac:dyDescent="0.3">
      <c r="K70" t="e">
        <f>K68+K69</f>
        <v>#REF!</v>
      </c>
      <c r="M70"/>
    </row>
  </sheetData>
  <autoFilter ref="A5:W63" xr:uid="{00000000-0001-0000-0000-000000000000}">
    <filterColumn colId="5">
      <filters>
        <filter val="Gebouwen"/>
      </filters>
    </filterColumn>
  </autoFilter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259"/>
  <sheetViews>
    <sheetView topLeftCell="B114" workbookViewId="0">
      <selection activeCell="D22" sqref="D22"/>
    </sheetView>
  </sheetViews>
  <sheetFormatPr defaultRowHeight="14.4" x14ac:dyDescent="0.3"/>
  <cols>
    <col min="1" max="1" width="22.44140625" hidden="1" customWidth="1"/>
    <col min="2" max="2" width="15.88671875" customWidth="1"/>
    <col min="3" max="3" width="15.5546875" bestFit="1" customWidth="1"/>
    <col min="4" max="4" width="25.33203125" customWidth="1"/>
    <col min="5" max="5" width="28.109375" style="28" customWidth="1"/>
    <col min="6" max="6" width="9.109375" style="28" customWidth="1"/>
    <col min="7" max="8" width="19.44140625" style="28" hidden="1" customWidth="1"/>
    <col min="9" max="9" width="13.5546875" style="28" customWidth="1"/>
    <col min="10" max="10" width="9.109375" style="28" hidden="1" customWidth="1"/>
    <col min="11" max="11" width="13.44140625" style="28" hidden="1" customWidth="1"/>
    <col min="12" max="12" width="17.44140625" style="28" customWidth="1"/>
    <col min="13" max="13" width="19.5546875" style="27" bestFit="1" customWidth="1"/>
    <col min="14" max="14" width="64.6640625" style="27" customWidth="1"/>
    <col min="15" max="15" width="21" customWidth="1"/>
  </cols>
  <sheetData>
    <row r="2" spans="1:15" s="4" customFormat="1" x14ac:dyDescent="0.3">
      <c r="A2" s="4" t="s">
        <v>173</v>
      </c>
      <c r="B2" s="23" t="s">
        <v>174</v>
      </c>
      <c r="C2" s="23" t="s">
        <v>6</v>
      </c>
      <c r="D2" s="23" t="s">
        <v>4</v>
      </c>
      <c r="E2" s="31" t="s">
        <v>175</v>
      </c>
      <c r="F2" s="31" t="s">
        <v>5</v>
      </c>
      <c r="G2" s="31" t="s">
        <v>12</v>
      </c>
      <c r="H2" s="32" t="s">
        <v>176</v>
      </c>
      <c r="I2" s="32" t="s">
        <v>339</v>
      </c>
      <c r="J2" s="31" t="s">
        <v>10</v>
      </c>
      <c r="K2" s="31" t="s">
        <v>177</v>
      </c>
      <c r="L2" s="31" t="s">
        <v>178</v>
      </c>
      <c r="M2" s="31" t="s">
        <v>322</v>
      </c>
      <c r="N2" s="31" t="s">
        <v>323</v>
      </c>
      <c r="O2" s="23" t="s">
        <v>338</v>
      </c>
    </row>
    <row r="3" spans="1:15" x14ac:dyDescent="0.3">
      <c r="A3" s="30"/>
      <c r="B3" s="10" t="s">
        <v>179</v>
      </c>
      <c r="C3" s="10" t="s">
        <v>19</v>
      </c>
      <c r="D3" s="30" t="s">
        <v>301</v>
      </c>
      <c r="E3" s="27" t="s">
        <v>302</v>
      </c>
      <c r="F3" s="27" t="s">
        <v>303</v>
      </c>
      <c r="G3" s="27" t="s">
        <v>21</v>
      </c>
      <c r="H3" s="33">
        <v>440908.97777777776</v>
      </c>
      <c r="I3" s="33">
        <f t="shared" ref="I3:I34" si="0">H3*124/110.4</f>
        <v>495223.85185185185</v>
      </c>
      <c r="J3" s="28">
        <v>3.7839999999999998E-4</v>
      </c>
      <c r="K3" s="34">
        <f t="shared" ref="K3:K66" si="1">I3*J3</f>
        <v>187.39270554074074</v>
      </c>
      <c r="M3" s="27" t="s">
        <v>328</v>
      </c>
      <c r="N3" s="27" t="s">
        <v>327</v>
      </c>
      <c r="O3" t="s">
        <v>332</v>
      </c>
    </row>
    <row r="4" spans="1:15" x14ac:dyDescent="0.3">
      <c r="A4" s="30"/>
      <c r="B4" s="10" t="s">
        <v>179</v>
      </c>
      <c r="C4" s="10" t="s">
        <v>31</v>
      </c>
      <c r="D4" s="10" t="s">
        <v>311</v>
      </c>
      <c r="E4" s="27" t="s">
        <v>312</v>
      </c>
      <c r="F4" s="27" t="s">
        <v>313</v>
      </c>
      <c r="G4" s="27" t="s">
        <v>21</v>
      </c>
      <c r="H4" s="33">
        <v>1322745.3333333333</v>
      </c>
      <c r="I4" s="33">
        <f t="shared" si="0"/>
        <v>1485692.222222222</v>
      </c>
      <c r="J4" s="28">
        <v>3.7839999999999998E-4</v>
      </c>
      <c r="K4" s="34">
        <f t="shared" si="1"/>
        <v>562.18593688888882</v>
      </c>
      <c r="M4" s="27" t="s">
        <v>328</v>
      </c>
      <c r="N4" s="27" t="s">
        <v>334</v>
      </c>
      <c r="O4" t="s">
        <v>332</v>
      </c>
    </row>
    <row r="5" spans="1:15" x14ac:dyDescent="0.3">
      <c r="A5" s="3"/>
      <c r="B5" t="s">
        <v>179</v>
      </c>
      <c r="C5" t="s">
        <v>180</v>
      </c>
      <c r="D5" t="s">
        <v>181</v>
      </c>
      <c r="E5" s="28">
        <v>32</v>
      </c>
      <c r="F5" s="28" t="s">
        <v>25</v>
      </c>
      <c r="G5" s="28" t="s">
        <v>21</v>
      </c>
      <c r="H5" s="35">
        <v>314772.40578151261</v>
      </c>
      <c r="I5" s="33">
        <f t="shared" si="0"/>
        <v>353548.71663865546</v>
      </c>
      <c r="J5" s="28">
        <v>3.7839999999999998E-4</v>
      </c>
      <c r="K5" s="34">
        <f t="shared" si="1"/>
        <v>133.78283437606723</v>
      </c>
      <c r="M5" s="27" t="s">
        <v>326</v>
      </c>
      <c r="N5" s="27" t="s">
        <v>327</v>
      </c>
    </row>
    <row r="6" spans="1:15" x14ac:dyDescent="0.3">
      <c r="A6" s="3"/>
      <c r="B6" t="s">
        <v>179</v>
      </c>
      <c r="C6" t="s">
        <v>19</v>
      </c>
      <c r="D6" t="s">
        <v>182</v>
      </c>
      <c r="E6" s="28">
        <v>5</v>
      </c>
      <c r="F6" s="28" t="s">
        <v>183</v>
      </c>
      <c r="G6" s="28" t="s">
        <v>21</v>
      </c>
      <c r="H6" s="35">
        <v>223487.50477310919</v>
      </c>
      <c r="I6" s="33">
        <f t="shared" si="0"/>
        <v>251018.5742016806</v>
      </c>
      <c r="J6" s="28">
        <v>3.7839999999999998E-4</v>
      </c>
      <c r="K6" s="34">
        <f t="shared" si="1"/>
        <v>94.985428477915931</v>
      </c>
      <c r="M6" s="27" t="s">
        <v>326</v>
      </c>
      <c r="N6" s="27" t="s">
        <v>327</v>
      </c>
    </row>
    <row r="7" spans="1:15" x14ac:dyDescent="0.3">
      <c r="A7" s="3"/>
      <c r="B7" t="s">
        <v>179</v>
      </c>
      <c r="C7" t="s">
        <v>19</v>
      </c>
      <c r="D7" t="s">
        <v>182</v>
      </c>
      <c r="E7" s="28">
        <v>7</v>
      </c>
      <c r="F7" s="28" t="s">
        <v>183</v>
      </c>
      <c r="G7" s="28" t="s">
        <v>21</v>
      </c>
      <c r="H7" s="35">
        <v>223487.50477310919</v>
      </c>
      <c r="I7" s="33">
        <f t="shared" si="0"/>
        <v>251018.5742016806</v>
      </c>
      <c r="J7" s="28">
        <v>3.7839999999999998E-4</v>
      </c>
      <c r="K7" s="34">
        <f t="shared" si="1"/>
        <v>94.985428477915931</v>
      </c>
      <c r="M7" s="27" t="s">
        <v>326</v>
      </c>
      <c r="N7" s="27" t="s">
        <v>327</v>
      </c>
    </row>
    <row r="8" spans="1:15" x14ac:dyDescent="0.3">
      <c r="A8" s="3"/>
      <c r="B8" t="s">
        <v>179</v>
      </c>
      <c r="C8" t="s">
        <v>19</v>
      </c>
      <c r="D8" t="s">
        <v>182</v>
      </c>
      <c r="E8" s="28">
        <v>8</v>
      </c>
      <c r="F8" s="28" t="s">
        <v>183</v>
      </c>
      <c r="G8" s="28" t="s">
        <v>21</v>
      </c>
      <c r="H8" s="35">
        <v>169976.71197983189</v>
      </c>
      <c r="I8" s="33">
        <f t="shared" si="0"/>
        <v>190915.87215126047</v>
      </c>
      <c r="J8" s="28">
        <v>3.7839999999999998E-4</v>
      </c>
      <c r="K8" s="34">
        <f t="shared" si="1"/>
        <v>72.242566022036954</v>
      </c>
      <c r="M8" s="27" t="s">
        <v>326</v>
      </c>
      <c r="N8" s="27" t="s">
        <v>327</v>
      </c>
    </row>
    <row r="9" spans="1:15" x14ac:dyDescent="0.3">
      <c r="A9" s="3"/>
      <c r="B9" t="s">
        <v>179</v>
      </c>
      <c r="C9" t="s">
        <v>19</v>
      </c>
      <c r="D9" t="s">
        <v>182</v>
      </c>
      <c r="E9" s="28">
        <v>10</v>
      </c>
      <c r="F9" s="28" t="s">
        <v>183</v>
      </c>
      <c r="G9" s="28" t="s">
        <v>21</v>
      </c>
      <c r="H9" s="35">
        <v>169976.71197983189</v>
      </c>
      <c r="I9" s="33">
        <f t="shared" si="0"/>
        <v>190915.87215126047</v>
      </c>
      <c r="J9" s="28">
        <v>3.7839999999999998E-4</v>
      </c>
      <c r="K9" s="34">
        <f t="shared" si="1"/>
        <v>72.242566022036954</v>
      </c>
      <c r="M9" s="27" t="s">
        <v>326</v>
      </c>
      <c r="N9" s="27" t="s">
        <v>327</v>
      </c>
    </row>
    <row r="10" spans="1:15" x14ac:dyDescent="0.3">
      <c r="A10" s="3"/>
      <c r="B10" t="s">
        <v>179</v>
      </c>
      <c r="C10" t="s">
        <v>19</v>
      </c>
      <c r="D10" t="s">
        <v>182</v>
      </c>
      <c r="E10" s="28">
        <v>14</v>
      </c>
      <c r="F10" s="28" t="s">
        <v>183</v>
      </c>
      <c r="G10" s="28" t="s">
        <v>21</v>
      </c>
      <c r="H10" s="35">
        <v>169976.71197983189</v>
      </c>
      <c r="I10" s="33">
        <f t="shared" si="0"/>
        <v>190915.87215126047</v>
      </c>
      <c r="J10" s="28">
        <v>3.7839999999999998E-4</v>
      </c>
      <c r="K10" s="34">
        <f t="shared" si="1"/>
        <v>72.242566022036954</v>
      </c>
      <c r="M10" s="27" t="s">
        <v>326</v>
      </c>
      <c r="N10" s="27" t="s">
        <v>327</v>
      </c>
    </row>
    <row r="11" spans="1:15" x14ac:dyDescent="0.3">
      <c r="A11" s="3"/>
      <c r="B11" t="s">
        <v>179</v>
      </c>
      <c r="C11" t="s">
        <v>123</v>
      </c>
      <c r="D11" t="s">
        <v>184</v>
      </c>
      <c r="E11" s="28">
        <v>1</v>
      </c>
      <c r="F11" s="28" t="s">
        <v>25</v>
      </c>
      <c r="G11" s="28" t="s">
        <v>21</v>
      </c>
      <c r="H11" s="35">
        <v>174873.27199551818</v>
      </c>
      <c r="I11" s="33">
        <f t="shared" si="0"/>
        <v>196415.63158916894</v>
      </c>
      <c r="J11" s="28">
        <v>3.7839999999999998E-4</v>
      </c>
      <c r="K11" s="34">
        <f t="shared" si="1"/>
        <v>74.323674993341527</v>
      </c>
      <c r="M11" s="27" t="s">
        <v>326</v>
      </c>
      <c r="N11" s="27" t="s">
        <v>327</v>
      </c>
    </row>
    <row r="12" spans="1:15" x14ac:dyDescent="0.3">
      <c r="A12" s="3"/>
      <c r="B12" t="s">
        <v>179</v>
      </c>
      <c r="C12" t="s">
        <v>123</v>
      </c>
      <c r="D12" t="s">
        <v>185</v>
      </c>
      <c r="E12" s="28" t="s">
        <v>186</v>
      </c>
      <c r="F12" s="28" t="s">
        <v>25</v>
      </c>
      <c r="G12" s="28" t="s">
        <v>21</v>
      </c>
      <c r="H12" s="35">
        <v>174873.27199551818</v>
      </c>
      <c r="I12" s="33">
        <f t="shared" si="0"/>
        <v>196415.63158916894</v>
      </c>
      <c r="J12" s="28">
        <v>3.7839999999999998E-4</v>
      </c>
      <c r="K12" s="34">
        <f t="shared" si="1"/>
        <v>74.323674993341527</v>
      </c>
      <c r="M12" s="27" t="s">
        <v>326</v>
      </c>
      <c r="N12" s="27" t="s">
        <v>327</v>
      </c>
    </row>
    <row r="13" spans="1:15" x14ac:dyDescent="0.3">
      <c r="A13" s="3"/>
      <c r="B13" t="s">
        <v>179</v>
      </c>
      <c r="C13" t="s">
        <v>123</v>
      </c>
      <c r="D13" t="s">
        <v>185</v>
      </c>
      <c r="E13" s="28" t="s">
        <v>187</v>
      </c>
      <c r="F13" s="28" t="s">
        <v>25</v>
      </c>
      <c r="G13" s="28" t="s">
        <v>21</v>
      </c>
      <c r="H13" s="35">
        <v>174873.27199551818</v>
      </c>
      <c r="I13" s="33">
        <f t="shared" si="0"/>
        <v>196415.63158916894</v>
      </c>
      <c r="J13" s="28">
        <v>3.7839999999999998E-4</v>
      </c>
      <c r="K13" s="34">
        <f t="shared" si="1"/>
        <v>74.323674993341527</v>
      </c>
      <c r="M13" s="27" t="s">
        <v>326</v>
      </c>
      <c r="N13" s="27" t="s">
        <v>327</v>
      </c>
    </row>
    <row r="14" spans="1:15" x14ac:dyDescent="0.3">
      <c r="A14" s="3"/>
      <c r="B14" t="s">
        <v>179</v>
      </c>
      <c r="C14" t="s">
        <v>123</v>
      </c>
      <c r="D14" t="s">
        <v>185</v>
      </c>
      <c r="E14" s="28" t="s">
        <v>188</v>
      </c>
      <c r="F14" s="28" t="s">
        <v>25</v>
      </c>
      <c r="G14" s="28" t="s">
        <v>21</v>
      </c>
      <c r="H14" s="35">
        <v>174873.27199551818</v>
      </c>
      <c r="I14" s="33">
        <f t="shared" si="0"/>
        <v>196415.63158916894</v>
      </c>
      <c r="J14" s="28">
        <v>3.7839999999999998E-4</v>
      </c>
      <c r="K14" s="34">
        <f t="shared" si="1"/>
        <v>74.323674993341527</v>
      </c>
      <c r="M14" s="27" t="s">
        <v>326</v>
      </c>
      <c r="N14" s="27" t="s">
        <v>327</v>
      </c>
    </row>
    <row r="15" spans="1:15" x14ac:dyDescent="0.3">
      <c r="A15" s="3"/>
      <c r="B15" t="s">
        <v>179</v>
      </c>
      <c r="C15" t="s">
        <v>123</v>
      </c>
      <c r="D15" t="s">
        <v>185</v>
      </c>
      <c r="E15" s="28" t="s">
        <v>189</v>
      </c>
      <c r="F15" s="28" t="s">
        <v>25</v>
      </c>
      <c r="G15" s="28" t="s">
        <v>21</v>
      </c>
      <c r="H15" s="35">
        <v>174873.27199551818</v>
      </c>
      <c r="I15" s="33">
        <f t="shared" si="0"/>
        <v>196415.63158916894</v>
      </c>
      <c r="J15" s="28">
        <v>3.7839999999999998E-4</v>
      </c>
      <c r="K15" s="34">
        <f t="shared" si="1"/>
        <v>74.323674993341527</v>
      </c>
      <c r="M15" s="27" t="s">
        <v>326</v>
      </c>
      <c r="N15" s="27" t="s">
        <v>327</v>
      </c>
    </row>
    <row r="16" spans="1:15" x14ac:dyDescent="0.3">
      <c r="A16" s="3"/>
      <c r="B16" t="s">
        <v>179</v>
      </c>
      <c r="C16" t="s">
        <v>123</v>
      </c>
      <c r="D16" t="s">
        <v>185</v>
      </c>
      <c r="E16" s="28" t="s">
        <v>190</v>
      </c>
      <c r="F16" s="28" t="s">
        <v>25</v>
      </c>
      <c r="G16" s="28" t="s">
        <v>21</v>
      </c>
      <c r="H16" s="35">
        <v>174873.27199551818</v>
      </c>
      <c r="I16" s="33">
        <f t="shared" si="0"/>
        <v>196415.63158916894</v>
      </c>
      <c r="J16" s="28">
        <v>3.7839999999999998E-4</v>
      </c>
      <c r="K16" s="34">
        <f t="shared" si="1"/>
        <v>74.323674993341527</v>
      </c>
      <c r="M16" s="27" t="s">
        <v>326</v>
      </c>
      <c r="N16" s="27" t="s">
        <v>327</v>
      </c>
    </row>
    <row r="17" spans="1:15" x14ac:dyDescent="0.3">
      <c r="A17" s="3"/>
      <c r="B17" t="s">
        <v>179</v>
      </c>
      <c r="C17" t="s">
        <v>123</v>
      </c>
      <c r="D17" t="s">
        <v>185</v>
      </c>
      <c r="E17" s="28" t="s">
        <v>191</v>
      </c>
      <c r="F17" s="28" t="s">
        <v>25</v>
      </c>
      <c r="G17" s="28" t="s">
        <v>21</v>
      </c>
      <c r="H17" s="35">
        <v>174873.27199551818</v>
      </c>
      <c r="I17" s="33">
        <f t="shared" si="0"/>
        <v>196415.63158916894</v>
      </c>
      <c r="J17" s="28">
        <v>3.7839999999999998E-4</v>
      </c>
      <c r="K17" s="34">
        <f t="shared" si="1"/>
        <v>74.323674993341527</v>
      </c>
      <c r="M17" s="27" t="s">
        <v>326</v>
      </c>
      <c r="N17" s="27" t="s">
        <v>327</v>
      </c>
    </row>
    <row r="18" spans="1:15" x14ac:dyDescent="0.3">
      <c r="A18" s="3"/>
      <c r="B18" t="s">
        <v>179</v>
      </c>
      <c r="C18" t="s">
        <v>123</v>
      </c>
      <c r="D18" t="s">
        <v>185</v>
      </c>
      <c r="E18" s="28" t="s">
        <v>192</v>
      </c>
      <c r="F18" s="28" t="s">
        <v>25</v>
      </c>
      <c r="G18" s="28" t="s">
        <v>21</v>
      </c>
      <c r="H18" s="35">
        <v>174873.27199551818</v>
      </c>
      <c r="I18" s="33">
        <f t="shared" si="0"/>
        <v>196415.63158916894</v>
      </c>
      <c r="J18" s="28">
        <v>3.7839999999999998E-4</v>
      </c>
      <c r="K18" s="34">
        <f t="shared" si="1"/>
        <v>74.323674993341527</v>
      </c>
      <c r="M18" s="27" t="s">
        <v>326</v>
      </c>
      <c r="N18" s="27" t="s">
        <v>327</v>
      </c>
    </row>
    <row r="19" spans="1:15" x14ac:dyDescent="0.3">
      <c r="A19" s="3"/>
      <c r="B19" t="s">
        <v>179</v>
      </c>
      <c r="C19" t="s">
        <v>123</v>
      </c>
      <c r="D19" t="s">
        <v>185</v>
      </c>
      <c r="E19" s="28" t="s">
        <v>193</v>
      </c>
      <c r="F19" s="28" t="s">
        <v>25</v>
      </c>
      <c r="G19" s="28" t="s">
        <v>21</v>
      </c>
      <c r="H19" s="35">
        <v>174873.27199551818</v>
      </c>
      <c r="I19" s="33">
        <f t="shared" si="0"/>
        <v>196415.63158916894</v>
      </c>
      <c r="J19" s="28">
        <v>3.7839999999999998E-4</v>
      </c>
      <c r="K19" s="34">
        <f t="shared" si="1"/>
        <v>74.323674993341527</v>
      </c>
      <c r="M19" s="27" t="s">
        <v>326</v>
      </c>
      <c r="N19" s="27" t="s">
        <v>327</v>
      </c>
    </row>
    <row r="20" spans="1:15" x14ac:dyDescent="0.3">
      <c r="A20" s="3"/>
      <c r="B20" t="s">
        <v>179</v>
      </c>
      <c r="C20" t="s">
        <v>132</v>
      </c>
      <c r="D20" t="s">
        <v>194</v>
      </c>
      <c r="E20" s="28">
        <v>19</v>
      </c>
      <c r="F20" s="28" t="s">
        <v>81</v>
      </c>
      <c r="G20" s="28" t="s">
        <v>21</v>
      </c>
      <c r="H20" s="35">
        <v>188863.12085042015</v>
      </c>
      <c r="I20" s="33">
        <f t="shared" si="0"/>
        <v>212128.86762184868</v>
      </c>
      <c r="J20" s="28">
        <v>3.7839999999999998E-4</v>
      </c>
      <c r="K20" s="34">
        <f t="shared" si="1"/>
        <v>80.269563508107538</v>
      </c>
      <c r="M20" s="27" t="s">
        <v>326</v>
      </c>
      <c r="N20" s="27" t="s">
        <v>327</v>
      </c>
    </row>
    <row r="21" spans="1:15" x14ac:dyDescent="0.3">
      <c r="A21" s="3"/>
      <c r="B21" t="s">
        <v>179</v>
      </c>
      <c r="C21" t="s">
        <v>132</v>
      </c>
      <c r="D21" t="s">
        <v>194</v>
      </c>
      <c r="E21" s="28">
        <v>21</v>
      </c>
      <c r="F21" s="28" t="s">
        <v>81</v>
      </c>
      <c r="G21" s="28" t="s">
        <v>21</v>
      </c>
      <c r="H21" s="35">
        <v>188863.12085042015</v>
      </c>
      <c r="I21" s="33">
        <f t="shared" si="0"/>
        <v>212128.86762184868</v>
      </c>
      <c r="J21" s="28">
        <v>3.7839999999999998E-4</v>
      </c>
      <c r="K21" s="34">
        <f t="shared" si="1"/>
        <v>80.269563508107538</v>
      </c>
      <c r="M21" s="27" t="s">
        <v>326</v>
      </c>
      <c r="N21" s="27" t="s">
        <v>327</v>
      </c>
    </row>
    <row r="22" spans="1:15" x14ac:dyDescent="0.3">
      <c r="A22" s="3"/>
      <c r="B22" t="s">
        <v>179</v>
      </c>
      <c r="C22" t="s">
        <v>132</v>
      </c>
      <c r="D22" t="s">
        <v>194</v>
      </c>
      <c r="E22" s="28">
        <v>23</v>
      </c>
      <c r="F22" s="28" t="s">
        <v>81</v>
      </c>
      <c r="G22" s="28" t="s">
        <v>21</v>
      </c>
      <c r="H22" s="35">
        <v>188863.12085042015</v>
      </c>
      <c r="I22" s="33">
        <f t="shared" si="0"/>
        <v>212128.86762184868</v>
      </c>
      <c r="J22" s="28">
        <v>3.7839999999999998E-4</v>
      </c>
      <c r="K22" s="34">
        <f t="shared" si="1"/>
        <v>80.269563508107538</v>
      </c>
      <c r="M22" s="27" t="s">
        <v>326</v>
      </c>
      <c r="N22" s="27" t="s">
        <v>327</v>
      </c>
    </row>
    <row r="23" spans="1:15" x14ac:dyDescent="0.3">
      <c r="A23" s="3"/>
      <c r="B23" t="s">
        <v>179</v>
      </c>
      <c r="C23" t="s">
        <v>132</v>
      </c>
      <c r="D23" t="s">
        <v>194</v>
      </c>
      <c r="E23" s="28">
        <v>25</v>
      </c>
      <c r="F23" s="28" t="s">
        <v>81</v>
      </c>
      <c r="G23" s="28" t="s">
        <v>21</v>
      </c>
      <c r="H23" s="35">
        <v>188863.12085042015</v>
      </c>
      <c r="I23" s="33">
        <f t="shared" si="0"/>
        <v>212128.86762184868</v>
      </c>
      <c r="J23" s="28">
        <v>3.7839999999999998E-4</v>
      </c>
      <c r="K23" s="34">
        <f t="shared" si="1"/>
        <v>80.269563508107538</v>
      </c>
      <c r="M23" s="27" t="s">
        <v>326</v>
      </c>
      <c r="N23" s="27" t="s">
        <v>327</v>
      </c>
    </row>
    <row r="24" spans="1:15" x14ac:dyDescent="0.3">
      <c r="A24" s="3"/>
      <c r="B24" t="s">
        <v>179</v>
      </c>
      <c r="C24" t="s">
        <v>132</v>
      </c>
      <c r="D24" t="s">
        <v>194</v>
      </c>
      <c r="E24" s="28">
        <v>27</v>
      </c>
      <c r="F24" s="28" t="s">
        <v>81</v>
      </c>
      <c r="G24" s="28" t="s">
        <v>21</v>
      </c>
      <c r="H24" s="35">
        <v>188863.12085042015</v>
      </c>
      <c r="I24" s="33">
        <f t="shared" si="0"/>
        <v>212128.86762184868</v>
      </c>
      <c r="J24" s="28">
        <v>3.7839999999999998E-4</v>
      </c>
      <c r="K24" s="34">
        <f t="shared" si="1"/>
        <v>80.269563508107538</v>
      </c>
      <c r="M24" s="27" t="s">
        <v>326</v>
      </c>
      <c r="N24" s="27" t="s">
        <v>327</v>
      </c>
    </row>
    <row r="25" spans="1:15" x14ac:dyDescent="0.3">
      <c r="A25" s="3"/>
      <c r="B25" t="s">
        <v>179</v>
      </c>
      <c r="C25" t="s">
        <v>195</v>
      </c>
      <c r="D25" t="s">
        <v>194</v>
      </c>
      <c r="E25" s="28">
        <v>29</v>
      </c>
      <c r="F25" s="28" t="s">
        <v>81</v>
      </c>
      <c r="G25" s="28" t="s">
        <v>21</v>
      </c>
      <c r="H25" s="35">
        <v>188863.12085042015</v>
      </c>
      <c r="I25" s="33">
        <f t="shared" si="0"/>
        <v>212128.86762184868</v>
      </c>
      <c r="J25" s="28">
        <v>3.7839999999999998E-4</v>
      </c>
      <c r="K25" s="34">
        <f t="shared" si="1"/>
        <v>80.269563508107538</v>
      </c>
      <c r="M25" s="27" t="s">
        <v>326</v>
      </c>
      <c r="N25" s="27" t="s">
        <v>327</v>
      </c>
    </row>
    <row r="26" spans="1:15" x14ac:dyDescent="0.3">
      <c r="A26" s="3"/>
      <c r="B26" t="s">
        <v>179</v>
      </c>
      <c r="C26" t="s">
        <v>132</v>
      </c>
      <c r="D26" t="s">
        <v>194</v>
      </c>
      <c r="E26" s="28">
        <v>31</v>
      </c>
      <c r="F26" s="28" t="s">
        <v>81</v>
      </c>
      <c r="G26" s="28" t="s">
        <v>21</v>
      </c>
      <c r="H26" s="35">
        <v>188863.12085042015</v>
      </c>
      <c r="I26" s="33">
        <f t="shared" si="0"/>
        <v>212128.86762184868</v>
      </c>
      <c r="J26" s="28">
        <v>3.7839999999999998E-4</v>
      </c>
      <c r="K26" s="34">
        <f t="shared" si="1"/>
        <v>80.269563508107538</v>
      </c>
      <c r="M26" s="27" t="s">
        <v>326</v>
      </c>
      <c r="N26" s="27" t="s">
        <v>327</v>
      </c>
    </row>
    <row r="27" spans="1:15" x14ac:dyDescent="0.3">
      <c r="A27" s="3"/>
      <c r="B27" t="s">
        <v>179</v>
      </c>
      <c r="C27" t="s">
        <v>132</v>
      </c>
      <c r="D27" t="s">
        <v>194</v>
      </c>
      <c r="E27" s="28">
        <v>33</v>
      </c>
      <c r="F27" s="28" t="s">
        <v>81</v>
      </c>
      <c r="G27" s="28" t="s">
        <v>21</v>
      </c>
      <c r="H27" s="35">
        <v>188863.12085042015</v>
      </c>
      <c r="I27" s="33">
        <f t="shared" si="0"/>
        <v>212128.86762184868</v>
      </c>
      <c r="J27" s="28">
        <v>3.7839999999999998E-4</v>
      </c>
      <c r="K27" s="34">
        <f t="shared" si="1"/>
        <v>80.269563508107538</v>
      </c>
      <c r="M27" s="27" t="s">
        <v>326</v>
      </c>
      <c r="N27" s="27" t="s">
        <v>327</v>
      </c>
    </row>
    <row r="28" spans="1:15" x14ac:dyDescent="0.3">
      <c r="B28" t="s">
        <v>179</v>
      </c>
      <c r="C28" t="s">
        <v>31</v>
      </c>
      <c r="D28" t="s">
        <v>299</v>
      </c>
      <c r="E28" s="28" t="s">
        <v>300</v>
      </c>
      <c r="G28" s="28" t="s">
        <v>21</v>
      </c>
      <c r="H28" s="28">
        <v>0</v>
      </c>
      <c r="I28" s="33">
        <f t="shared" si="0"/>
        <v>0</v>
      </c>
      <c r="J28" s="28">
        <v>3.7839999999999998E-4</v>
      </c>
      <c r="K28" s="34">
        <f t="shared" si="1"/>
        <v>0</v>
      </c>
      <c r="M28" s="27" t="s">
        <v>326</v>
      </c>
      <c r="N28" s="27" t="s">
        <v>327</v>
      </c>
    </row>
    <row r="29" spans="1:15" x14ac:dyDescent="0.3">
      <c r="A29" s="30"/>
      <c r="B29" s="10" t="s">
        <v>179</v>
      </c>
      <c r="C29" s="10" t="s">
        <v>31</v>
      </c>
      <c r="D29" s="10" t="s">
        <v>299</v>
      </c>
      <c r="E29" s="27" t="s">
        <v>300</v>
      </c>
      <c r="F29" s="27" t="s">
        <v>310</v>
      </c>
      <c r="G29" s="27" t="s">
        <v>21</v>
      </c>
      <c r="H29" s="33">
        <v>881830.22222222225</v>
      </c>
      <c r="I29" s="33">
        <f t="shared" si="0"/>
        <v>990461.48148148134</v>
      </c>
      <c r="J29" s="28">
        <v>3.7839999999999998E-4</v>
      </c>
      <c r="K29" s="34">
        <f t="shared" si="1"/>
        <v>374.79062459259251</v>
      </c>
      <c r="M29" s="27" t="s">
        <v>328</v>
      </c>
      <c r="N29" s="27" t="s">
        <v>335</v>
      </c>
      <c r="O29" t="s">
        <v>332</v>
      </c>
    </row>
    <row r="30" spans="1:15" x14ac:dyDescent="0.3">
      <c r="A30" s="3"/>
      <c r="B30" t="s">
        <v>179</v>
      </c>
      <c r="C30" t="s">
        <v>31</v>
      </c>
      <c r="D30" t="s">
        <v>196</v>
      </c>
      <c r="E30" s="28">
        <v>4</v>
      </c>
      <c r="F30" s="28" t="s">
        <v>197</v>
      </c>
      <c r="G30" s="28" t="s">
        <v>21</v>
      </c>
      <c r="H30" s="35">
        <v>239393.24143865544</v>
      </c>
      <c r="I30" s="33">
        <f t="shared" si="0"/>
        <v>268883.71321008401</v>
      </c>
      <c r="J30" s="28">
        <v>3.7839999999999998E-4</v>
      </c>
      <c r="K30" s="34">
        <f t="shared" si="1"/>
        <v>101.74559707869578</v>
      </c>
      <c r="M30" s="27" t="s">
        <v>326</v>
      </c>
      <c r="N30" s="27" t="s">
        <v>327</v>
      </c>
    </row>
    <row r="31" spans="1:15" x14ac:dyDescent="0.3">
      <c r="A31" s="3"/>
      <c r="B31" t="s">
        <v>179</v>
      </c>
      <c r="C31" t="s">
        <v>31</v>
      </c>
      <c r="D31" t="s">
        <v>196</v>
      </c>
      <c r="E31" s="28">
        <v>6</v>
      </c>
      <c r="F31" s="28" t="s">
        <v>197</v>
      </c>
      <c r="G31" s="28" t="s">
        <v>21</v>
      </c>
      <c r="H31" s="35">
        <v>239393.24143865544</v>
      </c>
      <c r="I31" s="33">
        <f t="shared" si="0"/>
        <v>268883.71321008401</v>
      </c>
      <c r="J31" s="28">
        <v>3.7839999999999998E-4</v>
      </c>
      <c r="K31" s="34">
        <f t="shared" si="1"/>
        <v>101.74559707869578</v>
      </c>
      <c r="M31" s="27" t="s">
        <v>326</v>
      </c>
      <c r="N31" s="27" t="s">
        <v>327</v>
      </c>
    </row>
    <row r="32" spans="1:15" x14ac:dyDescent="0.3">
      <c r="A32" s="3"/>
      <c r="B32" t="s">
        <v>179</v>
      </c>
      <c r="C32" t="s">
        <v>31</v>
      </c>
      <c r="D32" t="s">
        <v>198</v>
      </c>
      <c r="E32" s="28">
        <v>11</v>
      </c>
      <c r="F32" s="28" t="s">
        <v>199</v>
      </c>
      <c r="G32" s="28" t="s">
        <v>21</v>
      </c>
      <c r="H32" s="35">
        <v>251816.63415126054</v>
      </c>
      <c r="I32" s="33">
        <f t="shared" si="0"/>
        <v>282837.52386554627</v>
      </c>
      <c r="J32" s="28">
        <v>3.7839999999999998E-4</v>
      </c>
      <c r="K32" s="34">
        <f t="shared" si="1"/>
        <v>107.02571903072271</v>
      </c>
      <c r="M32" s="27" t="s">
        <v>326</v>
      </c>
      <c r="N32" s="27" t="s">
        <v>327</v>
      </c>
    </row>
    <row r="33" spans="1:14" x14ac:dyDescent="0.3">
      <c r="A33" s="3"/>
      <c r="B33" t="s">
        <v>179</v>
      </c>
      <c r="C33" t="s">
        <v>123</v>
      </c>
      <c r="D33" t="s">
        <v>200</v>
      </c>
      <c r="E33" s="28">
        <v>12</v>
      </c>
      <c r="F33" s="28" t="s">
        <v>201</v>
      </c>
      <c r="G33" s="28" t="s">
        <v>21</v>
      </c>
      <c r="H33" s="35">
        <v>249882.64385882355</v>
      </c>
      <c r="I33" s="33">
        <f t="shared" si="0"/>
        <v>280665.28839215683</v>
      </c>
      <c r="J33" s="28">
        <v>3.7839999999999998E-4</v>
      </c>
      <c r="K33" s="34">
        <f t="shared" si="1"/>
        <v>106.20374512759214</v>
      </c>
      <c r="M33" s="27" t="s">
        <v>326</v>
      </c>
      <c r="N33" s="27" t="s">
        <v>327</v>
      </c>
    </row>
    <row r="34" spans="1:14" x14ac:dyDescent="0.3">
      <c r="A34" s="3"/>
      <c r="B34" t="s">
        <v>179</v>
      </c>
      <c r="C34" t="s">
        <v>123</v>
      </c>
      <c r="D34" t="s">
        <v>202</v>
      </c>
      <c r="E34" s="28">
        <v>16</v>
      </c>
      <c r="F34" s="28" t="s">
        <v>201</v>
      </c>
      <c r="G34" s="28" t="s">
        <v>21</v>
      </c>
      <c r="H34" s="35">
        <v>249882.64385882355</v>
      </c>
      <c r="I34" s="33">
        <f t="shared" si="0"/>
        <v>280665.28839215683</v>
      </c>
      <c r="J34" s="28">
        <v>3.7839999999999998E-4</v>
      </c>
      <c r="K34" s="34">
        <f t="shared" si="1"/>
        <v>106.20374512759214</v>
      </c>
      <c r="M34" s="27" t="s">
        <v>326</v>
      </c>
      <c r="N34" s="27" t="s">
        <v>327</v>
      </c>
    </row>
    <row r="35" spans="1:14" x14ac:dyDescent="0.3">
      <c r="A35" s="3"/>
      <c r="B35" t="s">
        <v>179</v>
      </c>
      <c r="C35" t="s">
        <v>123</v>
      </c>
      <c r="D35" t="s">
        <v>202</v>
      </c>
      <c r="E35" s="28">
        <v>20</v>
      </c>
      <c r="F35" s="28" t="s">
        <v>201</v>
      </c>
      <c r="G35" s="28" t="s">
        <v>21</v>
      </c>
      <c r="H35" s="35">
        <v>249882.64385882355</v>
      </c>
      <c r="I35" s="33">
        <f t="shared" ref="I35:I66" si="2">H35*124/110.4</f>
        <v>280665.28839215683</v>
      </c>
      <c r="J35" s="28">
        <v>3.7839999999999998E-4</v>
      </c>
      <c r="K35" s="34">
        <f t="shared" si="1"/>
        <v>106.20374512759214</v>
      </c>
      <c r="M35" s="27" t="s">
        <v>326</v>
      </c>
      <c r="N35" s="27" t="s">
        <v>327</v>
      </c>
    </row>
    <row r="36" spans="1:14" x14ac:dyDescent="0.3">
      <c r="A36" s="3"/>
      <c r="B36" t="s">
        <v>179</v>
      </c>
      <c r="C36" t="s">
        <v>31</v>
      </c>
      <c r="D36" t="s">
        <v>203</v>
      </c>
      <c r="E36" s="28">
        <v>5</v>
      </c>
      <c r="F36" s="28" t="s">
        <v>204</v>
      </c>
      <c r="G36" s="28" t="s">
        <v>21</v>
      </c>
      <c r="H36" s="35">
        <v>190188.47344313728</v>
      </c>
      <c r="I36" s="33">
        <f t="shared" si="2"/>
        <v>213617.48828758171</v>
      </c>
      <c r="J36" s="28">
        <v>3.7839999999999998E-4</v>
      </c>
      <c r="K36" s="34">
        <f t="shared" si="1"/>
        <v>80.832857568020913</v>
      </c>
      <c r="L36" s="28">
        <v>2024</v>
      </c>
      <c r="M36" s="27" t="s">
        <v>326</v>
      </c>
      <c r="N36" s="27" t="s">
        <v>327</v>
      </c>
    </row>
    <row r="37" spans="1:14" x14ac:dyDescent="0.3">
      <c r="A37" s="3"/>
      <c r="B37" t="s">
        <v>179</v>
      </c>
      <c r="C37" t="s">
        <v>31</v>
      </c>
      <c r="D37" t="s">
        <v>203</v>
      </c>
      <c r="E37" s="28">
        <v>9</v>
      </c>
      <c r="F37" s="28" t="s">
        <v>204</v>
      </c>
      <c r="G37" s="28" t="s">
        <v>21</v>
      </c>
      <c r="H37" s="35">
        <v>190188.47344313728</v>
      </c>
      <c r="I37" s="33">
        <f t="shared" si="2"/>
        <v>213617.48828758171</v>
      </c>
      <c r="J37" s="28">
        <v>3.7839999999999998E-4</v>
      </c>
      <c r="K37" s="34">
        <f t="shared" si="1"/>
        <v>80.832857568020913</v>
      </c>
      <c r="M37" s="27" t="s">
        <v>326</v>
      </c>
      <c r="N37" s="27" t="s">
        <v>327</v>
      </c>
    </row>
    <row r="38" spans="1:14" x14ac:dyDescent="0.3">
      <c r="A38" s="3"/>
      <c r="B38" t="s">
        <v>179</v>
      </c>
      <c r="C38" t="s">
        <v>31</v>
      </c>
      <c r="D38" t="s">
        <v>203</v>
      </c>
      <c r="E38" s="28">
        <v>17</v>
      </c>
      <c r="F38" s="28" t="s">
        <v>204</v>
      </c>
      <c r="G38" s="28" t="s">
        <v>21</v>
      </c>
      <c r="H38" s="35">
        <v>190188.47344313728</v>
      </c>
      <c r="I38" s="33">
        <f t="shared" si="2"/>
        <v>213617.48828758171</v>
      </c>
      <c r="J38" s="28">
        <v>3.7839999999999998E-4</v>
      </c>
      <c r="K38" s="34">
        <f t="shared" si="1"/>
        <v>80.832857568020913</v>
      </c>
      <c r="M38" s="27" t="s">
        <v>326</v>
      </c>
      <c r="N38" s="27" t="s">
        <v>327</v>
      </c>
    </row>
    <row r="39" spans="1:14" x14ac:dyDescent="0.3">
      <c r="A39" s="3"/>
      <c r="B39" t="s">
        <v>179</v>
      </c>
      <c r="C39" t="s">
        <v>31</v>
      </c>
      <c r="D39" t="s">
        <v>203</v>
      </c>
      <c r="E39" s="28">
        <v>19</v>
      </c>
      <c r="F39" s="28" t="s">
        <v>204</v>
      </c>
      <c r="G39" s="28" t="s">
        <v>21</v>
      </c>
      <c r="H39" s="35">
        <v>190188.47344313728</v>
      </c>
      <c r="I39" s="33">
        <f t="shared" si="2"/>
        <v>213617.48828758171</v>
      </c>
      <c r="J39" s="28">
        <v>3.7839999999999998E-4</v>
      </c>
      <c r="K39" s="34">
        <f t="shared" si="1"/>
        <v>80.832857568020913</v>
      </c>
      <c r="M39" s="27" t="s">
        <v>326</v>
      </c>
      <c r="N39" s="27" t="s">
        <v>327</v>
      </c>
    </row>
    <row r="40" spans="1:14" x14ac:dyDescent="0.3">
      <c r="A40" s="3"/>
      <c r="B40" t="s">
        <v>179</v>
      </c>
      <c r="C40" t="s">
        <v>31</v>
      </c>
      <c r="D40" t="s">
        <v>203</v>
      </c>
      <c r="E40" s="28">
        <v>23</v>
      </c>
      <c r="F40" s="28" t="s">
        <v>204</v>
      </c>
      <c r="G40" s="28" t="s">
        <v>21</v>
      </c>
      <c r="H40" s="35">
        <v>190188.47344313728</v>
      </c>
      <c r="I40" s="33">
        <f t="shared" si="2"/>
        <v>213617.48828758171</v>
      </c>
      <c r="J40" s="28">
        <v>3.7839999999999998E-4</v>
      </c>
      <c r="K40" s="34">
        <f t="shared" si="1"/>
        <v>80.832857568020913</v>
      </c>
      <c r="M40" s="27" t="s">
        <v>326</v>
      </c>
      <c r="N40" s="27" t="s">
        <v>327</v>
      </c>
    </row>
    <row r="41" spans="1:14" x14ac:dyDescent="0.3">
      <c r="A41" s="3"/>
      <c r="B41" t="s">
        <v>179</v>
      </c>
      <c r="C41" t="s">
        <v>31</v>
      </c>
      <c r="D41" t="s">
        <v>203</v>
      </c>
      <c r="E41" s="28">
        <v>25</v>
      </c>
      <c r="F41" s="28" t="s">
        <v>204</v>
      </c>
      <c r="G41" s="28" t="s">
        <v>21</v>
      </c>
      <c r="H41" s="35">
        <v>190188.47344313728</v>
      </c>
      <c r="I41" s="33">
        <f t="shared" si="2"/>
        <v>213617.48828758171</v>
      </c>
      <c r="J41" s="28">
        <v>3.7839999999999998E-4</v>
      </c>
      <c r="K41" s="34">
        <f t="shared" si="1"/>
        <v>80.832857568020913</v>
      </c>
      <c r="M41" s="27" t="s">
        <v>326</v>
      </c>
      <c r="N41" s="27" t="s">
        <v>327</v>
      </c>
    </row>
    <row r="42" spans="1:14" x14ac:dyDescent="0.3">
      <c r="A42" s="3"/>
      <c r="B42" t="s">
        <v>179</v>
      </c>
      <c r="C42" t="s">
        <v>31</v>
      </c>
      <c r="D42" t="s">
        <v>203</v>
      </c>
      <c r="E42" s="28">
        <v>27</v>
      </c>
      <c r="F42" s="28" t="s">
        <v>204</v>
      </c>
      <c r="G42" s="28" t="s">
        <v>21</v>
      </c>
      <c r="H42" s="35">
        <v>190188.47344313728</v>
      </c>
      <c r="I42" s="33">
        <f t="shared" si="2"/>
        <v>213617.48828758171</v>
      </c>
      <c r="J42" s="28">
        <v>3.7839999999999998E-4</v>
      </c>
      <c r="K42" s="34">
        <f t="shared" si="1"/>
        <v>80.832857568020913</v>
      </c>
      <c r="M42" s="27" t="s">
        <v>326</v>
      </c>
      <c r="N42" s="27" t="s">
        <v>327</v>
      </c>
    </row>
    <row r="43" spans="1:14" x14ac:dyDescent="0.3">
      <c r="A43" s="3"/>
      <c r="B43" t="s">
        <v>179</v>
      </c>
      <c r="C43" t="s">
        <v>31</v>
      </c>
      <c r="D43" t="s">
        <v>203</v>
      </c>
      <c r="E43" s="28">
        <v>29</v>
      </c>
      <c r="F43" s="28" t="s">
        <v>204</v>
      </c>
      <c r="G43" s="28" t="s">
        <v>21</v>
      </c>
      <c r="H43" s="35">
        <v>190188.47344313728</v>
      </c>
      <c r="I43" s="33">
        <f t="shared" si="2"/>
        <v>213617.48828758171</v>
      </c>
      <c r="J43" s="28">
        <v>3.7839999999999998E-4</v>
      </c>
      <c r="K43" s="34">
        <f t="shared" si="1"/>
        <v>80.832857568020913</v>
      </c>
      <c r="M43" s="27" t="s">
        <v>326</v>
      </c>
      <c r="N43" s="27" t="s">
        <v>327</v>
      </c>
    </row>
    <row r="44" spans="1:14" x14ac:dyDescent="0.3">
      <c r="A44" s="3"/>
      <c r="B44" t="s">
        <v>179</v>
      </c>
      <c r="C44" t="s">
        <v>31</v>
      </c>
      <c r="D44" t="s">
        <v>203</v>
      </c>
      <c r="E44" s="28">
        <v>31</v>
      </c>
      <c r="F44" s="28" t="s">
        <v>204</v>
      </c>
      <c r="G44" s="28" t="s">
        <v>21</v>
      </c>
      <c r="H44" s="35">
        <v>190188.47344313728</v>
      </c>
      <c r="I44" s="33">
        <f t="shared" si="2"/>
        <v>213617.48828758171</v>
      </c>
      <c r="J44" s="28">
        <v>3.7839999999999998E-4</v>
      </c>
      <c r="K44" s="34">
        <f t="shared" si="1"/>
        <v>80.832857568020913</v>
      </c>
      <c r="M44" s="27" t="s">
        <v>326</v>
      </c>
      <c r="N44" s="27" t="s">
        <v>327</v>
      </c>
    </row>
    <row r="45" spans="1:14" x14ac:dyDescent="0.3">
      <c r="A45" s="3"/>
      <c r="B45" t="s">
        <v>179</v>
      </c>
      <c r="C45" t="s">
        <v>123</v>
      </c>
      <c r="D45" t="s">
        <v>205</v>
      </c>
      <c r="E45" s="28">
        <v>1</v>
      </c>
      <c r="F45" s="28" t="s">
        <v>206</v>
      </c>
      <c r="G45" s="28" t="s">
        <v>21</v>
      </c>
      <c r="H45" s="35">
        <v>190436.74629243702</v>
      </c>
      <c r="I45" s="33">
        <f t="shared" si="2"/>
        <v>213896.34547338937</v>
      </c>
      <c r="J45" s="28">
        <v>3.7839999999999998E-4</v>
      </c>
      <c r="K45" s="34">
        <f t="shared" si="1"/>
        <v>80.938377127130536</v>
      </c>
      <c r="M45" s="27" t="s">
        <v>326</v>
      </c>
      <c r="N45" s="27" t="s">
        <v>327</v>
      </c>
    </row>
    <row r="46" spans="1:14" x14ac:dyDescent="0.3">
      <c r="A46" s="3"/>
      <c r="B46" t="s">
        <v>179</v>
      </c>
      <c r="C46" t="s">
        <v>123</v>
      </c>
      <c r="D46" t="s">
        <v>205</v>
      </c>
      <c r="E46" s="28">
        <v>3</v>
      </c>
      <c r="F46" s="28" t="s">
        <v>206</v>
      </c>
      <c r="G46" s="28" t="s">
        <v>21</v>
      </c>
      <c r="H46" s="35">
        <v>190436.74629243702</v>
      </c>
      <c r="I46" s="33">
        <f t="shared" si="2"/>
        <v>213896.34547338937</v>
      </c>
      <c r="J46" s="28">
        <v>3.7839999999999998E-4</v>
      </c>
      <c r="K46" s="34">
        <f t="shared" si="1"/>
        <v>80.938377127130536</v>
      </c>
      <c r="M46" s="27" t="s">
        <v>326</v>
      </c>
      <c r="N46" s="27" t="s">
        <v>327</v>
      </c>
    </row>
    <row r="47" spans="1:14" x14ac:dyDescent="0.3">
      <c r="A47" s="3"/>
      <c r="B47" t="s">
        <v>179</v>
      </c>
      <c r="C47" t="s">
        <v>19</v>
      </c>
      <c r="D47" t="s">
        <v>207</v>
      </c>
      <c r="E47" s="28">
        <v>15</v>
      </c>
      <c r="F47" s="28" t="s">
        <v>208</v>
      </c>
      <c r="G47" s="28" t="s">
        <v>21</v>
      </c>
      <c r="H47" s="35">
        <v>182567.22106890756</v>
      </c>
      <c r="I47" s="33">
        <f t="shared" si="2"/>
        <v>205057.38598319326</v>
      </c>
      <c r="J47" s="28">
        <v>3.7839999999999998E-4</v>
      </c>
      <c r="K47" s="34">
        <f t="shared" si="1"/>
        <v>77.593714856040322</v>
      </c>
      <c r="M47" s="27" t="s">
        <v>326</v>
      </c>
      <c r="N47" s="27" t="s">
        <v>327</v>
      </c>
    </row>
    <row r="48" spans="1:14" x14ac:dyDescent="0.3">
      <c r="A48" s="3"/>
      <c r="B48" t="s">
        <v>179</v>
      </c>
      <c r="C48" t="s">
        <v>19</v>
      </c>
      <c r="D48" t="s">
        <v>207</v>
      </c>
      <c r="E48" s="28">
        <v>17</v>
      </c>
      <c r="F48" s="28" t="s">
        <v>208</v>
      </c>
      <c r="G48" s="28" t="s">
        <v>21</v>
      </c>
      <c r="H48" s="35">
        <v>182567.22106890756</v>
      </c>
      <c r="I48" s="33">
        <f t="shared" si="2"/>
        <v>205057.38598319326</v>
      </c>
      <c r="J48" s="28">
        <v>3.7839999999999998E-4</v>
      </c>
      <c r="K48" s="34">
        <f t="shared" si="1"/>
        <v>77.593714856040322</v>
      </c>
      <c r="M48" s="27" t="s">
        <v>326</v>
      </c>
      <c r="N48" s="27" t="s">
        <v>327</v>
      </c>
    </row>
    <row r="49" spans="1:14" x14ac:dyDescent="0.3">
      <c r="A49" s="3"/>
      <c r="B49" t="s">
        <v>179</v>
      </c>
      <c r="C49" t="s">
        <v>19</v>
      </c>
      <c r="D49" t="s">
        <v>207</v>
      </c>
      <c r="E49" s="28">
        <v>19</v>
      </c>
      <c r="F49" s="28" t="s">
        <v>208</v>
      </c>
      <c r="G49" s="28" t="s">
        <v>21</v>
      </c>
      <c r="H49" s="35">
        <v>182567.22106890756</v>
      </c>
      <c r="I49" s="33">
        <f t="shared" si="2"/>
        <v>205057.38598319326</v>
      </c>
      <c r="J49" s="28">
        <v>3.7839999999999998E-4</v>
      </c>
      <c r="K49" s="34">
        <f t="shared" si="1"/>
        <v>77.593714856040322</v>
      </c>
      <c r="M49" s="27" t="s">
        <v>326</v>
      </c>
      <c r="N49" s="27" t="s">
        <v>327</v>
      </c>
    </row>
    <row r="50" spans="1:14" x14ac:dyDescent="0.3">
      <c r="A50" s="3"/>
      <c r="B50" t="s">
        <v>179</v>
      </c>
      <c r="C50" t="s">
        <v>19</v>
      </c>
      <c r="D50" t="s">
        <v>207</v>
      </c>
      <c r="E50" s="28">
        <v>21</v>
      </c>
      <c r="F50" s="28" t="s">
        <v>208</v>
      </c>
      <c r="G50" s="28" t="s">
        <v>21</v>
      </c>
      <c r="H50" s="35">
        <v>182567.22106890756</v>
      </c>
      <c r="I50" s="33">
        <f t="shared" si="2"/>
        <v>205057.38598319326</v>
      </c>
      <c r="J50" s="28">
        <v>3.7839999999999998E-4</v>
      </c>
      <c r="K50" s="34">
        <f t="shared" si="1"/>
        <v>77.593714856040322</v>
      </c>
      <c r="M50" s="27" t="s">
        <v>326</v>
      </c>
      <c r="N50" s="27" t="s">
        <v>327</v>
      </c>
    </row>
    <row r="51" spans="1:14" x14ac:dyDescent="0.3">
      <c r="A51" s="3"/>
      <c r="B51" t="s">
        <v>179</v>
      </c>
      <c r="C51" t="s">
        <v>123</v>
      </c>
      <c r="D51" t="s">
        <v>209</v>
      </c>
      <c r="E51" s="28">
        <v>9</v>
      </c>
      <c r="F51" s="28" t="s">
        <v>210</v>
      </c>
      <c r="G51" s="28" t="s">
        <v>21</v>
      </c>
      <c r="H51" s="35">
        <v>199442.74890756304</v>
      </c>
      <c r="I51" s="33">
        <f t="shared" si="2"/>
        <v>224011.78319327731</v>
      </c>
      <c r="J51" s="28">
        <v>3.7839999999999998E-4</v>
      </c>
      <c r="K51" s="34">
        <f t="shared" si="1"/>
        <v>84.766058760336136</v>
      </c>
      <c r="M51" s="27" t="s">
        <v>326</v>
      </c>
      <c r="N51" s="27" t="s">
        <v>327</v>
      </c>
    </row>
    <row r="52" spans="1:14" x14ac:dyDescent="0.3">
      <c r="A52" s="3"/>
      <c r="B52" t="s">
        <v>179</v>
      </c>
      <c r="C52" t="s">
        <v>123</v>
      </c>
      <c r="D52" t="s">
        <v>211</v>
      </c>
      <c r="E52" s="28">
        <v>6</v>
      </c>
      <c r="F52" s="28" t="s">
        <v>122</v>
      </c>
      <c r="G52" s="28" t="s">
        <v>21</v>
      </c>
      <c r="H52" s="35">
        <v>214044.66018151262</v>
      </c>
      <c r="I52" s="33">
        <f t="shared" si="2"/>
        <v>240412.48063865546</v>
      </c>
      <c r="J52" s="28">
        <v>3.7839999999999998E-4</v>
      </c>
      <c r="K52" s="34">
        <f t="shared" si="1"/>
        <v>90.972082673667217</v>
      </c>
      <c r="M52" s="27" t="s">
        <v>326</v>
      </c>
      <c r="N52" s="27" t="s">
        <v>327</v>
      </c>
    </row>
    <row r="53" spans="1:14" x14ac:dyDescent="0.3">
      <c r="A53" s="3"/>
      <c r="B53" t="s">
        <v>179</v>
      </c>
      <c r="C53" t="s">
        <v>123</v>
      </c>
      <c r="D53" t="s">
        <v>211</v>
      </c>
      <c r="E53" s="28">
        <v>10</v>
      </c>
      <c r="F53" s="28" t="s">
        <v>122</v>
      </c>
      <c r="G53" s="28" t="s">
        <v>21</v>
      </c>
      <c r="H53" s="35">
        <v>214044.66018151262</v>
      </c>
      <c r="I53" s="33">
        <f t="shared" si="2"/>
        <v>240412.48063865546</v>
      </c>
      <c r="J53" s="28">
        <v>3.7839999999999998E-4</v>
      </c>
      <c r="K53" s="34">
        <f t="shared" si="1"/>
        <v>90.972082673667217</v>
      </c>
      <c r="M53" s="27" t="s">
        <v>326</v>
      </c>
      <c r="N53" s="27" t="s">
        <v>327</v>
      </c>
    </row>
    <row r="54" spans="1:14" x14ac:dyDescent="0.3">
      <c r="A54" s="3"/>
      <c r="B54" t="s">
        <v>179</v>
      </c>
      <c r="C54" t="s">
        <v>123</v>
      </c>
      <c r="D54" t="s">
        <v>211</v>
      </c>
      <c r="E54" s="28">
        <v>14</v>
      </c>
      <c r="F54" s="28" t="s">
        <v>122</v>
      </c>
      <c r="G54" s="28" t="s">
        <v>21</v>
      </c>
      <c r="H54" s="35">
        <v>214044.66018151262</v>
      </c>
      <c r="I54" s="33">
        <f t="shared" si="2"/>
        <v>240412.48063865546</v>
      </c>
      <c r="J54" s="28">
        <v>3.7839999999999998E-4</v>
      </c>
      <c r="K54" s="34">
        <f t="shared" si="1"/>
        <v>90.972082673667217</v>
      </c>
      <c r="M54" s="27" t="s">
        <v>326</v>
      </c>
      <c r="N54" s="27" t="s">
        <v>327</v>
      </c>
    </row>
    <row r="55" spans="1:14" x14ac:dyDescent="0.3">
      <c r="A55" s="3"/>
      <c r="B55" t="s">
        <v>179</v>
      </c>
      <c r="C55" t="s">
        <v>123</v>
      </c>
      <c r="D55" t="s">
        <v>211</v>
      </c>
      <c r="E55" s="28">
        <v>22</v>
      </c>
      <c r="F55" s="28" t="s">
        <v>122</v>
      </c>
      <c r="G55" s="28" t="s">
        <v>21</v>
      </c>
      <c r="H55" s="35">
        <v>167878.18625882355</v>
      </c>
      <c r="I55" s="33">
        <f t="shared" si="2"/>
        <v>188558.83239215688</v>
      </c>
      <c r="J55" s="28">
        <v>3.7839999999999998E-4</v>
      </c>
      <c r="K55" s="34">
        <f t="shared" si="1"/>
        <v>71.350662177192163</v>
      </c>
      <c r="M55" s="27" t="s">
        <v>326</v>
      </c>
      <c r="N55" s="27" t="s">
        <v>327</v>
      </c>
    </row>
    <row r="56" spans="1:14" x14ac:dyDescent="0.3">
      <c r="A56" s="3"/>
      <c r="B56" t="s">
        <v>179</v>
      </c>
      <c r="C56" t="s">
        <v>123</v>
      </c>
      <c r="D56" t="s">
        <v>211</v>
      </c>
      <c r="E56" s="28">
        <v>24</v>
      </c>
      <c r="F56" s="28" t="s">
        <v>122</v>
      </c>
      <c r="G56" s="28" t="s">
        <v>21</v>
      </c>
      <c r="H56" s="35">
        <v>167878.18625882355</v>
      </c>
      <c r="I56" s="33">
        <f t="shared" si="2"/>
        <v>188558.83239215688</v>
      </c>
      <c r="J56" s="28">
        <v>3.7839999999999998E-4</v>
      </c>
      <c r="K56" s="34">
        <f t="shared" si="1"/>
        <v>71.350662177192163</v>
      </c>
      <c r="M56" s="27" t="s">
        <v>326</v>
      </c>
      <c r="N56" s="27" t="s">
        <v>327</v>
      </c>
    </row>
    <row r="57" spans="1:14" x14ac:dyDescent="0.3">
      <c r="A57" s="3"/>
      <c r="B57" t="s">
        <v>179</v>
      </c>
      <c r="C57" t="s">
        <v>123</v>
      </c>
      <c r="D57" t="s">
        <v>211</v>
      </c>
      <c r="E57" s="28">
        <v>26</v>
      </c>
      <c r="F57" s="28" t="s">
        <v>122</v>
      </c>
      <c r="G57" s="28" t="s">
        <v>21</v>
      </c>
      <c r="H57" s="35">
        <v>167878.18625882355</v>
      </c>
      <c r="I57" s="33">
        <f t="shared" si="2"/>
        <v>188558.83239215688</v>
      </c>
      <c r="J57" s="28">
        <v>3.7839999999999998E-4</v>
      </c>
      <c r="K57" s="34">
        <f t="shared" si="1"/>
        <v>71.350662177192163</v>
      </c>
      <c r="M57" s="27" t="s">
        <v>326</v>
      </c>
      <c r="N57" s="27" t="s">
        <v>327</v>
      </c>
    </row>
    <row r="58" spans="1:14" x14ac:dyDescent="0.3">
      <c r="A58" s="3"/>
      <c r="B58" t="s">
        <v>179</v>
      </c>
      <c r="C58" t="s">
        <v>123</v>
      </c>
      <c r="D58" t="s">
        <v>211</v>
      </c>
      <c r="E58" s="28">
        <v>28</v>
      </c>
      <c r="F58" s="28" t="s">
        <v>122</v>
      </c>
      <c r="G58" s="28" t="s">
        <v>21</v>
      </c>
      <c r="H58" s="35">
        <v>167878.18625882355</v>
      </c>
      <c r="I58" s="33">
        <f t="shared" si="2"/>
        <v>188558.83239215688</v>
      </c>
      <c r="J58" s="28">
        <v>3.7839999999999998E-4</v>
      </c>
      <c r="K58" s="34">
        <f t="shared" si="1"/>
        <v>71.350662177192163</v>
      </c>
      <c r="M58" s="27" t="s">
        <v>326</v>
      </c>
      <c r="N58" s="27" t="s">
        <v>327</v>
      </c>
    </row>
    <row r="59" spans="1:14" x14ac:dyDescent="0.3">
      <c r="A59" s="3"/>
      <c r="B59" t="s">
        <v>179</v>
      </c>
      <c r="C59" t="s">
        <v>180</v>
      </c>
      <c r="D59" t="s">
        <v>211</v>
      </c>
      <c r="E59" s="28">
        <v>30</v>
      </c>
      <c r="F59" s="28" t="s">
        <v>122</v>
      </c>
      <c r="G59" s="28" t="s">
        <v>21</v>
      </c>
      <c r="H59" s="35">
        <v>167878.18625882355</v>
      </c>
      <c r="I59" s="33">
        <f t="shared" si="2"/>
        <v>188558.83239215688</v>
      </c>
      <c r="J59" s="28">
        <v>3.7839999999999998E-4</v>
      </c>
      <c r="K59" s="34">
        <f t="shared" si="1"/>
        <v>71.350662177192163</v>
      </c>
      <c r="M59" s="27" t="s">
        <v>326</v>
      </c>
      <c r="N59" s="27" t="s">
        <v>327</v>
      </c>
    </row>
    <row r="60" spans="1:14" x14ac:dyDescent="0.3">
      <c r="A60" s="3"/>
      <c r="B60" t="s">
        <v>179</v>
      </c>
      <c r="C60" t="s">
        <v>123</v>
      </c>
      <c r="D60" t="s">
        <v>211</v>
      </c>
      <c r="E60" s="28">
        <v>32</v>
      </c>
      <c r="F60" s="28" t="s">
        <v>122</v>
      </c>
      <c r="G60" s="28" t="s">
        <v>21</v>
      </c>
      <c r="H60" s="35">
        <v>167878.18625882355</v>
      </c>
      <c r="I60" s="33">
        <f t="shared" si="2"/>
        <v>188558.83239215688</v>
      </c>
      <c r="J60" s="28">
        <v>3.7839999999999998E-4</v>
      </c>
      <c r="K60" s="34">
        <f t="shared" si="1"/>
        <v>71.350662177192163</v>
      </c>
      <c r="M60" s="27" t="s">
        <v>326</v>
      </c>
      <c r="N60" s="27" t="s">
        <v>327</v>
      </c>
    </row>
    <row r="61" spans="1:14" x14ac:dyDescent="0.3">
      <c r="A61" s="3"/>
      <c r="B61" t="s">
        <v>179</v>
      </c>
      <c r="C61" t="s">
        <v>123</v>
      </c>
      <c r="D61" t="s">
        <v>211</v>
      </c>
      <c r="E61" s="28">
        <v>34</v>
      </c>
      <c r="F61" s="28" t="s">
        <v>122</v>
      </c>
      <c r="G61" s="28" t="s">
        <v>21</v>
      </c>
      <c r="H61" s="35">
        <v>167878.18625882355</v>
      </c>
      <c r="I61" s="33">
        <f t="shared" si="2"/>
        <v>188558.83239215688</v>
      </c>
      <c r="J61" s="28">
        <v>3.7839999999999998E-4</v>
      </c>
      <c r="K61" s="34">
        <f t="shared" si="1"/>
        <v>71.350662177192163</v>
      </c>
      <c r="M61" s="27" t="s">
        <v>326</v>
      </c>
      <c r="N61" s="27" t="s">
        <v>327</v>
      </c>
    </row>
    <row r="62" spans="1:14" x14ac:dyDescent="0.3">
      <c r="A62" s="3"/>
      <c r="B62" t="s">
        <v>179</v>
      </c>
      <c r="C62" t="s">
        <v>123</v>
      </c>
      <c r="D62" t="s">
        <v>211</v>
      </c>
      <c r="E62" s="28">
        <v>36</v>
      </c>
      <c r="F62" s="28" t="s">
        <v>122</v>
      </c>
      <c r="G62" s="28" t="s">
        <v>21</v>
      </c>
      <c r="H62" s="35">
        <v>167878.18625882355</v>
      </c>
      <c r="I62" s="33">
        <f t="shared" si="2"/>
        <v>188558.83239215688</v>
      </c>
      <c r="J62" s="28">
        <v>3.7839999999999998E-4</v>
      </c>
      <c r="K62" s="34">
        <f t="shared" si="1"/>
        <v>71.350662177192163</v>
      </c>
      <c r="M62" s="27" t="s">
        <v>326</v>
      </c>
      <c r="N62" s="27" t="s">
        <v>327</v>
      </c>
    </row>
    <row r="63" spans="1:14" x14ac:dyDescent="0.3">
      <c r="A63" s="3"/>
      <c r="B63" t="s">
        <v>179</v>
      </c>
      <c r="C63" t="s">
        <v>123</v>
      </c>
      <c r="D63" t="s">
        <v>211</v>
      </c>
      <c r="E63" s="28">
        <v>38</v>
      </c>
      <c r="F63" s="28" t="s">
        <v>122</v>
      </c>
      <c r="G63" s="28" t="s">
        <v>21</v>
      </c>
      <c r="H63" s="35">
        <v>167878.18625882355</v>
      </c>
      <c r="I63" s="33">
        <f t="shared" si="2"/>
        <v>188558.83239215688</v>
      </c>
      <c r="J63" s="28">
        <v>3.7839999999999998E-4</v>
      </c>
      <c r="K63" s="34">
        <f t="shared" si="1"/>
        <v>71.350662177192163</v>
      </c>
      <c r="M63" s="27" t="s">
        <v>326</v>
      </c>
      <c r="N63" s="27" t="s">
        <v>327</v>
      </c>
    </row>
    <row r="64" spans="1:14" x14ac:dyDescent="0.3">
      <c r="A64" s="3"/>
      <c r="B64" t="s">
        <v>179</v>
      </c>
      <c r="C64" t="s">
        <v>123</v>
      </c>
      <c r="D64" t="s">
        <v>211</v>
      </c>
      <c r="E64" s="28">
        <v>40</v>
      </c>
      <c r="F64" s="28" t="s">
        <v>122</v>
      </c>
      <c r="G64" s="28" t="s">
        <v>21</v>
      </c>
      <c r="H64" s="35">
        <v>167878.18625882355</v>
      </c>
      <c r="I64" s="33">
        <f t="shared" si="2"/>
        <v>188558.83239215688</v>
      </c>
      <c r="J64" s="28">
        <v>3.7839999999999998E-4</v>
      </c>
      <c r="K64" s="34">
        <f t="shared" si="1"/>
        <v>71.350662177192163</v>
      </c>
      <c r="M64" s="27" t="s">
        <v>326</v>
      </c>
      <c r="N64" s="27" t="s">
        <v>327</v>
      </c>
    </row>
    <row r="65" spans="1:15" x14ac:dyDescent="0.3">
      <c r="A65" s="3"/>
      <c r="B65" t="s">
        <v>179</v>
      </c>
      <c r="C65" t="s">
        <v>123</v>
      </c>
      <c r="D65" t="s">
        <v>211</v>
      </c>
      <c r="E65" s="28">
        <v>42</v>
      </c>
      <c r="F65" s="28" t="s">
        <v>122</v>
      </c>
      <c r="G65" s="28" t="s">
        <v>21</v>
      </c>
      <c r="H65" s="35">
        <v>167878.18625882355</v>
      </c>
      <c r="I65" s="33">
        <f t="shared" si="2"/>
        <v>188558.83239215688</v>
      </c>
      <c r="J65" s="28">
        <v>3.7839999999999998E-4</v>
      </c>
      <c r="K65" s="34">
        <f t="shared" si="1"/>
        <v>71.350662177192163</v>
      </c>
      <c r="M65" s="27" t="s">
        <v>326</v>
      </c>
      <c r="N65" s="27" t="s">
        <v>327</v>
      </c>
    </row>
    <row r="66" spans="1:15" x14ac:dyDescent="0.3">
      <c r="A66" s="3"/>
      <c r="B66" t="s">
        <v>179</v>
      </c>
      <c r="C66" t="s">
        <v>123</v>
      </c>
      <c r="D66" t="s">
        <v>211</v>
      </c>
      <c r="E66" s="28">
        <v>44</v>
      </c>
      <c r="F66" s="28" t="s">
        <v>122</v>
      </c>
      <c r="G66" s="28" t="s">
        <v>21</v>
      </c>
      <c r="H66" s="35">
        <v>167878.18625882355</v>
      </c>
      <c r="I66" s="33">
        <f t="shared" si="2"/>
        <v>188558.83239215688</v>
      </c>
      <c r="J66" s="28">
        <v>3.7839999999999998E-4</v>
      </c>
      <c r="K66" s="34">
        <f t="shared" si="1"/>
        <v>71.350662177192163</v>
      </c>
      <c r="M66" s="27" t="s">
        <v>326</v>
      </c>
      <c r="N66" s="27" t="s">
        <v>327</v>
      </c>
    </row>
    <row r="67" spans="1:15" x14ac:dyDescent="0.3">
      <c r="A67" s="3"/>
      <c r="B67" t="s">
        <v>179</v>
      </c>
      <c r="C67" t="s">
        <v>180</v>
      </c>
      <c r="D67" t="s">
        <v>211</v>
      </c>
      <c r="E67" s="28">
        <v>46</v>
      </c>
      <c r="F67" s="28" t="s">
        <v>122</v>
      </c>
      <c r="G67" s="28" t="s">
        <v>21</v>
      </c>
      <c r="H67" s="35">
        <v>167878.18625882355</v>
      </c>
      <c r="I67" s="33">
        <f t="shared" ref="I67:I98" si="3">H67*124/110.4</f>
        <v>188558.83239215688</v>
      </c>
      <c r="J67" s="28">
        <v>3.7839999999999998E-4</v>
      </c>
      <c r="K67" s="34">
        <f t="shared" ref="K67:K130" si="4">I67*J67</f>
        <v>71.350662177192163</v>
      </c>
      <c r="M67" s="27" t="s">
        <v>326</v>
      </c>
      <c r="N67" s="27" t="s">
        <v>327</v>
      </c>
    </row>
    <row r="68" spans="1:15" x14ac:dyDescent="0.3">
      <c r="A68" s="3"/>
      <c r="B68" t="s">
        <v>179</v>
      </c>
      <c r="C68" t="s">
        <v>123</v>
      </c>
      <c r="D68" t="s">
        <v>211</v>
      </c>
      <c r="E68" s="28">
        <v>48</v>
      </c>
      <c r="F68" s="28" t="s">
        <v>122</v>
      </c>
      <c r="G68" s="28" t="s">
        <v>21</v>
      </c>
      <c r="H68" s="35">
        <v>167878.18625882355</v>
      </c>
      <c r="I68" s="33">
        <f t="shared" si="3"/>
        <v>188558.83239215688</v>
      </c>
      <c r="J68" s="28">
        <v>3.7839999999999998E-4</v>
      </c>
      <c r="K68" s="34">
        <f t="shared" si="4"/>
        <v>71.350662177192163</v>
      </c>
      <c r="M68" s="27" t="s">
        <v>326</v>
      </c>
      <c r="N68" s="27" t="s">
        <v>327</v>
      </c>
    </row>
    <row r="69" spans="1:15" x14ac:dyDescent="0.3">
      <c r="A69" s="3"/>
      <c r="B69" t="s">
        <v>179</v>
      </c>
      <c r="C69" t="s">
        <v>19</v>
      </c>
      <c r="D69" t="s">
        <v>212</v>
      </c>
      <c r="E69" s="28">
        <v>23</v>
      </c>
      <c r="F69" s="28" t="s">
        <v>213</v>
      </c>
      <c r="G69" s="28" t="s">
        <v>21</v>
      </c>
      <c r="H69" s="35">
        <v>190187.46974117646</v>
      </c>
      <c r="I69" s="33">
        <f t="shared" si="3"/>
        <v>213616.36094117645</v>
      </c>
      <c r="J69" s="28">
        <v>3.7839999999999998E-4</v>
      </c>
      <c r="K69" s="34">
        <f t="shared" si="4"/>
        <v>80.832430980141169</v>
      </c>
      <c r="M69" s="27" t="s">
        <v>326</v>
      </c>
      <c r="N69" s="27" t="s">
        <v>327</v>
      </c>
    </row>
    <row r="70" spans="1:15" x14ac:dyDescent="0.3">
      <c r="A70" s="3"/>
      <c r="B70" t="s">
        <v>179</v>
      </c>
      <c r="C70" t="s">
        <v>19</v>
      </c>
      <c r="D70" t="s">
        <v>212</v>
      </c>
      <c r="E70" s="28">
        <v>25</v>
      </c>
      <c r="F70" s="28" t="s">
        <v>213</v>
      </c>
      <c r="G70" s="28" t="s">
        <v>21</v>
      </c>
      <c r="H70" s="35">
        <v>190187.46974117646</v>
      </c>
      <c r="I70" s="33">
        <f t="shared" si="3"/>
        <v>213616.36094117645</v>
      </c>
      <c r="J70" s="28">
        <v>3.7839999999999998E-4</v>
      </c>
      <c r="K70" s="34">
        <f t="shared" si="4"/>
        <v>80.832430980141169</v>
      </c>
      <c r="M70" s="27" t="s">
        <v>326</v>
      </c>
      <c r="N70" s="27" t="s">
        <v>327</v>
      </c>
    </row>
    <row r="71" spans="1:15" x14ac:dyDescent="0.3">
      <c r="A71" s="3"/>
      <c r="B71" t="s">
        <v>179</v>
      </c>
      <c r="C71" t="s">
        <v>19</v>
      </c>
      <c r="D71" t="s">
        <v>214</v>
      </c>
      <c r="E71" s="28">
        <v>1</v>
      </c>
      <c r="F71" s="28" t="s">
        <v>213</v>
      </c>
      <c r="G71" s="28" t="s">
        <v>21</v>
      </c>
      <c r="H71" s="35">
        <v>182567.52217949578</v>
      </c>
      <c r="I71" s="33">
        <f t="shared" si="3"/>
        <v>205057.72418711483</v>
      </c>
      <c r="J71" s="28">
        <v>3.7839999999999998E-4</v>
      </c>
      <c r="K71" s="34">
        <f t="shared" si="4"/>
        <v>77.593842832404249</v>
      </c>
      <c r="M71" s="27" t="s">
        <v>326</v>
      </c>
      <c r="N71" s="27" t="s">
        <v>327</v>
      </c>
    </row>
    <row r="72" spans="1:15" x14ac:dyDescent="0.3">
      <c r="A72" s="3"/>
      <c r="B72" t="s">
        <v>179</v>
      </c>
      <c r="C72" t="s">
        <v>215</v>
      </c>
      <c r="D72" t="s">
        <v>214</v>
      </c>
      <c r="E72" s="28">
        <v>3</v>
      </c>
      <c r="F72" s="28" t="s">
        <v>213</v>
      </c>
      <c r="G72" s="28" t="s">
        <v>21</v>
      </c>
      <c r="H72" s="35">
        <v>182567.52217949578</v>
      </c>
      <c r="I72" s="33">
        <f t="shared" si="3"/>
        <v>205057.72418711483</v>
      </c>
      <c r="J72" s="28">
        <v>3.7839999999999998E-4</v>
      </c>
      <c r="K72" s="34">
        <f t="shared" si="4"/>
        <v>77.593842832404249</v>
      </c>
      <c r="M72" s="27" t="s">
        <v>328</v>
      </c>
      <c r="N72" s="27">
        <v>10</v>
      </c>
      <c r="O72" t="s">
        <v>337</v>
      </c>
    </row>
    <row r="73" spans="1:15" x14ac:dyDescent="0.3">
      <c r="A73" s="3"/>
      <c r="B73" t="s">
        <v>179</v>
      </c>
      <c r="C73" t="s">
        <v>19</v>
      </c>
      <c r="D73" t="s">
        <v>214</v>
      </c>
      <c r="E73" s="28">
        <v>5</v>
      </c>
      <c r="F73" s="28" t="s">
        <v>213</v>
      </c>
      <c r="G73" s="28" t="s">
        <v>21</v>
      </c>
      <c r="H73" s="35">
        <v>182567.52217949578</v>
      </c>
      <c r="I73" s="33">
        <f t="shared" si="3"/>
        <v>205057.72418711483</v>
      </c>
      <c r="J73" s="28">
        <v>3.7839999999999998E-4</v>
      </c>
      <c r="K73" s="34">
        <f t="shared" si="4"/>
        <v>77.593842832404249</v>
      </c>
      <c r="M73" s="27" t="s">
        <v>326</v>
      </c>
      <c r="N73" s="27" t="s">
        <v>327</v>
      </c>
    </row>
    <row r="74" spans="1:15" x14ac:dyDescent="0.3">
      <c r="A74" s="3"/>
      <c r="B74" t="s">
        <v>179</v>
      </c>
      <c r="C74" t="s">
        <v>19</v>
      </c>
      <c r="D74" t="s">
        <v>214</v>
      </c>
      <c r="E74" s="28">
        <v>6</v>
      </c>
      <c r="F74" s="28" t="s">
        <v>213</v>
      </c>
      <c r="G74" s="28" t="s">
        <v>21</v>
      </c>
      <c r="H74" s="35">
        <v>214044.66018151262</v>
      </c>
      <c r="I74" s="33">
        <f t="shared" si="3"/>
        <v>240412.48063865546</v>
      </c>
      <c r="J74" s="28">
        <v>3.7839999999999998E-4</v>
      </c>
      <c r="K74" s="34">
        <f t="shared" si="4"/>
        <v>90.972082673667217</v>
      </c>
      <c r="M74" s="27" t="s">
        <v>326</v>
      </c>
      <c r="N74" s="27" t="s">
        <v>327</v>
      </c>
    </row>
    <row r="75" spans="1:15" x14ac:dyDescent="0.3">
      <c r="A75" s="3"/>
      <c r="B75" t="s">
        <v>179</v>
      </c>
      <c r="C75" t="s">
        <v>19</v>
      </c>
      <c r="D75" t="s">
        <v>214</v>
      </c>
      <c r="E75" s="28">
        <v>7</v>
      </c>
      <c r="F75" s="28" t="s">
        <v>213</v>
      </c>
      <c r="G75" s="28" t="s">
        <v>21</v>
      </c>
      <c r="H75" s="35">
        <v>182567.52217949578</v>
      </c>
      <c r="I75" s="33">
        <f t="shared" si="3"/>
        <v>205057.72418711483</v>
      </c>
      <c r="J75" s="28">
        <v>3.7839999999999998E-4</v>
      </c>
      <c r="K75" s="34">
        <f t="shared" si="4"/>
        <v>77.593842832404249</v>
      </c>
      <c r="M75" s="27" t="s">
        <v>326</v>
      </c>
      <c r="N75" s="27" t="s">
        <v>327</v>
      </c>
    </row>
    <row r="76" spans="1:15" x14ac:dyDescent="0.3">
      <c r="A76" s="3"/>
      <c r="B76" t="s">
        <v>179</v>
      </c>
      <c r="C76" t="s">
        <v>19</v>
      </c>
      <c r="D76" t="s">
        <v>214</v>
      </c>
      <c r="E76" s="28">
        <v>9</v>
      </c>
      <c r="F76" s="28" t="s">
        <v>213</v>
      </c>
      <c r="G76" s="28" t="s">
        <v>21</v>
      </c>
      <c r="H76" s="35">
        <v>214044.66018151262</v>
      </c>
      <c r="I76" s="33">
        <f t="shared" si="3"/>
        <v>240412.48063865546</v>
      </c>
      <c r="J76" s="28">
        <v>3.7839999999999998E-4</v>
      </c>
      <c r="K76" s="34">
        <f t="shared" si="4"/>
        <v>90.972082673667217</v>
      </c>
      <c r="M76" s="27" t="s">
        <v>326</v>
      </c>
      <c r="N76" s="27" t="s">
        <v>327</v>
      </c>
    </row>
    <row r="77" spans="1:15" x14ac:dyDescent="0.3">
      <c r="A77" s="3"/>
      <c r="B77" t="s">
        <v>179</v>
      </c>
      <c r="C77" t="s">
        <v>19</v>
      </c>
      <c r="D77" t="s">
        <v>214</v>
      </c>
      <c r="E77" s="28">
        <v>13</v>
      </c>
      <c r="F77" s="28" t="s">
        <v>213</v>
      </c>
      <c r="G77" s="28" t="s">
        <v>21</v>
      </c>
      <c r="H77" s="35">
        <v>214044.66018151262</v>
      </c>
      <c r="I77" s="33">
        <f t="shared" si="3"/>
        <v>240412.48063865546</v>
      </c>
      <c r="J77" s="28">
        <v>3.7839999999999998E-4</v>
      </c>
      <c r="K77" s="34">
        <f t="shared" si="4"/>
        <v>90.972082673667217</v>
      </c>
      <c r="M77" s="27" t="s">
        <v>326</v>
      </c>
      <c r="N77" s="27" t="s">
        <v>327</v>
      </c>
    </row>
    <row r="78" spans="1:15" x14ac:dyDescent="0.3">
      <c r="A78" s="3"/>
      <c r="B78" t="s">
        <v>179</v>
      </c>
      <c r="C78" t="s">
        <v>19</v>
      </c>
      <c r="D78" t="s">
        <v>214</v>
      </c>
      <c r="E78" s="28">
        <v>15</v>
      </c>
      <c r="F78" s="28" t="s">
        <v>213</v>
      </c>
      <c r="G78" s="28" t="s">
        <v>21</v>
      </c>
      <c r="H78" s="35">
        <v>214044.66018151262</v>
      </c>
      <c r="I78" s="33">
        <f t="shared" si="3"/>
        <v>240412.48063865546</v>
      </c>
      <c r="J78" s="28">
        <v>3.7839999999999998E-4</v>
      </c>
      <c r="K78" s="34">
        <f t="shared" si="4"/>
        <v>90.972082673667217</v>
      </c>
      <c r="M78" s="27" t="s">
        <v>326</v>
      </c>
      <c r="N78" s="27" t="s">
        <v>327</v>
      </c>
    </row>
    <row r="79" spans="1:15" x14ac:dyDescent="0.3">
      <c r="A79" s="3"/>
      <c r="B79" t="s">
        <v>179</v>
      </c>
      <c r="C79" t="s">
        <v>31</v>
      </c>
      <c r="D79" t="s">
        <v>216</v>
      </c>
      <c r="E79" s="28">
        <v>8</v>
      </c>
      <c r="F79" s="28" t="s">
        <v>217</v>
      </c>
      <c r="G79" s="28" t="s">
        <v>21</v>
      </c>
      <c r="H79" s="35">
        <v>249882.21370084037</v>
      </c>
      <c r="I79" s="33">
        <f t="shared" si="3"/>
        <v>280664.80524369748</v>
      </c>
      <c r="J79" s="28">
        <v>3.7839999999999998E-4</v>
      </c>
      <c r="K79" s="34">
        <f t="shared" si="4"/>
        <v>106.20356230421513</v>
      </c>
      <c r="M79" s="27" t="s">
        <v>326</v>
      </c>
      <c r="N79" s="27" t="s">
        <v>327</v>
      </c>
    </row>
    <row r="80" spans="1:15" x14ac:dyDescent="0.3">
      <c r="A80" s="3"/>
      <c r="B80" t="s">
        <v>179</v>
      </c>
      <c r="C80" t="s">
        <v>31</v>
      </c>
      <c r="D80" t="s">
        <v>216</v>
      </c>
      <c r="E80" s="28">
        <v>10</v>
      </c>
      <c r="F80" s="28" t="s">
        <v>217</v>
      </c>
      <c r="G80" s="28" t="s">
        <v>21</v>
      </c>
      <c r="H80" s="35">
        <v>249882.21370084037</v>
      </c>
      <c r="I80" s="33">
        <f t="shared" si="3"/>
        <v>280664.80524369748</v>
      </c>
      <c r="J80" s="28">
        <v>3.7839999999999998E-4</v>
      </c>
      <c r="K80" s="34">
        <f t="shared" si="4"/>
        <v>106.20356230421513</v>
      </c>
      <c r="M80" s="27" t="s">
        <v>326</v>
      </c>
      <c r="N80" s="27" t="s">
        <v>327</v>
      </c>
    </row>
    <row r="81" spans="1:15" x14ac:dyDescent="0.3">
      <c r="A81" s="3"/>
      <c r="B81" t="s">
        <v>179</v>
      </c>
      <c r="C81" t="s">
        <v>123</v>
      </c>
      <c r="D81" t="s">
        <v>218</v>
      </c>
      <c r="E81" s="28">
        <v>20</v>
      </c>
      <c r="F81" s="28" t="s">
        <v>219</v>
      </c>
      <c r="G81" s="28" t="s">
        <v>21</v>
      </c>
      <c r="H81" s="35">
        <v>214044.66018151262</v>
      </c>
      <c r="I81" s="33">
        <f t="shared" si="3"/>
        <v>240412.48063865546</v>
      </c>
      <c r="J81" s="28">
        <v>3.7839999999999998E-4</v>
      </c>
      <c r="K81" s="34">
        <f t="shared" si="4"/>
        <v>90.972082673667217</v>
      </c>
      <c r="M81" s="27" t="s">
        <v>326</v>
      </c>
      <c r="N81" s="27" t="s">
        <v>327</v>
      </c>
    </row>
    <row r="82" spans="1:15" x14ac:dyDescent="0.3">
      <c r="A82" s="3"/>
      <c r="B82" t="s">
        <v>179</v>
      </c>
      <c r="C82" t="s">
        <v>123</v>
      </c>
      <c r="D82" t="s">
        <v>218</v>
      </c>
      <c r="E82" s="28">
        <v>22</v>
      </c>
      <c r="F82" s="28" t="s">
        <v>219</v>
      </c>
      <c r="G82" s="28" t="s">
        <v>21</v>
      </c>
      <c r="H82" s="35">
        <v>214044.66018151262</v>
      </c>
      <c r="I82" s="33">
        <f t="shared" si="3"/>
        <v>240412.48063865546</v>
      </c>
      <c r="J82" s="28">
        <v>3.7839999999999998E-4</v>
      </c>
      <c r="K82" s="34">
        <f t="shared" si="4"/>
        <v>90.972082673667217</v>
      </c>
      <c r="M82" s="27" t="s">
        <v>326</v>
      </c>
      <c r="N82" s="27" t="s">
        <v>327</v>
      </c>
    </row>
    <row r="83" spans="1:15" x14ac:dyDescent="0.3">
      <c r="A83" s="3"/>
      <c r="B83" t="s">
        <v>179</v>
      </c>
      <c r="C83" t="s">
        <v>19</v>
      </c>
      <c r="D83" t="s">
        <v>220</v>
      </c>
      <c r="E83" s="28">
        <v>4</v>
      </c>
      <c r="F83" s="28" t="s">
        <v>221</v>
      </c>
      <c r="G83" s="28" t="s">
        <v>21</v>
      </c>
      <c r="H83" s="35">
        <v>182567.52217949578</v>
      </c>
      <c r="I83" s="33">
        <f t="shared" si="3"/>
        <v>205057.72418711483</v>
      </c>
      <c r="J83" s="28">
        <v>3.7839999999999998E-4</v>
      </c>
      <c r="K83" s="34">
        <f t="shared" si="4"/>
        <v>77.593842832404249</v>
      </c>
      <c r="M83" s="27" t="s">
        <v>326</v>
      </c>
      <c r="N83" s="27" t="s">
        <v>327</v>
      </c>
    </row>
    <row r="84" spans="1:15" x14ac:dyDescent="0.3">
      <c r="A84" s="3"/>
      <c r="B84" t="s">
        <v>179</v>
      </c>
      <c r="C84" t="s">
        <v>19</v>
      </c>
      <c r="D84" t="s">
        <v>220</v>
      </c>
      <c r="E84" s="28" t="s">
        <v>222</v>
      </c>
      <c r="F84" s="28" t="s">
        <v>221</v>
      </c>
      <c r="G84" s="28" t="s">
        <v>21</v>
      </c>
      <c r="H84" s="35">
        <v>182567.52217949578</v>
      </c>
      <c r="I84" s="33">
        <f t="shared" si="3"/>
        <v>205057.72418711483</v>
      </c>
      <c r="J84" s="28">
        <v>3.7839999999999998E-4</v>
      </c>
      <c r="K84" s="34">
        <f t="shared" si="4"/>
        <v>77.593842832404249</v>
      </c>
      <c r="M84" s="27" t="s">
        <v>326</v>
      </c>
      <c r="N84" s="27" t="s">
        <v>327</v>
      </c>
    </row>
    <row r="85" spans="1:15" x14ac:dyDescent="0.3">
      <c r="A85" s="3"/>
      <c r="B85" t="s">
        <v>179</v>
      </c>
      <c r="C85" t="s">
        <v>123</v>
      </c>
      <c r="D85" t="s">
        <v>223</v>
      </c>
      <c r="E85" s="28">
        <v>1</v>
      </c>
      <c r="F85" s="28" t="s">
        <v>224</v>
      </c>
      <c r="G85" s="28" t="s">
        <v>21</v>
      </c>
      <c r="H85" s="35">
        <v>214044.66018151262</v>
      </c>
      <c r="I85" s="33">
        <f t="shared" si="3"/>
        <v>240412.48063865546</v>
      </c>
      <c r="J85" s="28">
        <v>3.7839999999999998E-4</v>
      </c>
      <c r="K85" s="34">
        <f t="shared" si="4"/>
        <v>90.972082673667217</v>
      </c>
      <c r="M85" s="27" t="s">
        <v>326</v>
      </c>
      <c r="N85" s="27" t="s">
        <v>327</v>
      </c>
    </row>
    <row r="86" spans="1:15" x14ac:dyDescent="0.3">
      <c r="A86" s="3"/>
      <c r="B86" t="s">
        <v>179</v>
      </c>
      <c r="C86" t="s">
        <v>31</v>
      </c>
      <c r="D86" t="s">
        <v>225</v>
      </c>
      <c r="E86" s="28">
        <v>5</v>
      </c>
      <c r="F86" s="28" t="s">
        <v>226</v>
      </c>
      <c r="G86" s="28" t="s">
        <v>21</v>
      </c>
      <c r="H86" s="35">
        <v>229211.4019764706</v>
      </c>
      <c r="I86" s="33">
        <f t="shared" si="3"/>
        <v>257447.58917647059</v>
      </c>
      <c r="J86" s="28">
        <v>3.7839999999999998E-4</v>
      </c>
      <c r="K86" s="34">
        <f t="shared" si="4"/>
        <v>97.418167744376461</v>
      </c>
      <c r="M86" s="27" t="s">
        <v>326</v>
      </c>
      <c r="N86" s="27" t="s">
        <v>327</v>
      </c>
    </row>
    <row r="87" spans="1:15" x14ac:dyDescent="0.3">
      <c r="A87" s="3"/>
      <c r="B87" t="s">
        <v>179</v>
      </c>
      <c r="C87" t="s">
        <v>31</v>
      </c>
      <c r="D87" t="s">
        <v>225</v>
      </c>
      <c r="E87" s="28">
        <v>7</v>
      </c>
      <c r="F87" s="28" t="s">
        <v>226</v>
      </c>
      <c r="G87" s="28" t="s">
        <v>21</v>
      </c>
      <c r="H87" s="35">
        <v>229211.4019764706</v>
      </c>
      <c r="I87" s="33">
        <f t="shared" si="3"/>
        <v>257447.58917647059</v>
      </c>
      <c r="J87" s="28">
        <v>3.7839999999999998E-4</v>
      </c>
      <c r="K87" s="34">
        <f t="shared" si="4"/>
        <v>97.418167744376461</v>
      </c>
      <c r="M87" s="27" t="s">
        <v>326</v>
      </c>
      <c r="N87" s="27" t="s">
        <v>327</v>
      </c>
    </row>
    <row r="88" spans="1:15" x14ac:dyDescent="0.3">
      <c r="A88" s="3"/>
      <c r="B88" t="s">
        <v>179</v>
      </c>
      <c r="C88" t="s">
        <v>132</v>
      </c>
      <c r="D88" t="s">
        <v>227</v>
      </c>
      <c r="E88" s="28">
        <v>1</v>
      </c>
      <c r="F88" s="28" t="s">
        <v>228</v>
      </c>
      <c r="G88" s="28" t="s">
        <v>21</v>
      </c>
      <c r="H88" s="35">
        <v>173124.30699025208</v>
      </c>
      <c r="I88" s="33">
        <f t="shared" si="3"/>
        <v>194451.21437310922</v>
      </c>
      <c r="J88" s="28">
        <v>3.7839999999999998E-4</v>
      </c>
      <c r="K88" s="34">
        <f t="shared" si="4"/>
        <v>73.580339518784527</v>
      </c>
      <c r="M88" s="27" t="s">
        <v>326</v>
      </c>
      <c r="N88" s="27" t="s">
        <v>327</v>
      </c>
    </row>
    <row r="89" spans="1:15" x14ac:dyDescent="0.3">
      <c r="A89" s="3"/>
      <c r="B89" t="s">
        <v>179</v>
      </c>
      <c r="C89" t="s">
        <v>132</v>
      </c>
      <c r="D89" t="s">
        <v>227</v>
      </c>
      <c r="E89" s="28">
        <v>3</v>
      </c>
      <c r="F89" s="28" t="s">
        <v>228</v>
      </c>
      <c r="G89" s="28" t="s">
        <v>21</v>
      </c>
      <c r="H89" s="35">
        <v>173124.30699025208</v>
      </c>
      <c r="I89" s="33">
        <f t="shared" si="3"/>
        <v>194451.21437310922</v>
      </c>
      <c r="J89" s="28">
        <v>3.7839999999999998E-4</v>
      </c>
      <c r="K89" s="34">
        <f t="shared" si="4"/>
        <v>73.580339518784527</v>
      </c>
      <c r="L89" s="28">
        <v>2024</v>
      </c>
      <c r="M89" s="27" t="s">
        <v>326</v>
      </c>
      <c r="N89" s="27" t="s">
        <v>327</v>
      </c>
    </row>
    <row r="90" spans="1:15" x14ac:dyDescent="0.3">
      <c r="A90" s="3"/>
      <c r="B90" t="s">
        <v>179</v>
      </c>
      <c r="C90" t="s">
        <v>132</v>
      </c>
      <c r="D90" t="s">
        <v>227</v>
      </c>
      <c r="E90" s="28">
        <v>5</v>
      </c>
      <c r="F90" s="28" t="s">
        <v>228</v>
      </c>
      <c r="G90" s="28" t="s">
        <v>21</v>
      </c>
      <c r="H90" s="35">
        <v>173124.30699025208</v>
      </c>
      <c r="I90" s="33">
        <f t="shared" si="3"/>
        <v>194451.21437310922</v>
      </c>
      <c r="J90" s="28">
        <v>3.7839999999999998E-4</v>
      </c>
      <c r="K90" s="34">
        <f t="shared" si="4"/>
        <v>73.580339518784527</v>
      </c>
      <c r="M90" s="27" t="s">
        <v>326</v>
      </c>
      <c r="N90" s="27" t="s">
        <v>327</v>
      </c>
    </row>
    <row r="91" spans="1:15" ht="14.4" customHeight="1" x14ac:dyDescent="0.3">
      <c r="A91" s="29" t="s">
        <v>314</v>
      </c>
      <c r="B91" s="10" t="s">
        <v>179</v>
      </c>
      <c r="C91" s="10" t="s">
        <v>123</v>
      </c>
      <c r="D91" s="10" t="s">
        <v>315</v>
      </c>
      <c r="E91" s="27" t="s">
        <v>316</v>
      </c>
      <c r="F91" s="27" t="s">
        <v>317</v>
      </c>
      <c r="G91" s="27" t="s">
        <v>21</v>
      </c>
      <c r="H91" s="33">
        <v>1788435</v>
      </c>
      <c r="I91" s="33">
        <f>H91*124/114.3</f>
        <v>1940209.4488188976</v>
      </c>
      <c r="J91" s="28">
        <v>3.7839999999999998E-4</v>
      </c>
      <c r="K91" s="34">
        <f t="shared" si="4"/>
        <v>734.17525543307079</v>
      </c>
      <c r="L91" s="28">
        <v>2024</v>
      </c>
      <c r="M91" s="27" t="s">
        <v>328</v>
      </c>
      <c r="N91" s="27" t="s">
        <v>330</v>
      </c>
      <c r="O91" t="s">
        <v>332</v>
      </c>
    </row>
    <row r="92" spans="1:15" x14ac:dyDescent="0.3">
      <c r="A92" s="3"/>
      <c r="B92" t="s">
        <v>179</v>
      </c>
      <c r="C92" t="s">
        <v>31</v>
      </c>
      <c r="D92" t="s">
        <v>229</v>
      </c>
      <c r="E92" s="28">
        <v>6</v>
      </c>
      <c r="F92" s="28" t="s">
        <v>100</v>
      </c>
      <c r="G92" s="28" t="s">
        <v>21</v>
      </c>
      <c r="H92" s="35">
        <v>149516.48947310925</v>
      </c>
      <c r="I92" s="33">
        <f t="shared" ref="I92:I123" si="5">H92*124/110.4</f>
        <v>167935.18745168069</v>
      </c>
      <c r="J92" s="28">
        <v>3.7839999999999998E-4</v>
      </c>
      <c r="K92" s="34">
        <f t="shared" si="4"/>
        <v>63.54667493171597</v>
      </c>
      <c r="M92" s="27" t="s">
        <v>326</v>
      </c>
      <c r="N92" s="27" t="s">
        <v>327</v>
      </c>
    </row>
    <row r="93" spans="1:15" x14ac:dyDescent="0.3">
      <c r="A93" s="3"/>
      <c r="B93" t="s">
        <v>179</v>
      </c>
      <c r="C93" t="s">
        <v>31</v>
      </c>
      <c r="D93" t="s">
        <v>229</v>
      </c>
      <c r="E93" s="28">
        <v>8</v>
      </c>
      <c r="F93" s="28" t="s">
        <v>100</v>
      </c>
      <c r="G93" s="28" t="s">
        <v>21</v>
      </c>
      <c r="H93" s="35">
        <v>149516.48947310925</v>
      </c>
      <c r="I93" s="33">
        <f t="shared" si="5"/>
        <v>167935.18745168069</v>
      </c>
      <c r="J93" s="28">
        <v>3.7839999999999998E-4</v>
      </c>
      <c r="K93" s="34">
        <f t="shared" si="4"/>
        <v>63.54667493171597</v>
      </c>
      <c r="M93" s="27" t="s">
        <v>326</v>
      </c>
      <c r="N93" s="27" t="s">
        <v>327</v>
      </c>
    </row>
    <row r="94" spans="1:15" x14ac:dyDescent="0.3">
      <c r="A94" s="3"/>
      <c r="B94" t="s">
        <v>179</v>
      </c>
      <c r="C94" t="s">
        <v>31</v>
      </c>
      <c r="D94" t="s">
        <v>229</v>
      </c>
      <c r="E94" s="28">
        <v>10</v>
      </c>
      <c r="F94" s="28" t="s">
        <v>100</v>
      </c>
      <c r="G94" s="28" t="s">
        <v>21</v>
      </c>
      <c r="H94" s="35">
        <v>149516.48947310925</v>
      </c>
      <c r="I94" s="33">
        <f t="shared" si="5"/>
        <v>167935.18745168069</v>
      </c>
      <c r="J94" s="28">
        <v>3.7839999999999998E-4</v>
      </c>
      <c r="K94" s="34">
        <f t="shared" si="4"/>
        <v>63.54667493171597</v>
      </c>
      <c r="M94" s="27" t="s">
        <v>326</v>
      </c>
      <c r="N94" s="27" t="s">
        <v>327</v>
      </c>
    </row>
    <row r="95" spans="1:15" x14ac:dyDescent="0.3">
      <c r="A95" s="3"/>
      <c r="B95" t="s">
        <v>179</v>
      </c>
      <c r="C95" t="s">
        <v>31</v>
      </c>
      <c r="D95" t="s">
        <v>229</v>
      </c>
      <c r="E95" s="28">
        <v>12</v>
      </c>
      <c r="F95" s="28" t="s">
        <v>100</v>
      </c>
      <c r="G95" s="28" t="s">
        <v>21</v>
      </c>
      <c r="H95" s="35">
        <v>149516.48947310925</v>
      </c>
      <c r="I95" s="33">
        <f t="shared" si="5"/>
        <v>167935.18745168069</v>
      </c>
      <c r="J95" s="28">
        <v>3.7839999999999998E-4</v>
      </c>
      <c r="K95" s="34">
        <f t="shared" si="4"/>
        <v>63.54667493171597</v>
      </c>
      <c r="M95" s="27" t="s">
        <v>326</v>
      </c>
      <c r="N95" s="27" t="s">
        <v>327</v>
      </c>
    </row>
    <row r="96" spans="1:15" x14ac:dyDescent="0.3">
      <c r="A96" s="3"/>
      <c r="B96" t="s">
        <v>179</v>
      </c>
      <c r="C96" t="s">
        <v>31</v>
      </c>
      <c r="D96" t="s">
        <v>229</v>
      </c>
      <c r="E96" s="28">
        <v>14</v>
      </c>
      <c r="F96" s="28" t="s">
        <v>100</v>
      </c>
      <c r="G96" s="28" t="s">
        <v>21</v>
      </c>
      <c r="H96" s="35">
        <v>149516.48947310925</v>
      </c>
      <c r="I96" s="33">
        <f t="shared" si="5"/>
        <v>167935.18745168069</v>
      </c>
      <c r="J96" s="28">
        <v>3.7839999999999998E-4</v>
      </c>
      <c r="K96" s="34">
        <f t="shared" si="4"/>
        <v>63.54667493171597</v>
      </c>
      <c r="M96" s="27" t="s">
        <v>326</v>
      </c>
      <c r="N96" s="27" t="s">
        <v>327</v>
      </c>
    </row>
    <row r="97" spans="1:14" x14ac:dyDescent="0.3">
      <c r="A97" s="3"/>
      <c r="B97" t="s">
        <v>179</v>
      </c>
      <c r="C97" t="s">
        <v>31</v>
      </c>
      <c r="D97" t="s">
        <v>229</v>
      </c>
      <c r="E97" s="28">
        <v>16</v>
      </c>
      <c r="F97" s="28" t="s">
        <v>100</v>
      </c>
      <c r="G97" s="28" t="s">
        <v>21</v>
      </c>
      <c r="H97" s="35">
        <v>149516.48947310925</v>
      </c>
      <c r="I97" s="33">
        <f t="shared" si="5"/>
        <v>167935.18745168069</v>
      </c>
      <c r="J97" s="28">
        <v>3.7839999999999998E-4</v>
      </c>
      <c r="K97" s="34">
        <f t="shared" si="4"/>
        <v>63.54667493171597</v>
      </c>
      <c r="M97" s="27" t="s">
        <v>326</v>
      </c>
      <c r="N97" s="27" t="s">
        <v>327</v>
      </c>
    </row>
    <row r="98" spans="1:14" x14ac:dyDescent="0.3">
      <c r="A98" s="3"/>
      <c r="B98" t="s">
        <v>179</v>
      </c>
      <c r="C98" t="s">
        <v>31</v>
      </c>
      <c r="D98" t="s">
        <v>229</v>
      </c>
      <c r="E98" s="28">
        <v>18</v>
      </c>
      <c r="F98" s="28" t="s">
        <v>100</v>
      </c>
      <c r="G98" s="28" t="s">
        <v>21</v>
      </c>
      <c r="H98" s="35">
        <v>149516.48947310925</v>
      </c>
      <c r="I98" s="33">
        <f t="shared" si="5"/>
        <v>167935.18745168069</v>
      </c>
      <c r="J98" s="28">
        <v>3.7839999999999998E-4</v>
      </c>
      <c r="K98" s="34">
        <f t="shared" si="4"/>
        <v>63.54667493171597</v>
      </c>
      <c r="M98" s="27" t="s">
        <v>326</v>
      </c>
      <c r="N98" s="27" t="s">
        <v>327</v>
      </c>
    </row>
    <row r="99" spans="1:14" x14ac:dyDescent="0.3">
      <c r="A99" s="3"/>
      <c r="B99" t="s">
        <v>179</v>
      </c>
      <c r="C99" t="s">
        <v>31</v>
      </c>
      <c r="D99" t="s">
        <v>229</v>
      </c>
      <c r="E99" s="28">
        <v>20</v>
      </c>
      <c r="F99" s="28" t="s">
        <v>100</v>
      </c>
      <c r="G99" s="28" t="s">
        <v>21</v>
      </c>
      <c r="H99" s="35">
        <v>149516.48947310925</v>
      </c>
      <c r="I99" s="33">
        <f t="shared" si="5"/>
        <v>167935.18745168069</v>
      </c>
      <c r="J99" s="28">
        <v>3.7839999999999998E-4</v>
      </c>
      <c r="K99" s="34">
        <f t="shared" si="4"/>
        <v>63.54667493171597</v>
      </c>
      <c r="M99" s="27" t="s">
        <v>326</v>
      </c>
      <c r="N99" s="27" t="s">
        <v>327</v>
      </c>
    </row>
    <row r="100" spans="1:14" x14ac:dyDescent="0.3">
      <c r="A100" s="3"/>
      <c r="B100" t="s">
        <v>179</v>
      </c>
      <c r="C100" t="s">
        <v>31</v>
      </c>
      <c r="D100" t="s">
        <v>229</v>
      </c>
      <c r="E100" s="28">
        <v>22</v>
      </c>
      <c r="F100" s="28" t="s">
        <v>100</v>
      </c>
      <c r="G100" s="28" t="s">
        <v>21</v>
      </c>
      <c r="H100" s="35">
        <v>149516.48947310925</v>
      </c>
      <c r="I100" s="33">
        <f t="shared" si="5"/>
        <v>167935.18745168069</v>
      </c>
      <c r="J100" s="28">
        <v>3.7839999999999998E-4</v>
      </c>
      <c r="K100" s="34">
        <f t="shared" si="4"/>
        <v>63.54667493171597</v>
      </c>
      <c r="M100" s="27" t="s">
        <v>326</v>
      </c>
      <c r="N100" s="27" t="s">
        <v>327</v>
      </c>
    </row>
    <row r="101" spans="1:14" x14ac:dyDescent="0.3">
      <c r="A101" s="3"/>
      <c r="B101" t="s">
        <v>179</v>
      </c>
      <c r="C101" t="s">
        <v>31</v>
      </c>
      <c r="D101" t="s">
        <v>229</v>
      </c>
      <c r="E101" s="28">
        <v>24</v>
      </c>
      <c r="F101" s="28" t="s">
        <v>100</v>
      </c>
      <c r="G101" s="28" t="s">
        <v>21</v>
      </c>
      <c r="H101" s="35">
        <v>149516.48947310925</v>
      </c>
      <c r="I101" s="33">
        <f t="shared" si="5"/>
        <v>167935.18745168069</v>
      </c>
      <c r="J101" s="28">
        <v>3.7839999999999998E-4</v>
      </c>
      <c r="K101" s="34">
        <f t="shared" si="4"/>
        <v>63.54667493171597</v>
      </c>
      <c r="M101" s="27" t="s">
        <v>326</v>
      </c>
      <c r="N101" s="27" t="s">
        <v>327</v>
      </c>
    </row>
    <row r="102" spans="1:14" x14ac:dyDescent="0.3">
      <c r="A102" s="3"/>
      <c r="B102" t="s">
        <v>179</v>
      </c>
      <c r="C102" t="s">
        <v>31</v>
      </c>
      <c r="D102" t="s">
        <v>229</v>
      </c>
      <c r="E102" s="28">
        <v>26</v>
      </c>
      <c r="F102" s="28" t="s">
        <v>100</v>
      </c>
      <c r="G102" s="28" t="s">
        <v>21</v>
      </c>
      <c r="H102" s="35">
        <v>149516.48947310925</v>
      </c>
      <c r="I102" s="33">
        <f t="shared" si="5"/>
        <v>167935.18745168069</v>
      </c>
      <c r="J102" s="28">
        <v>3.7839999999999998E-4</v>
      </c>
      <c r="K102" s="34">
        <f t="shared" si="4"/>
        <v>63.54667493171597</v>
      </c>
      <c r="M102" s="27" t="s">
        <v>326</v>
      </c>
      <c r="N102" s="27" t="s">
        <v>327</v>
      </c>
    </row>
    <row r="103" spans="1:14" x14ac:dyDescent="0.3">
      <c r="A103" s="3"/>
      <c r="B103" t="s">
        <v>179</v>
      </c>
      <c r="C103" t="s">
        <v>31</v>
      </c>
      <c r="D103" t="s">
        <v>229</v>
      </c>
      <c r="E103" s="28">
        <v>28</v>
      </c>
      <c r="F103" s="28" t="s">
        <v>100</v>
      </c>
      <c r="G103" s="28" t="s">
        <v>21</v>
      </c>
      <c r="H103" s="35">
        <v>149516.48947310925</v>
      </c>
      <c r="I103" s="33">
        <f t="shared" si="5"/>
        <v>167935.18745168069</v>
      </c>
      <c r="J103" s="28">
        <v>3.7839999999999998E-4</v>
      </c>
      <c r="K103" s="34">
        <f t="shared" si="4"/>
        <v>63.54667493171597</v>
      </c>
      <c r="M103" s="27" t="s">
        <v>326</v>
      </c>
      <c r="N103" s="27" t="s">
        <v>327</v>
      </c>
    </row>
    <row r="104" spans="1:14" x14ac:dyDescent="0.3">
      <c r="A104" s="3"/>
      <c r="B104" t="s">
        <v>179</v>
      </c>
      <c r="C104" t="s">
        <v>31</v>
      </c>
      <c r="D104" t="s">
        <v>229</v>
      </c>
      <c r="E104" s="28">
        <v>30</v>
      </c>
      <c r="F104" s="28" t="s">
        <v>100</v>
      </c>
      <c r="G104" s="28" t="s">
        <v>21</v>
      </c>
      <c r="H104" s="35">
        <v>149516.48947310925</v>
      </c>
      <c r="I104" s="33">
        <f t="shared" si="5"/>
        <v>167935.18745168069</v>
      </c>
      <c r="J104" s="28">
        <v>3.7839999999999998E-4</v>
      </c>
      <c r="K104" s="34">
        <f t="shared" si="4"/>
        <v>63.54667493171597</v>
      </c>
      <c r="M104" s="27" t="s">
        <v>326</v>
      </c>
      <c r="N104" s="27" t="s">
        <v>327</v>
      </c>
    </row>
    <row r="105" spans="1:14" x14ac:dyDescent="0.3">
      <c r="A105" s="3"/>
      <c r="B105" t="s">
        <v>179</v>
      </c>
      <c r="C105" t="s">
        <v>31</v>
      </c>
      <c r="D105" t="s">
        <v>229</v>
      </c>
      <c r="E105" s="28">
        <v>32</v>
      </c>
      <c r="F105" s="28" t="s">
        <v>100</v>
      </c>
      <c r="G105" s="28" t="s">
        <v>21</v>
      </c>
      <c r="H105" s="35">
        <v>149516.48947310925</v>
      </c>
      <c r="I105" s="33">
        <f t="shared" si="5"/>
        <v>167935.18745168069</v>
      </c>
      <c r="J105" s="28">
        <v>3.7839999999999998E-4</v>
      </c>
      <c r="K105" s="34">
        <f t="shared" si="4"/>
        <v>63.54667493171597</v>
      </c>
      <c r="M105" s="27" t="s">
        <v>326</v>
      </c>
      <c r="N105" s="27" t="s">
        <v>327</v>
      </c>
    </row>
    <row r="106" spans="1:14" x14ac:dyDescent="0.3">
      <c r="A106" s="3"/>
      <c r="B106" t="s">
        <v>179</v>
      </c>
      <c r="C106" t="s">
        <v>31</v>
      </c>
      <c r="D106" t="s">
        <v>229</v>
      </c>
      <c r="E106" s="28">
        <v>34</v>
      </c>
      <c r="F106" s="28" t="s">
        <v>100</v>
      </c>
      <c r="G106" s="28" t="s">
        <v>21</v>
      </c>
      <c r="H106" s="35">
        <v>149516.48947310925</v>
      </c>
      <c r="I106" s="33">
        <f t="shared" si="5"/>
        <v>167935.18745168069</v>
      </c>
      <c r="J106" s="28">
        <v>3.7839999999999998E-4</v>
      </c>
      <c r="K106" s="34">
        <f t="shared" si="4"/>
        <v>63.54667493171597</v>
      </c>
      <c r="M106" s="27" t="s">
        <v>326</v>
      </c>
      <c r="N106" s="27" t="s">
        <v>327</v>
      </c>
    </row>
    <row r="107" spans="1:14" x14ac:dyDescent="0.3">
      <c r="A107" s="3"/>
      <c r="B107" t="s">
        <v>179</v>
      </c>
      <c r="C107" t="s">
        <v>31</v>
      </c>
      <c r="D107" t="s">
        <v>229</v>
      </c>
      <c r="E107" s="28">
        <v>36</v>
      </c>
      <c r="F107" s="28" t="s">
        <v>100</v>
      </c>
      <c r="G107" s="28" t="s">
        <v>21</v>
      </c>
      <c r="H107" s="35">
        <v>149516.48947310925</v>
      </c>
      <c r="I107" s="33">
        <f t="shared" si="5"/>
        <v>167935.18745168069</v>
      </c>
      <c r="J107" s="28">
        <v>3.7839999999999998E-4</v>
      </c>
      <c r="K107" s="34">
        <f t="shared" si="4"/>
        <v>63.54667493171597</v>
      </c>
      <c r="M107" s="27" t="s">
        <v>326</v>
      </c>
      <c r="N107" s="27" t="s">
        <v>327</v>
      </c>
    </row>
    <row r="108" spans="1:14" x14ac:dyDescent="0.3">
      <c r="A108" s="3"/>
      <c r="B108" t="s">
        <v>179</v>
      </c>
      <c r="C108" t="s">
        <v>123</v>
      </c>
      <c r="D108" t="s">
        <v>230</v>
      </c>
      <c r="E108" s="28">
        <v>1</v>
      </c>
      <c r="F108" s="28" t="s">
        <v>231</v>
      </c>
      <c r="G108" s="28" t="s">
        <v>21</v>
      </c>
      <c r="H108" s="35">
        <v>190188.43759663866</v>
      </c>
      <c r="I108" s="33">
        <f t="shared" si="5"/>
        <v>213617.44802521006</v>
      </c>
      <c r="J108" s="28">
        <v>3.7839999999999998E-4</v>
      </c>
      <c r="K108" s="34">
        <f t="shared" si="4"/>
        <v>80.832842332739489</v>
      </c>
      <c r="M108" s="27" t="s">
        <v>326</v>
      </c>
      <c r="N108" s="27" t="s">
        <v>327</v>
      </c>
    </row>
    <row r="109" spans="1:14" x14ac:dyDescent="0.3">
      <c r="A109" s="3"/>
      <c r="B109" t="s">
        <v>179</v>
      </c>
      <c r="C109" t="s">
        <v>123</v>
      </c>
      <c r="D109" t="s">
        <v>230</v>
      </c>
      <c r="E109" s="28">
        <v>3</v>
      </c>
      <c r="F109" s="28" t="s">
        <v>231</v>
      </c>
      <c r="G109" s="28" t="s">
        <v>21</v>
      </c>
      <c r="H109" s="35">
        <v>190188.43759663866</v>
      </c>
      <c r="I109" s="33">
        <f t="shared" si="5"/>
        <v>213617.44802521006</v>
      </c>
      <c r="J109" s="28">
        <v>3.7839999999999998E-4</v>
      </c>
      <c r="K109" s="34">
        <f t="shared" si="4"/>
        <v>80.832842332739489</v>
      </c>
      <c r="M109" s="27" t="s">
        <v>326</v>
      </c>
      <c r="N109" s="27" t="s">
        <v>327</v>
      </c>
    </row>
    <row r="110" spans="1:14" x14ac:dyDescent="0.3">
      <c r="A110" s="3"/>
      <c r="B110" t="s">
        <v>179</v>
      </c>
      <c r="C110" t="s">
        <v>123</v>
      </c>
      <c r="D110" t="s">
        <v>230</v>
      </c>
      <c r="E110" s="28">
        <v>5</v>
      </c>
      <c r="F110" s="28" t="s">
        <v>231</v>
      </c>
      <c r="G110" s="28" t="s">
        <v>21</v>
      </c>
      <c r="H110" s="35">
        <v>190188.43759663866</v>
      </c>
      <c r="I110" s="33">
        <f t="shared" si="5"/>
        <v>213617.44802521006</v>
      </c>
      <c r="J110" s="28">
        <v>3.7839999999999998E-4</v>
      </c>
      <c r="K110" s="34">
        <f t="shared" si="4"/>
        <v>80.832842332739489</v>
      </c>
      <c r="M110" s="27" t="s">
        <v>326</v>
      </c>
      <c r="N110" s="27" t="s">
        <v>327</v>
      </c>
    </row>
    <row r="111" spans="1:14" x14ac:dyDescent="0.3">
      <c r="A111" s="3"/>
      <c r="B111" t="s">
        <v>179</v>
      </c>
      <c r="C111" t="s">
        <v>123</v>
      </c>
      <c r="D111" t="s">
        <v>230</v>
      </c>
      <c r="E111" s="28">
        <v>7</v>
      </c>
      <c r="F111" s="28" t="s">
        <v>231</v>
      </c>
      <c r="G111" s="28" t="s">
        <v>21</v>
      </c>
      <c r="H111" s="35">
        <v>190188.43759663866</v>
      </c>
      <c r="I111" s="33">
        <f t="shared" si="5"/>
        <v>213617.44802521006</v>
      </c>
      <c r="J111" s="28">
        <v>3.7839999999999998E-4</v>
      </c>
      <c r="K111" s="34">
        <f t="shared" si="4"/>
        <v>80.832842332739489</v>
      </c>
      <c r="M111" s="27" t="s">
        <v>326</v>
      </c>
      <c r="N111" s="27" t="s">
        <v>327</v>
      </c>
    </row>
    <row r="112" spans="1:14" x14ac:dyDescent="0.3">
      <c r="A112" s="3"/>
      <c r="B112" t="s">
        <v>179</v>
      </c>
      <c r="C112" t="s">
        <v>123</v>
      </c>
      <c r="D112" t="s">
        <v>230</v>
      </c>
      <c r="E112" s="28">
        <v>9</v>
      </c>
      <c r="F112" s="28" t="s">
        <v>231</v>
      </c>
      <c r="G112" s="28" t="s">
        <v>21</v>
      </c>
      <c r="H112" s="35">
        <v>137018.65254453782</v>
      </c>
      <c r="I112" s="33">
        <f t="shared" si="5"/>
        <v>153897.7619159664</v>
      </c>
      <c r="J112" s="28">
        <v>3.7839999999999998E-4</v>
      </c>
      <c r="K112" s="34">
        <f t="shared" si="4"/>
        <v>58.234913109001681</v>
      </c>
      <c r="M112" s="27" t="s">
        <v>326</v>
      </c>
      <c r="N112" s="27" t="s">
        <v>327</v>
      </c>
    </row>
    <row r="113" spans="1:14" x14ac:dyDescent="0.3">
      <c r="A113" s="3"/>
      <c r="B113" t="s">
        <v>179</v>
      </c>
      <c r="C113" t="s">
        <v>123</v>
      </c>
      <c r="D113" t="s">
        <v>230</v>
      </c>
      <c r="E113" s="28">
        <v>11</v>
      </c>
      <c r="F113" s="28" t="s">
        <v>231</v>
      </c>
      <c r="G113" s="28" t="s">
        <v>21</v>
      </c>
      <c r="H113" s="35">
        <v>137018.65254453782</v>
      </c>
      <c r="I113" s="33">
        <f t="shared" si="5"/>
        <v>153897.7619159664</v>
      </c>
      <c r="J113" s="28">
        <v>3.7839999999999998E-4</v>
      </c>
      <c r="K113" s="34">
        <f t="shared" si="4"/>
        <v>58.234913109001681</v>
      </c>
      <c r="M113" s="27" t="s">
        <v>326</v>
      </c>
      <c r="N113" s="27" t="s">
        <v>327</v>
      </c>
    </row>
    <row r="114" spans="1:14" x14ac:dyDescent="0.3">
      <c r="A114" s="3"/>
      <c r="B114" t="s">
        <v>179</v>
      </c>
      <c r="C114" t="s">
        <v>123</v>
      </c>
      <c r="D114" t="s">
        <v>232</v>
      </c>
      <c r="E114" s="28">
        <v>12</v>
      </c>
      <c r="F114" s="28" t="s">
        <v>233</v>
      </c>
      <c r="G114" s="28" t="s">
        <v>21</v>
      </c>
      <c r="H114" s="35">
        <v>190187.46974117646</v>
      </c>
      <c r="I114" s="33">
        <f t="shared" si="5"/>
        <v>213616.36094117645</v>
      </c>
      <c r="J114" s="28">
        <v>3.7839999999999998E-4</v>
      </c>
      <c r="K114" s="34">
        <f t="shared" si="4"/>
        <v>80.832430980141169</v>
      </c>
      <c r="M114" s="27" t="s">
        <v>326</v>
      </c>
      <c r="N114" s="27" t="s">
        <v>327</v>
      </c>
    </row>
    <row r="115" spans="1:14" x14ac:dyDescent="0.3">
      <c r="A115" s="3"/>
      <c r="B115" t="s">
        <v>179</v>
      </c>
      <c r="C115" t="s">
        <v>123</v>
      </c>
      <c r="D115" t="s">
        <v>234</v>
      </c>
      <c r="E115" s="28">
        <v>2</v>
      </c>
      <c r="F115" s="28" t="s">
        <v>233</v>
      </c>
      <c r="G115" s="28" t="s">
        <v>21</v>
      </c>
      <c r="H115" s="35">
        <v>169976.71197983189</v>
      </c>
      <c r="I115" s="33">
        <f t="shared" si="5"/>
        <v>190915.87215126047</v>
      </c>
      <c r="J115" s="28">
        <v>3.7839999999999998E-4</v>
      </c>
      <c r="K115" s="34">
        <f t="shared" si="4"/>
        <v>72.242566022036954</v>
      </c>
      <c r="M115" s="27" t="s">
        <v>326</v>
      </c>
      <c r="N115" s="27" t="s">
        <v>327</v>
      </c>
    </row>
    <row r="116" spans="1:14" x14ac:dyDescent="0.3">
      <c r="A116" s="3"/>
      <c r="B116" t="s">
        <v>179</v>
      </c>
      <c r="C116" t="s">
        <v>123</v>
      </c>
      <c r="D116" t="s">
        <v>234</v>
      </c>
      <c r="E116" s="28">
        <v>4</v>
      </c>
      <c r="F116" s="28" t="s">
        <v>233</v>
      </c>
      <c r="G116" s="28" t="s">
        <v>21</v>
      </c>
      <c r="H116" s="35">
        <v>169976.71197983189</v>
      </c>
      <c r="I116" s="33">
        <f t="shared" si="5"/>
        <v>190915.87215126047</v>
      </c>
      <c r="J116" s="28">
        <v>3.7839999999999998E-4</v>
      </c>
      <c r="K116" s="34">
        <f t="shared" si="4"/>
        <v>72.242566022036954</v>
      </c>
      <c r="M116" s="27" t="s">
        <v>326</v>
      </c>
      <c r="N116" s="27" t="s">
        <v>327</v>
      </c>
    </row>
    <row r="117" spans="1:14" x14ac:dyDescent="0.3">
      <c r="A117" s="3"/>
      <c r="B117" t="s">
        <v>179</v>
      </c>
      <c r="C117" t="s">
        <v>31</v>
      </c>
      <c r="D117" t="s">
        <v>235</v>
      </c>
      <c r="E117" s="28">
        <v>7</v>
      </c>
      <c r="F117" s="28" t="s">
        <v>236</v>
      </c>
      <c r="G117" s="28" t="s">
        <v>21</v>
      </c>
      <c r="H117" s="35">
        <v>242273.90191260504</v>
      </c>
      <c r="I117" s="33">
        <f t="shared" si="5"/>
        <v>272119.23765546217</v>
      </c>
      <c r="J117" s="28">
        <v>3.7839999999999998E-4</v>
      </c>
      <c r="K117" s="34">
        <f t="shared" si="4"/>
        <v>102.96991952882688</v>
      </c>
      <c r="M117" s="27" t="s">
        <v>326</v>
      </c>
      <c r="N117" s="27" t="s">
        <v>327</v>
      </c>
    </row>
    <row r="118" spans="1:14" x14ac:dyDescent="0.3">
      <c r="A118" s="3"/>
      <c r="B118" t="s">
        <v>179</v>
      </c>
      <c r="C118" t="s">
        <v>31</v>
      </c>
      <c r="D118" t="s">
        <v>235</v>
      </c>
      <c r="E118" s="28">
        <v>8</v>
      </c>
      <c r="F118" s="28" t="s">
        <v>236</v>
      </c>
      <c r="G118" s="28" t="s">
        <v>21</v>
      </c>
      <c r="H118" s="35">
        <v>242273.90191260504</v>
      </c>
      <c r="I118" s="33">
        <f t="shared" si="5"/>
        <v>272119.23765546217</v>
      </c>
      <c r="J118" s="28">
        <v>3.7839999999999998E-4</v>
      </c>
      <c r="K118" s="34">
        <f t="shared" si="4"/>
        <v>102.96991952882688</v>
      </c>
      <c r="M118" s="27" t="s">
        <v>326</v>
      </c>
      <c r="N118" s="27" t="s">
        <v>327</v>
      </c>
    </row>
    <row r="119" spans="1:14" x14ac:dyDescent="0.3">
      <c r="A119" s="3"/>
      <c r="B119" t="s">
        <v>179</v>
      </c>
      <c r="C119" t="s">
        <v>31</v>
      </c>
      <c r="D119" t="s">
        <v>235</v>
      </c>
      <c r="E119" s="28">
        <v>9</v>
      </c>
      <c r="F119" s="28" t="s">
        <v>236</v>
      </c>
      <c r="G119" s="28" t="s">
        <v>21</v>
      </c>
      <c r="H119" s="35">
        <v>242273.90191260504</v>
      </c>
      <c r="I119" s="33">
        <f t="shared" si="5"/>
        <v>272119.23765546217</v>
      </c>
      <c r="J119" s="28">
        <v>3.7839999999999998E-4</v>
      </c>
      <c r="K119" s="34">
        <f t="shared" si="4"/>
        <v>102.96991952882688</v>
      </c>
      <c r="L119" s="28">
        <v>2024</v>
      </c>
      <c r="M119" s="27" t="s">
        <v>326</v>
      </c>
      <c r="N119" s="27" t="s">
        <v>327</v>
      </c>
    </row>
    <row r="120" spans="1:14" x14ac:dyDescent="0.3">
      <c r="A120" s="3"/>
      <c r="B120" t="s">
        <v>179</v>
      </c>
      <c r="C120" t="s">
        <v>31</v>
      </c>
      <c r="D120" t="s">
        <v>235</v>
      </c>
      <c r="E120" s="28">
        <v>11</v>
      </c>
      <c r="F120" s="28" t="s">
        <v>236</v>
      </c>
      <c r="G120" s="28" t="s">
        <v>21</v>
      </c>
      <c r="H120" s="35">
        <v>242273.90191260504</v>
      </c>
      <c r="I120" s="33">
        <f t="shared" si="5"/>
        <v>272119.23765546217</v>
      </c>
      <c r="J120" s="28">
        <v>3.7839999999999998E-4</v>
      </c>
      <c r="K120" s="34">
        <f t="shared" si="4"/>
        <v>102.96991952882688</v>
      </c>
      <c r="M120" s="27" t="s">
        <v>326</v>
      </c>
      <c r="N120" s="27" t="s">
        <v>327</v>
      </c>
    </row>
    <row r="121" spans="1:14" x14ac:dyDescent="0.3">
      <c r="A121" s="3"/>
      <c r="B121" t="s">
        <v>179</v>
      </c>
      <c r="C121" t="s">
        <v>123</v>
      </c>
      <c r="D121" t="s">
        <v>237</v>
      </c>
      <c r="E121" s="28">
        <v>3</v>
      </c>
      <c r="F121" s="28" t="s">
        <v>238</v>
      </c>
      <c r="G121" s="28" t="s">
        <v>21</v>
      </c>
      <c r="H121" s="35">
        <v>158258.56328067224</v>
      </c>
      <c r="I121" s="33">
        <f t="shared" si="5"/>
        <v>177754.18339495794</v>
      </c>
      <c r="J121" s="28">
        <v>3.7839999999999998E-4</v>
      </c>
      <c r="K121" s="34">
        <f t="shared" si="4"/>
        <v>67.262182996652086</v>
      </c>
      <c r="M121" s="27" t="s">
        <v>326</v>
      </c>
      <c r="N121" s="27" t="s">
        <v>327</v>
      </c>
    </row>
    <row r="122" spans="1:14" x14ac:dyDescent="0.3">
      <c r="A122" s="3"/>
      <c r="B122" t="s">
        <v>179</v>
      </c>
      <c r="C122" t="s">
        <v>123</v>
      </c>
      <c r="D122" t="s">
        <v>237</v>
      </c>
      <c r="E122" s="28">
        <v>5</v>
      </c>
      <c r="F122" s="28" t="s">
        <v>238</v>
      </c>
      <c r="G122" s="28" t="s">
        <v>21</v>
      </c>
      <c r="H122" s="35">
        <v>158258.56328067224</v>
      </c>
      <c r="I122" s="33">
        <f t="shared" si="5"/>
        <v>177754.18339495794</v>
      </c>
      <c r="J122" s="28">
        <v>3.7839999999999998E-4</v>
      </c>
      <c r="K122" s="34">
        <f t="shared" si="4"/>
        <v>67.262182996652086</v>
      </c>
      <c r="M122" s="27" t="s">
        <v>326</v>
      </c>
      <c r="N122" s="27" t="s">
        <v>327</v>
      </c>
    </row>
    <row r="123" spans="1:14" x14ac:dyDescent="0.3">
      <c r="A123" s="3"/>
      <c r="B123" t="s">
        <v>179</v>
      </c>
      <c r="C123" t="s">
        <v>123</v>
      </c>
      <c r="D123" t="s">
        <v>237</v>
      </c>
      <c r="E123" s="28">
        <v>7</v>
      </c>
      <c r="F123" s="28" t="s">
        <v>238</v>
      </c>
      <c r="G123" s="28" t="s">
        <v>21</v>
      </c>
      <c r="H123" s="35">
        <v>158258.56328067224</v>
      </c>
      <c r="I123" s="33">
        <f t="shared" si="5"/>
        <v>177754.18339495794</v>
      </c>
      <c r="J123" s="28">
        <v>3.7839999999999998E-4</v>
      </c>
      <c r="K123" s="34">
        <f t="shared" si="4"/>
        <v>67.262182996652086</v>
      </c>
      <c r="M123" s="27" t="s">
        <v>326</v>
      </c>
      <c r="N123" s="27" t="s">
        <v>327</v>
      </c>
    </row>
    <row r="124" spans="1:14" x14ac:dyDescent="0.3">
      <c r="A124" s="3"/>
      <c r="B124" t="s">
        <v>179</v>
      </c>
      <c r="C124" t="s">
        <v>123</v>
      </c>
      <c r="D124" t="s">
        <v>239</v>
      </c>
      <c r="E124" s="28">
        <v>2</v>
      </c>
      <c r="F124" s="28" t="s">
        <v>238</v>
      </c>
      <c r="G124" s="28" t="s">
        <v>21</v>
      </c>
      <c r="H124" s="35">
        <v>199313.7015126051</v>
      </c>
      <c r="I124" s="33">
        <f t="shared" ref="I124:I155" si="6">H124*124/110.4</f>
        <v>223866.83865546223</v>
      </c>
      <c r="J124" s="28">
        <v>3.7839999999999998E-4</v>
      </c>
      <c r="K124" s="34">
        <f t="shared" si="4"/>
        <v>84.711211747226898</v>
      </c>
      <c r="L124" s="28">
        <v>2024</v>
      </c>
      <c r="M124" s="27" t="s">
        <v>326</v>
      </c>
      <c r="N124" s="27" t="s">
        <v>327</v>
      </c>
    </row>
    <row r="125" spans="1:14" x14ac:dyDescent="0.3">
      <c r="A125" s="3"/>
      <c r="B125" t="s">
        <v>179</v>
      </c>
      <c r="C125" t="s">
        <v>123</v>
      </c>
      <c r="D125" t="s">
        <v>239</v>
      </c>
      <c r="E125" s="28">
        <v>4</v>
      </c>
      <c r="F125" s="28" t="s">
        <v>238</v>
      </c>
      <c r="G125" s="28" t="s">
        <v>21</v>
      </c>
      <c r="H125" s="35">
        <v>199313.7015126051</v>
      </c>
      <c r="I125" s="33">
        <f t="shared" si="6"/>
        <v>223866.83865546223</v>
      </c>
      <c r="J125" s="28">
        <v>3.7839999999999998E-4</v>
      </c>
      <c r="K125" s="34">
        <f t="shared" si="4"/>
        <v>84.711211747226898</v>
      </c>
      <c r="M125" s="27" t="s">
        <v>326</v>
      </c>
      <c r="N125" s="27" t="s">
        <v>327</v>
      </c>
    </row>
    <row r="126" spans="1:14" x14ac:dyDescent="0.3">
      <c r="A126" s="3"/>
      <c r="B126" t="s">
        <v>179</v>
      </c>
      <c r="C126" t="s">
        <v>123</v>
      </c>
      <c r="D126" t="s">
        <v>239</v>
      </c>
      <c r="E126" s="28">
        <v>6</v>
      </c>
      <c r="F126" s="28" t="s">
        <v>238</v>
      </c>
      <c r="G126" s="28" t="s">
        <v>21</v>
      </c>
      <c r="H126" s="35">
        <v>199313.7015126051</v>
      </c>
      <c r="I126" s="33">
        <f t="shared" si="6"/>
        <v>223866.83865546223</v>
      </c>
      <c r="J126" s="28">
        <v>3.7839999999999998E-4</v>
      </c>
      <c r="K126" s="34">
        <f t="shared" si="4"/>
        <v>84.711211747226898</v>
      </c>
      <c r="M126" s="27" t="s">
        <v>326</v>
      </c>
      <c r="N126" s="27" t="s">
        <v>327</v>
      </c>
    </row>
    <row r="127" spans="1:14" x14ac:dyDescent="0.3">
      <c r="A127" s="3"/>
      <c r="B127" t="s">
        <v>179</v>
      </c>
      <c r="C127" t="s">
        <v>123</v>
      </c>
      <c r="D127" t="s">
        <v>239</v>
      </c>
      <c r="E127" s="28">
        <v>8</v>
      </c>
      <c r="F127" s="28" t="s">
        <v>238</v>
      </c>
      <c r="G127" s="28" t="s">
        <v>21</v>
      </c>
      <c r="H127" s="35">
        <v>199313.7015126051</v>
      </c>
      <c r="I127" s="33">
        <f t="shared" si="6"/>
        <v>223866.83865546223</v>
      </c>
      <c r="J127" s="28">
        <v>3.7839999999999998E-4</v>
      </c>
      <c r="K127" s="34">
        <f t="shared" si="4"/>
        <v>84.711211747226898</v>
      </c>
      <c r="M127" s="27" t="s">
        <v>326</v>
      </c>
      <c r="N127" s="27" t="s">
        <v>327</v>
      </c>
    </row>
    <row r="128" spans="1:14" x14ac:dyDescent="0.3">
      <c r="A128" s="3"/>
      <c r="B128" t="s">
        <v>179</v>
      </c>
      <c r="C128" t="s">
        <v>123</v>
      </c>
      <c r="D128" t="s">
        <v>240</v>
      </c>
      <c r="E128" s="28">
        <v>3</v>
      </c>
      <c r="F128" s="28" t="s">
        <v>241</v>
      </c>
      <c r="G128" s="28" t="s">
        <v>21</v>
      </c>
      <c r="H128" s="35">
        <v>190436.74629243702</v>
      </c>
      <c r="I128" s="33">
        <f t="shared" si="6"/>
        <v>213896.34547338937</v>
      </c>
      <c r="J128" s="28">
        <v>3.7839999999999998E-4</v>
      </c>
      <c r="K128" s="34">
        <f t="shared" si="4"/>
        <v>80.938377127130536</v>
      </c>
      <c r="M128" s="27" t="s">
        <v>326</v>
      </c>
      <c r="N128" s="27" t="s">
        <v>327</v>
      </c>
    </row>
    <row r="129" spans="1:14" x14ac:dyDescent="0.3">
      <c r="A129" s="3"/>
      <c r="B129" t="s">
        <v>179</v>
      </c>
      <c r="C129" t="s">
        <v>123</v>
      </c>
      <c r="D129" t="s">
        <v>240</v>
      </c>
      <c r="E129" s="28">
        <v>5</v>
      </c>
      <c r="F129" s="28" t="s">
        <v>241</v>
      </c>
      <c r="G129" s="28" t="s">
        <v>21</v>
      </c>
      <c r="H129" s="35">
        <v>190436.74629243702</v>
      </c>
      <c r="I129" s="33">
        <f t="shared" si="6"/>
        <v>213896.34547338937</v>
      </c>
      <c r="J129" s="28">
        <v>3.7839999999999998E-4</v>
      </c>
      <c r="K129" s="34">
        <f t="shared" si="4"/>
        <v>80.938377127130536</v>
      </c>
      <c r="M129" s="27" t="s">
        <v>326</v>
      </c>
      <c r="N129" s="27" t="s">
        <v>327</v>
      </c>
    </row>
    <row r="130" spans="1:14" x14ac:dyDescent="0.3">
      <c r="A130" s="3"/>
      <c r="B130" t="s">
        <v>179</v>
      </c>
      <c r="C130" t="s">
        <v>123</v>
      </c>
      <c r="D130" t="s">
        <v>242</v>
      </c>
      <c r="E130" s="28">
        <v>16</v>
      </c>
      <c r="F130" s="28" t="s">
        <v>243</v>
      </c>
      <c r="G130" s="28" t="s">
        <v>21</v>
      </c>
      <c r="H130" s="35">
        <v>244329.30429579833</v>
      </c>
      <c r="I130" s="33">
        <f t="shared" si="6"/>
        <v>274427.8417815126</v>
      </c>
      <c r="J130" s="28">
        <v>3.7839999999999998E-4</v>
      </c>
      <c r="K130" s="34">
        <f t="shared" si="4"/>
        <v>103.84349533012437</v>
      </c>
      <c r="M130" s="27" t="s">
        <v>326</v>
      </c>
      <c r="N130" s="27" t="s">
        <v>327</v>
      </c>
    </row>
    <row r="131" spans="1:14" x14ac:dyDescent="0.3">
      <c r="A131" s="3"/>
      <c r="B131" t="s">
        <v>179</v>
      </c>
      <c r="C131" t="s">
        <v>180</v>
      </c>
      <c r="D131" t="s">
        <v>244</v>
      </c>
      <c r="E131" s="28">
        <v>20</v>
      </c>
      <c r="F131" s="28" t="s">
        <v>243</v>
      </c>
      <c r="G131" s="28" t="s">
        <v>21</v>
      </c>
      <c r="H131" s="35">
        <v>244329.30429579833</v>
      </c>
      <c r="I131" s="33">
        <f t="shared" si="6"/>
        <v>274427.8417815126</v>
      </c>
      <c r="J131" s="28">
        <v>3.7839999999999998E-4</v>
      </c>
      <c r="K131" s="34">
        <f t="shared" ref="K131:K194" si="7">I131*J131</f>
        <v>103.84349533012437</v>
      </c>
      <c r="M131" s="27" t="s">
        <v>326</v>
      </c>
      <c r="N131" s="27" t="s">
        <v>327</v>
      </c>
    </row>
    <row r="132" spans="1:14" x14ac:dyDescent="0.3">
      <c r="A132" s="3"/>
      <c r="B132" t="s">
        <v>179</v>
      </c>
      <c r="C132" t="s">
        <v>123</v>
      </c>
      <c r="D132" t="s">
        <v>244</v>
      </c>
      <c r="E132" s="28">
        <v>37</v>
      </c>
      <c r="F132" s="28" t="s">
        <v>43</v>
      </c>
      <c r="G132" s="28" t="s">
        <v>21</v>
      </c>
      <c r="H132" s="35">
        <v>182567.52217949534</v>
      </c>
      <c r="I132" s="33">
        <f t="shared" si="6"/>
        <v>205057.72418711431</v>
      </c>
      <c r="J132" s="28">
        <v>3.7839999999999998E-4</v>
      </c>
      <c r="K132" s="34">
        <f t="shared" si="7"/>
        <v>77.59384283240405</v>
      </c>
      <c r="M132" s="27" t="s">
        <v>326</v>
      </c>
      <c r="N132" s="27" t="s">
        <v>327</v>
      </c>
    </row>
    <row r="133" spans="1:14" x14ac:dyDescent="0.3">
      <c r="A133" s="3"/>
      <c r="B133" t="s">
        <v>179</v>
      </c>
      <c r="C133" t="s">
        <v>123</v>
      </c>
      <c r="D133" t="s">
        <v>244</v>
      </c>
      <c r="E133" s="28">
        <v>39</v>
      </c>
      <c r="F133" s="28" t="s">
        <v>43</v>
      </c>
      <c r="G133" s="28" t="s">
        <v>21</v>
      </c>
      <c r="H133" s="35">
        <v>182567.52217949534</v>
      </c>
      <c r="I133" s="33">
        <f t="shared" si="6"/>
        <v>205057.72418711431</v>
      </c>
      <c r="J133" s="28">
        <v>3.7839999999999998E-4</v>
      </c>
      <c r="K133" s="34">
        <f t="shared" si="7"/>
        <v>77.59384283240405</v>
      </c>
      <c r="M133" s="27" t="s">
        <v>326</v>
      </c>
      <c r="N133" s="27" t="s">
        <v>327</v>
      </c>
    </row>
    <row r="134" spans="1:14" x14ac:dyDescent="0.3">
      <c r="A134" s="3"/>
      <c r="B134" t="s">
        <v>179</v>
      </c>
      <c r="C134" t="s">
        <v>123</v>
      </c>
      <c r="D134" t="s">
        <v>244</v>
      </c>
      <c r="E134" s="28">
        <v>41</v>
      </c>
      <c r="F134" s="28" t="s">
        <v>43</v>
      </c>
      <c r="G134" s="28" t="s">
        <v>21</v>
      </c>
      <c r="H134" s="35">
        <v>182567.52217949534</v>
      </c>
      <c r="I134" s="33">
        <f t="shared" si="6"/>
        <v>205057.72418711431</v>
      </c>
      <c r="J134" s="28">
        <v>3.7839999999999998E-4</v>
      </c>
      <c r="K134" s="34">
        <f t="shared" si="7"/>
        <v>77.59384283240405</v>
      </c>
      <c r="M134" s="27" t="s">
        <v>326</v>
      </c>
      <c r="N134" s="27" t="s">
        <v>327</v>
      </c>
    </row>
    <row r="135" spans="1:14" x14ac:dyDescent="0.3">
      <c r="A135" s="3"/>
      <c r="B135" t="s">
        <v>179</v>
      </c>
      <c r="C135" t="s">
        <v>123</v>
      </c>
      <c r="D135" t="s">
        <v>244</v>
      </c>
      <c r="E135" s="28">
        <v>43</v>
      </c>
      <c r="F135" s="28" t="s">
        <v>43</v>
      </c>
      <c r="G135" s="28" t="s">
        <v>21</v>
      </c>
      <c r="H135" s="35">
        <v>182567.52217949534</v>
      </c>
      <c r="I135" s="33">
        <f t="shared" si="6"/>
        <v>205057.72418711431</v>
      </c>
      <c r="J135" s="28">
        <v>3.7839999999999998E-4</v>
      </c>
      <c r="K135" s="34">
        <f t="shared" si="7"/>
        <v>77.59384283240405</v>
      </c>
      <c r="M135" s="27" t="s">
        <v>326</v>
      </c>
      <c r="N135" s="27" t="s">
        <v>327</v>
      </c>
    </row>
    <row r="136" spans="1:14" x14ac:dyDescent="0.3">
      <c r="A136" s="3"/>
      <c r="B136" t="s">
        <v>179</v>
      </c>
      <c r="C136" t="s">
        <v>123</v>
      </c>
      <c r="D136" t="s">
        <v>244</v>
      </c>
      <c r="E136" s="28">
        <v>45</v>
      </c>
      <c r="F136" s="28" t="s">
        <v>43</v>
      </c>
      <c r="G136" s="28" t="s">
        <v>21</v>
      </c>
      <c r="H136" s="35">
        <v>182567.52217949534</v>
      </c>
      <c r="I136" s="33">
        <f t="shared" si="6"/>
        <v>205057.72418711431</v>
      </c>
      <c r="J136" s="28">
        <v>3.7839999999999998E-4</v>
      </c>
      <c r="K136" s="34">
        <f t="shared" si="7"/>
        <v>77.59384283240405</v>
      </c>
      <c r="M136" s="27" t="s">
        <v>326</v>
      </c>
      <c r="N136" s="27" t="s">
        <v>327</v>
      </c>
    </row>
    <row r="137" spans="1:14" x14ac:dyDescent="0.3">
      <c r="A137" s="3"/>
      <c r="B137" t="s">
        <v>179</v>
      </c>
      <c r="C137" t="s">
        <v>123</v>
      </c>
      <c r="D137" t="s">
        <v>244</v>
      </c>
      <c r="E137" s="28">
        <v>47</v>
      </c>
      <c r="F137" s="28" t="s">
        <v>43</v>
      </c>
      <c r="G137" s="28" t="s">
        <v>21</v>
      </c>
      <c r="H137" s="35">
        <v>182567.52217949534</v>
      </c>
      <c r="I137" s="33">
        <f t="shared" si="6"/>
        <v>205057.72418711431</v>
      </c>
      <c r="J137" s="28">
        <v>3.7839999999999998E-4</v>
      </c>
      <c r="K137" s="34">
        <f t="shared" si="7"/>
        <v>77.59384283240405</v>
      </c>
      <c r="M137" s="27" t="s">
        <v>326</v>
      </c>
      <c r="N137" s="27" t="s">
        <v>327</v>
      </c>
    </row>
    <row r="138" spans="1:14" x14ac:dyDescent="0.3">
      <c r="A138" s="3"/>
      <c r="B138" t="s">
        <v>179</v>
      </c>
      <c r="C138" t="s">
        <v>123</v>
      </c>
      <c r="D138" t="s">
        <v>244</v>
      </c>
      <c r="E138" s="28">
        <v>49</v>
      </c>
      <c r="F138" s="28" t="s">
        <v>43</v>
      </c>
      <c r="G138" s="28" t="s">
        <v>21</v>
      </c>
      <c r="H138" s="35">
        <v>182567.52217949534</v>
      </c>
      <c r="I138" s="33">
        <f t="shared" si="6"/>
        <v>205057.72418711431</v>
      </c>
      <c r="J138" s="28">
        <v>3.7839999999999998E-4</v>
      </c>
      <c r="K138" s="34">
        <f t="shared" si="7"/>
        <v>77.59384283240405</v>
      </c>
      <c r="M138" s="27" t="s">
        <v>326</v>
      </c>
      <c r="N138" s="27" t="s">
        <v>327</v>
      </c>
    </row>
    <row r="139" spans="1:14" x14ac:dyDescent="0.3">
      <c r="A139" s="3"/>
      <c r="B139" t="s">
        <v>179</v>
      </c>
      <c r="C139" t="s">
        <v>123</v>
      </c>
      <c r="D139" t="s">
        <v>244</v>
      </c>
      <c r="E139" s="28">
        <v>51</v>
      </c>
      <c r="F139" s="28" t="s">
        <v>43</v>
      </c>
      <c r="G139" s="28" t="s">
        <v>21</v>
      </c>
      <c r="H139" s="35">
        <v>182567.52217949534</v>
      </c>
      <c r="I139" s="33">
        <f t="shared" si="6"/>
        <v>205057.72418711431</v>
      </c>
      <c r="J139" s="28">
        <v>3.7839999999999998E-4</v>
      </c>
      <c r="K139" s="34">
        <f t="shared" si="7"/>
        <v>77.59384283240405</v>
      </c>
      <c r="M139" s="27" t="s">
        <v>326</v>
      </c>
      <c r="N139" s="27" t="s">
        <v>327</v>
      </c>
    </row>
    <row r="140" spans="1:14" x14ac:dyDescent="0.3">
      <c r="A140" s="3"/>
      <c r="B140" t="s">
        <v>179</v>
      </c>
      <c r="C140" t="s">
        <v>31</v>
      </c>
      <c r="D140" t="s">
        <v>245</v>
      </c>
      <c r="E140" s="28">
        <v>2</v>
      </c>
      <c r="F140" s="28" t="s">
        <v>246</v>
      </c>
      <c r="G140" s="28" t="s">
        <v>21</v>
      </c>
      <c r="H140" s="35">
        <v>190188.54513613446</v>
      </c>
      <c r="I140" s="33">
        <f t="shared" si="6"/>
        <v>213617.56881232493</v>
      </c>
      <c r="J140" s="28">
        <v>3.7839999999999998E-4</v>
      </c>
      <c r="K140" s="34">
        <f t="shared" si="7"/>
        <v>80.832888038583746</v>
      </c>
      <c r="M140" s="27" t="s">
        <v>326</v>
      </c>
      <c r="N140" s="27" t="s">
        <v>327</v>
      </c>
    </row>
    <row r="141" spans="1:14" x14ac:dyDescent="0.3">
      <c r="A141" s="3"/>
      <c r="B141" t="s">
        <v>179</v>
      </c>
      <c r="C141" t="s">
        <v>31</v>
      </c>
      <c r="D141" t="s">
        <v>245</v>
      </c>
      <c r="E141" s="28">
        <v>4</v>
      </c>
      <c r="F141" s="28" t="s">
        <v>246</v>
      </c>
      <c r="G141" s="28" t="s">
        <v>21</v>
      </c>
      <c r="H141" s="35">
        <v>190188.54513613446</v>
      </c>
      <c r="I141" s="33">
        <f t="shared" si="6"/>
        <v>213617.56881232493</v>
      </c>
      <c r="J141" s="28">
        <v>3.7839999999999998E-4</v>
      </c>
      <c r="K141" s="34">
        <f t="shared" si="7"/>
        <v>80.832888038583746</v>
      </c>
      <c r="M141" s="27" t="s">
        <v>326</v>
      </c>
      <c r="N141" s="27" t="s">
        <v>327</v>
      </c>
    </row>
    <row r="142" spans="1:14" x14ac:dyDescent="0.3">
      <c r="A142" s="3"/>
      <c r="B142" t="s">
        <v>179</v>
      </c>
      <c r="C142" t="s">
        <v>31</v>
      </c>
      <c r="D142" t="s">
        <v>245</v>
      </c>
      <c r="E142" s="28">
        <v>6</v>
      </c>
      <c r="F142" s="28" t="s">
        <v>246</v>
      </c>
      <c r="G142" s="28" t="s">
        <v>21</v>
      </c>
      <c r="H142" s="35">
        <v>190188.54513613446</v>
      </c>
      <c r="I142" s="33">
        <f t="shared" si="6"/>
        <v>213617.56881232493</v>
      </c>
      <c r="J142" s="28">
        <v>3.7839999999999998E-4</v>
      </c>
      <c r="K142" s="34">
        <f t="shared" si="7"/>
        <v>80.832888038583746</v>
      </c>
      <c r="M142" s="27" t="s">
        <v>326</v>
      </c>
      <c r="N142" s="27" t="s">
        <v>327</v>
      </c>
    </row>
    <row r="143" spans="1:14" x14ac:dyDescent="0.3">
      <c r="A143" s="3"/>
      <c r="B143" t="s">
        <v>179</v>
      </c>
      <c r="C143" t="s">
        <v>31</v>
      </c>
      <c r="D143" t="s">
        <v>245</v>
      </c>
      <c r="E143" s="28">
        <v>8</v>
      </c>
      <c r="F143" s="28" t="s">
        <v>246</v>
      </c>
      <c r="G143" s="28" t="s">
        <v>21</v>
      </c>
      <c r="H143" s="35">
        <v>190188.54513613446</v>
      </c>
      <c r="I143" s="33">
        <f t="shared" si="6"/>
        <v>213617.56881232493</v>
      </c>
      <c r="J143" s="28">
        <v>3.7839999999999998E-4</v>
      </c>
      <c r="K143" s="34">
        <f t="shared" si="7"/>
        <v>80.832888038583746</v>
      </c>
      <c r="M143" s="27" t="s">
        <v>326</v>
      </c>
      <c r="N143" s="27" t="s">
        <v>327</v>
      </c>
    </row>
    <row r="144" spans="1:14" x14ac:dyDescent="0.3">
      <c r="A144" s="3"/>
      <c r="B144" t="s">
        <v>179</v>
      </c>
      <c r="C144" t="s">
        <v>31</v>
      </c>
      <c r="D144" t="s">
        <v>245</v>
      </c>
      <c r="E144" s="28">
        <v>10</v>
      </c>
      <c r="F144" s="28" t="s">
        <v>246</v>
      </c>
      <c r="G144" s="28" t="s">
        <v>21</v>
      </c>
      <c r="H144" s="35">
        <v>190188.54513613446</v>
      </c>
      <c r="I144" s="33">
        <f t="shared" si="6"/>
        <v>213617.56881232493</v>
      </c>
      <c r="J144" s="28">
        <v>3.7839999999999998E-4</v>
      </c>
      <c r="K144" s="34">
        <f t="shared" si="7"/>
        <v>80.832888038583746</v>
      </c>
      <c r="M144" s="27" t="s">
        <v>326</v>
      </c>
      <c r="N144" s="27" t="s">
        <v>327</v>
      </c>
    </row>
    <row r="145" spans="1:15" x14ac:dyDescent="0.3">
      <c r="A145" s="3"/>
      <c r="B145" t="s">
        <v>179</v>
      </c>
      <c r="C145" t="s">
        <v>31</v>
      </c>
      <c r="D145" t="s">
        <v>245</v>
      </c>
      <c r="E145" s="28">
        <v>12</v>
      </c>
      <c r="F145" s="28" t="s">
        <v>246</v>
      </c>
      <c r="G145" s="28" t="s">
        <v>21</v>
      </c>
      <c r="H145" s="35">
        <v>190188.54513613446</v>
      </c>
      <c r="I145" s="33">
        <f t="shared" si="6"/>
        <v>213617.56881232493</v>
      </c>
      <c r="J145" s="28">
        <v>3.7839999999999998E-4</v>
      </c>
      <c r="K145" s="34">
        <f t="shared" si="7"/>
        <v>80.832888038583746</v>
      </c>
      <c r="M145" s="27" t="s">
        <v>326</v>
      </c>
      <c r="N145" s="27" t="s">
        <v>327</v>
      </c>
    </row>
    <row r="146" spans="1:15" x14ac:dyDescent="0.3">
      <c r="A146" s="3"/>
      <c r="B146" t="s">
        <v>179</v>
      </c>
      <c r="C146" t="s">
        <v>31</v>
      </c>
      <c r="D146" t="s">
        <v>247</v>
      </c>
      <c r="E146" s="28">
        <v>20</v>
      </c>
      <c r="F146" s="28" t="s">
        <v>246</v>
      </c>
      <c r="G146" s="28" t="s">
        <v>21</v>
      </c>
      <c r="H146" s="35">
        <v>199313.7015126051</v>
      </c>
      <c r="I146" s="33">
        <f t="shared" si="6"/>
        <v>223866.83865546223</v>
      </c>
      <c r="J146" s="28">
        <v>3.7839999999999998E-4</v>
      </c>
      <c r="K146" s="34">
        <f t="shared" si="7"/>
        <v>84.711211747226898</v>
      </c>
      <c r="M146" s="27" t="s">
        <v>326</v>
      </c>
      <c r="N146" s="27" t="s">
        <v>327</v>
      </c>
    </row>
    <row r="147" spans="1:15" x14ac:dyDescent="0.3">
      <c r="A147" s="3"/>
      <c r="B147" t="s">
        <v>179</v>
      </c>
      <c r="C147" t="s">
        <v>31</v>
      </c>
      <c r="D147" t="s">
        <v>247</v>
      </c>
      <c r="E147" s="28">
        <v>22</v>
      </c>
      <c r="F147" s="28" t="s">
        <v>246</v>
      </c>
      <c r="G147" s="28" t="s">
        <v>21</v>
      </c>
      <c r="H147" s="35">
        <v>199313.7015126051</v>
      </c>
      <c r="I147" s="33">
        <f t="shared" si="6"/>
        <v>223866.83865546223</v>
      </c>
      <c r="J147" s="28">
        <v>3.7839999999999998E-4</v>
      </c>
      <c r="K147" s="34">
        <f t="shared" si="7"/>
        <v>84.711211747226898</v>
      </c>
      <c r="M147" s="27" t="s">
        <v>326</v>
      </c>
      <c r="N147" s="27" t="s">
        <v>327</v>
      </c>
    </row>
    <row r="148" spans="1:15" x14ac:dyDescent="0.3">
      <c r="A148" s="3"/>
      <c r="B148" t="s">
        <v>179</v>
      </c>
      <c r="C148" t="s">
        <v>31</v>
      </c>
      <c r="D148" t="s">
        <v>247</v>
      </c>
      <c r="E148" s="28">
        <v>24</v>
      </c>
      <c r="F148" s="28" t="s">
        <v>246</v>
      </c>
      <c r="G148" s="28" t="s">
        <v>21</v>
      </c>
      <c r="H148" s="35">
        <v>199313.7015126051</v>
      </c>
      <c r="I148" s="33">
        <f t="shared" si="6"/>
        <v>223866.83865546223</v>
      </c>
      <c r="J148" s="28">
        <v>3.7839999999999998E-4</v>
      </c>
      <c r="K148" s="34">
        <f t="shared" si="7"/>
        <v>84.711211747226898</v>
      </c>
      <c r="M148" s="27" t="s">
        <v>326</v>
      </c>
      <c r="N148" s="27" t="s">
        <v>327</v>
      </c>
    </row>
    <row r="149" spans="1:15" x14ac:dyDescent="0.3">
      <c r="A149" s="3"/>
      <c r="B149" t="s">
        <v>179</v>
      </c>
      <c r="C149" t="s">
        <v>31</v>
      </c>
      <c r="D149" t="s">
        <v>247</v>
      </c>
      <c r="E149" s="28">
        <v>26</v>
      </c>
      <c r="F149" s="28" t="s">
        <v>246</v>
      </c>
      <c r="G149" s="28" t="s">
        <v>21</v>
      </c>
      <c r="H149" s="35">
        <v>199313.7015126051</v>
      </c>
      <c r="I149" s="33">
        <f t="shared" si="6"/>
        <v>223866.83865546223</v>
      </c>
      <c r="J149" s="28">
        <v>3.7839999999999998E-4</v>
      </c>
      <c r="K149" s="34">
        <f t="shared" si="7"/>
        <v>84.711211747226898</v>
      </c>
      <c r="M149" s="27" t="s">
        <v>326</v>
      </c>
      <c r="N149" s="27" t="s">
        <v>327</v>
      </c>
    </row>
    <row r="150" spans="1:15" x14ac:dyDescent="0.3">
      <c r="A150" s="3"/>
      <c r="B150" t="s">
        <v>179</v>
      </c>
      <c r="C150" t="s">
        <v>123</v>
      </c>
      <c r="D150" t="s">
        <v>248</v>
      </c>
      <c r="E150" s="28">
        <v>16</v>
      </c>
      <c r="F150" s="28" t="s">
        <v>249</v>
      </c>
      <c r="G150" s="28" t="s">
        <v>21</v>
      </c>
      <c r="H150" s="35">
        <v>244329.30429579833</v>
      </c>
      <c r="I150" s="33">
        <f t="shared" si="6"/>
        <v>274427.8417815126</v>
      </c>
      <c r="J150" s="28">
        <v>3.7839999999999998E-4</v>
      </c>
      <c r="K150" s="34">
        <f t="shared" si="7"/>
        <v>103.84349533012437</v>
      </c>
      <c r="M150" s="27" t="s">
        <v>326</v>
      </c>
      <c r="N150" s="27" t="s">
        <v>327</v>
      </c>
    </row>
    <row r="151" spans="1:15" x14ac:dyDescent="0.3">
      <c r="A151" s="3"/>
      <c r="B151" t="s">
        <v>179</v>
      </c>
      <c r="C151" t="s">
        <v>123</v>
      </c>
      <c r="D151" t="s">
        <v>250</v>
      </c>
      <c r="E151" s="28">
        <v>4</v>
      </c>
      <c r="F151" s="28" t="s">
        <v>251</v>
      </c>
      <c r="G151" s="28" t="s">
        <v>21</v>
      </c>
      <c r="H151" s="35">
        <v>190436.74629243702</v>
      </c>
      <c r="I151" s="33">
        <f t="shared" si="6"/>
        <v>213896.34547338937</v>
      </c>
      <c r="J151" s="28">
        <v>3.7839999999999998E-4</v>
      </c>
      <c r="K151" s="34">
        <f t="shared" si="7"/>
        <v>80.938377127130536</v>
      </c>
      <c r="M151" s="27" t="s">
        <v>326</v>
      </c>
      <c r="N151" s="27" t="s">
        <v>327</v>
      </c>
    </row>
    <row r="152" spans="1:15" x14ac:dyDescent="0.3">
      <c r="A152" s="3"/>
      <c r="B152" t="s">
        <v>179</v>
      </c>
      <c r="C152" t="s">
        <v>123</v>
      </c>
      <c r="D152" t="s">
        <v>252</v>
      </c>
      <c r="E152" s="28">
        <v>2</v>
      </c>
      <c r="F152" s="28" t="s">
        <v>251</v>
      </c>
      <c r="G152" s="28" t="s">
        <v>21</v>
      </c>
      <c r="H152" s="35">
        <v>190436.74629243702</v>
      </c>
      <c r="I152" s="33">
        <f t="shared" si="6"/>
        <v>213896.34547338937</v>
      </c>
      <c r="J152" s="28">
        <v>3.7839999999999998E-4</v>
      </c>
      <c r="K152" s="34">
        <f t="shared" si="7"/>
        <v>80.938377127130536</v>
      </c>
      <c r="M152" s="27" t="s">
        <v>326</v>
      </c>
      <c r="N152" s="27" t="s">
        <v>327</v>
      </c>
    </row>
    <row r="153" spans="1:15" x14ac:dyDescent="0.3">
      <c r="A153" s="3"/>
      <c r="B153" t="s">
        <v>179</v>
      </c>
      <c r="C153" t="s">
        <v>123</v>
      </c>
      <c r="D153" t="s">
        <v>252</v>
      </c>
      <c r="E153" s="28">
        <v>15</v>
      </c>
      <c r="F153" s="28" t="s">
        <v>251</v>
      </c>
      <c r="G153" s="28" t="s">
        <v>21</v>
      </c>
      <c r="H153" s="35">
        <v>214044.46164705884</v>
      </c>
      <c r="I153" s="33">
        <f t="shared" si="6"/>
        <v>240412.25764705884</v>
      </c>
      <c r="J153" s="28">
        <v>3.7839999999999998E-4</v>
      </c>
      <c r="K153" s="34">
        <f t="shared" si="7"/>
        <v>90.971998293647061</v>
      </c>
      <c r="M153" s="27" t="s">
        <v>326</v>
      </c>
      <c r="N153" s="27" t="s">
        <v>327</v>
      </c>
    </row>
    <row r="154" spans="1:15" x14ac:dyDescent="0.3">
      <c r="A154" s="3"/>
      <c r="B154" t="s">
        <v>179</v>
      </c>
      <c r="C154" t="s">
        <v>123</v>
      </c>
      <c r="D154" t="s">
        <v>252</v>
      </c>
      <c r="E154" s="28">
        <v>17</v>
      </c>
      <c r="F154" s="28" t="s">
        <v>251</v>
      </c>
      <c r="G154" s="28" t="s">
        <v>21</v>
      </c>
      <c r="H154" s="35">
        <v>214044.46164705884</v>
      </c>
      <c r="I154" s="33">
        <f t="shared" si="6"/>
        <v>240412.25764705884</v>
      </c>
      <c r="J154" s="28">
        <v>3.7839999999999998E-4</v>
      </c>
      <c r="K154" s="34">
        <f t="shared" si="7"/>
        <v>90.971998293647061</v>
      </c>
      <c r="M154" s="27" t="s">
        <v>326</v>
      </c>
      <c r="N154" s="27" t="s">
        <v>327</v>
      </c>
    </row>
    <row r="155" spans="1:15" x14ac:dyDescent="0.3">
      <c r="A155" s="30"/>
      <c r="B155" s="10" t="s">
        <v>179</v>
      </c>
      <c r="C155" s="10" t="s">
        <v>123</v>
      </c>
      <c r="D155" s="10" t="s">
        <v>304</v>
      </c>
      <c r="E155" s="27" t="s">
        <v>305</v>
      </c>
      <c r="F155" s="27" t="s">
        <v>306</v>
      </c>
      <c r="G155" s="27" t="s">
        <v>21</v>
      </c>
      <c r="H155" s="33">
        <v>661372.66666666663</v>
      </c>
      <c r="I155" s="33">
        <f t="shared" si="6"/>
        <v>742846.11111111101</v>
      </c>
      <c r="J155" s="28">
        <v>3.7839999999999998E-4</v>
      </c>
      <c r="K155" s="34">
        <f t="shared" si="7"/>
        <v>281.09296844444441</v>
      </c>
      <c r="M155" s="27" t="s">
        <v>328</v>
      </c>
      <c r="N155" s="27" t="s">
        <v>333</v>
      </c>
      <c r="O155" t="s">
        <v>332</v>
      </c>
    </row>
    <row r="156" spans="1:15" x14ac:dyDescent="0.3">
      <c r="A156" s="3"/>
      <c r="B156" t="s">
        <v>179</v>
      </c>
      <c r="C156" t="s">
        <v>123</v>
      </c>
      <c r="D156" t="s">
        <v>253</v>
      </c>
      <c r="E156" s="28">
        <v>16</v>
      </c>
      <c r="F156" s="28" t="s">
        <v>254</v>
      </c>
      <c r="G156" s="28" t="s">
        <v>21</v>
      </c>
      <c r="H156" s="35">
        <v>169976.71197983189</v>
      </c>
      <c r="I156" s="33">
        <f t="shared" ref="I156:I187" si="8">H156*124/110.4</f>
        <v>190915.87215126047</v>
      </c>
      <c r="J156" s="28">
        <v>3.7839999999999998E-4</v>
      </c>
      <c r="K156" s="34">
        <f t="shared" si="7"/>
        <v>72.242566022036954</v>
      </c>
      <c r="M156" s="27" t="s">
        <v>326</v>
      </c>
      <c r="N156" s="27" t="s">
        <v>327</v>
      </c>
    </row>
    <row r="157" spans="1:15" x14ac:dyDescent="0.3">
      <c r="A157" s="3"/>
      <c r="B157" t="s">
        <v>179</v>
      </c>
      <c r="C157" t="s">
        <v>123</v>
      </c>
      <c r="D157" t="s">
        <v>253</v>
      </c>
      <c r="E157" s="28">
        <v>18</v>
      </c>
      <c r="F157" s="28" t="s">
        <v>254</v>
      </c>
      <c r="G157" s="28" t="s">
        <v>21</v>
      </c>
      <c r="H157" s="35">
        <v>169976.71197983189</v>
      </c>
      <c r="I157" s="33">
        <f t="shared" si="8"/>
        <v>190915.87215126047</v>
      </c>
      <c r="J157" s="28">
        <v>3.7839999999999998E-4</v>
      </c>
      <c r="K157" s="34">
        <f t="shared" si="7"/>
        <v>72.242566022036954</v>
      </c>
      <c r="M157" s="27" t="s">
        <v>326</v>
      </c>
      <c r="N157" s="27" t="s">
        <v>327</v>
      </c>
    </row>
    <row r="158" spans="1:15" x14ac:dyDescent="0.3">
      <c r="A158" s="3"/>
      <c r="B158" t="s">
        <v>179</v>
      </c>
      <c r="C158" t="s">
        <v>123</v>
      </c>
      <c r="D158" t="s">
        <v>255</v>
      </c>
      <c r="E158" s="28">
        <v>6</v>
      </c>
      <c r="F158" s="28" t="s">
        <v>254</v>
      </c>
      <c r="G158" s="28" t="s">
        <v>21</v>
      </c>
      <c r="H158" s="35">
        <v>190187.46974117646</v>
      </c>
      <c r="I158" s="33">
        <f t="shared" si="8"/>
        <v>213616.36094117645</v>
      </c>
      <c r="J158" s="28">
        <v>3.7839999999999998E-4</v>
      </c>
      <c r="K158" s="34">
        <f t="shared" si="7"/>
        <v>80.832430980141169</v>
      </c>
      <c r="M158" s="27" t="s">
        <v>328</v>
      </c>
      <c r="N158" s="27">
        <v>12</v>
      </c>
      <c r="O158" t="s">
        <v>337</v>
      </c>
    </row>
    <row r="159" spans="1:15" x14ac:dyDescent="0.3">
      <c r="A159" s="3"/>
      <c r="B159" t="s">
        <v>179</v>
      </c>
      <c r="C159" t="s">
        <v>180</v>
      </c>
      <c r="D159" t="s">
        <v>255</v>
      </c>
      <c r="E159" s="28">
        <v>14</v>
      </c>
      <c r="F159" s="28" t="s">
        <v>254</v>
      </c>
      <c r="G159" s="28" t="s">
        <v>21</v>
      </c>
      <c r="H159" s="35">
        <v>158258.56328067224</v>
      </c>
      <c r="I159" s="33">
        <f t="shared" si="8"/>
        <v>177754.18339495794</v>
      </c>
      <c r="J159" s="28">
        <v>3.7839999999999998E-4</v>
      </c>
      <c r="K159" s="34">
        <f t="shared" si="7"/>
        <v>67.262182996652086</v>
      </c>
      <c r="M159" s="27" t="s">
        <v>326</v>
      </c>
      <c r="N159" s="27" t="s">
        <v>327</v>
      </c>
    </row>
    <row r="160" spans="1:15" x14ac:dyDescent="0.3">
      <c r="A160" s="3"/>
      <c r="B160" t="s">
        <v>179</v>
      </c>
      <c r="C160" t="s">
        <v>123</v>
      </c>
      <c r="D160" t="s">
        <v>256</v>
      </c>
      <c r="E160" s="28">
        <v>4</v>
      </c>
      <c r="F160" s="28" t="s">
        <v>254</v>
      </c>
      <c r="G160" s="28" t="s">
        <v>21</v>
      </c>
      <c r="H160" s="35">
        <v>199442.74890756304</v>
      </c>
      <c r="I160" s="33">
        <f t="shared" si="8"/>
        <v>224011.78319327731</v>
      </c>
      <c r="J160" s="28">
        <v>3.7839999999999998E-4</v>
      </c>
      <c r="K160" s="34">
        <f t="shared" si="7"/>
        <v>84.766058760336136</v>
      </c>
      <c r="L160" s="28">
        <v>2024</v>
      </c>
      <c r="M160" s="27" t="s">
        <v>326</v>
      </c>
      <c r="N160" s="27" t="s">
        <v>327</v>
      </c>
    </row>
    <row r="161" spans="1:15" x14ac:dyDescent="0.3">
      <c r="A161" s="3"/>
      <c r="B161" t="s">
        <v>179</v>
      </c>
      <c r="C161" t="s">
        <v>123</v>
      </c>
      <c r="D161" t="s">
        <v>256</v>
      </c>
      <c r="E161" s="28">
        <v>8</v>
      </c>
      <c r="F161" s="28" t="s">
        <v>254</v>
      </c>
      <c r="G161" s="28" t="s">
        <v>21</v>
      </c>
      <c r="H161" s="35">
        <v>190187.46974117646</v>
      </c>
      <c r="I161" s="33">
        <f t="shared" si="8"/>
        <v>213616.36094117645</v>
      </c>
      <c r="J161" s="28">
        <v>3.7839999999999998E-4</v>
      </c>
      <c r="K161" s="34">
        <f t="shared" si="7"/>
        <v>80.832430980141169</v>
      </c>
      <c r="M161" s="27" t="s">
        <v>326</v>
      </c>
      <c r="N161" s="27" t="s">
        <v>327</v>
      </c>
    </row>
    <row r="162" spans="1:15" x14ac:dyDescent="0.3">
      <c r="A162" s="3"/>
      <c r="B162" t="s">
        <v>179</v>
      </c>
      <c r="C162" t="s">
        <v>123</v>
      </c>
      <c r="D162" t="s">
        <v>257</v>
      </c>
      <c r="E162" s="28">
        <v>3</v>
      </c>
      <c r="F162" s="28" t="s">
        <v>258</v>
      </c>
      <c r="G162" s="28" t="s">
        <v>21</v>
      </c>
      <c r="H162" s="35">
        <v>190436.74629243702</v>
      </c>
      <c r="I162" s="33">
        <f t="shared" si="8"/>
        <v>213896.34547338937</v>
      </c>
      <c r="J162" s="28">
        <v>3.7839999999999998E-4</v>
      </c>
      <c r="K162" s="34">
        <f t="shared" si="7"/>
        <v>80.938377127130536</v>
      </c>
      <c r="M162" s="27" t="s">
        <v>326</v>
      </c>
      <c r="N162" s="27" t="s">
        <v>327</v>
      </c>
    </row>
    <row r="163" spans="1:15" x14ac:dyDescent="0.3">
      <c r="A163" s="3"/>
      <c r="B163" t="s">
        <v>179</v>
      </c>
      <c r="C163" t="s">
        <v>132</v>
      </c>
      <c r="D163" t="s">
        <v>259</v>
      </c>
      <c r="E163" s="28">
        <v>3</v>
      </c>
      <c r="F163" s="28" t="s">
        <v>260</v>
      </c>
      <c r="G163" s="28" t="s">
        <v>21</v>
      </c>
      <c r="H163" s="35">
        <v>189214.4523831933</v>
      </c>
      <c r="I163" s="33">
        <f t="shared" si="8"/>
        <v>212523.47912605046</v>
      </c>
      <c r="J163" s="28">
        <v>3.7839999999999998E-4</v>
      </c>
      <c r="K163" s="34">
        <f t="shared" si="7"/>
        <v>80.418884501297484</v>
      </c>
      <c r="L163" s="28">
        <v>2024</v>
      </c>
      <c r="M163" s="27" t="s">
        <v>326</v>
      </c>
      <c r="N163" s="27" t="s">
        <v>327</v>
      </c>
    </row>
    <row r="164" spans="1:15" x14ac:dyDescent="0.3">
      <c r="A164" s="3"/>
      <c r="B164" t="s">
        <v>179</v>
      </c>
      <c r="C164" t="s">
        <v>132</v>
      </c>
      <c r="D164" t="s">
        <v>259</v>
      </c>
      <c r="E164" s="28">
        <v>5</v>
      </c>
      <c r="F164" s="28" t="s">
        <v>260</v>
      </c>
      <c r="G164" s="28" t="s">
        <v>21</v>
      </c>
      <c r="H164" s="35">
        <v>189214.4523831933</v>
      </c>
      <c r="I164" s="33">
        <f t="shared" si="8"/>
        <v>212523.47912605046</v>
      </c>
      <c r="J164" s="28">
        <v>3.7839999999999998E-4</v>
      </c>
      <c r="K164" s="34">
        <f t="shared" si="7"/>
        <v>80.418884501297484</v>
      </c>
      <c r="M164" s="27" t="s">
        <v>326</v>
      </c>
      <c r="N164" s="27" t="s">
        <v>327</v>
      </c>
    </row>
    <row r="165" spans="1:15" x14ac:dyDescent="0.3">
      <c r="A165" s="3"/>
      <c r="B165" t="s">
        <v>179</v>
      </c>
      <c r="C165" t="s">
        <v>132</v>
      </c>
      <c r="D165" t="s">
        <v>259</v>
      </c>
      <c r="E165" s="28">
        <v>7</v>
      </c>
      <c r="F165" s="28" t="s">
        <v>260</v>
      </c>
      <c r="G165" s="28" t="s">
        <v>21</v>
      </c>
      <c r="H165" s="35">
        <v>189214.4523831933</v>
      </c>
      <c r="I165" s="33">
        <f t="shared" si="8"/>
        <v>212523.47912605046</v>
      </c>
      <c r="J165" s="28">
        <v>3.7839999999999998E-4</v>
      </c>
      <c r="K165" s="34">
        <f t="shared" si="7"/>
        <v>80.418884501297484</v>
      </c>
      <c r="M165" s="27" t="s">
        <v>326</v>
      </c>
      <c r="N165" s="27" t="s">
        <v>327</v>
      </c>
    </row>
    <row r="166" spans="1:15" x14ac:dyDescent="0.3">
      <c r="A166" s="3"/>
      <c r="B166" t="s">
        <v>179</v>
      </c>
      <c r="C166" t="s">
        <v>132</v>
      </c>
      <c r="D166" t="s">
        <v>259</v>
      </c>
      <c r="E166" s="28">
        <v>9</v>
      </c>
      <c r="F166" s="28" t="s">
        <v>260</v>
      </c>
      <c r="G166" s="28" t="s">
        <v>21</v>
      </c>
      <c r="H166" s="35">
        <v>189214.4523831933</v>
      </c>
      <c r="I166" s="33">
        <f t="shared" si="8"/>
        <v>212523.47912605046</v>
      </c>
      <c r="J166" s="28">
        <v>3.7839999999999998E-4</v>
      </c>
      <c r="K166" s="34">
        <f t="shared" si="7"/>
        <v>80.418884501297484</v>
      </c>
      <c r="M166" s="27" t="s">
        <v>326</v>
      </c>
      <c r="N166" s="27" t="s">
        <v>327</v>
      </c>
    </row>
    <row r="167" spans="1:15" x14ac:dyDescent="0.3">
      <c r="A167" s="3"/>
      <c r="B167" t="s">
        <v>179</v>
      </c>
      <c r="C167" t="s">
        <v>132</v>
      </c>
      <c r="D167" t="s">
        <v>259</v>
      </c>
      <c r="E167" s="28">
        <v>11</v>
      </c>
      <c r="F167" s="28" t="s">
        <v>260</v>
      </c>
      <c r="G167" s="28" t="s">
        <v>21</v>
      </c>
      <c r="H167" s="35">
        <v>189214.4523831933</v>
      </c>
      <c r="I167" s="33">
        <f t="shared" si="8"/>
        <v>212523.47912605046</v>
      </c>
      <c r="J167" s="28">
        <v>3.7839999999999998E-4</v>
      </c>
      <c r="K167" s="34">
        <f t="shared" si="7"/>
        <v>80.418884501297484</v>
      </c>
      <c r="M167" s="27" t="s">
        <v>326</v>
      </c>
      <c r="N167" s="27" t="s">
        <v>327</v>
      </c>
    </row>
    <row r="168" spans="1:15" x14ac:dyDescent="0.3">
      <c r="A168" s="3"/>
      <c r="B168" t="s">
        <v>179</v>
      </c>
      <c r="C168" t="s">
        <v>132</v>
      </c>
      <c r="D168" t="s">
        <v>259</v>
      </c>
      <c r="E168" s="28">
        <v>13</v>
      </c>
      <c r="F168" s="28" t="s">
        <v>260</v>
      </c>
      <c r="G168" s="28" t="s">
        <v>21</v>
      </c>
      <c r="H168" s="35">
        <v>189214.4523831933</v>
      </c>
      <c r="I168" s="33">
        <f t="shared" si="8"/>
        <v>212523.47912605046</v>
      </c>
      <c r="J168" s="28">
        <v>3.7839999999999998E-4</v>
      </c>
      <c r="K168" s="34">
        <f t="shared" si="7"/>
        <v>80.418884501297484</v>
      </c>
      <c r="M168" s="27" t="s">
        <v>326</v>
      </c>
      <c r="N168" s="27" t="s">
        <v>327</v>
      </c>
    </row>
    <row r="169" spans="1:15" x14ac:dyDescent="0.3">
      <c r="A169" s="3"/>
      <c r="B169" t="s">
        <v>179</v>
      </c>
      <c r="C169" t="s">
        <v>132</v>
      </c>
      <c r="D169" t="s">
        <v>259</v>
      </c>
      <c r="E169" s="28">
        <v>15</v>
      </c>
      <c r="F169" s="28" t="s">
        <v>260</v>
      </c>
      <c r="G169" s="28" t="s">
        <v>21</v>
      </c>
      <c r="H169" s="35">
        <v>189214.4523831933</v>
      </c>
      <c r="I169" s="33">
        <f t="shared" si="8"/>
        <v>212523.47912605046</v>
      </c>
      <c r="J169" s="28">
        <v>3.7839999999999998E-4</v>
      </c>
      <c r="K169" s="34">
        <f t="shared" si="7"/>
        <v>80.418884501297484</v>
      </c>
      <c r="M169" s="27" t="s">
        <v>326</v>
      </c>
      <c r="N169" s="27" t="s">
        <v>327</v>
      </c>
    </row>
    <row r="170" spans="1:15" x14ac:dyDescent="0.3">
      <c r="A170" s="3"/>
      <c r="B170" t="s">
        <v>179</v>
      </c>
      <c r="C170" t="s">
        <v>132</v>
      </c>
      <c r="D170" t="s">
        <v>259</v>
      </c>
      <c r="E170" s="28">
        <v>17</v>
      </c>
      <c r="F170" s="28" t="s">
        <v>260</v>
      </c>
      <c r="G170" s="28" t="s">
        <v>21</v>
      </c>
      <c r="H170" s="35">
        <v>145765.48497478993</v>
      </c>
      <c r="I170" s="33">
        <f t="shared" si="8"/>
        <v>163722.10268907563</v>
      </c>
      <c r="J170" s="28">
        <v>3.7839999999999998E-4</v>
      </c>
      <c r="K170" s="34">
        <f t="shared" si="7"/>
        <v>61.952443657546219</v>
      </c>
      <c r="M170" s="27" t="s">
        <v>326</v>
      </c>
      <c r="N170" s="27" t="s">
        <v>327</v>
      </c>
    </row>
    <row r="171" spans="1:15" ht="16.2" customHeight="1" x14ac:dyDescent="0.3">
      <c r="A171" s="29" t="s">
        <v>318</v>
      </c>
      <c r="B171" s="10" t="s">
        <v>179</v>
      </c>
      <c r="C171" s="10" t="s">
        <v>19</v>
      </c>
      <c r="D171" s="10" t="s">
        <v>319</v>
      </c>
      <c r="E171" s="27" t="s">
        <v>320</v>
      </c>
      <c r="F171" s="27"/>
      <c r="G171" s="27" t="s">
        <v>21</v>
      </c>
      <c r="H171" s="33">
        <v>975510</v>
      </c>
      <c r="I171" s="33">
        <f>H171*124/114.3</f>
        <v>1058296.062992126</v>
      </c>
      <c r="J171" s="28">
        <v>3.7839999999999998E-4</v>
      </c>
      <c r="K171" s="34">
        <f t="shared" si="7"/>
        <v>400.45923023622044</v>
      </c>
      <c r="M171" s="27" t="s">
        <v>328</v>
      </c>
      <c r="N171" s="27" t="s">
        <v>331</v>
      </c>
      <c r="O171" t="s">
        <v>332</v>
      </c>
    </row>
    <row r="172" spans="1:15" x14ac:dyDescent="0.3">
      <c r="A172" s="3"/>
      <c r="B172" t="s">
        <v>179</v>
      </c>
      <c r="C172" t="s">
        <v>123</v>
      </c>
      <c r="D172" t="s">
        <v>261</v>
      </c>
      <c r="E172" s="28">
        <v>14</v>
      </c>
      <c r="F172" s="28" t="s">
        <v>262</v>
      </c>
      <c r="G172" s="28" t="s">
        <v>21</v>
      </c>
      <c r="H172" s="35">
        <v>226635.61597310923</v>
      </c>
      <c r="I172" s="33">
        <f t="shared" ref="I172:I203" si="9">H172*124/110.4</f>
        <v>254554.49620168065</v>
      </c>
      <c r="J172" s="28">
        <v>3.7839999999999998E-4</v>
      </c>
      <c r="K172" s="34">
        <f t="shared" si="7"/>
        <v>96.323421362715948</v>
      </c>
      <c r="M172" s="27" t="s">
        <v>326</v>
      </c>
      <c r="N172" s="27" t="s">
        <v>327</v>
      </c>
    </row>
    <row r="173" spans="1:15" x14ac:dyDescent="0.3">
      <c r="A173" s="3"/>
      <c r="B173" t="s">
        <v>179</v>
      </c>
      <c r="C173" t="s">
        <v>123</v>
      </c>
      <c r="D173" t="s">
        <v>261</v>
      </c>
      <c r="E173" s="28">
        <v>16</v>
      </c>
      <c r="F173" s="28" t="s">
        <v>262</v>
      </c>
      <c r="G173" s="28" t="s">
        <v>21</v>
      </c>
      <c r="H173" s="35">
        <v>226635.61597310923</v>
      </c>
      <c r="I173" s="33">
        <f t="shared" si="9"/>
        <v>254554.49620168065</v>
      </c>
      <c r="J173" s="28">
        <v>3.7839999999999998E-4</v>
      </c>
      <c r="K173" s="34">
        <f t="shared" si="7"/>
        <v>96.323421362715948</v>
      </c>
      <c r="M173" s="27" t="s">
        <v>326</v>
      </c>
      <c r="N173" s="27" t="s">
        <v>327</v>
      </c>
    </row>
    <row r="174" spans="1:15" x14ac:dyDescent="0.3">
      <c r="A174" s="3"/>
      <c r="B174" t="s">
        <v>179</v>
      </c>
      <c r="C174" t="s">
        <v>123</v>
      </c>
      <c r="D174" t="s">
        <v>261</v>
      </c>
      <c r="E174" s="28">
        <v>18</v>
      </c>
      <c r="F174" s="28" t="s">
        <v>262</v>
      </c>
      <c r="G174" s="28" t="s">
        <v>21</v>
      </c>
      <c r="H174" s="35">
        <v>226635.61597310923</v>
      </c>
      <c r="I174" s="33">
        <f t="shared" si="9"/>
        <v>254554.49620168065</v>
      </c>
      <c r="J174" s="28">
        <v>3.7839999999999998E-4</v>
      </c>
      <c r="K174" s="34">
        <f t="shared" si="7"/>
        <v>96.323421362715948</v>
      </c>
      <c r="M174" s="27" t="s">
        <v>326</v>
      </c>
      <c r="N174" s="27" t="s">
        <v>327</v>
      </c>
    </row>
    <row r="175" spans="1:15" x14ac:dyDescent="0.3">
      <c r="A175" s="3"/>
      <c r="B175" t="s">
        <v>179</v>
      </c>
      <c r="C175" t="s">
        <v>123</v>
      </c>
      <c r="D175" t="s">
        <v>261</v>
      </c>
      <c r="E175" s="28">
        <v>20</v>
      </c>
      <c r="F175" s="28" t="s">
        <v>262</v>
      </c>
      <c r="G175" s="28" t="s">
        <v>21</v>
      </c>
      <c r="H175" s="35">
        <v>226635.61597310923</v>
      </c>
      <c r="I175" s="33">
        <f t="shared" si="9"/>
        <v>254554.49620168065</v>
      </c>
      <c r="J175" s="28">
        <v>3.7839999999999998E-4</v>
      </c>
      <c r="K175" s="34">
        <f t="shared" si="7"/>
        <v>96.323421362715948</v>
      </c>
      <c r="M175" s="27" t="s">
        <v>326</v>
      </c>
      <c r="N175" s="27" t="s">
        <v>327</v>
      </c>
    </row>
    <row r="176" spans="1:15" x14ac:dyDescent="0.3">
      <c r="A176" s="3"/>
      <c r="B176" t="s">
        <v>179</v>
      </c>
      <c r="C176" t="s">
        <v>31</v>
      </c>
      <c r="D176" t="s">
        <v>263</v>
      </c>
      <c r="E176" s="28">
        <v>3</v>
      </c>
      <c r="F176" s="28" t="s">
        <v>264</v>
      </c>
      <c r="G176" s="28" t="s">
        <v>21</v>
      </c>
      <c r="H176" s="35">
        <v>190436.74629243702</v>
      </c>
      <c r="I176" s="33">
        <f t="shared" si="9"/>
        <v>213896.34547338937</v>
      </c>
      <c r="J176" s="28">
        <v>3.7839999999999998E-4</v>
      </c>
      <c r="K176" s="34">
        <f t="shared" si="7"/>
        <v>80.938377127130536</v>
      </c>
      <c r="M176" s="27" t="s">
        <v>326</v>
      </c>
      <c r="N176" s="27" t="s">
        <v>327</v>
      </c>
    </row>
    <row r="177" spans="1:14" x14ac:dyDescent="0.3">
      <c r="A177" s="3"/>
      <c r="B177" t="s">
        <v>179</v>
      </c>
      <c r="C177" t="s">
        <v>31</v>
      </c>
      <c r="D177" t="s">
        <v>265</v>
      </c>
      <c r="E177" s="28">
        <v>4</v>
      </c>
      <c r="F177" s="28" t="s">
        <v>266</v>
      </c>
      <c r="G177" s="28" t="s">
        <v>21</v>
      </c>
      <c r="H177" s="35">
        <v>226635.61597310923</v>
      </c>
      <c r="I177" s="33">
        <f t="shared" si="9"/>
        <v>254554.49620168065</v>
      </c>
      <c r="J177" s="28">
        <v>3.7839999999999998E-4</v>
      </c>
      <c r="K177" s="34">
        <f t="shared" si="7"/>
        <v>96.323421362715948</v>
      </c>
      <c r="L177" s="28">
        <v>2024</v>
      </c>
      <c r="M177" s="27" t="s">
        <v>326</v>
      </c>
      <c r="N177" s="27" t="s">
        <v>327</v>
      </c>
    </row>
    <row r="178" spans="1:14" x14ac:dyDescent="0.3">
      <c r="A178" s="3"/>
      <c r="B178" t="s">
        <v>179</v>
      </c>
      <c r="C178" t="s">
        <v>31</v>
      </c>
      <c r="D178" t="s">
        <v>265</v>
      </c>
      <c r="E178" s="28">
        <v>6</v>
      </c>
      <c r="F178" s="28" t="s">
        <v>266</v>
      </c>
      <c r="G178" s="28" t="s">
        <v>21</v>
      </c>
      <c r="H178" s="35">
        <v>226635.61597310923</v>
      </c>
      <c r="I178" s="33">
        <f t="shared" si="9"/>
        <v>254554.49620168065</v>
      </c>
      <c r="J178" s="28">
        <v>3.7839999999999998E-4</v>
      </c>
      <c r="K178" s="34">
        <f t="shared" si="7"/>
        <v>96.323421362715948</v>
      </c>
      <c r="M178" s="27" t="s">
        <v>326</v>
      </c>
      <c r="N178" s="27" t="s">
        <v>327</v>
      </c>
    </row>
    <row r="179" spans="1:14" x14ac:dyDescent="0.3">
      <c r="A179" s="3"/>
      <c r="B179" t="s">
        <v>179</v>
      </c>
      <c r="C179" t="s">
        <v>31</v>
      </c>
      <c r="D179" t="s">
        <v>265</v>
      </c>
      <c r="E179" s="28">
        <v>8</v>
      </c>
      <c r="F179" s="28" t="s">
        <v>266</v>
      </c>
      <c r="G179" s="28" t="s">
        <v>21</v>
      </c>
      <c r="H179" s="35">
        <v>226635.61597310923</v>
      </c>
      <c r="I179" s="33">
        <f t="shared" si="9"/>
        <v>254554.49620168065</v>
      </c>
      <c r="J179" s="28">
        <v>3.7839999999999998E-4</v>
      </c>
      <c r="K179" s="34">
        <f t="shared" si="7"/>
        <v>96.323421362715948</v>
      </c>
      <c r="M179" s="27" t="s">
        <v>326</v>
      </c>
      <c r="N179" s="27" t="s">
        <v>327</v>
      </c>
    </row>
    <row r="180" spans="1:14" x14ac:dyDescent="0.3">
      <c r="A180" s="3"/>
      <c r="B180" t="s">
        <v>179</v>
      </c>
      <c r="C180" t="s">
        <v>31</v>
      </c>
      <c r="D180" t="s">
        <v>265</v>
      </c>
      <c r="E180" s="28">
        <v>10</v>
      </c>
      <c r="F180" s="28" t="s">
        <v>266</v>
      </c>
      <c r="G180" s="28" t="s">
        <v>21</v>
      </c>
      <c r="H180" s="35">
        <v>226635.61597310923</v>
      </c>
      <c r="I180" s="33">
        <f t="shared" si="9"/>
        <v>254554.49620168065</v>
      </c>
      <c r="J180" s="28">
        <v>3.7839999999999998E-4</v>
      </c>
      <c r="K180" s="34">
        <f t="shared" si="7"/>
        <v>96.323421362715948</v>
      </c>
      <c r="M180" s="27" t="s">
        <v>326</v>
      </c>
      <c r="N180" s="27" t="s">
        <v>327</v>
      </c>
    </row>
    <row r="181" spans="1:14" x14ac:dyDescent="0.3">
      <c r="A181" s="3"/>
      <c r="B181" t="s">
        <v>179</v>
      </c>
      <c r="C181" t="s">
        <v>132</v>
      </c>
      <c r="D181" t="s">
        <v>267</v>
      </c>
      <c r="E181" s="28">
        <v>8</v>
      </c>
      <c r="F181" s="28" t="s">
        <v>76</v>
      </c>
      <c r="G181" s="28" t="s">
        <v>21</v>
      </c>
      <c r="H181" s="35">
        <v>199335.20080860506</v>
      </c>
      <c r="I181" s="33">
        <f t="shared" si="9"/>
        <v>223890.98641546219</v>
      </c>
      <c r="J181" s="28">
        <v>3.7839999999999998E-4</v>
      </c>
      <c r="K181" s="34">
        <f t="shared" si="7"/>
        <v>84.720349259610884</v>
      </c>
      <c r="M181" s="27" t="s">
        <v>326</v>
      </c>
      <c r="N181" s="27" t="s">
        <v>327</v>
      </c>
    </row>
    <row r="182" spans="1:14" x14ac:dyDescent="0.3">
      <c r="A182" s="3"/>
      <c r="B182" t="s">
        <v>179</v>
      </c>
      <c r="C182" t="s">
        <v>132</v>
      </c>
      <c r="D182" t="s">
        <v>267</v>
      </c>
      <c r="E182" s="28">
        <v>10</v>
      </c>
      <c r="F182" s="28" t="s">
        <v>76</v>
      </c>
      <c r="G182" s="28" t="s">
        <v>21</v>
      </c>
      <c r="H182" s="35">
        <v>199335.20080860506</v>
      </c>
      <c r="I182" s="33">
        <f t="shared" si="9"/>
        <v>223890.98641546219</v>
      </c>
      <c r="J182" s="28">
        <v>3.7839999999999998E-4</v>
      </c>
      <c r="K182" s="34">
        <f t="shared" si="7"/>
        <v>84.720349259610884</v>
      </c>
      <c r="M182" s="27" t="s">
        <v>326</v>
      </c>
      <c r="N182" s="27" t="s">
        <v>327</v>
      </c>
    </row>
    <row r="183" spans="1:14" x14ac:dyDescent="0.3">
      <c r="A183" s="3"/>
      <c r="B183" t="s">
        <v>179</v>
      </c>
      <c r="C183" t="s">
        <v>132</v>
      </c>
      <c r="D183" t="s">
        <v>267</v>
      </c>
      <c r="E183" s="28">
        <v>12</v>
      </c>
      <c r="F183" s="28" t="s">
        <v>76</v>
      </c>
      <c r="G183" s="28" t="s">
        <v>21</v>
      </c>
      <c r="H183" s="35">
        <v>199335.20080860506</v>
      </c>
      <c r="I183" s="33">
        <f t="shared" si="9"/>
        <v>223890.98641546219</v>
      </c>
      <c r="J183" s="28">
        <v>3.7839999999999998E-4</v>
      </c>
      <c r="K183" s="34">
        <f t="shared" si="7"/>
        <v>84.720349259610884</v>
      </c>
      <c r="M183" s="27" t="s">
        <v>326</v>
      </c>
      <c r="N183" s="27" t="s">
        <v>327</v>
      </c>
    </row>
    <row r="184" spans="1:14" x14ac:dyDescent="0.3">
      <c r="A184" s="3"/>
      <c r="B184" t="s">
        <v>179</v>
      </c>
      <c r="C184" t="s">
        <v>123</v>
      </c>
      <c r="D184" t="s">
        <v>268</v>
      </c>
      <c r="E184" s="28">
        <v>2</v>
      </c>
      <c r="F184" s="28" t="s">
        <v>269</v>
      </c>
      <c r="G184" s="28" t="s">
        <v>21</v>
      </c>
      <c r="H184" s="35">
        <v>249882.21370084037</v>
      </c>
      <c r="I184" s="33">
        <f t="shared" si="9"/>
        <v>280664.80524369748</v>
      </c>
      <c r="J184" s="28">
        <v>3.7839999999999998E-4</v>
      </c>
      <c r="K184" s="34">
        <f t="shared" si="7"/>
        <v>106.20356230421513</v>
      </c>
      <c r="M184" s="27" t="s">
        <v>326</v>
      </c>
      <c r="N184" s="27" t="s">
        <v>327</v>
      </c>
    </row>
    <row r="185" spans="1:14" x14ac:dyDescent="0.3">
      <c r="A185" s="3"/>
      <c r="B185" t="s">
        <v>179</v>
      </c>
      <c r="C185" t="s">
        <v>123</v>
      </c>
      <c r="D185" t="s">
        <v>270</v>
      </c>
      <c r="E185" s="28">
        <v>8</v>
      </c>
      <c r="F185" s="28" t="s">
        <v>269</v>
      </c>
      <c r="G185" s="28" t="s">
        <v>21</v>
      </c>
      <c r="H185" s="35">
        <v>249882.21370084037</v>
      </c>
      <c r="I185" s="33">
        <f t="shared" si="9"/>
        <v>280664.80524369748</v>
      </c>
      <c r="J185" s="28">
        <v>3.7839999999999998E-4</v>
      </c>
      <c r="K185" s="34">
        <f t="shared" si="7"/>
        <v>106.20356230421513</v>
      </c>
      <c r="M185" s="27" t="s">
        <v>326</v>
      </c>
      <c r="N185" s="27" t="s">
        <v>327</v>
      </c>
    </row>
    <row r="186" spans="1:14" x14ac:dyDescent="0.3">
      <c r="A186" s="3"/>
      <c r="B186" t="s">
        <v>179</v>
      </c>
      <c r="C186" t="s">
        <v>31</v>
      </c>
      <c r="D186" t="s">
        <v>271</v>
      </c>
      <c r="E186" s="28">
        <v>29</v>
      </c>
      <c r="F186" s="28" t="s">
        <v>272</v>
      </c>
      <c r="G186" s="28" t="s">
        <v>21</v>
      </c>
      <c r="H186" s="35">
        <v>333175.85477647051</v>
      </c>
      <c r="I186" s="33">
        <f t="shared" si="9"/>
        <v>374219.25717647048</v>
      </c>
      <c r="J186" s="28">
        <v>3.7839999999999998E-4</v>
      </c>
      <c r="K186" s="34">
        <f t="shared" si="7"/>
        <v>141.60456691557641</v>
      </c>
      <c r="M186" s="27" t="s">
        <v>326</v>
      </c>
      <c r="N186" s="27" t="s">
        <v>327</v>
      </c>
    </row>
    <row r="187" spans="1:14" x14ac:dyDescent="0.3">
      <c r="A187" s="3"/>
      <c r="B187" t="s">
        <v>179</v>
      </c>
      <c r="C187" t="s">
        <v>31</v>
      </c>
      <c r="D187" t="s">
        <v>273</v>
      </c>
      <c r="E187" s="28">
        <v>43</v>
      </c>
      <c r="F187" s="28" t="s">
        <v>274</v>
      </c>
      <c r="G187" s="28" t="s">
        <v>21</v>
      </c>
      <c r="H187" s="35">
        <v>251817.1503408404</v>
      </c>
      <c r="I187" s="33">
        <f t="shared" si="9"/>
        <v>282838.10364369751</v>
      </c>
      <c r="J187" s="28">
        <v>3.7839999999999998E-4</v>
      </c>
      <c r="K187" s="34">
        <f t="shared" si="7"/>
        <v>107.02593841877513</v>
      </c>
      <c r="M187" s="27" t="s">
        <v>326</v>
      </c>
      <c r="N187" s="27" t="s">
        <v>327</v>
      </c>
    </row>
    <row r="188" spans="1:14" x14ac:dyDescent="0.3">
      <c r="A188" s="3"/>
      <c r="B188" t="s">
        <v>179</v>
      </c>
      <c r="C188" t="s">
        <v>31</v>
      </c>
      <c r="D188" t="s">
        <v>273</v>
      </c>
      <c r="E188" s="28">
        <v>45</v>
      </c>
      <c r="F188" s="28" t="s">
        <v>274</v>
      </c>
      <c r="G188" s="28" t="s">
        <v>21</v>
      </c>
      <c r="H188" s="35">
        <v>251817.1503408404</v>
      </c>
      <c r="I188" s="33">
        <f t="shared" si="9"/>
        <v>282838.10364369751</v>
      </c>
      <c r="J188" s="28">
        <v>3.7839999999999998E-4</v>
      </c>
      <c r="K188" s="34">
        <f t="shared" si="7"/>
        <v>107.02593841877513</v>
      </c>
      <c r="M188" s="27" t="s">
        <v>326</v>
      </c>
      <c r="N188" s="27" t="s">
        <v>327</v>
      </c>
    </row>
    <row r="189" spans="1:14" x14ac:dyDescent="0.3">
      <c r="A189" s="3"/>
      <c r="B189" t="s">
        <v>179</v>
      </c>
      <c r="C189" t="s">
        <v>31</v>
      </c>
      <c r="D189" t="s">
        <v>273</v>
      </c>
      <c r="E189" s="28">
        <v>51</v>
      </c>
      <c r="F189" s="28" t="s">
        <v>274</v>
      </c>
      <c r="G189" s="28" t="s">
        <v>21</v>
      </c>
      <c r="H189" s="35">
        <v>251817.1503408404</v>
      </c>
      <c r="I189" s="33">
        <f t="shared" si="9"/>
        <v>282838.10364369751</v>
      </c>
      <c r="J189" s="28">
        <v>3.7839999999999998E-4</v>
      </c>
      <c r="K189" s="34">
        <f t="shared" si="7"/>
        <v>107.02593841877513</v>
      </c>
      <c r="M189" s="27" t="s">
        <v>326</v>
      </c>
      <c r="N189" s="27" t="s">
        <v>327</v>
      </c>
    </row>
    <row r="190" spans="1:14" x14ac:dyDescent="0.3">
      <c r="A190" s="3"/>
      <c r="B190" t="s">
        <v>179</v>
      </c>
      <c r="C190" t="s">
        <v>31</v>
      </c>
      <c r="D190" t="s">
        <v>273</v>
      </c>
      <c r="E190" s="28">
        <v>53</v>
      </c>
      <c r="F190" s="28" t="s">
        <v>274</v>
      </c>
      <c r="G190" s="28" t="s">
        <v>21</v>
      </c>
      <c r="H190" s="35">
        <v>251817.1503408404</v>
      </c>
      <c r="I190" s="33">
        <f t="shared" si="9"/>
        <v>282838.10364369751</v>
      </c>
      <c r="J190" s="28">
        <v>3.7839999999999998E-4</v>
      </c>
      <c r="K190" s="34">
        <f t="shared" si="7"/>
        <v>107.02593841877513</v>
      </c>
      <c r="M190" s="27" t="s">
        <v>326</v>
      </c>
      <c r="N190" s="27" t="s">
        <v>327</v>
      </c>
    </row>
    <row r="191" spans="1:14" x14ac:dyDescent="0.3">
      <c r="A191" s="3"/>
      <c r="B191" t="s">
        <v>179</v>
      </c>
      <c r="C191" t="s">
        <v>31</v>
      </c>
      <c r="D191" t="s">
        <v>273</v>
      </c>
      <c r="E191" s="28">
        <v>55</v>
      </c>
      <c r="F191" s="28" t="s">
        <v>274</v>
      </c>
      <c r="G191" s="28" t="s">
        <v>21</v>
      </c>
      <c r="H191" s="35">
        <v>251817.1503408404</v>
      </c>
      <c r="I191" s="33">
        <f t="shared" si="9"/>
        <v>282838.10364369751</v>
      </c>
      <c r="J191" s="28">
        <v>3.7839999999999998E-4</v>
      </c>
      <c r="K191" s="34">
        <f t="shared" si="7"/>
        <v>107.02593841877513</v>
      </c>
      <c r="M191" s="27" t="s">
        <v>326</v>
      </c>
      <c r="N191" s="27" t="s">
        <v>327</v>
      </c>
    </row>
    <row r="192" spans="1:14" x14ac:dyDescent="0.3">
      <c r="A192" s="3"/>
      <c r="B192" t="s">
        <v>179</v>
      </c>
      <c r="C192" t="s">
        <v>132</v>
      </c>
      <c r="D192" t="s">
        <v>275</v>
      </c>
      <c r="E192" s="28">
        <v>31</v>
      </c>
      <c r="F192" s="28" t="s">
        <v>276</v>
      </c>
      <c r="G192" s="28" t="s">
        <v>21</v>
      </c>
      <c r="H192" s="35">
        <v>145765.48497478993</v>
      </c>
      <c r="I192" s="33">
        <f t="shared" si="9"/>
        <v>163722.10268907563</v>
      </c>
      <c r="J192" s="28">
        <v>3.7839999999999998E-4</v>
      </c>
      <c r="K192" s="34">
        <f t="shared" si="7"/>
        <v>61.952443657546219</v>
      </c>
      <c r="M192" s="27" t="s">
        <v>326</v>
      </c>
      <c r="N192" s="27" t="s">
        <v>327</v>
      </c>
    </row>
    <row r="193" spans="1:14" x14ac:dyDescent="0.3">
      <c r="A193" s="3"/>
      <c r="B193" t="s">
        <v>179</v>
      </c>
      <c r="C193" t="s">
        <v>132</v>
      </c>
      <c r="D193" t="s">
        <v>275</v>
      </c>
      <c r="E193" s="28">
        <v>33</v>
      </c>
      <c r="F193" s="28" t="s">
        <v>276</v>
      </c>
      <c r="G193" s="28" t="s">
        <v>21</v>
      </c>
      <c r="H193" s="35">
        <v>145765.48497478993</v>
      </c>
      <c r="I193" s="33">
        <f t="shared" si="9"/>
        <v>163722.10268907563</v>
      </c>
      <c r="J193" s="28">
        <v>3.7839999999999998E-4</v>
      </c>
      <c r="K193" s="34">
        <f t="shared" si="7"/>
        <v>61.952443657546219</v>
      </c>
      <c r="M193" s="27" t="s">
        <v>326</v>
      </c>
      <c r="N193" s="27" t="s">
        <v>327</v>
      </c>
    </row>
    <row r="194" spans="1:14" x14ac:dyDescent="0.3">
      <c r="A194" s="3"/>
      <c r="B194" t="s">
        <v>179</v>
      </c>
      <c r="C194" t="s">
        <v>132</v>
      </c>
      <c r="D194" t="s">
        <v>275</v>
      </c>
      <c r="E194" s="28">
        <v>39</v>
      </c>
      <c r="F194" s="28" t="s">
        <v>276</v>
      </c>
      <c r="G194" s="28" t="s">
        <v>21</v>
      </c>
      <c r="H194" s="35">
        <v>190187.46974117646</v>
      </c>
      <c r="I194" s="33">
        <f t="shared" si="9"/>
        <v>213616.36094117645</v>
      </c>
      <c r="J194" s="28">
        <v>3.7839999999999998E-4</v>
      </c>
      <c r="K194" s="34">
        <f t="shared" si="7"/>
        <v>80.832430980141169</v>
      </c>
      <c r="M194" s="27" t="s">
        <v>326</v>
      </c>
      <c r="N194" s="27" t="s">
        <v>327</v>
      </c>
    </row>
    <row r="195" spans="1:14" x14ac:dyDescent="0.3">
      <c r="A195" s="3"/>
      <c r="B195" t="s">
        <v>179</v>
      </c>
      <c r="C195" t="s">
        <v>132</v>
      </c>
      <c r="D195" t="s">
        <v>275</v>
      </c>
      <c r="E195" s="28">
        <v>43</v>
      </c>
      <c r="F195" s="28" t="s">
        <v>276</v>
      </c>
      <c r="G195" s="28" t="s">
        <v>21</v>
      </c>
      <c r="H195" s="35">
        <v>190187.46974117646</v>
      </c>
      <c r="I195" s="33">
        <f t="shared" si="9"/>
        <v>213616.36094117645</v>
      </c>
      <c r="J195" s="28">
        <v>3.7839999999999998E-4</v>
      </c>
      <c r="K195" s="34">
        <f t="shared" ref="K195:K258" si="10">I195*J195</f>
        <v>80.832430980141169</v>
      </c>
      <c r="M195" s="27" t="s">
        <v>326</v>
      </c>
      <c r="N195" s="27" t="s">
        <v>327</v>
      </c>
    </row>
    <row r="196" spans="1:14" x14ac:dyDescent="0.3">
      <c r="A196" s="3"/>
      <c r="B196" t="s">
        <v>179</v>
      </c>
      <c r="C196" t="s">
        <v>132</v>
      </c>
      <c r="D196" t="s">
        <v>275</v>
      </c>
      <c r="E196" s="28">
        <v>14</v>
      </c>
      <c r="F196" s="28" t="s">
        <v>276</v>
      </c>
      <c r="G196" s="28" t="s">
        <v>21</v>
      </c>
      <c r="H196" s="35">
        <v>173124.30699025208</v>
      </c>
      <c r="I196" s="33">
        <f t="shared" si="9"/>
        <v>194451.21437310922</v>
      </c>
      <c r="J196" s="28">
        <v>3.7839999999999998E-4</v>
      </c>
      <c r="K196" s="34">
        <f t="shared" si="10"/>
        <v>73.580339518784527</v>
      </c>
      <c r="M196" s="27" t="s">
        <v>326</v>
      </c>
      <c r="N196" s="27" t="s">
        <v>327</v>
      </c>
    </row>
    <row r="197" spans="1:14" x14ac:dyDescent="0.3">
      <c r="A197" s="3"/>
      <c r="B197" t="s">
        <v>179</v>
      </c>
      <c r="C197" t="s">
        <v>132</v>
      </c>
      <c r="D197" t="s">
        <v>275</v>
      </c>
      <c r="E197" s="28">
        <v>16</v>
      </c>
      <c r="F197" s="28" t="s">
        <v>276</v>
      </c>
      <c r="G197" s="28" t="s">
        <v>21</v>
      </c>
      <c r="H197" s="35">
        <v>173124.30699025208</v>
      </c>
      <c r="I197" s="33">
        <f t="shared" si="9"/>
        <v>194451.21437310922</v>
      </c>
      <c r="J197" s="28">
        <v>3.7839999999999998E-4</v>
      </c>
      <c r="K197" s="34">
        <f t="shared" si="10"/>
        <v>73.580339518784527</v>
      </c>
      <c r="M197" s="27" t="s">
        <v>326</v>
      </c>
      <c r="N197" s="27" t="s">
        <v>327</v>
      </c>
    </row>
    <row r="198" spans="1:14" x14ac:dyDescent="0.3">
      <c r="A198" s="3"/>
      <c r="B198" t="s">
        <v>179</v>
      </c>
      <c r="C198" t="s">
        <v>132</v>
      </c>
      <c r="D198" t="s">
        <v>275</v>
      </c>
      <c r="E198" s="28">
        <v>18</v>
      </c>
      <c r="F198" s="28" t="s">
        <v>276</v>
      </c>
      <c r="G198" s="28" t="s">
        <v>21</v>
      </c>
      <c r="H198" s="35">
        <v>173124.30699025208</v>
      </c>
      <c r="I198" s="33">
        <f t="shared" si="9"/>
        <v>194451.21437310922</v>
      </c>
      <c r="J198" s="28">
        <v>3.7839999999999998E-4</v>
      </c>
      <c r="K198" s="34">
        <f t="shared" si="10"/>
        <v>73.580339518784527</v>
      </c>
      <c r="M198" s="27" t="s">
        <v>326</v>
      </c>
      <c r="N198" s="27" t="s">
        <v>327</v>
      </c>
    </row>
    <row r="199" spans="1:14" x14ac:dyDescent="0.3">
      <c r="A199" s="3"/>
      <c r="B199" t="s">
        <v>179</v>
      </c>
      <c r="C199" t="s">
        <v>132</v>
      </c>
      <c r="D199" t="s">
        <v>275</v>
      </c>
      <c r="E199" s="28">
        <v>20</v>
      </c>
      <c r="F199" s="28" t="s">
        <v>276</v>
      </c>
      <c r="G199" s="28" t="s">
        <v>21</v>
      </c>
      <c r="H199" s="35">
        <v>182567.52217949534</v>
      </c>
      <c r="I199" s="33">
        <f t="shared" si="9"/>
        <v>205057.72418711431</v>
      </c>
      <c r="J199" s="28">
        <v>3.7839999999999998E-4</v>
      </c>
      <c r="K199" s="34">
        <f t="shared" si="10"/>
        <v>77.59384283240405</v>
      </c>
      <c r="M199" s="27" t="s">
        <v>326</v>
      </c>
      <c r="N199" s="27" t="s">
        <v>327</v>
      </c>
    </row>
    <row r="200" spans="1:14" x14ac:dyDescent="0.3">
      <c r="A200" s="3"/>
      <c r="B200" t="s">
        <v>179</v>
      </c>
      <c r="C200" t="s">
        <v>132</v>
      </c>
      <c r="D200" t="s">
        <v>275</v>
      </c>
      <c r="E200" s="28">
        <v>22</v>
      </c>
      <c r="F200" s="28" t="s">
        <v>276</v>
      </c>
      <c r="G200" s="28" t="s">
        <v>21</v>
      </c>
      <c r="H200" s="35">
        <v>182567.52217949534</v>
      </c>
      <c r="I200" s="33">
        <f t="shared" si="9"/>
        <v>205057.72418711431</v>
      </c>
      <c r="J200" s="28">
        <v>3.7839999999999998E-4</v>
      </c>
      <c r="K200" s="34">
        <f t="shared" si="10"/>
        <v>77.59384283240405</v>
      </c>
      <c r="M200" s="27" t="s">
        <v>326</v>
      </c>
      <c r="N200" s="27" t="s">
        <v>327</v>
      </c>
    </row>
    <row r="201" spans="1:14" x14ac:dyDescent="0.3">
      <c r="A201" s="3"/>
      <c r="B201" t="s">
        <v>179</v>
      </c>
      <c r="C201" t="s">
        <v>31</v>
      </c>
      <c r="D201" t="s">
        <v>277</v>
      </c>
      <c r="E201" s="28">
        <v>2</v>
      </c>
      <c r="F201" s="28" t="s">
        <v>278</v>
      </c>
      <c r="G201" s="28" t="s">
        <v>21</v>
      </c>
      <c r="H201" s="35">
        <v>247239.00043361349</v>
      </c>
      <c r="I201" s="33">
        <f t="shared" si="9"/>
        <v>277695.97874789918</v>
      </c>
      <c r="J201" s="28">
        <v>3.7839999999999998E-4</v>
      </c>
      <c r="K201" s="34">
        <f t="shared" si="10"/>
        <v>105.08015835820504</v>
      </c>
      <c r="M201" s="27" t="s">
        <v>326</v>
      </c>
      <c r="N201" s="27" t="s">
        <v>327</v>
      </c>
    </row>
    <row r="202" spans="1:14" x14ac:dyDescent="0.3">
      <c r="A202" s="3"/>
      <c r="B202" t="s">
        <v>179</v>
      </c>
      <c r="C202" t="s">
        <v>31</v>
      </c>
      <c r="D202" t="s">
        <v>277</v>
      </c>
      <c r="E202" s="28">
        <v>4</v>
      </c>
      <c r="F202" s="28" t="s">
        <v>278</v>
      </c>
      <c r="G202" s="28" t="s">
        <v>21</v>
      </c>
      <c r="H202" s="35">
        <v>247239.00043361349</v>
      </c>
      <c r="I202" s="33">
        <f t="shared" si="9"/>
        <v>277695.97874789918</v>
      </c>
      <c r="J202" s="28">
        <v>3.7839999999999998E-4</v>
      </c>
      <c r="K202" s="34">
        <f t="shared" si="10"/>
        <v>105.08015835820504</v>
      </c>
      <c r="M202" s="27" t="s">
        <v>326</v>
      </c>
      <c r="N202" s="27" t="s">
        <v>327</v>
      </c>
    </row>
    <row r="203" spans="1:14" x14ac:dyDescent="0.3">
      <c r="A203" s="3"/>
      <c r="B203" t="s">
        <v>179</v>
      </c>
      <c r="C203" t="s">
        <v>31</v>
      </c>
      <c r="D203" t="s">
        <v>277</v>
      </c>
      <c r="E203" s="28">
        <v>8</v>
      </c>
      <c r="F203" s="28" t="s">
        <v>278</v>
      </c>
      <c r="G203" s="28" t="s">
        <v>21</v>
      </c>
      <c r="H203" s="35">
        <v>247239.00043361349</v>
      </c>
      <c r="I203" s="33">
        <f t="shared" si="9"/>
        <v>277695.97874789918</v>
      </c>
      <c r="J203" s="28">
        <v>3.7839999999999998E-4</v>
      </c>
      <c r="K203" s="34">
        <f t="shared" si="10"/>
        <v>105.08015835820504</v>
      </c>
      <c r="M203" s="27" t="s">
        <v>326</v>
      </c>
      <c r="N203" s="27" t="s">
        <v>327</v>
      </c>
    </row>
    <row r="204" spans="1:14" x14ac:dyDescent="0.3">
      <c r="A204" s="3"/>
      <c r="B204" t="s">
        <v>179</v>
      </c>
      <c r="C204" t="s">
        <v>31</v>
      </c>
      <c r="D204" t="s">
        <v>277</v>
      </c>
      <c r="E204" s="28">
        <v>17</v>
      </c>
      <c r="F204" s="28" t="s">
        <v>278</v>
      </c>
      <c r="G204" s="28" t="s">
        <v>21</v>
      </c>
      <c r="H204" s="35">
        <v>190188.43759663866</v>
      </c>
      <c r="I204" s="33">
        <f t="shared" ref="I204:I235" si="11">H204*124/110.4</f>
        <v>213617.44802521006</v>
      </c>
      <c r="J204" s="28">
        <v>3.7839999999999998E-4</v>
      </c>
      <c r="K204" s="34">
        <f t="shared" si="10"/>
        <v>80.832842332739489</v>
      </c>
      <c r="L204" s="28">
        <v>2024</v>
      </c>
      <c r="M204" s="27" t="s">
        <v>326</v>
      </c>
      <c r="N204" s="27" t="s">
        <v>327</v>
      </c>
    </row>
    <row r="205" spans="1:14" x14ac:dyDescent="0.3">
      <c r="A205" s="3"/>
      <c r="B205" t="s">
        <v>179</v>
      </c>
      <c r="C205" t="s">
        <v>31</v>
      </c>
      <c r="D205" t="s">
        <v>277</v>
      </c>
      <c r="E205" s="28">
        <v>19</v>
      </c>
      <c r="F205" s="28" t="s">
        <v>278</v>
      </c>
      <c r="G205" s="28" t="s">
        <v>21</v>
      </c>
      <c r="H205" s="35">
        <v>190188.43759663866</v>
      </c>
      <c r="I205" s="33">
        <f t="shared" si="11"/>
        <v>213617.44802521006</v>
      </c>
      <c r="J205" s="28">
        <v>3.7839999999999998E-4</v>
      </c>
      <c r="K205" s="34">
        <f t="shared" si="10"/>
        <v>80.832842332739489</v>
      </c>
      <c r="M205" s="27" t="s">
        <v>326</v>
      </c>
      <c r="N205" s="27" t="s">
        <v>327</v>
      </c>
    </row>
    <row r="206" spans="1:14" x14ac:dyDescent="0.3">
      <c r="A206" s="3"/>
      <c r="B206" t="s">
        <v>179</v>
      </c>
      <c r="C206" t="s">
        <v>31</v>
      </c>
      <c r="D206" t="s">
        <v>277</v>
      </c>
      <c r="E206" s="28">
        <v>21</v>
      </c>
      <c r="F206" s="28" t="s">
        <v>278</v>
      </c>
      <c r="G206" s="28" t="s">
        <v>21</v>
      </c>
      <c r="H206" s="35">
        <v>190188.43759663866</v>
      </c>
      <c r="I206" s="33">
        <f t="shared" si="11"/>
        <v>213617.44802521006</v>
      </c>
      <c r="J206" s="28">
        <v>3.7839999999999998E-4</v>
      </c>
      <c r="K206" s="34">
        <f t="shared" si="10"/>
        <v>80.832842332739489</v>
      </c>
      <c r="M206" s="27" t="s">
        <v>326</v>
      </c>
      <c r="N206" s="27" t="s">
        <v>327</v>
      </c>
    </row>
    <row r="207" spans="1:14" x14ac:dyDescent="0.3">
      <c r="A207" s="3"/>
      <c r="B207" t="s">
        <v>179</v>
      </c>
      <c r="C207" t="s">
        <v>31</v>
      </c>
      <c r="D207" t="s">
        <v>277</v>
      </c>
      <c r="E207" s="28">
        <v>23</v>
      </c>
      <c r="F207" s="28" t="s">
        <v>278</v>
      </c>
      <c r="G207" s="28" t="s">
        <v>21</v>
      </c>
      <c r="H207" s="35">
        <v>190188.43759663866</v>
      </c>
      <c r="I207" s="33">
        <f t="shared" si="11"/>
        <v>213617.44802521006</v>
      </c>
      <c r="J207" s="28">
        <v>3.7839999999999998E-4</v>
      </c>
      <c r="K207" s="34">
        <f t="shared" si="10"/>
        <v>80.832842332739489</v>
      </c>
      <c r="M207" s="27" t="s">
        <v>326</v>
      </c>
      <c r="N207" s="27" t="s">
        <v>327</v>
      </c>
    </row>
    <row r="208" spans="1:14" x14ac:dyDescent="0.3">
      <c r="A208" s="3"/>
      <c r="B208" t="s">
        <v>179</v>
      </c>
      <c r="C208" t="s">
        <v>31</v>
      </c>
      <c r="D208" t="s">
        <v>277</v>
      </c>
      <c r="E208" s="28">
        <v>28</v>
      </c>
      <c r="F208" s="28" t="s">
        <v>278</v>
      </c>
      <c r="G208" s="28" t="s">
        <v>21</v>
      </c>
      <c r="H208" s="35">
        <v>190188.43759663866</v>
      </c>
      <c r="I208" s="33">
        <f t="shared" si="11"/>
        <v>213617.44802521006</v>
      </c>
      <c r="J208" s="28">
        <v>3.7839999999999998E-4</v>
      </c>
      <c r="K208" s="34">
        <f t="shared" si="10"/>
        <v>80.832842332739489</v>
      </c>
      <c r="M208" s="27" t="s">
        <v>326</v>
      </c>
      <c r="N208" s="27" t="s">
        <v>327</v>
      </c>
    </row>
    <row r="209" spans="1:15" x14ac:dyDescent="0.3">
      <c r="A209" s="3"/>
      <c r="B209" t="s">
        <v>179</v>
      </c>
      <c r="C209" t="s">
        <v>31</v>
      </c>
      <c r="D209" t="s">
        <v>277</v>
      </c>
      <c r="E209" s="28">
        <v>30</v>
      </c>
      <c r="F209" s="28" t="s">
        <v>278</v>
      </c>
      <c r="G209" s="28" t="s">
        <v>21</v>
      </c>
      <c r="H209" s="35">
        <v>190188.43759663866</v>
      </c>
      <c r="I209" s="33">
        <f t="shared" si="11"/>
        <v>213617.44802521006</v>
      </c>
      <c r="J209" s="28">
        <v>3.7839999999999998E-4</v>
      </c>
      <c r="K209" s="34">
        <f t="shared" si="10"/>
        <v>80.832842332739489</v>
      </c>
      <c r="M209" s="27" t="s">
        <v>326</v>
      </c>
      <c r="N209" s="27" t="s">
        <v>327</v>
      </c>
    </row>
    <row r="210" spans="1:15" x14ac:dyDescent="0.3">
      <c r="A210" s="3"/>
      <c r="B210" t="s">
        <v>179</v>
      </c>
      <c r="C210" t="s">
        <v>31</v>
      </c>
      <c r="D210" t="s">
        <v>277</v>
      </c>
      <c r="E210" s="28">
        <v>32</v>
      </c>
      <c r="F210" s="28" t="s">
        <v>278</v>
      </c>
      <c r="G210" s="28" t="s">
        <v>21</v>
      </c>
      <c r="H210" s="35">
        <v>190188.43759663866</v>
      </c>
      <c r="I210" s="33">
        <f t="shared" si="11"/>
        <v>213617.44802521006</v>
      </c>
      <c r="J210" s="28">
        <v>3.7839999999999998E-4</v>
      </c>
      <c r="K210" s="34">
        <f t="shared" si="10"/>
        <v>80.832842332739489</v>
      </c>
      <c r="M210" s="27" t="s">
        <v>326</v>
      </c>
      <c r="N210" s="27" t="s">
        <v>327</v>
      </c>
    </row>
    <row r="211" spans="1:15" x14ac:dyDescent="0.3">
      <c r="A211" s="3"/>
      <c r="B211" t="s">
        <v>179</v>
      </c>
      <c r="C211" t="s">
        <v>31</v>
      </c>
      <c r="D211" t="s">
        <v>277</v>
      </c>
      <c r="E211" s="28">
        <v>34</v>
      </c>
      <c r="F211" s="28" t="s">
        <v>278</v>
      </c>
      <c r="G211" s="28" t="s">
        <v>21</v>
      </c>
      <c r="H211" s="35">
        <v>190188.43759663866</v>
      </c>
      <c r="I211" s="33">
        <f t="shared" si="11"/>
        <v>213617.44802521006</v>
      </c>
      <c r="J211" s="28">
        <v>3.7839999999999998E-4</v>
      </c>
      <c r="K211" s="34">
        <f t="shared" si="10"/>
        <v>80.832842332739489</v>
      </c>
      <c r="M211" s="27" t="s">
        <v>326</v>
      </c>
      <c r="N211" s="27" t="s">
        <v>327</v>
      </c>
    </row>
    <row r="212" spans="1:15" x14ac:dyDescent="0.3">
      <c r="A212" s="3"/>
      <c r="B212" t="s">
        <v>179</v>
      </c>
      <c r="C212" t="s">
        <v>31</v>
      </c>
      <c r="D212" t="s">
        <v>277</v>
      </c>
      <c r="E212" s="28">
        <v>16</v>
      </c>
      <c r="F212" s="28" t="s">
        <v>278</v>
      </c>
      <c r="G212" s="28" t="s">
        <v>21</v>
      </c>
      <c r="H212" s="35">
        <v>190187.46974117646</v>
      </c>
      <c r="I212" s="33">
        <f t="shared" si="11"/>
        <v>213616.36094117645</v>
      </c>
      <c r="J212" s="28">
        <v>3.7839999999999998E-4</v>
      </c>
      <c r="K212" s="34">
        <f t="shared" si="10"/>
        <v>80.832430980141169</v>
      </c>
      <c r="M212" s="27" t="s">
        <v>326</v>
      </c>
      <c r="N212" s="27" t="s">
        <v>327</v>
      </c>
    </row>
    <row r="213" spans="1:15" x14ac:dyDescent="0.3">
      <c r="A213" s="3"/>
      <c r="B213" t="s">
        <v>179</v>
      </c>
      <c r="C213" t="s">
        <v>31</v>
      </c>
      <c r="D213" t="s">
        <v>277</v>
      </c>
      <c r="E213" s="28">
        <v>18</v>
      </c>
      <c r="F213" s="28" t="s">
        <v>278</v>
      </c>
      <c r="G213" s="28" t="s">
        <v>21</v>
      </c>
      <c r="H213" s="35">
        <v>190187.46974117646</v>
      </c>
      <c r="I213" s="33">
        <f t="shared" si="11"/>
        <v>213616.36094117645</v>
      </c>
      <c r="J213" s="28">
        <v>3.7839999999999998E-4</v>
      </c>
      <c r="K213" s="34">
        <f t="shared" si="10"/>
        <v>80.832430980141169</v>
      </c>
      <c r="M213" s="27" t="s">
        <v>326</v>
      </c>
      <c r="N213" s="27" t="s">
        <v>327</v>
      </c>
    </row>
    <row r="214" spans="1:15" x14ac:dyDescent="0.3">
      <c r="A214" s="3"/>
      <c r="B214" t="s">
        <v>179</v>
      </c>
      <c r="C214" t="s">
        <v>31</v>
      </c>
      <c r="D214" t="s">
        <v>279</v>
      </c>
      <c r="E214" s="28" t="s">
        <v>186</v>
      </c>
      <c r="F214" s="28" t="s">
        <v>54</v>
      </c>
      <c r="G214" s="28" t="s">
        <v>21</v>
      </c>
      <c r="H214" s="35">
        <v>283294.51996638655</v>
      </c>
      <c r="I214" s="33">
        <f t="shared" si="11"/>
        <v>318193.12025210081</v>
      </c>
      <c r="J214" s="28">
        <v>3.7839999999999998E-4</v>
      </c>
      <c r="K214" s="34">
        <f t="shared" si="10"/>
        <v>120.40427670339494</v>
      </c>
      <c r="M214" s="27" t="s">
        <v>326</v>
      </c>
      <c r="N214" s="27" t="s">
        <v>327</v>
      </c>
    </row>
    <row r="215" spans="1:15" x14ac:dyDescent="0.3">
      <c r="A215" s="3"/>
      <c r="B215" t="s">
        <v>179</v>
      </c>
      <c r="C215" t="s">
        <v>123</v>
      </c>
      <c r="D215" t="s">
        <v>280</v>
      </c>
      <c r="E215" s="28">
        <v>16</v>
      </c>
      <c r="F215" s="28" t="s">
        <v>281</v>
      </c>
      <c r="G215" s="28" t="s">
        <v>21</v>
      </c>
      <c r="H215" s="35">
        <v>214044.78426554619</v>
      </c>
      <c r="I215" s="33">
        <f t="shared" si="11"/>
        <v>240412.62000840332</v>
      </c>
      <c r="J215" s="28">
        <v>3.7839999999999998E-4</v>
      </c>
      <c r="K215" s="34">
        <f t="shared" si="10"/>
        <v>90.972135411179806</v>
      </c>
      <c r="M215" s="27" t="s">
        <v>328</v>
      </c>
      <c r="N215" s="27">
        <v>14</v>
      </c>
      <c r="O215" t="s">
        <v>332</v>
      </c>
    </row>
    <row r="216" spans="1:15" x14ac:dyDescent="0.3">
      <c r="A216" s="3"/>
      <c r="B216" t="s">
        <v>179</v>
      </c>
      <c r="C216" t="s">
        <v>123</v>
      </c>
      <c r="D216" t="s">
        <v>280</v>
      </c>
      <c r="E216" s="28">
        <v>22</v>
      </c>
      <c r="F216" s="28" t="s">
        <v>281</v>
      </c>
      <c r="G216" s="28" t="s">
        <v>21</v>
      </c>
      <c r="H216" s="35">
        <v>214044.78426554619</v>
      </c>
      <c r="I216" s="33">
        <f t="shared" si="11"/>
        <v>240412.62000840332</v>
      </c>
      <c r="J216" s="28">
        <v>3.7839999999999998E-4</v>
      </c>
      <c r="K216" s="34">
        <f t="shared" si="10"/>
        <v>90.972135411179806</v>
      </c>
      <c r="M216" s="27" t="s">
        <v>326</v>
      </c>
      <c r="N216" s="27" t="s">
        <v>327</v>
      </c>
    </row>
    <row r="217" spans="1:15" x14ac:dyDescent="0.3">
      <c r="A217" s="3"/>
      <c r="B217" t="s">
        <v>179</v>
      </c>
      <c r="C217" t="s">
        <v>132</v>
      </c>
      <c r="D217" t="s">
        <v>280</v>
      </c>
      <c r="E217" s="28">
        <v>23</v>
      </c>
      <c r="F217" s="28" t="s">
        <v>282</v>
      </c>
      <c r="G217" s="28" t="s">
        <v>21</v>
      </c>
      <c r="H217" s="35">
        <v>210895.70521008407</v>
      </c>
      <c r="I217" s="33">
        <f t="shared" si="11"/>
        <v>236875.61092436977</v>
      </c>
      <c r="J217" s="28">
        <v>3.7839999999999998E-4</v>
      </c>
      <c r="K217" s="34">
        <f t="shared" si="10"/>
        <v>89.633731173781513</v>
      </c>
      <c r="M217" s="27" t="s">
        <v>328</v>
      </c>
      <c r="N217" s="27">
        <v>24</v>
      </c>
      <c r="O217" t="s">
        <v>332</v>
      </c>
    </row>
    <row r="218" spans="1:15" x14ac:dyDescent="0.3">
      <c r="A218" s="3"/>
      <c r="B218" t="s">
        <v>179</v>
      </c>
      <c r="C218" t="s">
        <v>123</v>
      </c>
      <c r="D218" t="s">
        <v>280</v>
      </c>
      <c r="E218" s="28">
        <v>24</v>
      </c>
      <c r="F218" s="28" t="s">
        <v>281</v>
      </c>
      <c r="G218" s="28" t="s">
        <v>21</v>
      </c>
      <c r="H218" s="35">
        <v>214044.78426554619</v>
      </c>
      <c r="I218" s="33">
        <f t="shared" si="11"/>
        <v>240412.62000840332</v>
      </c>
      <c r="J218" s="28">
        <v>3.7839999999999998E-4</v>
      </c>
      <c r="K218" s="34">
        <f t="shared" si="10"/>
        <v>90.972135411179806</v>
      </c>
      <c r="M218" s="27" t="s">
        <v>326</v>
      </c>
      <c r="N218" s="27" t="s">
        <v>327</v>
      </c>
    </row>
    <row r="219" spans="1:15" x14ac:dyDescent="0.3">
      <c r="A219" s="3"/>
      <c r="B219" t="s">
        <v>179</v>
      </c>
      <c r="C219" t="s">
        <v>132</v>
      </c>
      <c r="D219" t="s">
        <v>280</v>
      </c>
      <c r="E219" s="28">
        <v>27</v>
      </c>
      <c r="F219" s="28" t="s">
        <v>282</v>
      </c>
      <c r="G219" s="28" t="s">
        <v>21</v>
      </c>
      <c r="H219" s="35">
        <v>210897.64092100839</v>
      </c>
      <c r="I219" s="33">
        <f t="shared" si="11"/>
        <v>236877.78509243694</v>
      </c>
      <c r="J219" s="28">
        <v>3.7839999999999998E-4</v>
      </c>
      <c r="K219" s="34">
        <f t="shared" si="10"/>
        <v>89.634553878978139</v>
      </c>
      <c r="M219" s="27" t="s">
        <v>326</v>
      </c>
      <c r="N219" s="27" t="s">
        <v>327</v>
      </c>
    </row>
    <row r="220" spans="1:15" x14ac:dyDescent="0.3">
      <c r="A220" s="3"/>
      <c r="B220" t="s">
        <v>179</v>
      </c>
      <c r="C220" t="s">
        <v>132</v>
      </c>
      <c r="D220" t="s">
        <v>280</v>
      </c>
      <c r="E220" s="28">
        <v>29</v>
      </c>
      <c r="F220" s="28" t="s">
        <v>282</v>
      </c>
      <c r="G220" s="28" t="s">
        <v>21</v>
      </c>
      <c r="H220" s="35">
        <v>210897.64092100839</v>
      </c>
      <c r="I220" s="33">
        <f t="shared" si="11"/>
        <v>236877.78509243694</v>
      </c>
      <c r="J220" s="28">
        <v>3.7839999999999998E-4</v>
      </c>
      <c r="K220" s="34">
        <f t="shared" si="10"/>
        <v>89.634553878978139</v>
      </c>
      <c r="M220" s="27" t="s">
        <v>326</v>
      </c>
      <c r="N220" s="27" t="s">
        <v>327</v>
      </c>
    </row>
    <row r="221" spans="1:15" x14ac:dyDescent="0.3">
      <c r="A221" s="3"/>
      <c r="B221" t="s">
        <v>179</v>
      </c>
      <c r="C221" t="s">
        <v>19</v>
      </c>
      <c r="D221" t="s">
        <v>283</v>
      </c>
      <c r="E221" s="28">
        <v>3</v>
      </c>
      <c r="F221" s="28" t="s">
        <v>104</v>
      </c>
      <c r="G221" s="28" t="s">
        <v>21</v>
      </c>
      <c r="H221" s="35">
        <v>157385.88027226893</v>
      </c>
      <c r="I221" s="33">
        <f t="shared" si="11"/>
        <v>176773.99595798319</v>
      </c>
      <c r="J221" s="28">
        <v>3.7839999999999998E-4</v>
      </c>
      <c r="K221" s="34">
        <f t="shared" si="10"/>
        <v>66.891280070500841</v>
      </c>
      <c r="M221" s="27" t="s">
        <v>326</v>
      </c>
      <c r="N221" s="27" t="s">
        <v>327</v>
      </c>
    </row>
    <row r="222" spans="1:15" x14ac:dyDescent="0.3">
      <c r="A222" s="3"/>
      <c r="B222" t="s">
        <v>179</v>
      </c>
      <c r="C222" t="s">
        <v>19</v>
      </c>
      <c r="D222" t="s">
        <v>283</v>
      </c>
      <c r="E222" s="28">
        <v>7</v>
      </c>
      <c r="F222" s="28" t="s">
        <v>104</v>
      </c>
      <c r="G222" s="28" t="s">
        <v>21</v>
      </c>
      <c r="H222" s="35">
        <v>157385.88027226893</v>
      </c>
      <c r="I222" s="33">
        <f t="shared" si="11"/>
        <v>176773.99595798319</v>
      </c>
      <c r="J222" s="28">
        <v>3.7839999999999998E-4</v>
      </c>
      <c r="K222" s="34">
        <f t="shared" si="10"/>
        <v>66.891280070500841</v>
      </c>
      <c r="M222" s="27" t="s">
        <v>326</v>
      </c>
      <c r="N222" s="27" t="s">
        <v>327</v>
      </c>
    </row>
    <row r="223" spans="1:15" x14ac:dyDescent="0.3">
      <c r="A223" s="3"/>
      <c r="B223" t="s">
        <v>179</v>
      </c>
      <c r="C223" t="s">
        <v>19</v>
      </c>
      <c r="D223" t="s">
        <v>283</v>
      </c>
      <c r="E223" s="28">
        <v>9</v>
      </c>
      <c r="F223" s="28" t="s">
        <v>104</v>
      </c>
      <c r="G223" s="28" t="s">
        <v>21</v>
      </c>
      <c r="H223" s="35">
        <v>157385.88027226893</v>
      </c>
      <c r="I223" s="33">
        <f t="shared" si="11"/>
        <v>176773.99595798319</v>
      </c>
      <c r="J223" s="28">
        <v>3.7839999999999998E-4</v>
      </c>
      <c r="K223" s="34">
        <f t="shared" si="10"/>
        <v>66.891280070500841</v>
      </c>
      <c r="M223" s="27" t="s">
        <v>326</v>
      </c>
      <c r="N223" s="27" t="s">
        <v>327</v>
      </c>
    </row>
    <row r="224" spans="1:15" x14ac:dyDescent="0.3">
      <c r="A224" s="3"/>
      <c r="B224" t="s">
        <v>179</v>
      </c>
      <c r="C224" t="s">
        <v>19</v>
      </c>
      <c r="D224" t="s">
        <v>284</v>
      </c>
      <c r="E224" s="28">
        <v>5</v>
      </c>
      <c r="F224" s="28" t="s">
        <v>104</v>
      </c>
      <c r="G224" s="28" t="s">
        <v>21</v>
      </c>
      <c r="H224" s="35">
        <v>157385.88027226893</v>
      </c>
      <c r="I224" s="33">
        <f t="shared" si="11"/>
        <v>176773.99595798319</v>
      </c>
      <c r="J224" s="28">
        <v>3.7839999999999998E-4</v>
      </c>
      <c r="K224" s="34">
        <f t="shared" si="10"/>
        <v>66.891280070500841</v>
      </c>
      <c r="M224" s="27" t="s">
        <v>326</v>
      </c>
      <c r="N224" s="27" t="s">
        <v>327</v>
      </c>
    </row>
    <row r="225" spans="1:14" x14ac:dyDescent="0.3">
      <c r="A225" s="3"/>
      <c r="B225" t="s">
        <v>179</v>
      </c>
      <c r="C225" t="s">
        <v>19</v>
      </c>
      <c r="D225" t="s">
        <v>285</v>
      </c>
      <c r="E225" s="28">
        <v>7</v>
      </c>
      <c r="F225" s="28" t="s">
        <v>286</v>
      </c>
      <c r="G225" s="28" t="s">
        <v>21</v>
      </c>
      <c r="H225" s="35">
        <v>299859.25866218487</v>
      </c>
      <c r="I225" s="33">
        <f t="shared" si="11"/>
        <v>336798.44270028011</v>
      </c>
      <c r="J225" s="28">
        <v>3.7839999999999998E-4</v>
      </c>
      <c r="K225" s="34">
        <f t="shared" si="10"/>
        <v>127.44453071778598</v>
      </c>
      <c r="M225" s="27" t="s">
        <v>326</v>
      </c>
      <c r="N225" s="27" t="s">
        <v>327</v>
      </c>
    </row>
    <row r="226" spans="1:14" x14ac:dyDescent="0.3">
      <c r="A226" s="3"/>
      <c r="B226" t="s">
        <v>179</v>
      </c>
      <c r="C226" t="s">
        <v>19</v>
      </c>
      <c r="D226" t="s">
        <v>287</v>
      </c>
      <c r="E226" s="28">
        <v>3</v>
      </c>
      <c r="F226" s="28" t="s">
        <v>286</v>
      </c>
      <c r="G226" s="28" t="s">
        <v>21</v>
      </c>
      <c r="H226" s="35">
        <v>299859.25866218487</v>
      </c>
      <c r="I226" s="33">
        <f t="shared" si="11"/>
        <v>336798.44270028011</v>
      </c>
      <c r="J226" s="28">
        <v>3.7839999999999998E-4</v>
      </c>
      <c r="K226" s="34">
        <f t="shared" si="10"/>
        <v>127.44453071778598</v>
      </c>
      <c r="M226" s="27" t="s">
        <v>326</v>
      </c>
      <c r="N226" s="27" t="s">
        <v>327</v>
      </c>
    </row>
    <row r="227" spans="1:14" x14ac:dyDescent="0.3">
      <c r="A227" s="3"/>
      <c r="B227" t="s">
        <v>179</v>
      </c>
      <c r="C227" t="s">
        <v>19</v>
      </c>
      <c r="D227" t="s">
        <v>287</v>
      </c>
      <c r="E227" s="28">
        <v>5</v>
      </c>
      <c r="F227" s="28" t="s">
        <v>286</v>
      </c>
      <c r="G227" s="28" t="s">
        <v>21</v>
      </c>
      <c r="H227" s="35">
        <v>299859.25866218487</v>
      </c>
      <c r="I227" s="33">
        <f t="shared" si="11"/>
        <v>336798.44270028011</v>
      </c>
      <c r="J227" s="28">
        <v>3.7839999999999998E-4</v>
      </c>
      <c r="K227" s="34">
        <f t="shared" si="10"/>
        <v>127.44453071778598</v>
      </c>
      <c r="M227" s="27" t="s">
        <v>326</v>
      </c>
      <c r="N227" s="27" t="s">
        <v>327</v>
      </c>
    </row>
    <row r="228" spans="1:14" x14ac:dyDescent="0.3">
      <c r="A228" s="3"/>
      <c r="B228" t="s">
        <v>179</v>
      </c>
      <c r="C228" t="s">
        <v>31</v>
      </c>
      <c r="D228" t="s">
        <v>288</v>
      </c>
      <c r="E228" s="28">
        <v>6</v>
      </c>
      <c r="F228" s="28" t="s">
        <v>289</v>
      </c>
      <c r="G228" s="28" t="s">
        <v>21</v>
      </c>
      <c r="H228" s="35">
        <v>190188.39150828333</v>
      </c>
      <c r="I228" s="33">
        <f t="shared" si="11"/>
        <v>213617.39625930373</v>
      </c>
      <c r="J228" s="28">
        <v>3.7839999999999998E-4</v>
      </c>
      <c r="K228" s="34">
        <f t="shared" si="10"/>
        <v>80.832822744520527</v>
      </c>
      <c r="M228" s="27" t="s">
        <v>326</v>
      </c>
      <c r="N228" s="27" t="s">
        <v>327</v>
      </c>
    </row>
    <row r="229" spans="1:14" x14ac:dyDescent="0.3">
      <c r="A229" s="3"/>
      <c r="B229" t="s">
        <v>179</v>
      </c>
      <c r="C229" t="s">
        <v>31</v>
      </c>
      <c r="D229" t="s">
        <v>288</v>
      </c>
      <c r="E229" s="28">
        <v>10</v>
      </c>
      <c r="F229" s="28" t="s">
        <v>289</v>
      </c>
      <c r="G229" s="28" t="s">
        <v>21</v>
      </c>
      <c r="H229" s="35">
        <v>190188.39150828333</v>
      </c>
      <c r="I229" s="33">
        <f t="shared" si="11"/>
        <v>213617.39625930373</v>
      </c>
      <c r="J229" s="28">
        <v>3.7839999999999998E-4</v>
      </c>
      <c r="K229" s="34">
        <f t="shared" si="10"/>
        <v>80.832822744520527</v>
      </c>
      <c r="M229" s="27" t="s">
        <v>326</v>
      </c>
      <c r="N229" s="27" t="s">
        <v>327</v>
      </c>
    </row>
    <row r="230" spans="1:14" x14ac:dyDescent="0.3">
      <c r="A230" s="3"/>
      <c r="B230" t="s">
        <v>179</v>
      </c>
      <c r="C230" t="s">
        <v>31</v>
      </c>
      <c r="D230" t="s">
        <v>288</v>
      </c>
      <c r="E230" s="28">
        <v>20</v>
      </c>
      <c r="F230" s="28" t="s">
        <v>289</v>
      </c>
      <c r="G230" s="28" t="s">
        <v>21</v>
      </c>
      <c r="H230" s="35">
        <v>190188.39150828333</v>
      </c>
      <c r="I230" s="33">
        <f t="shared" si="11"/>
        <v>213617.39625930373</v>
      </c>
      <c r="J230" s="28">
        <v>3.7839999999999998E-4</v>
      </c>
      <c r="K230" s="34">
        <f t="shared" si="10"/>
        <v>80.832822744520527</v>
      </c>
      <c r="M230" s="27" t="s">
        <v>326</v>
      </c>
      <c r="N230" s="27" t="s">
        <v>327</v>
      </c>
    </row>
    <row r="231" spans="1:14" x14ac:dyDescent="0.3">
      <c r="A231" s="3"/>
      <c r="B231" t="s">
        <v>179</v>
      </c>
      <c r="C231" t="s">
        <v>31</v>
      </c>
      <c r="D231" t="s">
        <v>290</v>
      </c>
      <c r="E231" s="28">
        <v>3</v>
      </c>
      <c r="F231" s="28" t="s">
        <v>291</v>
      </c>
      <c r="G231" s="28" t="s">
        <v>21</v>
      </c>
      <c r="H231" s="35">
        <v>201615.04672268912</v>
      </c>
      <c r="I231" s="33">
        <f t="shared" si="11"/>
        <v>226451.68291316531</v>
      </c>
      <c r="J231" s="28">
        <v>3.7839999999999998E-4</v>
      </c>
      <c r="K231" s="34">
        <f t="shared" si="10"/>
        <v>85.689316814341751</v>
      </c>
      <c r="M231" s="27" t="s">
        <v>326</v>
      </c>
      <c r="N231" s="27" t="s">
        <v>327</v>
      </c>
    </row>
    <row r="232" spans="1:14" x14ac:dyDescent="0.3">
      <c r="A232" s="3"/>
      <c r="B232" t="s">
        <v>179</v>
      </c>
      <c r="C232" t="s">
        <v>31</v>
      </c>
      <c r="D232" t="s">
        <v>290</v>
      </c>
      <c r="E232" s="28">
        <v>5</v>
      </c>
      <c r="F232" s="28" t="s">
        <v>291</v>
      </c>
      <c r="G232" s="28" t="s">
        <v>21</v>
      </c>
      <c r="H232" s="35">
        <v>201615.04672268912</v>
      </c>
      <c r="I232" s="33">
        <f t="shared" si="11"/>
        <v>226451.68291316531</v>
      </c>
      <c r="J232" s="28">
        <v>3.7839999999999998E-4</v>
      </c>
      <c r="K232" s="34">
        <f t="shared" si="10"/>
        <v>85.689316814341751</v>
      </c>
      <c r="M232" s="27" t="s">
        <v>326</v>
      </c>
      <c r="N232" s="27" t="s">
        <v>327</v>
      </c>
    </row>
    <row r="233" spans="1:14" x14ac:dyDescent="0.3">
      <c r="A233" s="3"/>
      <c r="B233" t="s">
        <v>179</v>
      </c>
      <c r="C233" t="s">
        <v>31</v>
      </c>
      <c r="D233" t="s">
        <v>290</v>
      </c>
      <c r="E233" s="28">
        <v>9</v>
      </c>
      <c r="F233" s="28" t="s">
        <v>291</v>
      </c>
      <c r="G233" s="28" t="s">
        <v>21</v>
      </c>
      <c r="H233" s="35">
        <v>201615.04672268912</v>
      </c>
      <c r="I233" s="33">
        <f t="shared" si="11"/>
        <v>226451.68291316531</v>
      </c>
      <c r="J233" s="28">
        <v>3.7839999999999998E-4</v>
      </c>
      <c r="K233" s="34">
        <f t="shared" si="10"/>
        <v>85.689316814341751</v>
      </c>
      <c r="M233" s="27" t="s">
        <v>326</v>
      </c>
      <c r="N233" s="27" t="s">
        <v>327</v>
      </c>
    </row>
    <row r="234" spans="1:14" x14ac:dyDescent="0.3">
      <c r="A234" s="3"/>
      <c r="B234" t="s">
        <v>179</v>
      </c>
      <c r="C234" t="s">
        <v>31</v>
      </c>
      <c r="D234" t="s">
        <v>290</v>
      </c>
      <c r="E234" s="28">
        <v>2</v>
      </c>
      <c r="F234" s="28" t="s">
        <v>289</v>
      </c>
      <c r="G234" s="28" t="s">
        <v>21</v>
      </c>
      <c r="H234" s="35">
        <v>190188.39150828333</v>
      </c>
      <c r="I234" s="33">
        <f t="shared" si="11"/>
        <v>213617.39625930373</v>
      </c>
      <c r="J234" s="28">
        <v>3.7839999999999998E-4</v>
      </c>
      <c r="K234" s="34">
        <f t="shared" si="10"/>
        <v>80.832822744520527</v>
      </c>
      <c r="M234" s="27" t="s">
        <v>326</v>
      </c>
      <c r="N234" s="27" t="s">
        <v>327</v>
      </c>
    </row>
    <row r="235" spans="1:14" x14ac:dyDescent="0.3">
      <c r="A235" s="3"/>
      <c r="B235" t="s">
        <v>179</v>
      </c>
      <c r="C235" t="s">
        <v>31</v>
      </c>
      <c r="D235" t="s">
        <v>290</v>
      </c>
      <c r="E235" s="28">
        <v>4</v>
      </c>
      <c r="F235" s="28" t="s">
        <v>289</v>
      </c>
      <c r="G235" s="28" t="s">
        <v>21</v>
      </c>
      <c r="H235" s="35">
        <v>190188.39150828333</v>
      </c>
      <c r="I235" s="33">
        <f t="shared" si="11"/>
        <v>213617.39625930373</v>
      </c>
      <c r="J235" s="28">
        <v>3.7839999999999998E-4</v>
      </c>
      <c r="K235" s="34">
        <f t="shared" si="10"/>
        <v>80.832822744520527</v>
      </c>
      <c r="M235" s="27" t="s">
        <v>326</v>
      </c>
      <c r="N235" s="27" t="s">
        <v>327</v>
      </c>
    </row>
    <row r="236" spans="1:14" x14ac:dyDescent="0.3">
      <c r="A236" s="3"/>
      <c r="B236" t="s">
        <v>179</v>
      </c>
      <c r="C236" t="s">
        <v>31</v>
      </c>
      <c r="D236" t="s">
        <v>290</v>
      </c>
      <c r="E236" s="28">
        <v>12</v>
      </c>
      <c r="F236" s="28" t="s">
        <v>289</v>
      </c>
      <c r="G236" s="28" t="s">
        <v>21</v>
      </c>
      <c r="H236" s="35">
        <v>190188.39150828333</v>
      </c>
      <c r="I236" s="33">
        <f t="shared" ref="I236:I267" si="12">H236*124/110.4</f>
        <v>213617.39625930373</v>
      </c>
      <c r="J236" s="28">
        <v>3.7839999999999998E-4</v>
      </c>
      <c r="K236" s="34">
        <f t="shared" si="10"/>
        <v>80.832822744520527</v>
      </c>
      <c r="M236" s="27" t="s">
        <v>326</v>
      </c>
      <c r="N236" s="27" t="s">
        <v>327</v>
      </c>
    </row>
    <row r="237" spans="1:14" x14ac:dyDescent="0.3">
      <c r="A237" s="3"/>
      <c r="B237" t="s">
        <v>179</v>
      </c>
      <c r="C237" t="s">
        <v>31</v>
      </c>
      <c r="D237" t="s">
        <v>290</v>
      </c>
      <c r="E237" s="28">
        <v>18</v>
      </c>
      <c r="F237" s="28" t="s">
        <v>289</v>
      </c>
      <c r="G237" s="28" t="s">
        <v>21</v>
      </c>
      <c r="H237" s="35">
        <v>190188.39150828333</v>
      </c>
      <c r="I237" s="33">
        <f t="shared" si="12"/>
        <v>213617.39625930373</v>
      </c>
      <c r="J237" s="28">
        <v>3.7839999999999998E-4</v>
      </c>
      <c r="K237" s="34">
        <f t="shared" si="10"/>
        <v>80.832822744520527</v>
      </c>
      <c r="M237" s="27" t="s">
        <v>326</v>
      </c>
      <c r="N237" s="27" t="s">
        <v>327</v>
      </c>
    </row>
    <row r="238" spans="1:14" x14ac:dyDescent="0.3">
      <c r="A238" s="3"/>
      <c r="B238" t="s">
        <v>179</v>
      </c>
      <c r="C238" t="s">
        <v>31</v>
      </c>
      <c r="D238" t="s">
        <v>292</v>
      </c>
      <c r="E238" s="28">
        <v>31</v>
      </c>
      <c r="F238" s="28" t="s">
        <v>293</v>
      </c>
      <c r="G238" s="28" t="s">
        <v>21</v>
      </c>
      <c r="H238" s="35">
        <v>201454.59779495798</v>
      </c>
      <c r="I238" s="33">
        <f t="shared" si="12"/>
        <v>226271.46853781509</v>
      </c>
      <c r="J238" s="28">
        <v>3.7839999999999998E-4</v>
      </c>
      <c r="K238" s="34">
        <f t="shared" si="10"/>
        <v>85.621123694709226</v>
      </c>
      <c r="M238" s="27" t="s">
        <v>326</v>
      </c>
      <c r="N238" s="27" t="s">
        <v>327</v>
      </c>
    </row>
    <row r="239" spans="1:14" x14ac:dyDescent="0.3">
      <c r="A239" s="3"/>
      <c r="B239" t="s">
        <v>179</v>
      </c>
      <c r="C239" t="s">
        <v>31</v>
      </c>
      <c r="D239" t="s">
        <v>294</v>
      </c>
      <c r="E239" s="28">
        <v>5</v>
      </c>
      <c r="F239" s="28" t="s">
        <v>295</v>
      </c>
      <c r="G239" s="28" t="s">
        <v>21</v>
      </c>
      <c r="H239" s="35">
        <v>244329.30429579833</v>
      </c>
      <c r="I239" s="33">
        <f t="shared" si="12"/>
        <v>274427.8417815126</v>
      </c>
      <c r="J239" s="28">
        <v>3.7839999999999998E-4</v>
      </c>
      <c r="K239" s="34">
        <f t="shared" si="10"/>
        <v>103.84349533012437</v>
      </c>
      <c r="M239" s="27" t="s">
        <v>326</v>
      </c>
      <c r="N239" s="27" t="s">
        <v>327</v>
      </c>
    </row>
    <row r="240" spans="1:14" x14ac:dyDescent="0.3">
      <c r="A240" s="3"/>
      <c r="B240" t="s">
        <v>179</v>
      </c>
      <c r="C240" t="s">
        <v>31</v>
      </c>
      <c r="D240" t="s">
        <v>294</v>
      </c>
      <c r="E240" s="28">
        <v>33</v>
      </c>
      <c r="F240" s="28" t="s">
        <v>293</v>
      </c>
      <c r="G240" s="28" t="s">
        <v>21</v>
      </c>
      <c r="H240" s="35">
        <v>244329.30429579833</v>
      </c>
      <c r="I240" s="33">
        <f t="shared" si="12"/>
        <v>274427.8417815126</v>
      </c>
      <c r="J240" s="28">
        <v>3.7839999999999998E-4</v>
      </c>
      <c r="K240" s="34">
        <f t="shared" si="10"/>
        <v>103.84349533012437</v>
      </c>
      <c r="M240" s="27" t="s">
        <v>326</v>
      </c>
      <c r="N240" s="27" t="s">
        <v>327</v>
      </c>
    </row>
    <row r="241" spans="1:15" x14ac:dyDescent="0.3">
      <c r="A241" s="3"/>
      <c r="B241" t="s">
        <v>179</v>
      </c>
      <c r="C241" t="s">
        <v>31</v>
      </c>
      <c r="D241" t="s">
        <v>294</v>
      </c>
      <c r="E241" s="28">
        <v>35</v>
      </c>
      <c r="F241" s="28" t="s">
        <v>293</v>
      </c>
      <c r="G241" s="28" t="s">
        <v>21</v>
      </c>
      <c r="H241" s="35">
        <v>244329.30429579833</v>
      </c>
      <c r="I241" s="33">
        <f t="shared" si="12"/>
        <v>274427.8417815126</v>
      </c>
      <c r="J241" s="28">
        <v>3.7839999999999998E-4</v>
      </c>
      <c r="K241" s="34">
        <f t="shared" si="10"/>
        <v>103.84349533012437</v>
      </c>
      <c r="M241" s="27" t="s">
        <v>326</v>
      </c>
      <c r="N241" s="27" t="s">
        <v>327</v>
      </c>
    </row>
    <row r="242" spans="1:15" x14ac:dyDescent="0.3">
      <c r="A242" s="30"/>
      <c r="B242" s="10" t="s">
        <v>179</v>
      </c>
      <c r="C242" s="10" t="s">
        <v>31</v>
      </c>
      <c r="D242" s="10" t="s">
        <v>307</v>
      </c>
      <c r="E242" s="27" t="s">
        <v>308</v>
      </c>
      <c r="F242" s="27" t="s">
        <v>309</v>
      </c>
      <c r="G242" s="27" t="s">
        <v>21</v>
      </c>
      <c r="H242" s="33">
        <v>440915.11111111112</v>
      </c>
      <c r="I242" s="33">
        <f t="shared" si="12"/>
        <v>495230.74074074067</v>
      </c>
      <c r="J242" s="28">
        <v>3.7839999999999998E-4</v>
      </c>
      <c r="K242" s="34">
        <f t="shared" si="10"/>
        <v>187.39531229629625</v>
      </c>
      <c r="L242" s="28">
        <v>2024</v>
      </c>
      <c r="M242" s="27" t="s">
        <v>328</v>
      </c>
      <c r="N242" s="27" t="s">
        <v>336</v>
      </c>
      <c r="O242" t="s">
        <v>332</v>
      </c>
    </row>
    <row r="243" spans="1:15" x14ac:dyDescent="0.3">
      <c r="A243" s="3"/>
      <c r="B243" t="s">
        <v>179</v>
      </c>
      <c r="C243" t="s">
        <v>31</v>
      </c>
      <c r="D243" t="s">
        <v>296</v>
      </c>
      <c r="E243" s="28">
        <v>6</v>
      </c>
      <c r="F243" s="28" t="s">
        <v>297</v>
      </c>
      <c r="G243" s="28" t="s">
        <v>21</v>
      </c>
      <c r="H243" s="35">
        <v>182567.52217949578</v>
      </c>
      <c r="I243" s="33">
        <f t="shared" si="12"/>
        <v>205057.72418711483</v>
      </c>
      <c r="J243" s="28">
        <v>3.7839999999999998E-4</v>
      </c>
      <c r="K243" s="34">
        <f t="shared" si="10"/>
        <v>77.593842832404249</v>
      </c>
      <c r="M243" s="27" t="s">
        <v>326</v>
      </c>
      <c r="N243" s="27" t="s">
        <v>327</v>
      </c>
    </row>
    <row r="244" spans="1:15" x14ac:dyDescent="0.3">
      <c r="A244" s="3"/>
      <c r="B244" t="s">
        <v>179</v>
      </c>
      <c r="C244" t="s">
        <v>31</v>
      </c>
      <c r="D244" t="s">
        <v>296</v>
      </c>
      <c r="E244" s="28">
        <v>8</v>
      </c>
      <c r="F244" s="28" t="s">
        <v>297</v>
      </c>
      <c r="G244" s="28" t="s">
        <v>21</v>
      </c>
      <c r="H244" s="35">
        <v>182567.52217949578</v>
      </c>
      <c r="I244" s="33">
        <f t="shared" si="12"/>
        <v>205057.72418711483</v>
      </c>
      <c r="J244" s="28">
        <v>3.7839999999999998E-4</v>
      </c>
      <c r="K244" s="34">
        <f t="shared" si="10"/>
        <v>77.593842832404249</v>
      </c>
      <c r="M244" s="27" t="s">
        <v>326</v>
      </c>
      <c r="N244" s="27" t="s">
        <v>327</v>
      </c>
    </row>
    <row r="245" spans="1:15" x14ac:dyDescent="0.3">
      <c r="A245" s="3"/>
      <c r="B245" t="s">
        <v>179</v>
      </c>
      <c r="C245" t="s">
        <v>31</v>
      </c>
      <c r="D245" t="s">
        <v>296</v>
      </c>
      <c r="E245" s="28">
        <v>10</v>
      </c>
      <c r="F245" s="28" t="s">
        <v>297</v>
      </c>
      <c r="G245" s="28" t="s">
        <v>21</v>
      </c>
      <c r="H245" s="35">
        <v>182567.52217949578</v>
      </c>
      <c r="I245" s="33">
        <f t="shared" si="12"/>
        <v>205057.72418711483</v>
      </c>
      <c r="J245" s="28">
        <v>3.7839999999999998E-4</v>
      </c>
      <c r="K245" s="34">
        <f t="shared" si="10"/>
        <v>77.593842832404249</v>
      </c>
      <c r="M245" s="27" t="s">
        <v>326</v>
      </c>
      <c r="N245" s="27" t="s">
        <v>327</v>
      </c>
    </row>
    <row r="246" spans="1:15" x14ac:dyDescent="0.3">
      <c r="A246" s="3"/>
      <c r="B246" t="s">
        <v>179</v>
      </c>
      <c r="C246" t="s">
        <v>31</v>
      </c>
      <c r="D246" t="s">
        <v>296</v>
      </c>
      <c r="E246" s="28">
        <v>12</v>
      </c>
      <c r="F246" s="28" t="s">
        <v>297</v>
      </c>
      <c r="G246" s="28" t="s">
        <v>21</v>
      </c>
      <c r="H246" s="35">
        <v>182567.52217949578</v>
      </c>
      <c r="I246" s="33">
        <f t="shared" si="12"/>
        <v>205057.72418711483</v>
      </c>
      <c r="J246" s="28">
        <v>3.7839999999999998E-4</v>
      </c>
      <c r="K246" s="34">
        <f t="shared" si="10"/>
        <v>77.593842832404249</v>
      </c>
      <c r="M246" s="27" t="s">
        <v>326</v>
      </c>
      <c r="N246" s="27" t="s">
        <v>327</v>
      </c>
    </row>
    <row r="247" spans="1:15" x14ac:dyDescent="0.3">
      <c r="A247" s="3"/>
      <c r="B247" t="s">
        <v>179</v>
      </c>
      <c r="C247" t="s">
        <v>31</v>
      </c>
      <c r="D247" t="s">
        <v>296</v>
      </c>
      <c r="E247" s="28">
        <v>14</v>
      </c>
      <c r="F247" s="28" t="s">
        <v>297</v>
      </c>
      <c r="G247" s="28" t="s">
        <v>21</v>
      </c>
      <c r="H247" s="35">
        <v>182567.52217949578</v>
      </c>
      <c r="I247" s="33">
        <f t="shared" si="12"/>
        <v>205057.72418711483</v>
      </c>
      <c r="J247" s="28">
        <v>3.7839999999999998E-4</v>
      </c>
      <c r="K247" s="34">
        <f t="shared" si="10"/>
        <v>77.593842832404249</v>
      </c>
      <c r="L247" s="28">
        <v>2024</v>
      </c>
      <c r="M247" s="27" t="s">
        <v>326</v>
      </c>
      <c r="N247" s="27" t="s">
        <v>327</v>
      </c>
    </row>
    <row r="248" spans="1:15" x14ac:dyDescent="0.3">
      <c r="A248" s="3"/>
      <c r="B248" t="s">
        <v>179</v>
      </c>
      <c r="C248" t="s">
        <v>31</v>
      </c>
      <c r="D248" t="s">
        <v>296</v>
      </c>
      <c r="E248" s="28">
        <v>16</v>
      </c>
      <c r="F248" s="28" t="s">
        <v>297</v>
      </c>
      <c r="G248" s="28" t="s">
        <v>21</v>
      </c>
      <c r="H248" s="35">
        <v>182567.52217949578</v>
      </c>
      <c r="I248" s="33">
        <f t="shared" si="12"/>
        <v>205057.72418711483</v>
      </c>
      <c r="J248" s="28">
        <v>3.7839999999999998E-4</v>
      </c>
      <c r="K248" s="34">
        <f t="shared" si="10"/>
        <v>77.593842832404249</v>
      </c>
      <c r="M248" s="27" t="s">
        <v>326</v>
      </c>
      <c r="N248" s="27" t="s">
        <v>327</v>
      </c>
    </row>
    <row r="249" spans="1:15" x14ac:dyDescent="0.3">
      <c r="A249" s="3"/>
      <c r="B249" t="s">
        <v>179</v>
      </c>
      <c r="C249" t="s">
        <v>31</v>
      </c>
      <c r="D249" t="s">
        <v>296</v>
      </c>
      <c r="E249" s="28">
        <v>18</v>
      </c>
      <c r="F249" s="28" t="s">
        <v>297</v>
      </c>
      <c r="G249" s="28" t="s">
        <v>21</v>
      </c>
      <c r="H249" s="35">
        <v>182567.52217949578</v>
      </c>
      <c r="I249" s="33">
        <f t="shared" si="12"/>
        <v>205057.72418711483</v>
      </c>
      <c r="J249" s="28">
        <v>3.7839999999999998E-4</v>
      </c>
      <c r="K249" s="34">
        <f t="shared" si="10"/>
        <v>77.593842832404249</v>
      </c>
      <c r="M249" s="27" t="s">
        <v>326</v>
      </c>
      <c r="N249" s="27" t="s">
        <v>327</v>
      </c>
    </row>
    <row r="250" spans="1:15" x14ac:dyDescent="0.3">
      <c r="A250" s="3"/>
      <c r="B250" t="s">
        <v>179</v>
      </c>
      <c r="C250" t="s">
        <v>31</v>
      </c>
      <c r="D250" t="s">
        <v>296</v>
      </c>
      <c r="E250" s="28">
        <v>20</v>
      </c>
      <c r="F250" s="28" t="s">
        <v>297</v>
      </c>
      <c r="G250" s="28" t="s">
        <v>21</v>
      </c>
      <c r="H250" s="35">
        <v>182567.52217949578</v>
      </c>
      <c r="I250" s="33">
        <f t="shared" si="12"/>
        <v>205057.72418711483</v>
      </c>
      <c r="J250" s="28">
        <v>3.7839999999999998E-4</v>
      </c>
      <c r="K250" s="34">
        <f t="shared" si="10"/>
        <v>77.593842832404249</v>
      </c>
      <c r="M250" s="27" t="s">
        <v>326</v>
      </c>
      <c r="N250" s="27" t="s">
        <v>327</v>
      </c>
    </row>
    <row r="251" spans="1:15" x14ac:dyDescent="0.3">
      <c r="A251" s="3"/>
      <c r="B251" t="s">
        <v>179</v>
      </c>
      <c r="C251" t="s">
        <v>31</v>
      </c>
      <c r="D251" t="s">
        <v>296</v>
      </c>
      <c r="E251" s="28">
        <v>22</v>
      </c>
      <c r="F251" s="28" t="s">
        <v>297</v>
      </c>
      <c r="G251" s="28" t="s">
        <v>21</v>
      </c>
      <c r="H251" s="35">
        <v>182567.52217949578</v>
      </c>
      <c r="I251" s="33">
        <f t="shared" si="12"/>
        <v>205057.72418711483</v>
      </c>
      <c r="J251" s="28">
        <v>3.7839999999999998E-4</v>
      </c>
      <c r="K251" s="34">
        <f t="shared" si="10"/>
        <v>77.593842832404249</v>
      </c>
      <c r="M251" s="27" t="s">
        <v>326</v>
      </c>
      <c r="N251" s="27" t="s">
        <v>327</v>
      </c>
    </row>
    <row r="252" spans="1:15" x14ac:dyDescent="0.3">
      <c r="A252" s="3"/>
      <c r="B252" t="s">
        <v>179</v>
      </c>
      <c r="C252" t="s">
        <v>31</v>
      </c>
      <c r="D252" t="s">
        <v>296</v>
      </c>
      <c r="E252" s="28">
        <v>24</v>
      </c>
      <c r="F252" s="28" t="s">
        <v>297</v>
      </c>
      <c r="G252" s="28" t="s">
        <v>21</v>
      </c>
      <c r="H252" s="35">
        <v>182567.52217949578</v>
      </c>
      <c r="I252" s="33">
        <f t="shared" si="12"/>
        <v>205057.72418711483</v>
      </c>
      <c r="J252" s="28">
        <v>3.7839999999999998E-4</v>
      </c>
      <c r="K252" s="34">
        <f t="shared" si="10"/>
        <v>77.593842832404249</v>
      </c>
      <c r="M252" s="27" t="s">
        <v>326</v>
      </c>
      <c r="N252" s="27" t="s">
        <v>327</v>
      </c>
    </row>
    <row r="253" spans="1:15" x14ac:dyDescent="0.3">
      <c r="A253" s="3"/>
      <c r="B253" t="s">
        <v>179</v>
      </c>
      <c r="C253" t="s">
        <v>31</v>
      </c>
      <c r="D253" t="s">
        <v>296</v>
      </c>
      <c r="E253" s="28">
        <v>26</v>
      </c>
      <c r="F253" s="28" t="s">
        <v>297</v>
      </c>
      <c r="G253" s="28" t="s">
        <v>21</v>
      </c>
      <c r="H253" s="35">
        <v>182567.52217949578</v>
      </c>
      <c r="I253" s="33">
        <f t="shared" si="12"/>
        <v>205057.72418711483</v>
      </c>
      <c r="J253" s="28">
        <v>3.7839999999999998E-4</v>
      </c>
      <c r="K253" s="34">
        <f t="shared" si="10"/>
        <v>77.593842832404249</v>
      </c>
      <c r="M253" s="27" t="s">
        <v>326</v>
      </c>
      <c r="N253" s="27" t="s">
        <v>327</v>
      </c>
    </row>
    <row r="254" spans="1:15" x14ac:dyDescent="0.3">
      <c r="A254" s="3"/>
      <c r="B254" t="s">
        <v>179</v>
      </c>
      <c r="C254" t="s">
        <v>31</v>
      </c>
      <c r="D254" t="s">
        <v>296</v>
      </c>
      <c r="E254" s="28">
        <v>28</v>
      </c>
      <c r="F254" s="28" t="s">
        <v>297</v>
      </c>
      <c r="G254" s="28" t="s">
        <v>21</v>
      </c>
      <c r="H254" s="35">
        <v>182567.52217949578</v>
      </c>
      <c r="I254" s="33">
        <f t="shared" si="12"/>
        <v>205057.72418711483</v>
      </c>
      <c r="J254" s="28">
        <v>3.7839999999999998E-4</v>
      </c>
      <c r="K254" s="34">
        <f t="shared" si="10"/>
        <v>77.593842832404249</v>
      </c>
      <c r="M254" s="27" t="s">
        <v>326</v>
      </c>
      <c r="N254" s="27" t="s">
        <v>327</v>
      </c>
    </row>
    <row r="255" spans="1:15" x14ac:dyDescent="0.3">
      <c r="A255" s="3"/>
      <c r="B255" t="s">
        <v>179</v>
      </c>
      <c r="C255" t="s">
        <v>31</v>
      </c>
      <c r="D255" t="s">
        <v>296</v>
      </c>
      <c r="E255" s="28">
        <v>30</v>
      </c>
      <c r="F255" s="28" t="s">
        <v>297</v>
      </c>
      <c r="G255" s="28" t="s">
        <v>21</v>
      </c>
      <c r="H255" s="35">
        <v>182567.52217949578</v>
      </c>
      <c r="I255" s="33">
        <f t="shared" si="12"/>
        <v>205057.72418711483</v>
      </c>
      <c r="J255" s="28">
        <v>3.7839999999999998E-4</v>
      </c>
      <c r="K255" s="34">
        <f t="shared" si="10"/>
        <v>77.593842832404249</v>
      </c>
      <c r="M255" s="27" t="s">
        <v>326</v>
      </c>
      <c r="N255" s="27" t="s">
        <v>327</v>
      </c>
    </row>
    <row r="256" spans="1:15" x14ac:dyDescent="0.3">
      <c r="A256" s="3"/>
      <c r="B256" t="s">
        <v>179</v>
      </c>
      <c r="C256" t="s">
        <v>31</v>
      </c>
      <c r="D256" t="s">
        <v>296</v>
      </c>
      <c r="E256" s="28">
        <v>32</v>
      </c>
      <c r="F256" s="28" t="s">
        <v>297</v>
      </c>
      <c r="G256" s="28" t="s">
        <v>21</v>
      </c>
      <c r="H256" s="35">
        <v>182567.52217949578</v>
      </c>
      <c r="I256" s="33">
        <f t="shared" si="12"/>
        <v>205057.72418711483</v>
      </c>
      <c r="J256" s="28">
        <v>3.7839999999999998E-4</v>
      </c>
      <c r="K256" s="34">
        <f t="shared" si="10"/>
        <v>77.593842832404249</v>
      </c>
      <c r="M256" s="27" t="s">
        <v>326</v>
      </c>
      <c r="N256" s="27" t="s">
        <v>327</v>
      </c>
    </row>
    <row r="257" spans="1:14" ht="16.2" customHeight="1" x14ac:dyDescent="0.3">
      <c r="A257" s="3"/>
      <c r="B257" t="s">
        <v>179</v>
      </c>
      <c r="C257" t="s">
        <v>31</v>
      </c>
      <c r="D257" t="s">
        <v>298</v>
      </c>
      <c r="E257" s="28">
        <v>2</v>
      </c>
      <c r="F257" s="28" t="s">
        <v>297</v>
      </c>
      <c r="G257" s="28" t="s">
        <v>21</v>
      </c>
      <c r="H257" s="35">
        <v>283294.51996638655</v>
      </c>
      <c r="I257" s="33">
        <f t="shared" si="12"/>
        <v>318193.12025210081</v>
      </c>
      <c r="J257" s="28">
        <v>3.7839999999999998E-4</v>
      </c>
      <c r="K257" s="34">
        <f t="shared" si="10"/>
        <v>120.40427670339494</v>
      </c>
      <c r="M257" s="27" t="s">
        <v>326</v>
      </c>
      <c r="N257" s="27" t="s">
        <v>327</v>
      </c>
    </row>
    <row r="258" spans="1:14" ht="18" customHeight="1" x14ac:dyDescent="0.3">
      <c r="A258" s="3"/>
      <c r="B258" t="s">
        <v>179</v>
      </c>
      <c r="C258" t="s">
        <v>31</v>
      </c>
      <c r="D258" t="s">
        <v>298</v>
      </c>
      <c r="E258" s="28">
        <v>3</v>
      </c>
      <c r="F258" s="28" t="s">
        <v>297</v>
      </c>
      <c r="G258" s="28" t="s">
        <v>21</v>
      </c>
      <c r="H258" s="35">
        <v>289590.09712941176</v>
      </c>
      <c r="I258" s="33">
        <f t="shared" si="12"/>
        <v>325264.23952941172</v>
      </c>
      <c r="J258" s="28">
        <v>3.7839999999999998E-4</v>
      </c>
      <c r="K258" s="34">
        <f t="shared" si="10"/>
        <v>123.07998823792938</v>
      </c>
      <c r="M258" s="27" t="s">
        <v>326</v>
      </c>
      <c r="N258" s="27" t="s">
        <v>327</v>
      </c>
    </row>
    <row r="259" spans="1:14" x14ac:dyDescent="0.3">
      <c r="I259" s="36">
        <f>SUM(I3:I258)</f>
        <v>61729889.416585743</v>
      </c>
    </row>
  </sheetData>
  <sortState xmlns:xlrd2="http://schemas.microsoft.com/office/spreadsheetml/2017/richdata2" ref="A3:O1048576">
    <sortCondition ref="D241:D1048576"/>
  </sortState>
  <phoneticPr fontId="6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3CB5-8EF8-41DD-8489-567AF5F7B253}">
  <sheetPr filterMode="1"/>
  <dimension ref="A1:R74"/>
  <sheetViews>
    <sheetView topLeftCell="A4" zoomScaleNormal="100" workbookViewId="0">
      <selection activeCell="E79" sqref="E79"/>
    </sheetView>
  </sheetViews>
  <sheetFormatPr defaultRowHeight="14.4" x14ac:dyDescent="0.3"/>
  <cols>
    <col min="1" max="1" width="8.88671875" style="5"/>
    <col min="2" max="2" width="35.33203125" customWidth="1"/>
    <col min="3" max="3" width="24.109375" customWidth="1"/>
    <col min="4" max="4" width="13.88671875" customWidth="1"/>
    <col min="5" max="5" width="20.33203125" customWidth="1"/>
    <col min="6" max="6" width="21.109375" customWidth="1"/>
    <col min="7" max="7" width="16.88671875" style="1" hidden="1" customWidth="1"/>
    <col min="8" max="8" width="18.109375" style="35" customWidth="1"/>
    <col min="9" max="10" width="16.88671875" style="1" hidden="1" customWidth="1"/>
    <col min="11" max="11" width="22.33203125" customWidth="1"/>
    <col min="12" max="12" width="0" hidden="1" customWidth="1"/>
    <col min="14" max="14" width="10.88671875" hidden="1" customWidth="1"/>
    <col min="15" max="15" width="13.6640625" hidden="1" customWidth="1"/>
    <col min="16" max="16" width="13.5546875" hidden="1" customWidth="1"/>
    <col min="17" max="17" width="10.88671875" hidden="1" customWidth="1"/>
    <col min="18" max="18" width="0" hidden="1" customWidth="1"/>
  </cols>
  <sheetData>
    <row r="1" spans="1:17" hidden="1" x14ac:dyDescent="0.3">
      <c r="H1" s="1"/>
    </row>
    <row r="2" spans="1:17" hidden="1" x14ac:dyDescent="0.3">
      <c r="H2" s="1"/>
    </row>
    <row r="3" spans="1:17" hidden="1" x14ac:dyDescent="0.3">
      <c r="H3" s="1"/>
    </row>
    <row r="4" spans="1:17" x14ac:dyDescent="0.3">
      <c r="O4" t="s">
        <v>0</v>
      </c>
      <c r="P4" t="s">
        <v>1</v>
      </c>
    </row>
    <row r="5" spans="1:17" x14ac:dyDescent="0.3">
      <c r="A5" s="22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7" t="s">
        <v>8</v>
      </c>
      <c r="H5" s="32" t="s">
        <v>9</v>
      </c>
      <c r="I5" s="7" t="s">
        <v>10</v>
      </c>
      <c r="J5" s="7" t="s">
        <v>11</v>
      </c>
      <c r="K5" s="23" t="s">
        <v>12</v>
      </c>
      <c r="N5">
        <v>621035</v>
      </c>
      <c r="O5" s="15">
        <f>J6+J7</f>
        <v>7148.8133217925933</v>
      </c>
      <c r="P5" s="15">
        <f>O5*1.21</f>
        <v>8650.0641193690371</v>
      </c>
    </row>
    <row r="6" spans="1:17" hidden="1" x14ac:dyDescent="0.3">
      <c r="G6" s="8">
        <f>SUM(G1:G5)</f>
        <v>0</v>
      </c>
      <c r="H6" s="8">
        <f>SUM(H1:H5)</f>
        <v>0</v>
      </c>
      <c r="I6"/>
      <c r="J6" s="13">
        <f>SUM(J1:J5)</f>
        <v>0</v>
      </c>
      <c r="L6" t="s">
        <v>14</v>
      </c>
      <c r="N6">
        <v>642010</v>
      </c>
      <c r="O6" s="15">
        <f>J8+J9</f>
        <v>8408.4129651296298</v>
      </c>
      <c r="P6" s="15">
        <f t="shared" ref="P6:P27" si="0">O6*1.21</f>
        <v>10174.179687806853</v>
      </c>
    </row>
    <row r="7" spans="1:17" hidden="1" x14ac:dyDescent="0.3">
      <c r="A7" s="6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s="1">
        <v>8230634.8444444453</v>
      </c>
      <c r="H7" s="1">
        <f t="shared" ref="H7:H12" si="1">G7*124/110.4</f>
        <v>9244553.6296296306</v>
      </c>
      <c r="I7">
        <v>7.7329999999999999E-4</v>
      </c>
      <c r="J7" s="14">
        <f t="shared" ref="J7:J65" si="2">H7*I7</f>
        <v>7148.8133217925933</v>
      </c>
      <c r="K7" t="s">
        <v>21</v>
      </c>
      <c r="L7" t="s">
        <v>14</v>
      </c>
      <c r="N7">
        <v>661015</v>
      </c>
      <c r="O7" s="15">
        <f>J10</f>
        <v>2894.3941932888888</v>
      </c>
      <c r="P7" s="15">
        <f t="shared" si="0"/>
        <v>3502.2169738795556</v>
      </c>
    </row>
    <row r="8" spans="1:17" hidden="1" x14ac:dyDescent="0.3">
      <c r="A8" s="6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20</v>
      </c>
      <c r="G8" s="1">
        <v>5568229.4666666668</v>
      </c>
      <c r="H8" s="1">
        <f t="shared" si="1"/>
        <v>6254170.777777778</v>
      </c>
      <c r="I8">
        <v>7.7329999999999999E-4</v>
      </c>
      <c r="J8" s="14">
        <f t="shared" si="2"/>
        <v>4836.3502624555558</v>
      </c>
      <c r="K8" t="s">
        <v>21</v>
      </c>
      <c r="L8" t="s">
        <v>14</v>
      </c>
      <c r="N8">
        <v>673000</v>
      </c>
      <c r="O8" s="15">
        <f>J33+J34+J35+J36</f>
        <v>1432.3368849512076</v>
      </c>
      <c r="P8" s="15">
        <f t="shared" si="0"/>
        <v>1733.1276307909611</v>
      </c>
    </row>
    <row r="9" spans="1:17" hidden="1" x14ac:dyDescent="0.3">
      <c r="A9" s="6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20</v>
      </c>
      <c r="G9" s="1">
        <v>4112618.7555555557</v>
      </c>
      <c r="H9" s="1">
        <f t="shared" si="1"/>
        <v>4619245.7037037034</v>
      </c>
      <c r="I9">
        <v>7.7329999999999999E-4</v>
      </c>
      <c r="J9" s="14">
        <f t="shared" si="2"/>
        <v>3572.0627026740735</v>
      </c>
      <c r="K9" t="s">
        <v>21</v>
      </c>
      <c r="L9" t="s">
        <v>14</v>
      </c>
      <c r="N9">
        <v>600420</v>
      </c>
      <c r="O9" s="15">
        <f>J18+J19+J20+J60</f>
        <v>3133.5800361962961</v>
      </c>
      <c r="P9" s="15">
        <f t="shared" si="0"/>
        <v>3791.6318437975183</v>
      </c>
    </row>
    <row r="10" spans="1:17" hidden="1" x14ac:dyDescent="0.3">
      <c r="A10" s="6" t="s">
        <v>32</v>
      </c>
      <c r="B10" t="s">
        <v>33</v>
      </c>
      <c r="C10" t="s">
        <v>34</v>
      </c>
      <c r="D10" t="s">
        <v>35</v>
      </c>
      <c r="E10" t="s">
        <v>26</v>
      </c>
      <c r="F10" t="s">
        <v>20</v>
      </c>
      <c r="G10" s="1">
        <v>3332399.4666666668</v>
      </c>
      <c r="H10" s="1">
        <f t="shared" si="1"/>
        <v>3742912.4444444445</v>
      </c>
      <c r="I10">
        <v>7.7329999999999999E-4</v>
      </c>
      <c r="J10" s="14">
        <f t="shared" si="2"/>
        <v>2894.3941932888888</v>
      </c>
      <c r="K10" t="s">
        <v>21</v>
      </c>
      <c r="L10" t="s">
        <v>14</v>
      </c>
      <c r="N10">
        <v>600110</v>
      </c>
      <c r="O10" s="15">
        <f>J21</f>
        <v>945.45863337037031</v>
      </c>
      <c r="P10" s="15">
        <f t="shared" si="0"/>
        <v>1144.0049463781481</v>
      </c>
    </row>
    <row r="11" spans="1:17" hidden="1" x14ac:dyDescent="0.3">
      <c r="A11" s="6"/>
      <c r="B11" s="10" t="s">
        <v>36</v>
      </c>
      <c r="C11" s="10" t="s">
        <v>37</v>
      </c>
      <c r="D11" s="10"/>
      <c r="E11" s="10" t="s">
        <v>38</v>
      </c>
      <c r="F11" s="10" t="s">
        <v>39</v>
      </c>
      <c r="G11" s="11">
        <v>2411977.2888888889</v>
      </c>
      <c r="H11" s="1">
        <f t="shared" si="1"/>
        <v>2709104.9259259258</v>
      </c>
      <c r="I11">
        <v>7.7329999999999999E-4</v>
      </c>
      <c r="J11" s="14">
        <f t="shared" si="2"/>
        <v>2094.9508392185185</v>
      </c>
      <c r="K11" s="10" t="s">
        <v>21</v>
      </c>
      <c r="L11" t="s">
        <v>14</v>
      </c>
      <c r="N11">
        <v>664005</v>
      </c>
      <c r="O11" s="15">
        <f>J22+J23</f>
        <v>1747.0452859780999</v>
      </c>
      <c r="P11" s="15">
        <f t="shared" si="0"/>
        <v>2113.9247960335006</v>
      </c>
    </row>
    <row r="12" spans="1:17" hidden="1" x14ac:dyDescent="0.3">
      <c r="A12" s="6" t="s">
        <v>40</v>
      </c>
      <c r="B12" t="s">
        <v>41</v>
      </c>
      <c r="C12" t="s">
        <v>42</v>
      </c>
      <c r="D12" t="s">
        <v>43</v>
      </c>
      <c r="E12" t="s">
        <v>26</v>
      </c>
      <c r="F12" t="s">
        <v>20</v>
      </c>
      <c r="G12" s="1">
        <v>2410670.888888889</v>
      </c>
      <c r="H12" s="1">
        <f t="shared" si="1"/>
        <v>2707637.5925925924</v>
      </c>
      <c r="I12">
        <v>7.7329999999999999E-4</v>
      </c>
      <c r="J12" s="14">
        <f t="shared" si="2"/>
        <v>2093.8161503518518</v>
      </c>
      <c r="K12" t="s">
        <v>21</v>
      </c>
      <c r="L12" t="s">
        <v>14</v>
      </c>
      <c r="N12">
        <v>661020</v>
      </c>
      <c r="O12" s="15">
        <f>J27+J28</f>
        <v>702.13712478148136</v>
      </c>
      <c r="P12" s="15">
        <f t="shared" si="0"/>
        <v>849.58592098559245</v>
      </c>
    </row>
    <row r="13" spans="1:17" hidden="1" x14ac:dyDescent="0.3">
      <c r="A13" s="20"/>
      <c r="B13" s="3" t="s">
        <v>44</v>
      </c>
      <c r="C13" s="3" t="s">
        <v>315</v>
      </c>
      <c r="D13" s="3" t="s">
        <v>317</v>
      </c>
      <c r="E13" s="3" t="s">
        <v>38</v>
      </c>
      <c r="F13" s="3" t="s">
        <v>20</v>
      </c>
      <c r="G13" s="19">
        <v>2420000</v>
      </c>
      <c r="H13" s="19">
        <f>G13*124/114.3</f>
        <v>2625371.8285214347</v>
      </c>
      <c r="I13" s="3">
        <v>7.7329999999999999E-4</v>
      </c>
      <c r="J13" s="21">
        <f t="shared" si="2"/>
        <v>2030.2000349956254</v>
      </c>
      <c r="K13" s="3" t="s">
        <v>21</v>
      </c>
      <c r="L13" t="s">
        <v>14</v>
      </c>
      <c r="N13">
        <v>600415</v>
      </c>
      <c r="O13" s="15">
        <f>J52+J53</f>
        <v>135.28307568695652</v>
      </c>
      <c r="P13" s="15" t="e">
        <f>O13*1.21-P34</f>
        <v>#REF!</v>
      </c>
      <c r="Q13" t="s">
        <v>45</v>
      </c>
    </row>
    <row r="14" spans="1:17" hidden="1" x14ac:dyDescent="0.3">
      <c r="A14" s="6" t="s">
        <v>47</v>
      </c>
      <c r="B14" t="s">
        <v>48</v>
      </c>
      <c r="C14" t="s">
        <v>49</v>
      </c>
      <c r="D14" t="s">
        <v>50</v>
      </c>
      <c r="E14" t="s">
        <v>19</v>
      </c>
      <c r="F14" t="s">
        <v>20</v>
      </c>
      <c r="G14" s="1">
        <v>2201372.9333333336</v>
      </c>
      <c r="H14" s="1">
        <f t="shared" ref="H14:H22" si="3">G14*124/110.4</f>
        <v>2472556.5555555555</v>
      </c>
      <c r="I14">
        <v>7.7329999999999999E-4</v>
      </c>
      <c r="J14" s="14">
        <f t="shared" si="2"/>
        <v>1912.027984411111</v>
      </c>
      <c r="K14" t="s">
        <v>21</v>
      </c>
      <c r="L14" t="s">
        <v>14</v>
      </c>
      <c r="N14">
        <v>611005</v>
      </c>
      <c r="O14" s="15">
        <f>J25+J26</f>
        <v>1074.759366968116</v>
      </c>
      <c r="P14" s="15">
        <f t="shared" si="0"/>
        <v>1300.4588340314203</v>
      </c>
    </row>
    <row r="15" spans="1:17" hidden="1" x14ac:dyDescent="0.3">
      <c r="A15" s="6" t="s">
        <v>51</v>
      </c>
      <c r="B15" t="s">
        <v>52</v>
      </c>
      <c r="C15" t="s">
        <v>53</v>
      </c>
      <c r="D15" t="s">
        <v>54</v>
      </c>
      <c r="E15" t="s">
        <v>31</v>
      </c>
      <c r="F15" t="s">
        <v>20</v>
      </c>
      <c r="G15" s="1">
        <v>1723878.6222222224</v>
      </c>
      <c r="H15" s="1">
        <f t="shared" si="3"/>
        <v>1936240.4814814816</v>
      </c>
      <c r="I15">
        <v>7.7329999999999999E-4</v>
      </c>
      <c r="J15" s="14">
        <f t="shared" si="2"/>
        <v>1497.2947643296297</v>
      </c>
      <c r="K15" t="s">
        <v>21</v>
      </c>
      <c r="L15" t="s">
        <v>14</v>
      </c>
      <c r="N15">
        <v>633000</v>
      </c>
      <c r="O15" s="15">
        <f>J48</f>
        <v>687.5</v>
      </c>
      <c r="P15" s="15">
        <f t="shared" si="0"/>
        <v>831.875</v>
      </c>
    </row>
    <row r="16" spans="1:17" hidden="1" x14ac:dyDescent="0.3">
      <c r="A16" s="6" t="s">
        <v>55</v>
      </c>
      <c r="B16" t="s">
        <v>56</v>
      </c>
      <c r="C16" t="s">
        <v>57</v>
      </c>
      <c r="D16" t="s">
        <v>58</v>
      </c>
      <c r="E16" t="s">
        <v>31</v>
      </c>
      <c r="F16" t="s">
        <v>20</v>
      </c>
      <c r="G16" s="1">
        <v>1611856.3555555556</v>
      </c>
      <c r="H16" s="1">
        <f t="shared" si="3"/>
        <v>1810418.3703703703</v>
      </c>
      <c r="I16">
        <v>7.7329999999999999E-4</v>
      </c>
      <c r="J16" s="14">
        <f t="shared" si="2"/>
        <v>1399.9965258074074</v>
      </c>
      <c r="K16" t="s">
        <v>21</v>
      </c>
      <c r="L16" t="s">
        <v>14</v>
      </c>
      <c r="N16">
        <v>642000</v>
      </c>
      <c r="O16" s="15">
        <f>J41+J42</f>
        <v>220.24683804444442</v>
      </c>
      <c r="P16" s="15">
        <f t="shared" si="0"/>
        <v>266.49867403377772</v>
      </c>
    </row>
    <row r="17" spans="1:18" hidden="1" x14ac:dyDescent="0.3">
      <c r="A17" s="6" t="s">
        <v>59</v>
      </c>
      <c r="B17" t="s">
        <v>60</v>
      </c>
      <c r="C17" t="s">
        <v>61</v>
      </c>
      <c r="D17" t="s">
        <v>25</v>
      </c>
      <c r="E17" t="s">
        <v>26</v>
      </c>
      <c r="F17" t="s">
        <v>20</v>
      </c>
      <c r="G17" s="1">
        <v>1599266.6666666667</v>
      </c>
      <c r="H17" s="1">
        <f t="shared" si="3"/>
        <v>1796277.7777777778</v>
      </c>
      <c r="I17">
        <v>7.7329999999999999E-4</v>
      </c>
      <c r="J17" s="14">
        <f t="shared" si="2"/>
        <v>1389.0616055555556</v>
      </c>
      <c r="K17" t="s">
        <v>21</v>
      </c>
      <c r="L17" t="s">
        <v>14</v>
      </c>
      <c r="N17">
        <v>654005</v>
      </c>
      <c r="P17" s="15">
        <f t="shared" si="0"/>
        <v>0</v>
      </c>
    </row>
    <row r="18" spans="1:18" hidden="1" x14ac:dyDescent="0.3">
      <c r="A18" s="6" t="s">
        <v>62</v>
      </c>
      <c r="B18" t="s">
        <v>63</v>
      </c>
      <c r="C18" t="s">
        <v>64</v>
      </c>
      <c r="D18" t="s">
        <v>65</v>
      </c>
      <c r="E18" t="s">
        <v>19</v>
      </c>
      <c r="F18" t="s">
        <v>20</v>
      </c>
      <c r="G18" s="1">
        <v>1285625.3777777778</v>
      </c>
      <c r="H18" s="1">
        <f t="shared" si="3"/>
        <v>1443999.5185185184</v>
      </c>
      <c r="I18">
        <v>7.7329999999999999E-4</v>
      </c>
      <c r="J18" s="14">
        <f t="shared" si="2"/>
        <v>1116.6448276703702</v>
      </c>
      <c r="K18" t="s">
        <v>21</v>
      </c>
      <c r="L18" t="s">
        <v>14</v>
      </c>
      <c r="N18">
        <v>642005</v>
      </c>
      <c r="O18" s="15">
        <f>J39+J40</f>
        <v>226.82412687407404</v>
      </c>
      <c r="P18" s="15">
        <f t="shared" si="0"/>
        <v>274.45719351762961</v>
      </c>
    </row>
    <row r="19" spans="1:18" hidden="1" x14ac:dyDescent="0.3">
      <c r="A19" s="6" t="s">
        <v>66</v>
      </c>
      <c r="B19" t="s">
        <v>56</v>
      </c>
      <c r="C19" t="s">
        <v>67</v>
      </c>
      <c r="D19" t="s">
        <v>68</v>
      </c>
      <c r="E19" t="s">
        <v>26</v>
      </c>
      <c r="F19" t="s">
        <v>20</v>
      </c>
      <c r="G19" s="1">
        <v>1206866.2222222222</v>
      </c>
      <c r="H19" s="1">
        <f t="shared" si="3"/>
        <v>1355538.1481481481</v>
      </c>
      <c r="I19">
        <v>7.7329999999999999E-4</v>
      </c>
      <c r="J19" s="14">
        <f t="shared" si="2"/>
        <v>1048.2376499629629</v>
      </c>
      <c r="K19" t="s">
        <v>21</v>
      </c>
      <c r="L19" t="s">
        <v>14</v>
      </c>
      <c r="N19">
        <v>642015</v>
      </c>
      <c r="O19" s="15">
        <f>J61+J62+J64</f>
        <v>144.59201372318842</v>
      </c>
      <c r="P19" s="15">
        <f t="shared" si="0"/>
        <v>174.95633660505797</v>
      </c>
    </row>
    <row r="20" spans="1:18" hidden="1" x14ac:dyDescent="0.3">
      <c r="A20" s="6" t="s">
        <v>69</v>
      </c>
      <c r="B20" t="s">
        <v>70</v>
      </c>
      <c r="C20" t="s">
        <v>71</v>
      </c>
      <c r="D20" t="s">
        <v>72</v>
      </c>
      <c r="E20" t="s">
        <v>31</v>
      </c>
      <c r="F20" t="s">
        <v>20</v>
      </c>
      <c r="G20" s="1">
        <v>1095829.3777777778</v>
      </c>
      <c r="H20" s="1">
        <f t="shared" si="3"/>
        <v>1230822.8518518519</v>
      </c>
      <c r="I20">
        <v>7.7329999999999999E-4</v>
      </c>
      <c r="J20" s="14">
        <f t="shared" si="2"/>
        <v>951.79531133703711</v>
      </c>
      <c r="K20" t="s">
        <v>21</v>
      </c>
      <c r="L20" t="s">
        <v>14</v>
      </c>
      <c r="N20">
        <v>642020</v>
      </c>
      <c r="O20" s="15">
        <f>J50+J51</f>
        <v>140.06310981046698</v>
      </c>
      <c r="P20" s="15">
        <f t="shared" si="0"/>
        <v>169.47636287066504</v>
      </c>
    </row>
    <row r="21" spans="1:18" hidden="1" x14ac:dyDescent="0.3">
      <c r="A21" s="6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20</v>
      </c>
      <c r="G21" s="1">
        <v>1088533.7777777778</v>
      </c>
      <c r="H21" s="1">
        <f t="shared" si="3"/>
        <v>1222628.5185185184</v>
      </c>
      <c r="I21">
        <v>7.7329999999999999E-4</v>
      </c>
      <c r="J21" s="14">
        <f t="shared" si="2"/>
        <v>945.45863337037031</v>
      </c>
      <c r="K21" t="s">
        <v>21</v>
      </c>
      <c r="L21" t="s">
        <v>14</v>
      </c>
      <c r="N21">
        <v>652000</v>
      </c>
      <c r="O21" s="15">
        <f>J11+J12+J13+J14+J15+J16+J17</f>
        <v>12417.347904669699</v>
      </c>
      <c r="P21" s="15">
        <f>O21*1.21</f>
        <v>15024.990964650337</v>
      </c>
    </row>
    <row r="22" spans="1:18" hidden="1" x14ac:dyDescent="0.3">
      <c r="A22" s="6" t="s">
        <v>78</v>
      </c>
      <c r="B22" t="s">
        <v>79</v>
      </c>
      <c r="C22" t="s">
        <v>80</v>
      </c>
      <c r="D22" t="s">
        <v>81</v>
      </c>
      <c r="E22" t="s">
        <v>77</v>
      </c>
      <c r="F22" t="s">
        <v>20</v>
      </c>
      <c r="G22" s="1">
        <v>945780.4444444445</v>
      </c>
      <c r="H22" s="1">
        <f t="shared" si="3"/>
        <v>1062289.6296296297</v>
      </c>
      <c r="I22">
        <v>7.7329999999999999E-4</v>
      </c>
      <c r="J22" s="14">
        <f t="shared" si="2"/>
        <v>821.46857059259264</v>
      </c>
      <c r="K22" t="s">
        <v>21</v>
      </c>
      <c r="L22" t="s">
        <v>14</v>
      </c>
      <c r="N22">
        <v>653000</v>
      </c>
      <c r="O22" s="15">
        <f>J54+J55+J56+J59</f>
        <v>106.85467299742351</v>
      </c>
      <c r="P22" s="15">
        <f t="shared" si="0"/>
        <v>129.29415432688245</v>
      </c>
    </row>
    <row r="23" spans="1:18" x14ac:dyDescent="0.3">
      <c r="A23" s="6" t="s">
        <v>22</v>
      </c>
      <c r="B23" t="s">
        <v>82</v>
      </c>
      <c r="C23" t="s">
        <v>24</v>
      </c>
      <c r="D23" t="s">
        <v>25</v>
      </c>
      <c r="E23" t="s">
        <v>123</v>
      </c>
      <c r="F23" t="s">
        <v>82</v>
      </c>
      <c r="G23" s="1">
        <v>785242.27632850246</v>
      </c>
      <c r="H23" s="35">
        <f>G23*122/105.2</f>
        <v>910642.18357487931</v>
      </c>
      <c r="I23">
        <v>1.0164E-3</v>
      </c>
      <c r="J23" s="14">
        <f t="shared" si="2"/>
        <v>925.57671538550733</v>
      </c>
      <c r="K23" t="s">
        <v>21</v>
      </c>
      <c r="L23" t="s">
        <v>14</v>
      </c>
      <c r="N23">
        <v>657000</v>
      </c>
      <c r="O23" s="15">
        <f>J37+J38+J49</f>
        <v>395.41969445974235</v>
      </c>
      <c r="P23" s="15">
        <f t="shared" si="0"/>
        <v>478.45783029628825</v>
      </c>
    </row>
    <row r="24" spans="1:18" hidden="1" x14ac:dyDescent="0.3">
      <c r="A24" s="6" t="s">
        <v>83</v>
      </c>
      <c r="B24" t="s">
        <v>84</v>
      </c>
      <c r="C24" t="s">
        <v>85</v>
      </c>
      <c r="D24" t="s">
        <v>86</v>
      </c>
      <c r="E24" t="s">
        <v>26</v>
      </c>
      <c r="F24" t="s">
        <v>20</v>
      </c>
      <c r="G24" s="1">
        <v>757766.17777777778</v>
      </c>
      <c r="H24" s="1">
        <f>G24*124/110.4</f>
        <v>851114.18518518517</v>
      </c>
      <c r="I24">
        <v>7.7329999999999999E-4</v>
      </c>
      <c r="J24" s="14">
        <f t="shared" si="2"/>
        <v>658.16659940370369</v>
      </c>
      <c r="K24" t="s">
        <v>21</v>
      </c>
      <c r="L24" t="s">
        <v>14</v>
      </c>
      <c r="N24">
        <v>657025</v>
      </c>
      <c r="O24" s="15">
        <f>J29+J30+J31+J32</f>
        <v>1115.5037001706924</v>
      </c>
      <c r="P24" s="15">
        <f t="shared" si="0"/>
        <v>1349.7594772065377</v>
      </c>
    </row>
    <row r="25" spans="1:18" x14ac:dyDescent="0.3">
      <c r="A25" s="6" t="s">
        <v>15</v>
      </c>
      <c r="B25" t="s">
        <v>82</v>
      </c>
      <c r="C25" t="s">
        <v>17</v>
      </c>
      <c r="D25" t="s">
        <v>87</v>
      </c>
      <c r="E25" t="s">
        <v>19</v>
      </c>
      <c r="F25" t="s">
        <v>82</v>
      </c>
      <c r="G25" s="1">
        <v>562052.59903381637</v>
      </c>
      <c r="H25" s="35">
        <f>G25*122/105.2</f>
        <v>651810.04830917867</v>
      </c>
      <c r="I25">
        <v>1.0164E-3</v>
      </c>
      <c r="J25" s="14">
        <f t="shared" si="2"/>
        <v>662.49973310144924</v>
      </c>
      <c r="K25" t="s">
        <v>21</v>
      </c>
      <c r="L25" t="s">
        <v>14</v>
      </c>
      <c r="N25">
        <f>675000</f>
        <v>675000</v>
      </c>
      <c r="O25" s="15">
        <f>J24+J43+J44</f>
        <v>870.66594523333333</v>
      </c>
      <c r="P25" s="15">
        <f t="shared" si="0"/>
        <v>1053.5057937323334</v>
      </c>
    </row>
    <row r="26" spans="1:18" hidden="1" x14ac:dyDescent="0.3">
      <c r="A26" s="6" t="s">
        <v>88</v>
      </c>
      <c r="B26" t="s">
        <v>89</v>
      </c>
      <c r="C26" t="s">
        <v>90</v>
      </c>
      <c r="D26" t="s">
        <v>91</v>
      </c>
      <c r="E26" t="s">
        <v>26</v>
      </c>
      <c r="F26" t="s">
        <v>20</v>
      </c>
      <c r="G26" s="1">
        <v>474646.4</v>
      </c>
      <c r="H26" s="1">
        <f t="shared" ref="H26:H31" si="4">G26*124/110.4</f>
        <v>533117.33333333337</v>
      </c>
      <c r="I26">
        <v>7.7329999999999999E-4</v>
      </c>
      <c r="J26" s="14">
        <f t="shared" si="2"/>
        <v>412.25963386666666</v>
      </c>
      <c r="K26" t="s">
        <v>21</v>
      </c>
      <c r="L26" t="s">
        <v>14</v>
      </c>
      <c r="N26">
        <v>683020</v>
      </c>
      <c r="O26" s="15">
        <f>J45+J46+J47</f>
        <v>302.12453511352658</v>
      </c>
      <c r="P26" s="15">
        <f t="shared" si="0"/>
        <v>365.57068748736714</v>
      </c>
    </row>
    <row r="27" spans="1:18" hidden="1" x14ac:dyDescent="0.3">
      <c r="A27" s="6" t="s">
        <v>92</v>
      </c>
      <c r="B27" s="10" t="s">
        <v>93</v>
      </c>
      <c r="C27" s="10" t="s">
        <v>49</v>
      </c>
      <c r="D27" s="10" t="s">
        <v>50</v>
      </c>
      <c r="E27" s="10" t="s">
        <v>19</v>
      </c>
      <c r="F27" s="10" t="s">
        <v>20</v>
      </c>
      <c r="G27" s="11">
        <v>425271.02222222229</v>
      </c>
      <c r="H27" s="1">
        <f t="shared" si="4"/>
        <v>477659.48148148152</v>
      </c>
      <c r="I27">
        <v>7.7329999999999999E-4</v>
      </c>
      <c r="J27" s="14">
        <f t="shared" si="2"/>
        <v>369.37407702962963</v>
      </c>
      <c r="K27" s="10" t="s">
        <v>21</v>
      </c>
      <c r="L27" t="s">
        <v>14</v>
      </c>
      <c r="N27">
        <v>683050</v>
      </c>
      <c r="O27" s="15" t="e">
        <f>J57+J58+'1.1 Huurwoningen'!#REF!</f>
        <v>#REF!</v>
      </c>
      <c r="P27" s="15" t="e">
        <f t="shared" si="0"/>
        <v>#REF!</v>
      </c>
    </row>
    <row r="28" spans="1:18" hidden="1" x14ac:dyDescent="0.3">
      <c r="A28" s="6" t="s">
        <v>94</v>
      </c>
      <c r="B28" t="s">
        <v>56</v>
      </c>
      <c r="C28" t="s">
        <v>95</v>
      </c>
      <c r="D28" t="s">
        <v>96</v>
      </c>
      <c r="E28" t="s">
        <v>19</v>
      </c>
      <c r="F28" t="s">
        <v>20</v>
      </c>
      <c r="G28" s="1">
        <v>383119.68888888886</v>
      </c>
      <c r="H28" s="1">
        <f t="shared" si="4"/>
        <v>430315.59259259253</v>
      </c>
      <c r="I28">
        <v>7.7329999999999999E-4</v>
      </c>
      <c r="J28" s="14">
        <f t="shared" si="2"/>
        <v>332.76304775185179</v>
      </c>
      <c r="K28" t="s">
        <v>21</v>
      </c>
      <c r="L28" t="s">
        <v>14</v>
      </c>
      <c r="O28" s="16" t="e">
        <f>SUM(O5:O27)</f>
        <v>#REF!</v>
      </c>
      <c r="P28" s="16" t="e">
        <f>SUM(P5:P27)</f>
        <v>#REF!</v>
      </c>
    </row>
    <row r="29" spans="1:18" hidden="1" x14ac:dyDescent="0.3">
      <c r="A29" s="6" t="s">
        <v>97</v>
      </c>
      <c r="B29" t="s">
        <v>98</v>
      </c>
      <c r="C29" t="s">
        <v>99</v>
      </c>
      <c r="D29" t="s">
        <v>100</v>
      </c>
      <c r="E29" t="s">
        <v>31</v>
      </c>
      <c r="F29" t="s">
        <v>20</v>
      </c>
      <c r="G29" s="1">
        <v>323990.26666666672</v>
      </c>
      <c r="H29" s="1">
        <f t="shared" si="4"/>
        <v>363902.11111111112</v>
      </c>
      <c r="I29">
        <v>7.7329999999999999E-4</v>
      </c>
      <c r="J29" s="14">
        <f t="shared" si="2"/>
        <v>281.40550252222221</v>
      </c>
      <c r="K29" t="s">
        <v>21</v>
      </c>
      <c r="L29" t="s">
        <v>14</v>
      </c>
    </row>
    <row r="30" spans="1:18" hidden="1" x14ac:dyDescent="0.3">
      <c r="A30" s="6" t="s">
        <v>101</v>
      </c>
      <c r="B30" t="s">
        <v>102</v>
      </c>
      <c r="C30" s="2" t="s">
        <v>103</v>
      </c>
      <c r="D30" t="s">
        <v>104</v>
      </c>
      <c r="E30" t="s">
        <v>19</v>
      </c>
      <c r="F30" t="s">
        <v>20</v>
      </c>
      <c r="G30" s="1">
        <v>308254.17777777783</v>
      </c>
      <c r="H30" s="1">
        <f t="shared" si="4"/>
        <v>346227.51851851854</v>
      </c>
      <c r="I30">
        <v>7.7329999999999999E-4</v>
      </c>
      <c r="J30" s="14">
        <f t="shared" si="2"/>
        <v>267.73774007037036</v>
      </c>
      <c r="K30" t="s">
        <v>21</v>
      </c>
      <c r="L30" t="s">
        <v>14</v>
      </c>
      <c r="O30" s="17">
        <f>J63</f>
        <v>15.032251571014495</v>
      </c>
      <c r="P30" s="17">
        <f>O30*1.21</f>
        <v>18.18902440092754</v>
      </c>
      <c r="Q30" s="15"/>
      <c r="R30" t="s">
        <v>105</v>
      </c>
    </row>
    <row r="31" spans="1:18" hidden="1" x14ac:dyDescent="0.3">
      <c r="A31" s="6" t="s">
        <v>106</v>
      </c>
      <c r="B31" t="s">
        <v>107</v>
      </c>
      <c r="C31" t="s">
        <v>108</v>
      </c>
      <c r="D31" t="s">
        <v>109</v>
      </c>
      <c r="E31" t="s">
        <v>26</v>
      </c>
      <c r="F31" t="s">
        <v>20</v>
      </c>
      <c r="G31" s="1">
        <v>303583.64444444445</v>
      </c>
      <c r="H31" s="1">
        <f t="shared" si="4"/>
        <v>340981.62962962961</v>
      </c>
      <c r="I31">
        <v>7.7329999999999999E-4</v>
      </c>
      <c r="J31" s="14">
        <f t="shared" si="2"/>
        <v>263.68109419259258</v>
      </c>
      <c r="K31" t="s">
        <v>21</v>
      </c>
      <c r="L31" t="s">
        <v>14</v>
      </c>
    </row>
    <row r="32" spans="1:18" x14ac:dyDescent="0.3">
      <c r="A32" s="6"/>
      <c r="B32" s="10" t="s">
        <v>110</v>
      </c>
      <c r="C32" s="10" t="s">
        <v>37</v>
      </c>
      <c r="D32" s="10"/>
      <c r="E32" s="10" t="s">
        <v>123</v>
      </c>
      <c r="F32" s="10" t="s">
        <v>82</v>
      </c>
      <c r="G32" s="11">
        <v>256787.60966183577</v>
      </c>
      <c r="H32" s="35">
        <f>G32*122/105.2</f>
        <v>297795.51690821256</v>
      </c>
      <c r="I32">
        <v>1.0164E-3</v>
      </c>
      <c r="J32" s="14">
        <f t="shared" si="2"/>
        <v>302.67936338550726</v>
      </c>
      <c r="K32" s="10" t="s">
        <v>21</v>
      </c>
      <c r="L32" t="s">
        <v>14</v>
      </c>
      <c r="O32" s="18" t="e">
        <f>O28+O30</f>
        <v>#REF!</v>
      </c>
      <c r="P32" s="18" t="e">
        <f>O32*1.21</f>
        <v>#REF!</v>
      </c>
      <c r="Q32" t="s">
        <v>111</v>
      </c>
    </row>
    <row r="33" spans="1:16" hidden="1" x14ac:dyDescent="0.3">
      <c r="A33" s="6" t="s">
        <v>112</v>
      </c>
      <c r="B33" t="s">
        <v>113</v>
      </c>
      <c r="C33" t="s">
        <v>114</v>
      </c>
      <c r="D33" t="s">
        <v>115</v>
      </c>
      <c r="E33" t="s">
        <v>19</v>
      </c>
      <c r="F33" t="s">
        <v>20</v>
      </c>
      <c r="G33" s="1">
        <v>262338</v>
      </c>
      <c r="H33" s="1">
        <f>G33*124/110.4</f>
        <v>294655</v>
      </c>
      <c r="I33">
        <v>7.7329999999999999E-4</v>
      </c>
      <c r="J33" s="14">
        <f t="shared" si="2"/>
        <v>227.85671149999999</v>
      </c>
      <c r="K33" t="s">
        <v>21</v>
      </c>
      <c r="L33" t="s">
        <v>14</v>
      </c>
      <c r="O33" s="12"/>
      <c r="P33" s="12"/>
    </row>
    <row r="34" spans="1:16" hidden="1" x14ac:dyDescent="0.3">
      <c r="A34" s="6" t="s">
        <v>15</v>
      </c>
      <c r="B34" t="s">
        <v>116</v>
      </c>
      <c r="C34" t="s">
        <v>17</v>
      </c>
      <c r="D34" t="s">
        <v>87</v>
      </c>
      <c r="E34" t="s">
        <v>19</v>
      </c>
      <c r="F34" t="s">
        <v>117</v>
      </c>
      <c r="G34" s="1">
        <v>285689</v>
      </c>
      <c r="H34" s="1">
        <f>G34</f>
        <v>285689</v>
      </c>
      <c r="I34">
        <v>3.0942999999999999E-3</v>
      </c>
      <c r="J34" s="14">
        <f t="shared" si="2"/>
        <v>884.00747269999999</v>
      </c>
      <c r="K34" t="s">
        <v>118</v>
      </c>
      <c r="L34" t="s">
        <v>14</v>
      </c>
      <c r="O34" s="12"/>
      <c r="P34" s="18" t="e">
        <f>P32-82633.64</f>
        <v>#REF!</v>
      </c>
    </row>
    <row r="35" spans="1:16" hidden="1" x14ac:dyDescent="0.3">
      <c r="A35" s="6" t="s">
        <v>119</v>
      </c>
      <c r="B35" s="10" t="s">
        <v>120</v>
      </c>
      <c r="C35" s="11" t="s">
        <v>121</v>
      </c>
      <c r="D35" s="10" t="s">
        <v>122</v>
      </c>
      <c r="E35" s="10" t="s">
        <v>123</v>
      </c>
      <c r="F35" s="10" t="s">
        <v>20</v>
      </c>
      <c r="G35" s="11">
        <v>161499.86666666667</v>
      </c>
      <c r="H35" s="1">
        <f>G35*124/110.4</f>
        <v>181394.77777777778</v>
      </c>
      <c r="I35">
        <v>7.7329999999999999E-4</v>
      </c>
      <c r="J35" s="14">
        <f t="shared" si="2"/>
        <v>140.27258165555557</v>
      </c>
      <c r="K35" s="10" t="s">
        <v>21</v>
      </c>
      <c r="L35" t="s">
        <v>14</v>
      </c>
    </row>
    <row r="36" spans="1:16" x14ac:dyDescent="0.3">
      <c r="A36" s="6" t="s">
        <v>62</v>
      </c>
      <c r="B36" t="s">
        <v>82</v>
      </c>
      <c r="C36" t="s">
        <v>64</v>
      </c>
      <c r="D36" t="s">
        <v>65</v>
      </c>
      <c r="E36" t="s">
        <v>19</v>
      </c>
      <c r="F36" t="s">
        <v>82</v>
      </c>
      <c r="G36" s="1">
        <v>152878.46956521738</v>
      </c>
      <c r="H36" s="35">
        <f>G36*122/105.2</f>
        <v>177292.5217391304</v>
      </c>
      <c r="I36">
        <v>1.0164E-3</v>
      </c>
      <c r="J36" s="14">
        <f t="shared" si="2"/>
        <v>180.20011909565213</v>
      </c>
      <c r="K36" t="s">
        <v>21</v>
      </c>
      <c r="L36" t="s">
        <v>14</v>
      </c>
    </row>
    <row r="37" spans="1:16" x14ac:dyDescent="0.3">
      <c r="A37" s="6" t="s">
        <v>51</v>
      </c>
      <c r="B37" t="s">
        <v>52</v>
      </c>
      <c r="C37" t="s">
        <v>53</v>
      </c>
      <c r="D37" t="s">
        <v>54</v>
      </c>
      <c r="E37" t="s">
        <v>31</v>
      </c>
      <c r="F37" t="s">
        <v>82</v>
      </c>
      <c r="G37" s="1">
        <v>152878.46956521738</v>
      </c>
      <c r="H37" s="35">
        <f>G37*122/105.2</f>
        <v>177292.5217391304</v>
      </c>
      <c r="I37">
        <v>1.0164E-3</v>
      </c>
      <c r="J37" s="14">
        <f t="shared" si="2"/>
        <v>180.20011909565213</v>
      </c>
      <c r="K37" t="s">
        <v>21</v>
      </c>
      <c r="L37" t="s">
        <v>14</v>
      </c>
    </row>
    <row r="38" spans="1:16" x14ac:dyDescent="0.3">
      <c r="A38" s="6" t="s">
        <v>69</v>
      </c>
      <c r="B38" t="s">
        <v>82</v>
      </c>
      <c r="C38" t="s">
        <v>71</v>
      </c>
      <c r="D38" t="s">
        <v>72</v>
      </c>
      <c r="E38" t="s">
        <v>31</v>
      </c>
      <c r="F38" t="s">
        <v>82</v>
      </c>
      <c r="G38" s="1">
        <v>127523.74492753623</v>
      </c>
      <c r="H38" s="35">
        <f>G38*122/105.2</f>
        <v>147888.75362318842</v>
      </c>
      <c r="I38">
        <v>1.0164E-3</v>
      </c>
      <c r="J38" s="14">
        <f t="shared" si="2"/>
        <v>150.3141291826087</v>
      </c>
      <c r="K38" t="s">
        <v>21</v>
      </c>
      <c r="L38" t="s">
        <v>14</v>
      </c>
      <c r="P38" s="15" t="e">
        <f>P28+P30</f>
        <v>#REF!</v>
      </c>
    </row>
    <row r="39" spans="1:16" hidden="1" x14ac:dyDescent="0.3">
      <c r="A39" s="6" t="s">
        <v>124</v>
      </c>
      <c r="B39" t="s">
        <v>125</v>
      </c>
      <c r="C39" t="s">
        <v>126</v>
      </c>
      <c r="D39" t="s">
        <v>127</v>
      </c>
      <c r="E39" t="s">
        <v>26</v>
      </c>
      <c r="F39" t="s">
        <v>20</v>
      </c>
      <c r="G39" s="1">
        <v>130773.91111111111</v>
      </c>
      <c r="H39" s="1">
        <f t="shared" ref="H39:H45" si="5">G39*124/110.4</f>
        <v>146883.74074074073</v>
      </c>
      <c r="I39">
        <v>7.7329999999999999E-4</v>
      </c>
      <c r="J39" s="14">
        <f t="shared" si="2"/>
        <v>113.5851967148148</v>
      </c>
      <c r="K39" t="s">
        <v>21</v>
      </c>
      <c r="L39" t="s">
        <v>14</v>
      </c>
    </row>
    <row r="40" spans="1:16" hidden="1" x14ac:dyDescent="0.3">
      <c r="A40" s="6" t="s">
        <v>128</v>
      </c>
      <c r="B40" t="s">
        <v>129</v>
      </c>
      <c r="C40" t="s">
        <v>130</v>
      </c>
      <c r="D40" t="s">
        <v>131</v>
      </c>
      <c r="E40" t="s">
        <v>132</v>
      </c>
      <c r="F40" t="s">
        <v>20</v>
      </c>
      <c r="G40" s="1">
        <v>130375.24444444444</v>
      </c>
      <c r="H40" s="1">
        <f t="shared" si="5"/>
        <v>146435.96296296295</v>
      </c>
      <c r="I40">
        <v>7.7329999999999999E-4</v>
      </c>
      <c r="J40" s="14">
        <f t="shared" si="2"/>
        <v>113.23893015925924</v>
      </c>
      <c r="K40" t="s">
        <v>21</v>
      </c>
      <c r="L40" t="s">
        <v>14</v>
      </c>
    </row>
    <row r="41" spans="1:16" hidden="1" x14ac:dyDescent="0.3">
      <c r="A41" s="6" t="s">
        <v>128</v>
      </c>
      <c r="B41" t="s">
        <v>133</v>
      </c>
      <c r="C41" t="s">
        <v>130</v>
      </c>
      <c r="D41" t="s">
        <v>134</v>
      </c>
      <c r="E41" t="s">
        <v>26</v>
      </c>
      <c r="F41" t="s">
        <v>20</v>
      </c>
      <c r="G41" s="1">
        <v>130375.24444444444</v>
      </c>
      <c r="H41" s="1">
        <f t="shared" si="5"/>
        <v>146435.96296296295</v>
      </c>
      <c r="I41">
        <v>7.7329999999999999E-4</v>
      </c>
      <c r="J41" s="14">
        <f t="shared" si="2"/>
        <v>113.23893015925924</v>
      </c>
      <c r="K41" t="s">
        <v>21</v>
      </c>
      <c r="L41" t="s">
        <v>14</v>
      </c>
    </row>
    <row r="42" spans="1:16" hidden="1" x14ac:dyDescent="0.3">
      <c r="A42" s="6" t="s">
        <v>128</v>
      </c>
      <c r="B42" t="s">
        <v>135</v>
      </c>
      <c r="C42" t="s">
        <v>130</v>
      </c>
      <c r="D42" t="s">
        <v>136</v>
      </c>
      <c r="E42" t="s">
        <v>19</v>
      </c>
      <c r="F42" t="s">
        <v>20</v>
      </c>
      <c r="G42" s="1">
        <v>123201.2888888889</v>
      </c>
      <c r="H42" s="1">
        <f t="shared" si="5"/>
        <v>138378.25925925927</v>
      </c>
      <c r="I42">
        <v>7.7329999999999999E-4</v>
      </c>
      <c r="J42" s="14">
        <f t="shared" si="2"/>
        <v>107.00790788518519</v>
      </c>
      <c r="K42" t="s">
        <v>21</v>
      </c>
      <c r="L42" t="s">
        <v>14</v>
      </c>
    </row>
    <row r="43" spans="1:16" hidden="1" x14ac:dyDescent="0.3">
      <c r="A43" s="6" t="s">
        <v>128</v>
      </c>
      <c r="B43" t="s">
        <v>137</v>
      </c>
      <c r="C43" t="s">
        <v>130</v>
      </c>
      <c r="D43" t="s">
        <v>138</v>
      </c>
      <c r="E43" t="s">
        <v>31</v>
      </c>
      <c r="F43" t="s">
        <v>20</v>
      </c>
      <c r="G43" s="1">
        <v>123201.2888888889</v>
      </c>
      <c r="H43" s="1">
        <f t="shared" si="5"/>
        <v>138378.25925925927</v>
      </c>
      <c r="I43">
        <v>7.7329999999999999E-4</v>
      </c>
      <c r="J43" s="14">
        <f t="shared" si="2"/>
        <v>107.00790788518519</v>
      </c>
      <c r="K43" t="s">
        <v>21</v>
      </c>
      <c r="L43" t="s">
        <v>14</v>
      </c>
    </row>
    <row r="44" spans="1:16" hidden="1" x14ac:dyDescent="0.3">
      <c r="A44" s="6" t="s">
        <v>139</v>
      </c>
      <c r="B44" t="s">
        <v>140</v>
      </c>
      <c r="C44" t="s">
        <v>141</v>
      </c>
      <c r="D44" t="s">
        <v>142</v>
      </c>
      <c r="E44" t="s">
        <v>26</v>
      </c>
      <c r="F44" t="s">
        <v>20</v>
      </c>
      <c r="G44" s="1">
        <v>121455.33333333333</v>
      </c>
      <c r="H44" s="1">
        <f t="shared" si="5"/>
        <v>136417.22222222219</v>
      </c>
      <c r="I44">
        <v>7.7329999999999999E-4</v>
      </c>
      <c r="J44" s="14">
        <f t="shared" si="2"/>
        <v>105.49143794444441</v>
      </c>
      <c r="K44" t="s">
        <v>21</v>
      </c>
      <c r="L44" t="s">
        <v>14</v>
      </c>
    </row>
    <row r="45" spans="1:16" hidden="1" x14ac:dyDescent="0.3">
      <c r="A45" s="6" t="s">
        <v>143</v>
      </c>
      <c r="B45" t="s">
        <v>144</v>
      </c>
      <c r="C45" t="s">
        <v>145</v>
      </c>
      <c r="D45" t="s">
        <v>146</v>
      </c>
      <c r="E45" t="s">
        <v>19</v>
      </c>
      <c r="F45" t="s">
        <v>20</v>
      </c>
      <c r="G45" s="1">
        <v>112091.77777777778</v>
      </c>
      <c r="H45" s="1">
        <f t="shared" si="5"/>
        <v>125900.18518518517</v>
      </c>
      <c r="I45">
        <v>7.7329999999999999E-4</v>
      </c>
      <c r="J45" s="14">
        <f t="shared" si="2"/>
        <v>97.358613203703683</v>
      </c>
      <c r="K45" t="s">
        <v>21</v>
      </c>
      <c r="L45" t="s">
        <v>14</v>
      </c>
    </row>
    <row r="46" spans="1:16" x14ac:dyDescent="0.3">
      <c r="A46" s="6" t="s">
        <v>47</v>
      </c>
      <c r="B46" t="s">
        <v>147</v>
      </c>
      <c r="C46" t="s">
        <v>49</v>
      </c>
      <c r="D46" t="s">
        <v>50</v>
      </c>
      <c r="E46" t="s">
        <v>19</v>
      </c>
      <c r="F46" t="s">
        <v>82</v>
      </c>
      <c r="G46" s="1">
        <v>102019.60579710147</v>
      </c>
      <c r="H46" s="35">
        <f>G46*122/105.2</f>
        <v>118311.71014492755</v>
      </c>
      <c r="I46">
        <v>1.0164E-3</v>
      </c>
      <c r="J46" s="14">
        <f t="shared" si="2"/>
        <v>120.25202219130436</v>
      </c>
      <c r="K46" t="s">
        <v>21</v>
      </c>
      <c r="L46" t="s">
        <v>14</v>
      </c>
    </row>
    <row r="47" spans="1:16" hidden="1" x14ac:dyDescent="0.3">
      <c r="A47" s="6" t="s">
        <v>47</v>
      </c>
      <c r="B47" t="s">
        <v>148</v>
      </c>
      <c r="C47" t="s">
        <v>49</v>
      </c>
      <c r="D47" t="s">
        <v>50</v>
      </c>
      <c r="E47" t="s">
        <v>19</v>
      </c>
      <c r="F47" t="s">
        <v>20</v>
      </c>
      <c r="G47" s="1">
        <v>97303.288888888899</v>
      </c>
      <c r="H47" s="1">
        <f>G47*124/110.4</f>
        <v>109289.92592592593</v>
      </c>
      <c r="I47">
        <v>7.7329999999999999E-4</v>
      </c>
      <c r="J47" s="14">
        <f t="shared" si="2"/>
        <v>84.513899718518516</v>
      </c>
      <c r="K47" t="s">
        <v>21</v>
      </c>
      <c r="L47" t="s">
        <v>14</v>
      </c>
    </row>
    <row r="48" spans="1:16" hidden="1" x14ac:dyDescent="0.3">
      <c r="A48" s="5" t="s">
        <v>149</v>
      </c>
      <c r="C48" t="s">
        <v>150</v>
      </c>
      <c r="F48" t="s">
        <v>151</v>
      </c>
      <c r="G48" s="1">
        <v>100000</v>
      </c>
      <c r="H48" s="1">
        <f>G48</f>
        <v>100000</v>
      </c>
      <c r="I48">
        <v>6.875E-3</v>
      </c>
      <c r="J48" s="14">
        <f t="shared" si="2"/>
        <v>687.5</v>
      </c>
      <c r="K48" t="s">
        <v>118</v>
      </c>
      <c r="L48" t="s">
        <v>14</v>
      </c>
    </row>
    <row r="49" spans="1:14" hidden="1" x14ac:dyDescent="0.3">
      <c r="A49" s="6" t="s">
        <v>152</v>
      </c>
      <c r="B49" t="s">
        <v>153</v>
      </c>
      <c r="C49" t="s">
        <v>154</v>
      </c>
      <c r="D49" t="s">
        <v>134</v>
      </c>
      <c r="E49" t="s">
        <v>26</v>
      </c>
      <c r="F49" t="s">
        <v>20</v>
      </c>
      <c r="G49" s="1">
        <v>74727.511111111118</v>
      </c>
      <c r="H49" s="1">
        <f>G49*124/110.4</f>
        <v>83933.074074074088</v>
      </c>
      <c r="I49">
        <v>7.7329999999999999E-4</v>
      </c>
      <c r="J49" s="14">
        <f t="shared" si="2"/>
        <v>64.905446181481494</v>
      </c>
      <c r="K49" t="s">
        <v>21</v>
      </c>
      <c r="L49" t="s">
        <v>14</v>
      </c>
    </row>
    <row r="50" spans="1:14" hidden="1" x14ac:dyDescent="0.3">
      <c r="A50" s="6" t="s">
        <v>152</v>
      </c>
      <c r="B50" t="s">
        <v>153</v>
      </c>
      <c r="C50" t="s">
        <v>154</v>
      </c>
      <c r="D50" t="s">
        <v>134</v>
      </c>
      <c r="E50" t="s">
        <v>26</v>
      </c>
      <c r="F50" t="s">
        <v>20</v>
      </c>
      <c r="G50" s="1">
        <v>74727.511111111118</v>
      </c>
      <c r="H50" s="1">
        <f>G50*124/110.4</f>
        <v>83933.074074074088</v>
      </c>
      <c r="I50">
        <v>7.7329999999999999E-4</v>
      </c>
      <c r="J50" s="14">
        <f t="shared" si="2"/>
        <v>64.905446181481494</v>
      </c>
      <c r="K50" t="s">
        <v>21</v>
      </c>
      <c r="L50" t="s">
        <v>14</v>
      </c>
    </row>
    <row r="51" spans="1:14" x14ac:dyDescent="0.3">
      <c r="A51" s="6" t="s">
        <v>32</v>
      </c>
      <c r="B51" t="s">
        <v>82</v>
      </c>
      <c r="C51" t="s">
        <v>34</v>
      </c>
      <c r="D51" t="s">
        <v>35</v>
      </c>
      <c r="E51" t="s">
        <v>123</v>
      </c>
      <c r="F51" t="s">
        <v>82</v>
      </c>
      <c r="G51" s="1">
        <v>63762.380676328503</v>
      </c>
      <c r="H51" s="35">
        <f>G51*122/105.2</f>
        <v>73944.96618357487</v>
      </c>
      <c r="I51">
        <v>1.0164E-3</v>
      </c>
      <c r="J51" s="14">
        <f t="shared" si="2"/>
        <v>75.157663628985503</v>
      </c>
      <c r="K51" t="s">
        <v>21</v>
      </c>
      <c r="L51" t="s">
        <v>14</v>
      </c>
    </row>
    <row r="52" spans="1:14" x14ac:dyDescent="0.3">
      <c r="A52" s="6" t="s">
        <v>27</v>
      </c>
      <c r="B52" t="s">
        <v>82</v>
      </c>
      <c r="C52" t="s">
        <v>29</v>
      </c>
      <c r="D52" t="s">
        <v>30</v>
      </c>
      <c r="E52" t="s">
        <v>31</v>
      </c>
      <c r="F52" t="s">
        <v>82</v>
      </c>
      <c r="G52" s="1">
        <v>63762.380676328503</v>
      </c>
      <c r="H52" s="35">
        <f>G52*122/105.2</f>
        <v>73944.96618357487</v>
      </c>
      <c r="I52">
        <v>1.0164E-3</v>
      </c>
      <c r="J52" s="14">
        <f t="shared" si="2"/>
        <v>75.157663628985503</v>
      </c>
      <c r="K52" t="s">
        <v>21</v>
      </c>
      <c r="L52" t="s">
        <v>14</v>
      </c>
    </row>
    <row r="53" spans="1:14" x14ac:dyDescent="0.3">
      <c r="A53" s="6" t="s">
        <v>59</v>
      </c>
      <c r="B53" t="s">
        <v>82</v>
      </c>
      <c r="C53" t="s">
        <v>61</v>
      </c>
      <c r="D53" t="s">
        <v>25</v>
      </c>
      <c r="E53" t="s">
        <v>123</v>
      </c>
      <c r="F53" t="s">
        <v>82</v>
      </c>
      <c r="G53" s="1">
        <v>51009.294685990339</v>
      </c>
      <c r="H53" s="35">
        <f>G53*122/105.2</f>
        <v>59155.265700483091</v>
      </c>
      <c r="I53">
        <v>1.0164E-3</v>
      </c>
      <c r="J53" s="14">
        <f t="shared" si="2"/>
        <v>60.125412057971012</v>
      </c>
      <c r="K53" t="s">
        <v>21</v>
      </c>
      <c r="L53" t="s">
        <v>14</v>
      </c>
    </row>
    <row r="54" spans="1:14" hidden="1" x14ac:dyDescent="0.3">
      <c r="A54" s="6"/>
      <c r="B54" s="10" t="s">
        <v>155</v>
      </c>
      <c r="C54" s="10" t="s">
        <v>37</v>
      </c>
      <c r="D54" s="10"/>
      <c r="E54" s="10" t="s">
        <v>38</v>
      </c>
      <c r="F54" s="10" t="s">
        <v>156</v>
      </c>
      <c r="G54" s="11">
        <v>45379</v>
      </c>
      <c r="H54" s="11">
        <f>G54</f>
        <v>45379</v>
      </c>
      <c r="I54">
        <v>7.7329999999999999E-4</v>
      </c>
      <c r="J54" s="14">
        <f t="shared" si="2"/>
        <v>35.091580700000002</v>
      </c>
      <c r="K54" s="10" t="s">
        <v>21</v>
      </c>
      <c r="L54" t="s">
        <v>14</v>
      </c>
    </row>
    <row r="55" spans="1:14" hidden="1" x14ac:dyDescent="0.3">
      <c r="A55" s="6" t="s">
        <v>124</v>
      </c>
      <c r="B55" t="s">
        <v>157</v>
      </c>
      <c r="C55" t="s">
        <v>126</v>
      </c>
      <c r="D55" t="s">
        <v>127</v>
      </c>
      <c r="E55" t="s">
        <v>26</v>
      </c>
      <c r="F55" t="s">
        <v>158</v>
      </c>
      <c r="G55" s="1">
        <v>33779</v>
      </c>
      <c r="H55" s="1">
        <f>G55</f>
        <v>33779</v>
      </c>
      <c r="I55">
        <v>7.2999999999999996E-4</v>
      </c>
      <c r="J55" s="14">
        <f t="shared" si="2"/>
        <v>24.658669999999997</v>
      </c>
      <c r="K55" t="s">
        <v>21</v>
      </c>
      <c r="L55" t="s">
        <v>14</v>
      </c>
    </row>
    <row r="56" spans="1:14" x14ac:dyDescent="0.3">
      <c r="A56" s="6" t="s">
        <v>97</v>
      </c>
      <c r="B56" t="s">
        <v>159</v>
      </c>
      <c r="C56" t="s">
        <v>99</v>
      </c>
      <c r="D56" t="s">
        <v>100</v>
      </c>
      <c r="E56" t="s">
        <v>31</v>
      </c>
      <c r="F56" t="s">
        <v>82</v>
      </c>
      <c r="G56" s="1">
        <v>25573.256038647341</v>
      </c>
      <c r="H56" s="35">
        <f>G56*122/105.2</f>
        <v>29657.198067632846</v>
      </c>
      <c r="I56">
        <v>1.0164E-3</v>
      </c>
      <c r="J56" s="14">
        <f t="shared" si="2"/>
        <v>30.143576115942025</v>
      </c>
      <c r="K56" t="s">
        <v>21</v>
      </c>
      <c r="L56" t="s">
        <v>14</v>
      </c>
    </row>
    <row r="57" spans="1:14" s="10" customFormat="1" hidden="1" x14ac:dyDescent="0.3">
      <c r="A57" s="6" t="s">
        <v>106</v>
      </c>
      <c r="B57" t="s">
        <v>160</v>
      </c>
      <c r="C57" t="s">
        <v>108</v>
      </c>
      <c r="D57" t="s">
        <v>109</v>
      </c>
      <c r="E57" t="s">
        <v>26</v>
      </c>
      <c r="F57" t="s">
        <v>20</v>
      </c>
      <c r="G57" s="1">
        <v>25737.511111111115</v>
      </c>
      <c r="H57" s="1">
        <f>G57*124/110.4</f>
        <v>28908.074074074077</v>
      </c>
      <c r="I57">
        <v>7.7329999999999999E-4</v>
      </c>
      <c r="J57" s="14">
        <f t="shared" si="2"/>
        <v>22.354613681481482</v>
      </c>
      <c r="K57" t="s">
        <v>21</v>
      </c>
      <c r="L57" s="10" t="s">
        <v>14</v>
      </c>
    </row>
    <row r="58" spans="1:14" s="10" customFormat="1" hidden="1" x14ac:dyDescent="0.3">
      <c r="A58" s="6" t="s">
        <v>124</v>
      </c>
      <c r="B58" t="s">
        <v>161</v>
      </c>
      <c r="C58" t="s">
        <v>126</v>
      </c>
      <c r="D58" t="s">
        <v>127</v>
      </c>
      <c r="E58" t="s">
        <v>26</v>
      </c>
      <c r="F58" t="s">
        <v>20</v>
      </c>
      <c r="G58" s="1">
        <v>23352.666666666668</v>
      </c>
      <c r="H58" s="1">
        <f>G58*124/110.4</f>
        <v>26229.444444444445</v>
      </c>
      <c r="I58">
        <v>7.7329999999999999E-4</v>
      </c>
      <c r="J58" s="14">
        <f t="shared" si="2"/>
        <v>20.283229388888888</v>
      </c>
      <c r="K58" t="s">
        <v>21</v>
      </c>
      <c r="L58" s="10" t="s">
        <v>14</v>
      </c>
    </row>
    <row r="59" spans="1:14" hidden="1" x14ac:dyDescent="0.3">
      <c r="A59" s="6" t="s">
        <v>73</v>
      </c>
      <c r="B59" t="s">
        <v>162</v>
      </c>
      <c r="C59" t="s">
        <v>75</v>
      </c>
      <c r="D59" t="s">
        <v>76</v>
      </c>
      <c r="E59" t="s">
        <v>77</v>
      </c>
      <c r="F59" t="s">
        <v>20</v>
      </c>
      <c r="G59" s="1">
        <v>19527.511111111115</v>
      </c>
      <c r="H59" s="1">
        <f>G59*124/110.4</f>
        <v>21933.074074074077</v>
      </c>
      <c r="I59">
        <v>7.7329999999999999E-4</v>
      </c>
      <c r="J59" s="14">
        <f t="shared" si="2"/>
        <v>16.960846181481482</v>
      </c>
      <c r="K59" t="s">
        <v>21</v>
      </c>
      <c r="L59" t="s">
        <v>14</v>
      </c>
    </row>
    <row r="60" spans="1:14" s="3" customFormat="1" hidden="1" x14ac:dyDescent="0.3">
      <c r="A60" s="6" t="s">
        <v>124</v>
      </c>
      <c r="B60" t="s">
        <v>163</v>
      </c>
      <c r="C60" t="s">
        <v>126</v>
      </c>
      <c r="D60" t="s">
        <v>127</v>
      </c>
      <c r="E60" t="s">
        <v>26</v>
      </c>
      <c r="F60" t="s">
        <v>20</v>
      </c>
      <c r="G60" s="1">
        <v>19460.044444444447</v>
      </c>
      <c r="H60" s="1">
        <f>G60*124/110.4</f>
        <v>21857.296296296299</v>
      </c>
      <c r="I60">
        <v>7.7329999999999999E-4</v>
      </c>
      <c r="J60" s="14">
        <f t="shared" si="2"/>
        <v>16.90224722592593</v>
      </c>
      <c r="K60" t="s">
        <v>21</v>
      </c>
      <c r="L60" s="3" t="s">
        <v>14</v>
      </c>
    </row>
    <row r="61" spans="1:14" hidden="1" x14ac:dyDescent="0.3">
      <c r="A61" s="6" t="s">
        <v>15</v>
      </c>
      <c r="B61" t="s">
        <v>164</v>
      </c>
      <c r="C61" t="s">
        <v>17</v>
      </c>
      <c r="D61" t="s">
        <v>87</v>
      </c>
      <c r="E61" t="s">
        <v>19</v>
      </c>
      <c r="F61" t="s">
        <v>117</v>
      </c>
      <c r="G61" s="1">
        <v>21555</v>
      </c>
      <c r="H61" s="1">
        <f>G61</f>
        <v>21555</v>
      </c>
      <c r="I61">
        <v>3.0942999999999999E-3</v>
      </c>
      <c r="J61" s="14">
        <f t="shared" si="2"/>
        <v>66.697636500000002</v>
      </c>
      <c r="K61" t="s">
        <v>118</v>
      </c>
      <c r="L61" t="s">
        <v>14</v>
      </c>
    </row>
    <row r="62" spans="1:14" hidden="1" x14ac:dyDescent="0.3">
      <c r="A62" s="6" t="s">
        <v>15</v>
      </c>
      <c r="B62" t="s">
        <v>165</v>
      </c>
      <c r="C62" t="s">
        <v>17</v>
      </c>
      <c r="D62" t="s">
        <v>87</v>
      </c>
      <c r="E62" t="s">
        <v>19</v>
      </c>
      <c r="F62" t="s">
        <v>117</v>
      </c>
      <c r="G62" s="1">
        <v>20420</v>
      </c>
      <c r="H62" s="1">
        <f>G62</f>
        <v>20420</v>
      </c>
      <c r="I62">
        <v>3.0942999999999999E-3</v>
      </c>
      <c r="J62" s="14">
        <f t="shared" si="2"/>
        <v>63.185606</v>
      </c>
      <c r="K62" t="s">
        <v>118</v>
      </c>
      <c r="L62" t="s">
        <v>14</v>
      </c>
    </row>
    <row r="63" spans="1:14" x14ac:dyDescent="0.3">
      <c r="A63" s="6" t="s">
        <v>112</v>
      </c>
      <c r="B63" t="s">
        <v>82</v>
      </c>
      <c r="C63" t="s">
        <v>114</v>
      </c>
      <c r="D63" t="s">
        <v>166</v>
      </c>
      <c r="E63" t="s">
        <v>19</v>
      </c>
      <c r="F63" t="s">
        <v>82</v>
      </c>
      <c r="G63" s="1">
        <v>12753.085990338166</v>
      </c>
      <c r="H63" s="35">
        <f>G63*122/105.2</f>
        <v>14789.70048309179</v>
      </c>
      <c r="I63">
        <v>1.0164E-3</v>
      </c>
      <c r="J63" s="14">
        <f t="shared" si="2"/>
        <v>15.032251571014495</v>
      </c>
      <c r="K63" t="s">
        <v>21</v>
      </c>
      <c r="L63" s="3"/>
      <c r="M63" s="3"/>
      <c r="N63" s="3"/>
    </row>
    <row r="64" spans="1:14" x14ac:dyDescent="0.3">
      <c r="A64" s="6" t="s">
        <v>119</v>
      </c>
      <c r="B64" s="10" t="s">
        <v>167</v>
      </c>
      <c r="C64" s="11" t="s">
        <v>121</v>
      </c>
      <c r="D64" s="10" t="s">
        <v>122</v>
      </c>
      <c r="E64" s="10" t="s">
        <v>123</v>
      </c>
      <c r="F64" s="10" t="s">
        <v>82</v>
      </c>
      <c r="G64" s="11">
        <v>12478.65120772947</v>
      </c>
      <c r="H64" s="35">
        <f>G64*122/105.2</f>
        <v>14471.439613526571</v>
      </c>
      <c r="I64">
        <v>1.0164E-3</v>
      </c>
      <c r="J64" s="14">
        <f t="shared" si="2"/>
        <v>14.708771223188407</v>
      </c>
      <c r="K64" s="10" t="s">
        <v>21</v>
      </c>
      <c r="L64" t="s">
        <v>14</v>
      </c>
    </row>
    <row r="65" spans="1:11" hidden="1" x14ac:dyDescent="0.3">
      <c r="A65" s="6" t="s">
        <v>73</v>
      </c>
      <c r="B65" t="s">
        <v>168</v>
      </c>
      <c r="C65" t="s">
        <v>75</v>
      </c>
      <c r="D65" t="s">
        <v>76</v>
      </c>
      <c r="E65" t="s">
        <v>77</v>
      </c>
      <c r="F65" t="s">
        <v>20</v>
      </c>
      <c r="G65" s="1">
        <v>5163.2444444444445</v>
      </c>
      <c r="H65" s="1">
        <f>G65*124/110.4</f>
        <v>5799.2962962962956</v>
      </c>
      <c r="I65">
        <v>7.7329999999999999E-4</v>
      </c>
      <c r="J65" s="14">
        <f t="shared" si="2"/>
        <v>4.4845958259259255</v>
      </c>
      <c r="K65" t="s">
        <v>21</v>
      </c>
    </row>
    <row r="66" spans="1:11" hidden="1" x14ac:dyDescent="0.3">
      <c r="B66" t="s">
        <v>169</v>
      </c>
      <c r="C66" t="s">
        <v>170</v>
      </c>
      <c r="D66" t="s">
        <v>171</v>
      </c>
      <c r="E66" t="s">
        <v>31</v>
      </c>
      <c r="F66" t="s">
        <v>20</v>
      </c>
      <c r="H66" s="1"/>
    </row>
    <row r="67" spans="1:11" hidden="1" x14ac:dyDescent="0.3">
      <c r="H67" s="1">
        <f>SUM(H7:H66)</f>
        <v>54667668.028199382</v>
      </c>
    </row>
    <row r="68" spans="1:11" x14ac:dyDescent="0.3">
      <c r="A68" s="9" t="s">
        <v>172</v>
      </c>
      <c r="H68" s="36">
        <f>SUBTOTAL(9,H23:H64)</f>
        <v>2746996.7922705319</v>
      </c>
    </row>
    <row r="72" spans="1:11" hidden="1" x14ac:dyDescent="0.3">
      <c r="H72" s="1"/>
      <c r="J72" s="1" t="e">
        <f>J65+'1.1 Huurwoningen'!#REF!</f>
        <v>#REF!</v>
      </c>
      <c r="K72" t="e">
        <f>J72*1.21</f>
        <v>#REF!</v>
      </c>
    </row>
    <row r="73" spans="1:11" hidden="1" x14ac:dyDescent="0.3">
      <c r="H73" s="1"/>
      <c r="K73">
        <v>20</v>
      </c>
    </row>
    <row r="74" spans="1:11" hidden="1" x14ac:dyDescent="0.3">
      <c r="H74" s="1"/>
      <c r="K74" t="e">
        <f>K72+K73</f>
        <v>#REF!</v>
      </c>
    </row>
  </sheetData>
  <autoFilter ref="A5:K67" xr:uid="{00000000-0009-0000-0000-000000000000}">
    <filterColumn colId="5">
      <filters>
        <filter val="Inventaris"/>
      </filters>
    </filterColumn>
    <sortState xmlns:xlrd2="http://schemas.microsoft.com/office/spreadsheetml/2017/richdata2" ref="A6:K65">
      <sortCondition descending="1" ref="H5:H65"/>
    </sortState>
  </autoFilter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B565-5CD8-450D-B4CA-086CC3D9281D}">
  <sheetPr filterMode="1"/>
  <dimension ref="A1:R74"/>
  <sheetViews>
    <sheetView topLeftCell="A4" zoomScaleNormal="100" workbookViewId="0">
      <selection activeCell="E91" sqref="E91"/>
    </sheetView>
  </sheetViews>
  <sheetFormatPr defaultRowHeight="14.4" x14ac:dyDescent="0.3"/>
  <cols>
    <col min="1" max="1" width="8.88671875" style="5"/>
    <col min="2" max="2" width="35.33203125" customWidth="1"/>
    <col min="3" max="3" width="24.109375" customWidth="1"/>
    <col min="4" max="4" width="13.88671875" customWidth="1"/>
    <col min="5" max="5" width="20.33203125" customWidth="1"/>
    <col min="6" max="6" width="21.109375" customWidth="1"/>
    <col min="7" max="7" width="16.88671875" style="1" hidden="1" customWidth="1"/>
    <col min="8" max="8" width="18.109375" style="35" customWidth="1"/>
    <col min="9" max="10" width="16.88671875" style="1" hidden="1" customWidth="1"/>
    <col min="11" max="11" width="22.33203125" customWidth="1"/>
    <col min="12" max="12" width="0" hidden="1" customWidth="1"/>
    <col min="14" max="14" width="10.88671875" hidden="1" customWidth="1"/>
    <col min="15" max="15" width="13.6640625" hidden="1" customWidth="1"/>
    <col min="16" max="16" width="13.5546875" hidden="1" customWidth="1"/>
    <col min="17" max="17" width="10.88671875" hidden="1" customWidth="1"/>
    <col min="18" max="18" width="0" hidden="1" customWidth="1"/>
  </cols>
  <sheetData>
    <row r="1" spans="1:17" hidden="1" x14ac:dyDescent="0.3">
      <c r="H1" s="1"/>
    </row>
    <row r="2" spans="1:17" hidden="1" x14ac:dyDescent="0.3">
      <c r="H2" s="1"/>
    </row>
    <row r="3" spans="1:17" hidden="1" x14ac:dyDescent="0.3">
      <c r="H3" s="1"/>
    </row>
    <row r="4" spans="1:17" x14ac:dyDescent="0.3">
      <c r="O4" t="s">
        <v>0</v>
      </c>
      <c r="P4" t="s">
        <v>1</v>
      </c>
    </row>
    <row r="5" spans="1:17" x14ac:dyDescent="0.3">
      <c r="A5" s="22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7" t="s">
        <v>8</v>
      </c>
      <c r="H5" s="32" t="s">
        <v>9</v>
      </c>
      <c r="I5" s="7" t="s">
        <v>10</v>
      </c>
      <c r="J5" s="7" t="s">
        <v>11</v>
      </c>
      <c r="K5" s="23" t="s">
        <v>12</v>
      </c>
      <c r="N5">
        <v>621035</v>
      </c>
      <c r="O5" s="15">
        <f>J6+J7</f>
        <v>7148.8133217925933</v>
      </c>
      <c r="P5" s="15">
        <f>O5*1.21</f>
        <v>8650.0641193690371</v>
      </c>
    </row>
    <row r="6" spans="1:17" hidden="1" x14ac:dyDescent="0.3">
      <c r="G6" s="8">
        <f>SUM(G1:G5)</f>
        <v>0</v>
      </c>
      <c r="H6" s="8">
        <f>SUM(H1:H5)</f>
        <v>0</v>
      </c>
      <c r="I6"/>
      <c r="J6" s="13">
        <f>SUM(J1:J5)</f>
        <v>0</v>
      </c>
      <c r="L6" t="s">
        <v>14</v>
      </c>
      <c r="N6">
        <v>642010</v>
      </c>
      <c r="O6" s="15">
        <f>J8+J9</f>
        <v>8408.4129651296298</v>
      </c>
      <c r="P6" s="15">
        <f t="shared" ref="P6:P27" si="0">O6*1.21</f>
        <v>10174.179687806853</v>
      </c>
    </row>
    <row r="7" spans="1:17" hidden="1" x14ac:dyDescent="0.3">
      <c r="A7" s="6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s="1">
        <v>8230634.8444444453</v>
      </c>
      <c r="H7" s="1">
        <f t="shared" ref="H7:H12" si="1">G7*124/110.4</f>
        <v>9244553.6296296306</v>
      </c>
      <c r="I7">
        <v>7.7329999999999999E-4</v>
      </c>
      <c r="J7" s="14">
        <f t="shared" ref="J7:J65" si="2">H7*I7</f>
        <v>7148.8133217925933</v>
      </c>
      <c r="K7" t="s">
        <v>21</v>
      </c>
      <c r="L7" t="s">
        <v>14</v>
      </c>
      <c r="N7">
        <v>661015</v>
      </c>
      <c r="O7" s="15">
        <f>J10</f>
        <v>2894.3941932888888</v>
      </c>
      <c r="P7" s="15">
        <f t="shared" si="0"/>
        <v>3502.2169738795556</v>
      </c>
    </row>
    <row r="8" spans="1:17" hidden="1" x14ac:dyDescent="0.3">
      <c r="A8" s="6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20</v>
      </c>
      <c r="G8" s="1">
        <v>5568229.4666666668</v>
      </c>
      <c r="H8" s="1">
        <f t="shared" si="1"/>
        <v>6254170.777777778</v>
      </c>
      <c r="I8">
        <v>7.7329999999999999E-4</v>
      </c>
      <c r="J8" s="14">
        <f t="shared" si="2"/>
        <v>4836.3502624555558</v>
      </c>
      <c r="K8" t="s">
        <v>21</v>
      </c>
      <c r="L8" t="s">
        <v>14</v>
      </c>
      <c r="N8">
        <v>673000</v>
      </c>
      <c r="O8" s="15">
        <f>J33+J34+J35+J36</f>
        <v>1432.3368849512076</v>
      </c>
      <c r="P8" s="15">
        <f t="shared" si="0"/>
        <v>1733.1276307909611</v>
      </c>
    </row>
    <row r="9" spans="1:17" hidden="1" x14ac:dyDescent="0.3">
      <c r="A9" s="6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20</v>
      </c>
      <c r="G9" s="1">
        <v>4112618.7555555557</v>
      </c>
      <c r="H9" s="1">
        <f t="shared" si="1"/>
        <v>4619245.7037037034</v>
      </c>
      <c r="I9">
        <v>7.7329999999999999E-4</v>
      </c>
      <c r="J9" s="14">
        <f t="shared" si="2"/>
        <v>3572.0627026740735</v>
      </c>
      <c r="K9" t="s">
        <v>21</v>
      </c>
      <c r="L9" t="s">
        <v>14</v>
      </c>
      <c r="N9">
        <v>600420</v>
      </c>
      <c r="O9" s="15">
        <f>J18+J19+J20+J60</f>
        <v>3133.5800361962961</v>
      </c>
      <c r="P9" s="15">
        <f t="shared" si="0"/>
        <v>3791.6318437975183</v>
      </c>
    </row>
    <row r="10" spans="1:17" hidden="1" x14ac:dyDescent="0.3">
      <c r="A10" s="6" t="s">
        <v>32</v>
      </c>
      <c r="B10" t="s">
        <v>33</v>
      </c>
      <c r="C10" t="s">
        <v>34</v>
      </c>
      <c r="D10" t="s">
        <v>35</v>
      </c>
      <c r="E10" t="s">
        <v>26</v>
      </c>
      <c r="F10" t="s">
        <v>20</v>
      </c>
      <c r="G10" s="1">
        <v>3332399.4666666668</v>
      </c>
      <c r="H10" s="1">
        <f t="shared" si="1"/>
        <v>3742912.4444444445</v>
      </c>
      <c r="I10">
        <v>7.7329999999999999E-4</v>
      </c>
      <c r="J10" s="14">
        <f t="shared" si="2"/>
        <v>2894.3941932888888</v>
      </c>
      <c r="K10" t="s">
        <v>21</v>
      </c>
      <c r="L10" t="s">
        <v>14</v>
      </c>
      <c r="N10">
        <v>600110</v>
      </c>
      <c r="O10" s="15">
        <f>J21</f>
        <v>945.45863337037031</v>
      </c>
      <c r="P10" s="15">
        <f t="shared" si="0"/>
        <v>1144.0049463781481</v>
      </c>
    </row>
    <row r="11" spans="1:17" hidden="1" x14ac:dyDescent="0.3">
      <c r="A11" s="6"/>
      <c r="B11" s="10" t="s">
        <v>36</v>
      </c>
      <c r="C11" s="10" t="s">
        <v>37</v>
      </c>
      <c r="D11" s="10"/>
      <c r="E11" s="10" t="s">
        <v>38</v>
      </c>
      <c r="F11" s="10" t="s">
        <v>39</v>
      </c>
      <c r="G11" s="11">
        <v>2411977.2888888889</v>
      </c>
      <c r="H11" s="1">
        <f t="shared" si="1"/>
        <v>2709104.9259259258</v>
      </c>
      <c r="I11">
        <v>7.7329999999999999E-4</v>
      </c>
      <c r="J11" s="14">
        <f t="shared" si="2"/>
        <v>2094.9508392185185</v>
      </c>
      <c r="K11" s="10" t="s">
        <v>21</v>
      </c>
      <c r="L11" t="s">
        <v>14</v>
      </c>
      <c r="N11">
        <v>664005</v>
      </c>
      <c r="O11" s="15">
        <f>J22+J23</f>
        <v>1747.0452859780999</v>
      </c>
      <c r="P11" s="15">
        <f t="shared" si="0"/>
        <v>2113.9247960335006</v>
      </c>
    </row>
    <row r="12" spans="1:17" hidden="1" x14ac:dyDescent="0.3">
      <c r="A12" s="6" t="s">
        <v>40</v>
      </c>
      <c r="B12" t="s">
        <v>41</v>
      </c>
      <c r="C12" t="s">
        <v>42</v>
      </c>
      <c r="D12" t="s">
        <v>43</v>
      </c>
      <c r="E12" t="s">
        <v>26</v>
      </c>
      <c r="F12" t="s">
        <v>20</v>
      </c>
      <c r="G12" s="1">
        <v>2410670.888888889</v>
      </c>
      <c r="H12" s="1">
        <f t="shared" si="1"/>
        <v>2707637.5925925924</v>
      </c>
      <c r="I12">
        <v>7.7329999999999999E-4</v>
      </c>
      <c r="J12" s="14">
        <f t="shared" si="2"/>
        <v>2093.8161503518518</v>
      </c>
      <c r="K12" t="s">
        <v>21</v>
      </c>
      <c r="L12" t="s">
        <v>14</v>
      </c>
      <c r="N12">
        <v>661020</v>
      </c>
      <c r="O12" s="15">
        <f>J27+J28</f>
        <v>702.13712478148136</v>
      </c>
      <c r="P12" s="15">
        <f t="shared" si="0"/>
        <v>849.58592098559245</v>
      </c>
    </row>
    <row r="13" spans="1:17" hidden="1" x14ac:dyDescent="0.3">
      <c r="A13" s="20"/>
      <c r="B13" s="3" t="s">
        <v>44</v>
      </c>
      <c r="C13" s="3" t="s">
        <v>315</v>
      </c>
      <c r="D13" s="3" t="s">
        <v>317</v>
      </c>
      <c r="E13" s="3" t="s">
        <v>38</v>
      </c>
      <c r="F13" s="3" t="s">
        <v>20</v>
      </c>
      <c r="G13" s="19">
        <v>2420000</v>
      </c>
      <c r="H13" s="19">
        <f>G13*124/114.3</f>
        <v>2625371.8285214347</v>
      </c>
      <c r="I13" s="3">
        <v>7.7329999999999999E-4</v>
      </c>
      <c r="J13" s="21">
        <f t="shared" si="2"/>
        <v>2030.2000349956254</v>
      </c>
      <c r="K13" s="3" t="s">
        <v>21</v>
      </c>
      <c r="L13" t="s">
        <v>14</v>
      </c>
      <c r="N13">
        <v>600415</v>
      </c>
      <c r="O13" s="15">
        <f>J52+J53</f>
        <v>135.28307568695652</v>
      </c>
      <c r="P13" s="15" t="e">
        <f>O13*1.21-P34</f>
        <v>#REF!</v>
      </c>
      <c r="Q13" t="s">
        <v>45</v>
      </c>
    </row>
    <row r="14" spans="1:17" hidden="1" x14ac:dyDescent="0.3">
      <c r="A14" s="6" t="s">
        <v>47</v>
      </c>
      <c r="B14" t="s">
        <v>48</v>
      </c>
      <c r="C14" t="s">
        <v>49</v>
      </c>
      <c r="D14" t="s">
        <v>50</v>
      </c>
      <c r="E14" t="s">
        <v>19</v>
      </c>
      <c r="F14" t="s">
        <v>20</v>
      </c>
      <c r="G14" s="1">
        <v>2201372.9333333336</v>
      </c>
      <c r="H14" s="1">
        <f t="shared" ref="H14:H22" si="3">G14*124/110.4</f>
        <v>2472556.5555555555</v>
      </c>
      <c r="I14">
        <v>7.7329999999999999E-4</v>
      </c>
      <c r="J14" s="14">
        <f t="shared" si="2"/>
        <v>1912.027984411111</v>
      </c>
      <c r="K14" t="s">
        <v>21</v>
      </c>
      <c r="L14" t="s">
        <v>14</v>
      </c>
      <c r="N14">
        <v>611005</v>
      </c>
      <c r="O14" s="15">
        <f>J25+J26</f>
        <v>1074.759366968116</v>
      </c>
      <c r="P14" s="15">
        <f t="shared" si="0"/>
        <v>1300.4588340314203</v>
      </c>
    </row>
    <row r="15" spans="1:17" hidden="1" x14ac:dyDescent="0.3">
      <c r="A15" s="6" t="s">
        <v>51</v>
      </c>
      <c r="B15" t="s">
        <v>52</v>
      </c>
      <c r="C15" t="s">
        <v>53</v>
      </c>
      <c r="D15" t="s">
        <v>54</v>
      </c>
      <c r="E15" t="s">
        <v>31</v>
      </c>
      <c r="F15" t="s">
        <v>20</v>
      </c>
      <c r="G15" s="1">
        <v>1723878.6222222224</v>
      </c>
      <c r="H15" s="1">
        <f t="shared" si="3"/>
        <v>1936240.4814814816</v>
      </c>
      <c r="I15">
        <v>7.7329999999999999E-4</v>
      </c>
      <c r="J15" s="14">
        <f t="shared" si="2"/>
        <v>1497.2947643296297</v>
      </c>
      <c r="K15" t="s">
        <v>21</v>
      </c>
      <c r="L15" t="s">
        <v>14</v>
      </c>
      <c r="N15">
        <v>633000</v>
      </c>
      <c r="O15" s="15">
        <f>J48</f>
        <v>687.5</v>
      </c>
      <c r="P15" s="15">
        <f t="shared" si="0"/>
        <v>831.875</v>
      </c>
    </row>
    <row r="16" spans="1:17" hidden="1" x14ac:dyDescent="0.3">
      <c r="A16" s="6" t="s">
        <v>55</v>
      </c>
      <c r="B16" t="s">
        <v>56</v>
      </c>
      <c r="C16" t="s">
        <v>57</v>
      </c>
      <c r="D16" t="s">
        <v>58</v>
      </c>
      <c r="E16" t="s">
        <v>31</v>
      </c>
      <c r="F16" t="s">
        <v>20</v>
      </c>
      <c r="G16" s="1">
        <v>1611856.3555555556</v>
      </c>
      <c r="H16" s="1">
        <f t="shared" si="3"/>
        <v>1810418.3703703703</v>
      </c>
      <c r="I16">
        <v>7.7329999999999999E-4</v>
      </c>
      <c r="J16" s="14">
        <f t="shared" si="2"/>
        <v>1399.9965258074074</v>
      </c>
      <c r="K16" t="s">
        <v>21</v>
      </c>
      <c r="L16" t="s">
        <v>14</v>
      </c>
      <c r="N16">
        <v>642000</v>
      </c>
      <c r="O16" s="15">
        <f>J41+J42</f>
        <v>220.24683804444442</v>
      </c>
      <c r="P16" s="15">
        <f t="shared" si="0"/>
        <v>266.49867403377772</v>
      </c>
    </row>
    <row r="17" spans="1:18" hidden="1" x14ac:dyDescent="0.3">
      <c r="A17" s="6" t="s">
        <v>59</v>
      </c>
      <c r="B17" t="s">
        <v>60</v>
      </c>
      <c r="C17" t="s">
        <v>61</v>
      </c>
      <c r="D17" t="s">
        <v>25</v>
      </c>
      <c r="E17" t="s">
        <v>26</v>
      </c>
      <c r="F17" t="s">
        <v>20</v>
      </c>
      <c r="G17" s="1">
        <v>1599266.6666666667</v>
      </c>
      <c r="H17" s="1">
        <f t="shared" si="3"/>
        <v>1796277.7777777778</v>
      </c>
      <c r="I17">
        <v>7.7329999999999999E-4</v>
      </c>
      <c r="J17" s="14">
        <f t="shared" si="2"/>
        <v>1389.0616055555556</v>
      </c>
      <c r="K17" t="s">
        <v>21</v>
      </c>
      <c r="L17" t="s">
        <v>14</v>
      </c>
      <c r="N17">
        <v>654005</v>
      </c>
      <c r="P17" s="15">
        <f t="shared" si="0"/>
        <v>0</v>
      </c>
    </row>
    <row r="18" spans="1:18" hidden="1" x14ac:dyDescent="0.3">
      <c r="A18" s="6" t="s">
        <v>62</v>
      </c>
      <c r="B18" t="s">
        <v>63</v>
      </c>
      <c r="C18" t="s">
        <v>64</v>
      </c>
      <c r="D18" t="s">
        <v>65</v>
      </c>
      <c r="E18" t="s">
        <v>19</v>
      </c>
      <c r="F18" t="s">
        <v>20</v>
      </c>
      <c r="G18" s="1">
        <v>1285625.3777777778</v>
      </c>
      <c r="H18" s="1">
        <f t="shared" si="3"/>
        <v>1443999.5185185184</v>
      </c>
      <c r="I18">
        <v>7.7329999999999999E-4</v>
      </c>
      <c r="J18" s="14">
        <f t="shared" si="2"/>
        <v>1116.6448276703702</v>
      </c>
      <c r="K18" t="s">
        <v>21</v>
      </c>
      <c r="L18" t="s">
        <v>14</v>
      </c>
      <c r="N18">
        <v>642005</v>
      </c>
      <c r="O18" s="15">
        <f>J39+J40</f>
        <v>226.82412687407404</v>
      </c>
      <c r="P18" s="15">
        <f t="shared" si="0"/>
        <v>274.45719351762961</v>
      </c>
    </row>
    <row r="19" spans="1:18" hidden="1" x14ac:dyDescent="0.3">
      <c r="A19" s="6" t="s">
        <v>66</v>
      </c>
      <c r="B19" t="s">
        <v>56</v>
      </c>
      <c r="C19" t="s">
        <v>67</v>
      </c>
      <c r="D19" t="s">
        <v>68</v>
      </c>
      <c r="E19" t="s">
        <v>26</v>
      </c>
      <c r="F19" t="s">
        <v>20</v>
      </c>
      <c r="G19" s="1">
        <v>1206866.2222222222</v>
      </c>
      <c r="H19" s="1">
        <f t="shared" si="3"/>
        <v>1355538.1481481481</v>
      </c>
      <c r="I19">
        <v>7.7329999999999999E-4</v>
      </c>
      <c r="J19" s="14">
        <f t="shared" si="2"/>
        <v>1048.2376499629629</v>
      </c>
      <c r="K19" t="s">
        <v>21</v>
      </c>
      <c r="L19" t="s">
        <v>14</v>
      </c>
      <c r="N19">
        <v>642015</v>
      </c>
      <c r="O19" s="15">
        <f>J61+J62+J64</f>
        <v>144.59201372318842</v>
      </c>
      <c r="P19" s="15">
        <f t="shared" si="0"/>
        <v>174.95633660505797</v>
      </c>
    </row>
    <row r="20" spans="1:18" hidden="1" x14ac:dyDescent="0.3">
      <c r="A20" s="6" t="s">
        <v>69</v>
      </c>
      <c r="B20" t="s">
        <v>70</v>
      </c>
      <c r="C20" t="s">
        <v>71</v>
      </c>
      <c r="D20" t="s">
        <v>72</v>
      </c>
      <c r="E20" t="s">
        <v>31</v>
      </c>
      <c r="F20" t="s">
        <v>20</v>
      </c>
      <c r="G20" s="1">
        <v>1095829.3777777778</v>
      </c>
      <c r="H20" s="1">
        <f t="shared" si="3"/>
        <v>1230822.8518518519</v>
      </c>
      <c r="I20">
        <v>7.7329999999999999E-4</v>
      </c>
      <c r="J20" s="14">
        <f t="shared" si="2"/>
        <v>951.79531133703711</v>
      </c>
      <c r="K20" t="s">
        <v>21</v>
      </c>
      <c r="L20" t="s">
        <v>14</v>
      </c>
      <c r="N20">
        <v>642020</v>
      </c>
      <c r="O20" s="15">
        <f>J50+J51</f>
        <v>140.06310981046698</v>
      </c>
      <c r="P20" s="15">
        <f t="shared" si="0"/>
        <v>169.47636287066504</v>
      </c>
    </row>
    <row r="21" spans="1:18" hidden="1" x14ac:dyDescent="0.3">
      <c r="A21" s="6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20</v>
      </c>
      <c r="G21" s="1">
        <v>1088533.7777777778</v>
      </c>
      <c r="H21" s="1">
        <f t="shared" si="3"/>
        <v>1222628.5185185184</v>
      </c>
      <c r="I21">
        <v>7.7329999999999999E-4</v>
      </c>
      <c r="J21" s="14">
        <f t="shared" si="2"/>
        <v>945.45863337037031</v>
      </c>
      <c r="K21" t="s">
        <v>21</v>
      </c>
      <c r="L21" t="s">
        <v>14</v>
      </c>
      <c r="N21">
        <v>652000</v>
      </c>
      <c r="O21" s="15">
        <f>J11+J12+J13+J14+J15+J16+J17</f>
        <v>12417.347904669699</v>
      </c>
      <c r="P21" s="15">
        <f>O21*1.21</f>
        <v>15024.990964650337</v>
      </c>
    </row>
    <row r="22" spans="1:18" hidden="1" x14ac:dyDescent="0.3">
      <c r="A22" s="6" t="s">
        <v>78</v>
      </c>
      <c r="B22" t="s">
        <v>79</v>
      </c>
      <c r="C22" t="s">
        <v>80</v>
      </c>
      <c r="D22" t="s">
        <v>81</v>
      </c>
      <c r="E22" t="s">
        <v>77</v>
      </c>
      <c r="F22" t="s">
        <v>20</v>
      </c>
      <c r="G22" s="1">
        <v>945780.4444444445</v>
      </c>
      <c r="H22" s="1">
        <f t="shared" si="3"/>
        <v>1062289.6296296297</v>
      </c>
      <c r="I22">
        <v>7.7329999999999999E-4</v>
      </c>
      <c r="J22" s="14">
        <f t="shared" si="2"/>
        <v>821.46857059259264</v>
      </c>
      <c r="K22" t="s">
        <v>21</v>
      </c>
      <c r="L22" t="s">
        <v>14</v>
      </c>
      <c r="N22">
        <v>653000</v>
      </c>
      <c r="O22" s="15">
        <f>J54+J55+J56+J59</f>
        <v>106.85467299742351</v>
      </c>
      <c r="P22" s="15">
        <f t="shared" si="0"/>
        <v>129.29415432688245</v>
      </c>
    </row>
    <row r="23" spans="1:18" hidden="1" x14ac:dyDescent="0.3">
      <c r="A23" s="6" t="s">
        <v>22</v>
      </c>
      <c r="B23" t="s">
        <v>82</v>
      </c>
      <c r="C23" t="s">
        <v>24</v>
      </c>
      <c r="D23" t="s">
        <v>25</v>
      </c>
      <c r="E23" t="s">
        <v>123</v>
      </c>
      <c r="F23" t="s">
        <v>82</v>
      </c>
      <c r="G23" s="1">
        <v>785242.27632850246</v>
      </c>
      <c r="H23" s="1">
        <f>G23*122/105.2</f>
        <v>910642.18357487931</v>
      </c>
      <c r="I23">
        <v>1.0164E-3</v>
      </c>
      <c r="J23" s="14">
        <f t="shared" si="2"/>
        <v>925.57671538550733</v>
      </c>
      <c r="K23" t="s">
        <v>21</v>
      </c>
      <c r="L23" t="s">
        <v>14</v>
      </c>
      <c r="N23">
        <v>657000</v>
      </c>
      <c r="O23" s="15">
        <f>J37+J38+J49</f>
        <v>395.41969445974235</v>
      </c>
      <c r="P23" s="15">
        <f t="shared" si="0"/>
        <v>478.45783029628825</v>
      </c>
    </row>
    <row r="24" spans="1:18" hidden="1" x14ac:dyDescent="0.3">
      <c r="A24" s="6" t="s">
        <v>83</v>
      </c>
      <c r="B24" t="s">
        <v>84</v>
      </c>
      <c r="C24" t="s">
        <v>85</v>
      </c>
      <c r="D24" t="s">
        <v>86</v>
      </c>
      <c r="E24" t="s">
        <v>26</v>
      </c>
      <c r="F24" t="s">
        <v>20</v>
      </c>
      <c r="G24" s="1">
        <v>757766.17777777778</v>
      </c>
      <c r="H24" s="1">
        <f>G24*124/110.4</f>
        <v>851114.18518518517</v>
      </c>
      <c r="I24">
        <v>7.7329999999999999E-4</v>
      </c>
      <c r="J24" s="14">
        <f t="shared" si="2"/>
        <v>658.16659940370369</v>
      </c>
      <c r="K24" t="s">
        <v>21</v>
      </c>
      <c r="L24" t="s">
        <v>14</v>
      </c>
      <c r="N24">
        <v>657025</v>
      </c>
      <c r="O24" s="15">
        <f>J29+J30+J31+J32</f>
        <v>1115.5037001706924</v>
      </c>
      <c r="P24" s="15">
        <f t="shared" si="0"/>
        <v>1349.7594772065377</v>
      </c>
    </row>
    <row r="25" spans="1:18" hidden="1" x14ac:dyDescent="0.3">
      <c r="A25" s="6" t="s">
        <v>15</v>
      </c>
      <c r="B25" t="s">
        <v>82</v>
      </c>
      <c r="C25" t="s">
        <v>17</v>
      </c>
      <c r="D25" t="s">
        <v>87</v>
      </c>
      <c r="E25" t="s">
        <v>19</v>
      </c>
      <c r="F25" t="s">
        <v>82</v>
      </c>
      <c r="G25" s="1">
        <v>562052.59903381637</v>
      </c>
      <c r="H25" s="1">
        <f>G25*122/105.2</f>
        <v>651810.04830917867</v>
      </c>
      <c r="I25">
        <v>1.0164E-3</v>
      </c>
      <c r="J25" s="14">
        <f t="shared" si="2"/>
        <v>662.49973310144924</v>
      </c>
      <c r="K25" t="s">
        <v>21</v>
      </c>
      <c r="L25" t="s">
        <v>14</v>
      </c>
      <c r="N25">
        <f>675000</f>
        <v>675000</v>
      </c>
      <c r="O25" s="15">
        <f>J24+J43+J44</f>
        <v>870.66594523333333</v>
      </c>
      <c r="P25" s="15">
        <f t="shared" si="0"/>
        <v>1053.5057937323334</v>
      </c>
    </row>
    <row r="26" spans="1:18" hidden="1" x14ac:dyDescent="0.3">
      <c r="A26" s="6" t="s">
        <v>88</v>
      </c>
      <c r="B26" t="s">
        <v>89</v>
      </c>
      <c r="C26" t="s">
        <v>90</v>
      </c>
      <c r="D26" t="s">
        <v>91</v>
      </c>
      <c r="E26" t="s">
        <v>26</v>
      </c>
      <c r="F26" t="s">
        <v>20</v>
      </c>
      <c r="G26" s="1">
        <v>474646.4</v>
      </c>
      <c r="H26" s="1">
        <f t="shared" ref="H26:H31" si="4">G26*124/110.4</f>
        <v>533117.33333333337</v>
      </c>
      <c r="I26">
        <v>7.7329999999999999E-4</v>
      </c>
      <c r="J26" s="14">
        <f t="shared" si="2"/>
        <v>412.25963386666666</v>
      </c>
      <c r="K26" t="s">
        <v>21</v>
      </c>
      <c r="L26" t="s">
        <v>14</v>
      </c>
      <c r="N26">
        <v>683020</v>
      </c>
      <c r="O26" s="15">
        <f>J45+J46+J47</f>
        <v>302.12453511352658</v>
      </c>
      <c r="P26" s="15">
        <f t="shared" si="0"/>
        <v>365.57068748736714</v>
      </c>
    </row>
    <row r="27" spans="1:18" hidden="1" x14ac:dyDescent="0.3">
      <c r="A27" s="6" t="s">
        <v>92</v>
      </c>
      <c r="B27" s="10" t="s">
        <v>93</v>
      </c>
      <c r="C27" s="10" t="s">
        <v>49</v>
      </c>
      <c r="D27" s="10" t="s">
        <v>50</v>
      </c>
      <c r="E27" s="10" t="s">
        <v>19</v>
      </c>
      <c r="F27" s="10" t="s">
        <v>20</v>
      </c>
      <c r="G27" s="11">
        <v>425271.02222222229</v>
      </c>
      <c r="H27" s="1">
        <f t="shared" si="4"/>
        <v>477659.48148148152</v>
      </c>
      <c r="I27">
        <v>7.7329999999999999E-4</v>
      </c>
      <c r="J27" s="14">
        <f t="shared" si="2"/>
        <v>369.37407702962963</v>
      </c>
      <c r="K27" s="10" t="s">
        <v>21</v>
      </c>
      <c r="L27" t="s">
        <v>14</v>
      </c>
      <c r="N27">
        <v>683050</v>
      </c>
      <c r="O27" s="15" t="e">
        <f>J57+J58+'1.1 Huurwoningen'!#REF!</f>
        <v>#REF!</v>
      </c>
      <c r="P27" s="15" t="e">
        <f t="shared" si="0"/>
        <v>#REF!</v>
      </c>
    </row>
    <row r="28" spans="1:18" hidden="1" x14ac:dyDescent="0.3">
      <c r="A28" s="6" t="s">
        <v>94</v>
      </c>
      <c r="B28" t="s">
        <v>56</v>
      </c>
      <c r="C28" t="s">
        <v>95</v>
      </c>
      <c r="D28" t="s">
        <v>96</v>
      </c>
      <c r="E28" t="s">
        <v>19</v>
      </c>
      <c r="F28" t="s">
        <v>20</v>
      </c>
      <c r="G28" s="1">
        <v>383119.68888888886</v>
      </c>
      <c r="H28" s="1">
        <f t="shared" si="4"/>
        <v>430315.59259259253</v>
      </c>
      <c r="I28">
        <v>7.7329999999999999E-4</v>
      </c>
      <c r="J28" s="14">
        <f t="shared" si="2"/>
        <v>332.76304775185179</v>
      </c>
      <c r="K28" t="s">
        <v>21</v>
      </c>
      <c r="L28" t="s">
        <v>14</v>
      </c>
      <c r="O28" s="16" t="e">
        <f>SUM(O5:O27)</f>
        <v>#REF!</v>
      </c>
      <c r="P28" s="16" t="e">
        <f>SUM(P5:P27)</f>
        <v>#REF!</v>
      </c>
    </row>
    <row r="29" spans="1:18" hidden="1" x14ac:dyDescent="0.3">
      <c r="A29" s="6" t="s">
        <v>97</v>
      </c>
      <c r="B29" t="s">
        <v>98</v>
      </c>
      <c r="C29" t="s">
        <v>99</v>
      </c>
      <c r="D29" t="s">
        <v>100</v>
      </c>
      <c r="E29" t="s">
        <v>31</v>
      </c>
      <c r="F29" t="s">
        <v>20</v>
      </c>
      <c r="G29" s="1">
        <v>323990.26666666672</v>
      </c>
      <c r="H29" s="1">
        <f t="shared" si="4"/>
        <v>363902.11111111112</v>
      </c>
      <c r="I29">
        <v>7.7329999999999999E-4</v>
      </c>
      <c r="J29" s="14">
        <f t="shared" si="2"/>
        <v>281.40550252222221</v>
      </c>
      <c r="K29" t="s">
        <v>21</v>
      </c>
      <c r="L29" t="s">
        <v>14</v>
      </c>
    </row>
    <row r="30" spans="1:18" hidden="1" x14ac:dyDescent="0.3">
      <c r="A30" s="6" t="s">
        <v>101</v>
      </c>
      <c r="B30" t="s">
        <v>102</v>
      </c>
      <c r="C30" s="2" t="s">
        <v>103</v>
      </c>
      <c r="D30" t="s">
        <v>104</v>
      </c>
      <c r="E30" t="s">
        <v>19</v>
      </c>
      <c r="F30" t="s">
        <v>20</v>
      </c>
      <c r="G30" s="1">
        <v>308254.17777777783</v>
      </c>
      <c r="H30" s="1">
        <f t="shared" si="4"/>
        <v>346227.51851851854</v>
      </c>
      <c r="I30">
        <v>7.7329999999999999E-4</v>
      </c>
      <c r="J30" s="14">
        <f t="shared" si="2"/>
        <v>267.73774007037036</v>
      </c>
      <c r="K30" t="s">
        <v>21</v>
      </c>
      <c r="L30" t="s">
        <v>14</v>
      </c>
      <c r="O30" s="17">
        <f>J63</f>
        <v>15.032251571014495</v>
      </c>
      <c r="P30" s="17">
        <f>O30*1.21</f>
        <v>18.18902440092754</v>
      </c>
      <c r="Q30" s="15"/>
      <c r="R30" t="s">
        <v>105</v>
      </c>
    </row>
    <row r="31" spans="1:18" hidden="1" x14ac:dyDescent="0.3">
      <c r="A31" s="6" t="s">
        <v>106</v>
      </c>
      <c r="B31" t="s">
        <v>107</v>
      </c>
      <c r="C31" t="s">
        <v>108</v>
      </c>
      <c r="D31" t="s">
        <v>109</v>
      </c>
      <c r="E31" t="s">
        <v>26</v>
      </c>
      <c r="F31" t="s">
        <v>20</v>
      </c>
      <c r="G31" s="1">
        <v>303583.64444444445</v>
      </c>
      <c r="H31" s="1">
        <f t="shared" si="4"/>
        <v>340981.62962962961</v>
      </c>
      <c r="I31">
        <v>7.7329999999999999E-4</v>
      </c>
      <c r="J31" s="14">
        <f t="shared" si="2"/>
        <v>263.68109419259258</v>
      </c>
      <c r="K31" t="s">
        <v>21</v>
      </c>
      <c r="L31" t="s">
        <v>14</v>
      </c>
    </row>
    <row r="32" spans="1:18" hidden="1" x14ac:dyDescent="0.3">
      <c r="A32" s="6"/>
      <c r="B32" s="10" t="s">
        <v>110</v>
      </c>
      <c r="C32" s="10" t="s">
        <v>37</v>
      </c>
      <c r="D32" s="10"/>
      <c r="E32" s="10" t="s">
        <v>123</v>
      </c>
      <c r="F32" s="10" t="s">
        <v>82</v>
      </c>
      <c r="G32" s="11">
        <v>256787.60966183577</v>
      </c>
      <c r="H32" s="1">
        <f>G32*122/105.2</f>
        <v>297795.51690821256</v>
      </c>
      <c r="I32">
        <v>1.0164E-3</v>
      </c>
      <c r="J32" s="14">
        <f t="shared" si="2"/>
        <v>302.67936338550726</v>
      </c>
      <c r="K32" s="10" t="s">
        <v>21</v>
      </c>
      <c r="L32" t="s">
        <v>14</v>
      </c>
      <c r="O32" s="18" t="e">
        <f>O28+O30</f>
        <v>#REF!</v>
      </c>
      <c r="P32" s="18" t="e">
        <f>O32*1.21</f>
        <v>#REF!</v>
      </c>
      <c r="Q32" t="s">
        <v>111</v>
      </c>
    </row>
    <row r="33" spans="1:16" hidden="1" x14ac:dyDescent="0.3">
      <c r="A33" s="6" t="s">
        <v>112</v>
      </c>
      <c r="B33" t="s">
        <v>113</v>
      </c>
      <c r="C33" t="s">
        <v>114</v>
      </c>
      <c r="D33" t="s">
        <v>115</v>
      </c>
      <c r="E33" t="s">
        <v>19</v>
      </c>
      <c r="F33" t="s">
        <v>20</v>
      </c>
      <c r="G33" s="1">
        <v>262338</v>
      </c>
      <c r="H33" s="1">
        <f>G33*124/110.4</f>
        <v>294655</v>
      </c>
      <c r="I33">
        <v>7.7329999999999999E-4</v>
      </c>
      <c r="J33" s="14">
        <f t="shared" si="2"/>
        <v>227.85671149999999</v>
      </c>
      <c r="K33" t="s">
        <v>21</v>
      </c>
      <c r="L33" t="s">
        <v>14</v>
      </c>
      <c r="O33" s="12"/>
      <c r="P33" s="12"/>
    </row>
    <row r="34" spans="1:16" hidden="1" x14ac:dyDescent="0.3">
      <c r="A34" s="6" t="s">
        <v>15</v>
      </c>
      <c r="B34" t="s">
        <v>116</v>
      </c>
      <c r="C34" t="s">
        <v>17</v>
      </c>
      <c r="D34" t="s">
        <v>87</v>
      </c>
      <c r="E34" t="s">
        <v>19</v>
      </c>
      <c r="F34" t="s">
        <v>117</v>
      </c>
      <c r="G34" s="1">
        <v>285689</v>
      </c>
      <c r="H34" s="1">
        <f>G34</f>
        <v>285689</v>
      </c>
      <c r="I34">
        <v>3.0942999999999999E-3</v>
      </c>
      <c r="J34" s="14">
        <f t="shared" si="2"/>
        <v>884.00747269999999</v>
      </c>
      <c r="K34" t="s">
        <v>118</v>
      </c>
      <c r="L34" t="s">
        <v>14</v>
      </c>
      <c r="O34" s="12"/>
      <c r="P34" s="18" t="e">
        <f>P32-82633.64</f>
        <v>#REF!</v>
      </c>
    </row>
    <row r="35" spans="1:16" hidden="1" x14ac:dyDescent="0.3">
      <c r="A35" s="6" t="s">
        <v>119</v>
      </c>
      <c r="B35" s="10" t="s">
        <v>120</v>
      </c>
      <c r="C35" s="11" t="s">
        <v>121</v>
      </c>
      <c r="D35" s="10" t="s">
        <v>122</v>
      </c>
      <c r="E35" s="10" t="s">
        <v>123</v>
      </c>
      <c r="F35" s="10" t="s">
        <v>20</v>
      </c>
      <c r="G35" s="11">
        <v>161499.86666666667</v>
      </c>
      <c r="H35" s="1">
        <f>G35*124/110.4</f>
        <v>181394.77777777778</v>
      </c>
      <c r="I35">
        <v>7.7329999999999999E-4</v>
      </c>
      <c r="J35" s="14">
        <f t="shared" si="2"/>
        <v>140.27258165555557</v>
      </c>
      <c r="K35" s="10" t="s">
        <v>21</v>
      </c>
      <c r="L35" t="s">
        <v>14</v>
      </c>
    </row>
    <row r="36" spans="1:16" hidden="1" x14ac:dyDescent="0.3">
      <c r="A36" s="6" t="s">
        <v>62</v>
      </c>
      <c r="B36" t="s">
        <v>82</v>
      </c>
      <c r="C36" t="s">
        <v>64</v>
      </c>
      <c r="D36" t="s">
        <v>65</v>
      </c>
      <c r="E36" t="s">
        <v>19</v>
      </c>
      <c r="F36" t="s">
        <v>82</v>
      </c>
      <c r="G36" s="1">
        <v>152878.46956521738</v>
      </c>
      <c r="H36" s="1">
        <f>G36*122/105.2</f>
        <v>177292.5217391304</v>
      </c>
      <c r="I36">
        <v>1.0164E-3</v>
      </c>
      <c r="J36" s="14">
        <f t="shared" si="2"/>
        <v>180.20011909565213</v>
      </c>
      <c r="K36" t="s">
        <v>21</v>
      </c>
      <c r="L36" t="s">
        <v>14</v>
      </c>
    </row>
    <row r="37" spans="1:16" hidden="1" x14ac:dyDescent="0.3">
      <c r="A37" s="6" t="s">
        <v>51</v>
      </c>
      <c r="B37" t="s">
        <v>52</v>
      </c>
      <c r="C37" t="s">
        <v>53</v>
      </c>
      <c r="D37" t="s">
        <v>54</v>
      </c>
      <c r="E37" t="s">
        <v>31</v>
      </c>
      <c r="F37" t="s">
        <v>82</v>
      </c>
      <c r="G37" s="1">
        <v>152878.46956521738</v>
      </c>
      <c r="H37" s="1">
        <f>G37*122/105.2</f>
        <v>177292.5217391304</v>
      </c>
      <c r="I37">
        <v>1.0164E-3</v>
      </c>
      <c r="J37" s="14">
        <f t="shared" si="2"/>
        <v>180.20011909565213</v>
      </c>
      <c r="K37" t="s">
        <v>21</v>
      </c>
      <c r="L37" t="s">
        <v>14</v>
      </c>
    </row>
    <row r="38" spans="1:16" hidden="1" x14ac:dyDescent="0.3">
      <c r="A38" s="6" t="s">
        <v>69</v>
      </c>
      <c r="B38" t="s">
        <v>82</v>
      </c>
      <c r="C38" t="s">
        <v>71</v>
      </c>
      <c r="D38" t="s">
        <v>72</v>
      </c>
      <c r="E38" t="s">
        <v>31</v>
      </c>
      <c r="F38" t="s">
        <v>82</v>
      </c>
      <c r="G38" s="1">
        <v>127523.74492753623</v>
      </c>
      <c r="H38" s="1">
        <f>G38*122/105.2</f>
        <v>147888.75362318842</v>
      </c>
      <c r="I38">
        <v>1.0164E-3</v>
      </c>
      <c r="J38" s="14">
        <f t="shared" si="2"/>
        <v>150.3141291826087</v>
      </c>
      <c r="K38" t="s">
        <v>21</v>
      </c>
      <c r="L38" t="s">
        <v>14</v>
      </c>
      <c r="P38" s="15" t="e">
        <f>P28+P30</f>
        <v>#REF!</v>
      </c>
    </row>
    <row r="39" spans="1:16" hidden="1" x14ac:dyDescent="0.3">
      <c r="A39" s="6" t="s">
        <v>124</v>
      </c>
      <c r="B39" t="s">
        <v>125</v>
      </c>
      <c r="C39" t="s">
        <v>126</v>
      </c>
      <c r="D39" t="s">
        <v>127</v>
      </c>
      <c r="E39" t="s">
        <v>26</v>
      </c>
      <c r="F39" t="s">
        <v>20</v>
      </c>
      <c r="G39" s="1">
        <v>130773.91111111111</v>
      </c>
      <c r="H39" s="1">
        <f t="shared" ref="H39:H45" si="5">G39*124/110.4</f>
        <v>146883.74074074073</v>
      </c>
      <c r="I39">
        <v>7.7329999999999999E-4</v>
      </c>
      <c r="J39" s="14">
        <f t="shared" si="2"/>
        <v>113.5851967148148</v>
      </c>
      <c r="K39" t="s">
        <v>21</v>
      </c>
      <c r="L39" t="s">
        <v>14</v>
      </c>
    </row>
    <row r="40" spans="1:16" hidden="1" x14ac:dyDescent="0.3">
      <c r="A40" s="6" t="s">
        <v>128</v>
      </c>
      <c r="B40" t="s">
        <v>129</v>
      </c>
      <c r="C40" t="s">
        <v>130</v>
      </c>
      <c r="D40" t="s">
        <v>131</v>
      </c>
      <c r="E40" t="s">
        <v>132</v>
      </c>
      <c r="F40" t="s">
        <v>20</v>
      </c>
      <c r="G40" s="1">
        <v>130375.24444444444</v>
      </c>
      <c r="H40" s="1">
        <f t="shared" si="5"/>
        <v>146435.96296296295</v>
      </c>
      <c r="I40">
        <v>7.7329999999999999E-4</v>
      </c>
      <c r="J40" s="14">
        <f t="shared" si="2"/>
        <v>113.23893015925924</v>
      </c>
      <c r="K40" t="s">
        <v>21</v>
      </c>
      <c r="L40" t="s">
        <v>14</v>
      </c>
    </row>
    <row r="41" spans="1:16" hidden="1" x14ac:dyDescent="0.3">
      <c r="A41" s="6" t="s">
        <v>128</v>
      </c>
      <c r="B41" t="s">
        <v>133</v>
      </c>
      <c r="C41" t="s">
        <v>130</v>
      </c>
      <c r="D41" t="s">
        <v>134</v>
      </c>
      <c r="E41" t="s">
        <v>26</v>
      </c>
      <c r="F41" t="s">
        <v>20</v>
      </c>
      <c r="G41" s="1">
        <v>130375.24444444444</v>
      </c>
      <c r="H41" s="1">
        <f t="shared" si="5"/>
        <v>146435.96296296295</v>
      </c>
      <c r="I41">
        <v>7.7329999999999999E-4</v>
      </c>
      <c r="J41" s="14">
        <f t="shared" si="2"/>
        <v>113.23893015925924</v>
      </c>
      <c r="K41" t="s">
        <v>21</v>
      </c>
      <c r="L41" t="s">
        <v>14</v>
      </c>
    </row>
    <row r="42" spans="1:16" hidden="1" x14ac:dyDescent="0.3">
      <c r="A42" s="6" t="s">
        <v>128</v>
      </c>
      <c r="B42" t="s">
        <v>135</v>
      </c>
      <c r="C42" t="s">
        <v>130</v>
      </c>
      <c r="D42" t="s">
        <v>136</v>
      </c>
      <c r="E42" t="s">
        <v>19</v>
      </c>
      <c r="F42" t="s">
        <v>20</v>
      </c>
      <c r="G42" s="1">
        <v>123201.2888888889</v>
      </c>
      <c r="H42" s="1">
        <f t="shared" si="5"/>
        <v>138378.25925925927</v>
      </c>
      <c r="I42">
        <v>7.7329999999999999E-4</v>
      </c>
      <c r="J42" s="14">
        <f t="shared" si="2"/>
        <v>107.00790788518519</v>
      </c>
      <c r="K42" t="s">
        <v>21</v>
      </c>
      <c r="L42" t="s">
        <v>14</v>
      </c>
    </row>
    <row r="43" spans="1:16" hidden="1" x14ac:dyDescent="0.3">
      <c r="A43" s="6" t="s">
        <v>128</v>
      </c>
      <c r="B43" t="s">
        <v>137</v>
      </c>
      <c r="C43" t="s">
        <v>130</v>
      </c>
      <c r="D43" t="s">
        <v>138</v>
      </c>
      <c r="E43" t="s">
        <v>31</v>
      </c>
      <c r="F43" t="s">
        <v>20</v>
      </c>
      <c r="G43" s="1">
        <v>123201.2888888889</v>
      </c>
      <c r="H43" s="1">
        <f t="shared" si="5"/>
        <v>138378.25925925927</v>
      </c>
      <c r="I43">
        <v>7.7329999999999999E-4</v>
      </c>
      <c r="J43" s="14">
        <f t="shared" si="2"/>
        <v>107.00790788518519</v>
      </c>
      <c r="K43" t="s">
        <v>21</v>
      </c>
      <c r="L43" t="s">
        <v>14</v>
      </c>
    </row>
    <row r="44" spans="1:16" hidden="1" x14ac:dyDescent="0.3">
      <c r="A44" s="6" t="s">
        <v>139</v>
      </c>
      <c r="B44" t="s">
        <v>140</v>
      </c>
      <c r="C44" t="s">
        <v>141</v>
      </c>
      <c r="D44" t="s">
        <v>142</v>
      </c>
      <c r="E44" t="s">
        <v>26</v>
      </c>
      <c r="F44" t="s">
        <v>20</v>
      </c>
      <c r="G44" s="1">
        <v>121455.33333333333</v>
      </c>
      <c r="H44" s="1">
        <f t="shared" si="5"/>
        <v>136417.22222222219</v>
      </c>
      <c r="I44">
        <v>7.7329999999999999E-4</v>
      </c>
      <c r="J44" s="14">
        <f t="shared" si="2"/>
        <v>105.49143794444441</v>
      </c>
      <c r="K44" t="s">
        <v>21</v>
      </c>
      <c r="L44" t="s">
        <v>14</v>
      </c>
    </row>
    <row r="45" spans="1:16" hidden="1" x14ac:dyDescent="0.3">
      <c r="A45" s="6" t="s">
        <v>143</v>
      </c>
      <c r="B45" t="s">
        <v>144</v>
      </c>
      <c r="C45" t="s">
        <v>145</v>
      </c>
      <c r="D45" t="s">
        <v>146</v>
      </c>
      <c r="E45" t="s">
        <v>19</v>
      </c>
      <c r="F45" t="s">
        <v>20</v>
      </c>
      <c r="G45" s="1">
        <v>112091.77777777778</v>
      </c>
      <c r="H45" s="1">
        <f t="shared" si="5"/>
        <v>125900.18518518517</v>
      </c>
      <c r="I45">
        <v>7.7329999999999999E-4</v>
      </c>
      <c r="J45" s="14">
        <f t="shared" si="2"/>
        <v>97.358613203703683</v>
      </c>
      <c r="K45" t="s">
        <v>21</v>
      </c>
      <c r="L45" t="s">
        <v>14</v>
      </c>
    </row>
    <row r="46" spans="1:16" hidden="1" x14ac:dyDescent="0.3">
      <c r="A46" s="6" t="s">
        <v>47</v>
      </c>
      <c r="B46" t="s">
        <v>147</v>
      </c>
      <c r="C46" t="s">
        <v>49</v>
      </c>
      <c r="D46" t="s">
        <v>50</v>
      </c>
      <c r="E46" t="s">
        <v>19</v>
      </c>
      <c r="F46" t="s">
        <v>82</v>
      </c>
      <c r="G46" s="1">
        <v>102019.60579710147</v>
      </c>
      <c r="H46" s="1">
        <f>G46*122/105.2</f>
        <v>118311.71014492755</v>
      </c>
      <c r="I46">
        <v>1.0164E-3</v>
      </c>
      <c r="J46" s="14">
        <f t="shared" si="2"/>
        <v>120.25202219130436</v>
      </c>
      <c r="K46" t="s">
        <v>21</v>
      </c>
      <c r="L46" t="s">
        <v>14</v>
      </c>
    </row>
    <row r="47" spans="1:16" hidden="1" x14ac:dyDescent="0.3">
      <c r="A47" s="6" t="s">
        <v>47</v>
      </c>
      <c r="B47" t="s">
        <v>148</v>
      </c>
      <c r="C47" t="s">
        <v>49</v>
      </c>
      <c r="D47" t="s">
        <v>50</v>
      </c>
      <c r="E47" t="s">
        <v>19</v>
      </c>
      <c r="F47" t="s">
        <v>20</v>
      </c>
      <c r="G47" s="1">
        <v>97303.288888888899</v>
      </c>
      <c r="H47" s="1">
        <f>G47*124/110.4</f>
        <v>109289.92592592593</v>
      </c>
      <c r="I47">
        <v>7.7329999999999999E-4</v>
      </c>
      <c r="J47" s="14">
        <f t="shared" si="2"/>
        <v>84.513899718518516</v>
      </c>
      <c r="K47" t="s">
        <v>21</v>
      </c>
      <c r="L47" t="s">
        <v>14</v>
      </c>
    </row>
    <row r="48" spans="1:16" x14ac:dyDescent="0.3">
      <c r="A48" s="5" t="s">
        <v>149</v>
      </c>
      <c r="C48" t="s">
        <v>150</v>
      </c>
      <c r="F48" t="s">
        <v>151</v>
      </c>
      <c r="G48" s="1">
        <v>100000</v>
      </c>
      <c r="H48" s="35">
        <f>G48</f>
        <v>100000</v>
      </c>
      <c r="I48">
        <v>6.875E-3</v>
      </c>
      <c r="J48" s="14">
        <f t="shared" si="2"/>
        <v>687.5</v>
      </c>
      <c r="K48" t="s">
        <v>118</v>
      </c>
      <c r="L48" t="s">
        <v>14</v>
      </c>
    </row>
    <row r="49" spans="1:14" hidden="1" x14ac:dyDescent="0.3">
      <c r="A49" s="6" t="s">
        <v>152</v>
      </c>
      <c r="B49" t="s">
        <v>153</v>
      </c>
      <c r="C49" t="s">
        <v>154</v>
      </c>
      <c r="D49" t="s">
        <v>134</v>
      </c>
      <c r="E49" t="s">
        <v>26</v>
      </c>
      <c r="F49" t="s">
        <v>20</v>
      </c>
      <c r="G49" s="1">
        <v>74727.511111111118</v>
      </c>
      <c r="H49" s="1">
        <f>G49*124/110.4</f>
        <v>83933.074074074088</v>
      </c>
      <c r="I49">
        <v>7.7329999999999999E-4</v>
      </c>
      <c r="J49" s="14">
        <f t="shared" si="2"/>
        <v>64.905446181481494</v>
      </c>
      <c r="K49" t="s">
        <v>21</v>
      </c>
      <c r="L49" t="s">
        <v>14</v>
      </c>
    </row>
    <row r="50" spans="1:14" hidden="1" x14ac:dyDescent="0.3">
      <c r="A50" s="6" t="s">
        <v>152</v>
      </c>
      <c r="B50" t="s">
        <v>153</v>
      </c>
      <c r="C50" t="s">
        <v>154</v>
      </c>
      <c r="D50" t="s">
        <v>134</v>
      </c>
      <c r="E50" t="s">
        <v>26</v>
      </c>
      <c r="F50" t="s">
        <v>20</v>
      </c>
      <c r="G50" s="1">
        <v>74727.511111111118</v>
      </c>
      <c r="H50" s="1">
        <f>G50*124/110.4</f>
        <v>83933.074074074088</v>
      </c>
      <c r="I50">
        <v>7.7329999999999999E-4</v>
      </c>
      <c r="J50" s="14">
        <f t="shared" si="2"/>
        <v>64.905446181481494</v>
      </c>
      <c r="K50" t="s">
        <v>21</v>
      </c>
      <c r="L50" t="s">
        <v>14</v>
      </c>
    </row>
    <row r="51" spans="1:14" hidden="1" x14ac:dyDescent="0.3">
      <c r="A51" s="6" t="s">
        <v>32</v>
      </c>
      <c r="B51" t="s">
        <v>82</v>
      </c>
      <c r="C51" t="s">
        <v>34</v>
      </c>
      <c r="D51" t="s">
        <v>35</v>
      </c>
      <c r="E51" t="s">
        <v>123</v>
      </c>
      <c r="F51" t="s">
        <v>82</v>
      </c>
      <c r="G51" s="1">
        <v>63762.380676328503</v>
      </c>
      <c r="H51" s="1">
        <f>G51*122/105.2</f>
        <v>73944.96618357487</v>
      </c>
      <c r="I51">
        <v>1.0164E-3</v>
      </c>
      <c r="J51" s="14">
        <f t="shared" si="2"/>
        <v>75.157663628985503</v>
      </c>
      <c r="K51" t="s">
        <v>21</v>
      </c>
      <c r="L51" t="s">
        <v>14</v>
      </c>
    </row>
    <row r="52" spans="1:14" hidden="1" x14ac:dyDescent="0.3">
      <c r="A52" s="6" t="s">
        <v>27</v>
      </c>
      <c r="B52" t="s">
        <v>82</v>
      </c>
      <c r="C52" t="s">
        <v>29</v>
      </c>
      <c r="D52" t="s">
        <v>30</v>
      </c>
      <c r="E52" t="s">
        <v>31</v>
      </c>
      <c r="F52" t="s">
        <v>82</v>
      </c>
      <c r="G52" s="1">
        <v>63762.380676328503</v>
      </c>
      <c r="H52" s="1">
        <f>G52*122/105.2</f>
        <v>73944.96618357487</v>
      </c>
      <c r="I52">
        <v>1.0164E-3</v>
      </c>
      <c r="J52" s="14">
        <f t="shared" si="2"/>
        <v>75.157663628985503</v>
      </c>
      <c r="K52" t="s">
        <v>21</v>
      </c>
      <c r="L52" t="s">
        <v>14</v>
      </c>
    </row>
    <row r="53" spans="1:14" hidden="1" x14ac:dyDescent="0.3">
      <c r="A53" s="6" t="s">
        <v>59</v>
      </c>
      <c r="B53" t="s">
        <v>82</v>
      </c>
      <c r="C53" t="s">
        <v>61</v>
      </c>
      <c r="D53" t="s">
        <v>25</v>
      </c>
      <c r="E53" t="s">
        <v>123</v>
      </c>
      <c r="F53" t="s">
        <v>82</v>
      </c>
      <c r="G53" s="1">
        <v>51009.294685990339</v>
      </c>
      <c r="H53" s="1">
        <f>G53*122/105.2</f>
        <v>59155.265700483091</v>
      </c>
      <c r="I53">
        <v>1.0164E-3</v>
      </c>
      <c r="J53" s="14">
        <f t="shared" si="2"/>
        <v>60.125412057971012</v>
      </c>
      <c r="K53" t="s">
        <v>21</v>
      </c>
      <c r="L53" t="s">
        <v>14</v>
      </c>
    </row>
    <row r="54" spans="1:14" hidden="1" x14ac:dyDescent="0.3">
      <c r="A54" s="6"/>
      <c r="B54" s="10" t="s">
        <v>155</v>
      </c>
      <c r="C54" s="10" t="s">
        <v>37</v>
      </c>
      <c r="D54" s="10"/>
      <c r="E54" s="10" t="s">
        <v>38</v>
      </c>
      <c r="F54" s="10" t="s">
        <v>156</v>
      </c>
      <c r="G54" s="11">
        <v>45379</v>
      </c>
      <c r="H54" s="11">
        <f>G54</f>
        <v>45379</v>
      </c>
      <c r="I54">
        <v>7.7329999999999999E-4</v>
      </c>
      <c r="J54" s="14">
        <f t="shared" si="2"/>
        <v>35.091580700000002</v>
      </c>
      <c r="K54" s="10" t="s">
        <v>21</v>
      </c>
      <c r="L54" t="s">
        <v>14</v>
      </c>
    </row>
    <row r="55" spans="1:14" hidden="1" x14ac:dyDescent="0.3">
      <c r="A55" s="6" t="s">
        <v>124</v>
      </c>
      <c r="B55" t="s">
        <v>157</v>
      </c>
      <c r="C55" t="s">
        <v>126</v>
      </c>
      <c r="D55" t="s">
        <v>127</v>
      </c>
      <c r="E55" t="s">
        <v>26</v>
      </c>
      <c r="F55" t="s">
        <v>158</v>
      </c>
      <c r="G55" s="1">
        <v>33779</v>
      </c>
      <c r="H55" s="1">
        <f>G55</f>
        <v>33779</v>
      </c>
      <c r="I55">
        <v>7.2999999999999996E-4</v>
      </c>
      <c r="J55" s="14">
        <f t="shared" si="2"/>
        <v>24.658669999999997</v>
      </c>
      <c r="K55" t="s">
        <v>21</v>
      </c>
      <c r="L55" t="s">
        <v>14</v>
      </c>
    </row>
    <row r="56" spans="1:14" hidden="1" x14ac:dyDescent="0.3">
      <c r="A56" s="6" t="s">
        <v>97</v>
      </c>
      <c r="B56" t="s">
        <v>159</v>
      </c>
      <c r="C56" t="s">
        <v>99</v>
      </c>
      <c r="D56" t="s">
        <v>100</v>
      </c>
      <c r="E56" t="s">
        <v>31</v>
      </c>
      <c r="F56" t="s">
        <v>82</v>
      </c>
      <c r="G56" s="1">
        <v>25573.256038647341</v>
      </c>
      <c r="H56" s="1">
        <f>G56*122/105.2</f>
        <v>29657.198067632846</v>
      </c>
      <c r="I56">
        <v>1.0164E-3</v>
      </c>
      <c r="J56" s="14">
        <f t="shared" si="2"/>
        <v>30.143576115942025</v>
      </c>
      <c r="K56" t="s">
        <v>21</v>
      </c>
      <c r="L56" t="s">
        <v>14</v>
      </c>
    </row>
    <row r="57" spans="1:14" s="10" customFormat="1" hidden="1" x14ac:dyDescent="0.3">
      <c r="A57" s="6" t="s">
        <v>106</v>
      </c>
      <c r="B57" t="s">
        <v>160</v>
      </c>
      <c r="C57" t="s">
        <v>108</v>
      </c>
      <c r="D57" t="s">
        <v>109</v>
      </c>
      <c r="E57" t="s">
        <v>26</v>
      </c>
      <c r="F57" t="s">
        <v>20</v>
      </c>
      <c r="G57" s="1">
        <v>25737.511111111115</v>
      </c>
      <c r="H57" s="1">
        <f>G57*124/110.4</f>
        <v>28908.074074074077</v>
      </c>
      <c r="I57">
        <v>7.7329999999999999E-4</v>
      </c>
      <c r="J57" s="14">
        <f t="shared" si="2"/>
        <v>22.354613681481482</v>
      </c>
      <c r="K57" t="s">
        <v>21</v>
      </c>
      <c r="L57" s="10" t="s">
        <v>14</v>
      </c>
    </row>
    <row r="58" spans="1:14" s="10" customFormat="1" hidden="1" x14ac:dyDescent="0.3">
      <c r="A58" s="6" t="s">
        <v>124</v>
      </c>
      <c r="B58" t="s">
        <v>161</v>
      </c>
      <c r="C58" t="s">
        <v>126</v>
      </c>
      <c r="D58" t="s">
        <v>127</v>
      </c>
      <c r="E58" t="s">
        <v>26</v>
      </c>
      <c r="F58" t="s">
        <v>20</v>
      </c>
      <c r="G58" s="1">
        <v>23352.666666666668</v>
      </c>
      <c r="H58" s="1">
        <f>G58*124/110.4</f>
        <v>26229.444444444445</v>
      </c>
      <c r="I58">
        <v>7.7329999999999999E-4</v>
      </c>
      <c r="J58" s="14">
        <f t="shared" si="2"/>
        <v>20.283229388888888</v>
      </c>
      <c r="K58" t="s">
        <v>21</v>
      </c>
      <c r="L58" s="10" t="s">
        <v>14</v>
      </c>
    </row>
    <row r="59" spans="1:14" hidden="1" x14ac:dyDescent="0.3">
      <c r="A59" s="6" t="s">
        <v>73</v>
      </c>
      <c r="B59" t="s">
        <v>162</v>
      </c>
      <c r="C59" t="s">
        <v>75</v>
      </c>
      <c r="D59" t="s">
        <v>76</v>
      </c>
      <c r="E59" t="s">
        <v>77</v>
      </c>
      <c r="F59" t="s">
        <v>20</v>
      </c>
      <c r="G59" s="1">
        <v>19527.511111111115</v>
      </c>
      <c r="H59" s="1">
        <f>G59*124/110.4</f>
        <v>21933.074074074077</v>
      </c>
      <c r="I59">
        <v>7.7329999999999999E-4</v>
      </c>
      <c r="J59" s="14">
        <f t="shared" si="2"/>
        <v>16.960846181481482</v>
      </c>
      <c r="K59" t="s">
        <v>21</v>
      </c>
      <c r="L59" t="s">
        <v>14</v>
      </c>
    </row>
    <row r="60" spans="1:14" s="3" customFormat="1" hidden="1" x14ac:dyDescent="0.3">
      <c r="A60" s="6" t="s">
        <v>124</v>
      </c>
      <c r="B60" t="s">
        <v>163</v>
      </c>
      <c r="C60" t="s">
        <v>126</v>
      </c>
      <c r="D60" t="s">
        <v>127</v>
      </c>
      <c r="E60" t="s">
        <v>26</v>
      </c>
      <c r="F60" t="s">
        <v>20</v>
      </c>
      <c r="G60" s="1">
        <v>19460.044444444447</v>
      </c>
      <c r="H60" s="1">
        <f>G60*124/110.4</f>
        <v>21857.296296296299</v>
      </c>
      <c r="I60">
        <v>7.7329999999999999E-4</v>
      </c>
      <c r="J60" s="14">
        <f t="shared" si="2"/>
        <v>16.90224722592593</v>
      </c>
      <c r="K60" t="s">
        <v>21</v>
      </c>
      <c r="L60" s="3" t="s">
        <v>14</v>
      </c>
    </row>
    <row r="61" spans="1:14" hidden="1" x14ac:dyDescent="0.3">
      <c r="A61" s="6" t="s">
        <v>15</v>
      </c>
      <c r="B61" t="s">
        <v>164</v>
      </c>
      <c r="C61" t="s">
        <v>17</v>
      </c>
      <c r="D61" t="s">
        <v>87</v>
      </c>
      <c r="E61" t="s">
        <v>19</v>
      </c>
      <c r="F61" t="s">
        <v>117</v>
      </c>
      <c r="G61" s="1">
        <v>21555</v>
      </c>
      <c r="H61" s="1">
        <f>G61</f>
        <v>21555</v>
      </c>
      <c r="I61">
        <v>3.0942999999999999E-3</v>
      </c>
      <c r="J61" s="14">
        <f t="shared" si="2"/>
        <v>66.697636500000002</v>
      </c>
      <c r="K61" t="s">
        <v>118</v>
      </c>
      <c r="L61" t="s">
        <v>14</v>
      </c>
    </row>
    <row r="62" spans="1:14" hidden="1" x14ac:dyDescent="0.3">
      <c r="A62" s="6" t="s">
        <v>15</v>
      </c>
      <c r="B62" t="s">
        <v>165</v>
      </c>
      <c r="C62" t="s">
        <v>17</v>
      </c>
      <c r="D62" t="s">
        <v>87</v>
      </c>
      <c r="E62" t="s">
        <v>19</v>
      </c>
      <c r="F62" t="s">
        <v>117</v>
      </c>
      <c r="G62" s="1">
        <v>20420</v>
      </c>
      <c r="H62" s="1">
        <f>G62</f>
        <v>20420</v>
      </c>
      <c r="I62">
        <v>3.0942999999999999E-3</v>
      </c>
      <c r="J62" s="14">
        <f t="shared" si="2"/>
        <v>63.185606</v>
      </c>
      <c r="K62" t="s">
        <v>118</v>
      </c>
      <c r="L62" t="s">
        <v>14</v>
      </c>
    </row>
    <row r="63" spans="1:14" hidden="1" x14ac:dyDescent="0.3">
      <c r="A63" s="6" t="s">
        <v>112</v>
      </c>
      <c r="B63" t="s">
        <v>82</v>
      </c>
      <c r="C63" t="s">
        <v>114</v>
      </c>
      <c r="D63" t="s">
        <v>166</v>
      </c>
      <c r="E63" t="s">
        <v>19</v>
      </c>
      <c r="F63" t="s">
        <v>82</v>
      </c>
      <c r="G63" s="1">
        <v>12753.085990338166</v>
      </c>
      <c r="H63" s="1">
        <f>G63*122/105.2</f>
        <v>14789.70048309179</v>
      </c>
      <c r="I63">
        <v>1.0164E-3</v>
      </c>
      <c r="J63" s="14">
        <f t="shared" si="2"/>
        <v>15.032251571014495</v>
      </c>
      <c r="K63" t="s">
        <v>21</v>
      </c>
      <c r="L63" s="3"/>
      <c r="M63" s="3"/>
      <c r="N63" s="3"/>
    </row>
    <row r="64" spans="1:14" hidden="1" x14ac:dyDescent="0.3">
      <c r="A64" s="6" t="s">
        <v>119</v>
      </c>
      <c r="B64" s="10" t="s">
        <v>167</v>
      </c>
      <c r="C64" s="11" t="s">
        <v>121</v>
      </c>
      <c r="D64" s="10" t="s">
        <v>122</v>
      </c>
      <c r="E64" s="10" t="s">
        <v>123</v>
      </c>
      <c r="F64" s="10" t="s">
        <v>82</v>
      </c>
      <c r="G64" s="11">
        <v>12478.65120772947</v>
      </c>
      <c r="H64" s="1">
        <f>G64*122/105.2</f>
        <v>14471.439613526571</v>
      </c>
      <c r="I64">
        <v>1.0164E-3</v>
      </c>
      <c r="J64" s="14">
        <f t="shared" si="2"/>
        <v>14.708771223188407</v>
      </c>
      <c r="K64" s="10" t="s">
        <v>21</v>
      </c>
      <c r="L64" t="s">
        <v>14</v>
      </c>
    </row>
    <row r="65" spans="1:11" hidden="1" x14ac:dyDescent="0.3">
      <c r="A65" s="6" t="s">
        <v>73</v>
      </c>
      <c r="B65" t="s">
        <v>168</v>
      </c>
      <c r="C65" t="s">
        <v>75</v>
      </c>
      <c r="D65" t="s">
        <v>76</v>
      </c>
      <c r="E65" t="s">
        <v>77</v>
      </c>
      <c r="F65" t="s">
        <v>20</v>
      </c>
      <c r="G65" s="1">
        <v>5163.2444444444445</v>
      </c>
      <c r="H65" s="1">
        <f>G65*124/110.4</f>
        <v>5799.2962962962956</v>
      </c>
      <c r="I65">
        <v>7.7329999999999999E-4</v>
      </c>
      <c r="J65" s="14">
        <f t="shared" si="2"/>
        <v>4.4845958259259255</v>
      </c>
      <c r="K65" t="s">
        <v>21</v>
      </c>
    </row>
    <row r="66" spans="1:11" hidden="1" x14ac:dyDescent="0.3">
      <c r="B66" t="s">
        <v>169</v>
      </c>
      <c r="C66" t="s">
        <v>170</v>
      </c>
      <c r="D66" t="s">
        <v>171</v>
      </c>
      <c r="E66" t="s">
        <v>31</v>
      </c>
      <c r="F66" t="s">
        <v>20</v>
      </c>
      <c r="H66" s="1"/>
    </row>
    <row r="67" spans="1:11" hidden="1" x14ac:dyDescent="0.3">
      <c r="H67" s="1">
        <f>SUM(H7:H66)</f>
        <v>54667668.028199382</v>
      </c>
    </row>
    <row r="68" spans="1:11" x14ac:dyDescent="0.3">
      <c r="A68" s="9" t="s">
        <v>172</v>
      </c>
      <c r="H68" s="36">
        <f>SUBTOTAL(9,H23:H64)</f>
        <v>100000</v>
      </c>
    </row>
    <row r="72" spans="1:11" hidden="1" x14ac:dyDescent="0.3">
      <c r="H72" s="1"/>
      <c r="J72" s="1" t="e">
        <f>J65+'1.1 Huurwoningen'!#REF!</f>
        <v>#REF!</v>
      </c>
      <c r="K72" t="e">
        <f>J72*1.21</f>
        <v>#REF!</v>
      </c>
    </row>
    <row r="73" spans="1:11" hidden="1" x14ac:dyDescent="0.3">
      <c r="H73" s="1"/>
      <c r="K73">
        <v>20</v>
      </c>
    </row>
    <row r="74" spans="1:11" hidden="1" x14ac:dyDescent="0.3">
      <c r="H74" s="1"/>
      <c r="K74" t="e">
        <f>K72+K73</f>
        <v>#REF!</v>
      </c>
    </row>
  </sheetData>
  <autoFilter ref="A5:K67" xr:uid="{00000000-0009-0000-0000-000000000000}">
    <filterColumn colId="5">
      <filters>
        <filter val="Transport/Verblijf"/>
      </filters>
    </filterColumn>
    <sortState xmlns:xlrd2="http://schemas.microsoft.com/office/spreadsheetml/2017/richdata2" ref="A6:K65">
      <sortCondition descending="1" ref="H5:H65"/>
    </sortState>
  </autoFilter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31BA-9D29-4003-ACF2-932AE7C99B80}">
  <sheetPr filterMode="1"/>
  <dimension ref="A1:R74"/>
  <sheetViews>
    <sheetView topLeftCell="A4" zoomScaleNormal="100" workbookViewId="0">
      <selection activeCell="E91" sqref="E91"/>
    </sheetView>
  </sheetViews>
  <sheetFormatPr defaultRowHeight="14.4" x14ac:dyDescent="0.3"/>
  <cols>
    <col min="1" max="1" width="8.88671875" style="5"/>
    <col min="2" max="2" width="35.33203125" customWidth="1"/>
    <col min="3" max="3" width="24.109375" customWidth="1"/>
    <col min="4" max="4" width="13.88671875" customWidth="1"/>
    <col min="5" max="5" width="20.33203125" customWidth="1"/>
    <col min="6" max="6" width="21.109375" customWidth="1"/>
    <col min="7" max="7" width="16.88671875" style="1" hidden="1" customWidth="1"/>
    <col min="8" max="8" width="18.109375" style="35" customWidth="1"/>
    <col min="9" max="10" width="16.88671875" style="1" hidden="1" customWidth="1"/>
    <col min="11" max="11" width="22.33203125" customWidth="1"/>
    <col min="12" max="12" width="0" hidden="1" customWidth="1"/>
    <col min="14" max="14" width="10.88671875" hidden="1" customWidth="1"/>
    <col min="15" max="15" width="13.6640625" hidden="1" customWidth="1"/>
    <col min="16" max="16" width="13.5546875" hidden="1" customWidth="1"/>
    <col min="17" max="17" width="10.88671875" hidden="1" customWidth="1"/>
    <col min="18" max="18" width="0" hidden="1" customWidth="1"/>
  </cols>
  <sheetData>
    <row r="1" spans="1:17" hidden="1" x14ac:dyDescent="0.3">
      <c r="H1" s="1"/>
    </row>
    <row r="2" spans="1:17" hidden="1" x14ac:dyDescent="0.3">
      <c r="H2" s="1"/>
    </row>
    <row r="3" spans="1:17" hidden="1" x14ac:dyDescent="0.3">
      <c r="H3" s="1"/>
    </row>
    <row r="4" spans="1:17" x14ac:dyDescent="0.3">
      <c r="O4" t="s">
        <v>0</v>
      </c>
      <c r="P4" t="s">
        <v>1</v>
      </c>
    </row>
    <row r="5" spans="1:17" x14ac:dyDescent="0.3">
      <c r="A5" s="22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7" t="s">
        <v>8</v>
      </c>
      <c r="H5" s="32" t="s">
        <v>9</v>
      </c>
      <c r="I5" s="7" t="s">
        <v>10</v>
      </c>
      <c r="J5" s="7" t="s">
        <v>11</v>
      </c>
      <c r="K5" s="23" t="s">
        <v>12</v>
      </c>
      <c r="N5">
        <v>621035</v>
      </c>
      <c r="O5" s="15">
        <f>J6+J7</f>
        <v>7148.8133217925933</v>
      </c>
      <c r="P5" s="15">
        <f>O5*1.21</f>
        <v>8650.0641193690371</v>
      </c>
    </row>
    <row r="6" spans="1:17" hidden="1" x14ac:dyDescent="0.3">
      <c r="G6" s="8">
        <f>SUM(G1:G5)</f>
        <v>0</v>
      </c>
      <c r="H6" s="8">
        <f>SUM(H1:H5)</f>
        <v>0</v>
      </c>
      <c r="I6"/>
      <c r="J6" s="13">
        <f>SUM(J1:J5)</f>
        <v>0</v>
      </c>
      <c r="L6" t="s">
        <v>14</v>
      </c>
      <c r="N6">
        <v>642010</v>
      </c>
      <c r="O6" s="15">
        <f>J8+J9</f>
        <v>8408.4129651296298</v>
      </c>
      <c r="P6" s="15">
        <f t="shared" ref="P6:P27" si="0">O6*1.21</f>
        <v>10174.179687806853</v>
      </c>
    </row>
    <row r="7" spans="1:17" hidden="1" x14ac:dyDescent="0.3">
      <c r="A7" s="6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s="1">
        <v>8230634.8444444453</v>
      </c>
      <c r="H7" s="1">
        <f t="shared" ref="H7:H12" si="1">G7*124/110.4</f>
        <v>9244553.6296296306</v>
      </c>
      <c r="I7">
        <v>7.7329999999999999E-4</v>
      </c>
      <c r="J7" s="14">
        <f t="shared" ref="J7:J65" si="2">H7*I7</f>
        <v>7148.8133217925933</v>
      </c>
      <c r="K7" t="s">
        <v>21</v>
      </c>
      <c r="L7" t="s">
        <v>14</v>
      </c>
      <c r="N7">
        <v>661015</v>
      </c>
      <c r="O7" s="15">
        <f>J10</f>
        <v>2894.3941932888888</v>
      </c>
      <c r="P7" s="15">
        <f t="shared" si="0"/>
        <v>3502.2169738795556</v>
      </c>
    </row>
    <row r="8" spans="1:17" hidden="1" x14ac:dyDescent="0.3">
      <c r="A8" s="6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20</v>
      </c>
      <c r="G8" s="1">
        <v>5568229.4666666668</v>
      </c>
      <c r="H8" s="1">
        <f t="shared" si="1"/>
        <v>6254170.777777778</v>
      </c>
      <c r="I8">
        <v>7.7329999999999999E-4</v>
      </c>
      <c r="J8" s="14">
        <f t="shared" si="2"/>
        <v>4836.3502624555558</v>
      </c>
      <c r="K8" t="s">
        <v>21</v>
      </c>
      <c r="L8" t="s">
        <v>14</v>
      </c>
      <c r="N8">
        <v>673000</v>
      </c>
      <c r="O8" s="15">
        <f>J33+J34+J35+J36</f>
        <v>1432.3368849512076</v>
      </c>
      <c r="P8" s="15">
        <f t="shared" si="0"/>
        <v>1733.1276307909611</v>
      </c>
    </row>
    <row r="9" spans="1:17" hidden="1" x14ac:dyDescent="0.3">
      <c r="A9" s="6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20</v>
      </c>
      <c r="G9" s="1">
        <v>4112618.7555555557</v>
      </c>
      <c r="H9" s="1">
        <f t="shared" si="1"/>
        <v>4619245.7037037034</v>
      </c>
      <c r="I9">
        <v>7.7329999999999999E-4</v>
      </c>
      <c r="J9" s="14">
        <f t="shared" si="2"/>
        <v>3572.0627026740735</v>
      </c>
      <c r="K9" t="s">
        <v>21</v>
      </c>
      <c r="L9" t="s">
        <v>14</v>
      </c>
      <c r="N9">
        <v>600420</v>
      </c>
      <c r="O9" s="15">
        <f>J18+J19+J20+J60</f>
        <v>3133.5800361962961</v>
      </c>
      <c r="P9" s="15">
        <f t="shared" si="0"/>
        <v>3791.6318437975183</v>
      </c>
    </row>
    <row r="10" spans="1:17" hidden="1" x14ac:dyDescent="0.3">
      <c r="A10" s="6" t="s">
        <v>32</v>
      </c>
      <c r="B10" t="s">
        <v>33</v>
      </c>
      <c r="C10" t="s">
        <v>34</v>
      </c>
      <c r="D10" t="s">
        <v>35</v>
      </c>
      <c r="E10" t="s">
        <v>26</v>
      </c>
      <c r="F10" t="s">
        <v>20</v>
      </c>
      <c r="G10" s="1">
        <v>3332399.4666666668</v>
      </c>
      <c r="H10" s="1">
        <f t="shared" si="1"/>
        <v>3742912.4444444445</v>
      </c>
      <c r="I10">
        <v>7.7329999999999999E-4</v>
      </c>
      <c r="J10" s="14">
        <f t="shared" si="2"/>
        <v>2894.3941932888888</v>
      </c>
      <c r="K10" t="s">
        <v>21</v>
      </c>
      <c r="L10" t="s">
        <v>14</v>
      </c>
      <c r="N10">
        <v>600110</v>
      </c>
      <c r="O10" s="15">
        <f>J21</f>
        <v>945.45863337037031</v>
      </c>
      <c r="P10" s="15">
        <f t="shared" si="0"/>
        <v>1144.0049463781481</v>
      </c>
    </row>
    <row r="11" spans="1:17" hidden="1" x14ac:dyDescent="0.3">
      <c r="A11" s="6"/>
      <c r="B11" s="10" t="s">
        <v>36</v>
      </c>
      <c r="C11" s="10" t="s">
        <v>37</v>
      </c>
      <c r="D11" s="10"/>
      <c r="E11" s="10" t="s">
        <v>38</v>
      </c>
      <c r="F11" s="10" t="s">
        <v>39</v>
      </c>
      <c r="G11" s="11">
        <v>2411977.2888888889</v>
      </c>
      <c r="H11" s="1">
        <f t="shared" si="1"/>
        <v>2709104.9259259258</v>
      </c>
      <c r="I11">
        <v>7.7329999999999999E-4</v>
      </c>
      <c r="J11" s="14">
        <f t="shared" si="2"/>
        <v>2094.9508392185185</v>
      </c>
      <c r="K11" s="10" t="s">
        <v>21</v>
      </c>
      <c r="L11" t="s">
        <v>14</v>
      </c>
      <c r="N11">
        <v>664005</v>
      </c>
      <c r="O11" s="15">
        <f>J22+J23</f>
        <v>1747.0452859780999</v>
      </c>
      <c r="P11" s="15">
        <f t="shared" si="0"/>
        <v>2113.9247960335006</v>
      </c>
    </row>
    <row r="12" spans="1:17" hidden="1" x14ac:dyDescent="0.3">
      <c r="A12" s="6" t="s">
        <v>40</v>
      </c>
      <c r="B12" t="s">
        <v>41</v>
      </c>
      <c r="C12" t="s">
        <v>42</v>
      </c>
      <c r="D12" t="s">
        <v>43</v>
      </c>
      <c r="E12" t="s">
        <v>26</v>
      </c>
      <c r="F12" t="s">
        <v>20</v>
      </c>
      <c r="G12" s="1">
        <v>2410670.888888889</v>
      </c>
      <c r="H12" s="1">
        <f t="shared" si="1"/>
        <v>2707637.5925925924</v>
      </c>
      <c r="I12">
        <v>7.7329999999999999E-4</v>
      </c>
      <c r="J12" s="14">
        <f t="shared" si="2"/>
        <v>2093.8161503518518</v>
      </c>
      <c r="K12" t="s">
        <v>21</v>
      </c>
      <c r="L12" t="s">
        <v>14</v>
      </c>
      <c r="N12">
        <v>661020</v>
      </c>
      <c r="O12" s="15">
        <f>J27+J28</f>
        <v>702.13712478148136</v>
      </c>
      <c r="P12" s="15">
        <f t="shared" si="0"/>
        <v>849.58592098559245</v>
      </c>
    </row>
    <row r="13" spans="1:17" hidden="1" x14ac:dyDescent="0.3">
      <c r="A13" s="20"/>
      <c r="B13" s="3" t="s">
        <v>44</v>
      </c>
      <c r="C13" s="3" t="s">
        <v>315</v>
      </c>
      <c r="D13" s="3" t="s">
        <v>317</v>
      </c>
      <c r="E13" s="3" t="s">
        <v>38</v>
      </c>
      <c r="F13" s="3" t="s">
        <v>20</v>
      </c>
      <c r="G13" s="19">
        <v>2420000</v>
      </c>
      <c r="H13" s="19">
        <f>G13*124/114.3</f>
        <v>2625371.8285214347</v>
      </c>
      <c r="I13" s="3">
        <v>7.7329999999999999E-4</v>
      </c>
      <c r="J13" s="21">
        <f t="shared" si="2"/>
        <v>2030.2000349956254</v>
      </c>
      <c r="K13" s="3" t="s">
        <v>21</v>
      </c>
      <c r="L13" t="s">
        <v>14</v>
      </c>
      <c r="N13">
        <v>600415</v>
      </c>
      <c r="O13" s="15">
        <f>J52+J53</f>
        <v>135.28307568695652</v>
      </c>
      <c r="P13" s="15" t="e">
        <f>O13*1.21-P34</f>
        <v>#REF!</v>
      </c>
      <c r="Q13" t="s">
        <v>45</v>
      </c>
    </row>
    <row r="14" spans="1:17" hidden="1" x14ac:dyDescent="0.3">
      <c r="A14" s="6" t="s">
        <v>47</v>
      </c>
      <c r="B14" t="s">
        <v>48</v>
      </c>
      <c r="C14" t="s">
        <v>49</v>
      </c>
      <c r="D14" t="s">
        <v>50</v>
      </c>
      <c r="E14" t="s">
        <v>19</v>
      </c>
      <c r="F14" t="s">
        <v>20</v>
      </c>
      <c r="G14" s="1">
        <v>2201372.9333333336</v>
      </c>
      <c r="H14" s="1">
        <f t="shared" ref="H14:H22" si="3">G14*124/110.4</f>
        <v>2472556.5555555555</v>
      </c>
      <c r="I14">
        <v>7.7329999999999999E-4</v>
      </c>
      <c r="J14" s="14">
        <f t="shared" si="2"/>
        <v>1912.027984411111</v>
      </c>
      <c r="K14" t="s">
        <v>21</v>
      </c>
      <c r="L14" t="s">
        <v>14</v>
      </c>
      <c r="N14">
        <v>611005</v>
      </c>
      <c r="O14" s="15">
        <f>J25+J26</f>
        <v>1074.759366968116</v>
      </c>
      <c r="P14" s="15">
        <f t="shared" si="0"/>
        <v>1300.4588340314203</v>
      </c>
    </row>
    <row r="15" spans="1:17" hidden="1" x14ac:dyDescent="0.3">
      <c r="A15" s="6" t="s">
        <v>51</v>
      </c>
      <c r="B15" t="s">
        <v>52</v>
      </c>
      <c r="C15" t="s">
        <v>53</v>
      </c>
      <c r="D15" t="s">
        <v>54</v>
      </c>
      <c r="E15" t="s">
        <v>31</v>
      </c>
      <c r="F15" t="s">
        <v>20</v>
      </c>
      <c r="G15" s="1">
        <v>1723878.6222222224</v>
      </c>
      <c r="H15" s="1">
        <f t="shared" si="3"/>
        <v>1936240.4814814816</v>
      </c>
      <c r="I15">
        <v>7.7329999999999999E-4</v>
      </c>
      <c r="J15" s="14">
        <f t="shared" si="2"/>
        <v>1497.2947643296297</v>
      </c>
      <c r="K15" t="s">
        <v>21</v>
      </c>
      <c r="L15" t="s">
        <v>14</v>
      </c>
      <c r="N15">
        <v>633000</v>
      </c>
      <c r="O15" s="15">
        <f>J48</f>
        <v>687.5</v>
      </c>
      <c r="P15" s="15">
        <f t="shared" si="0"/>
        <v>831.875</v>
      </c>
    </row>
    <row r="16" spans="1:17" hidden="1" x14ac:dyDescent="0.3">
      <c r="A16" s="6" t="s">
        <v>55</v>
      </c>
      <c r="B16" t="s">
        <v>56</v>
      </c>
      <c r="C16" t="s">
        <v>57</v>
      </c>
      <c r="D16" t="s">
        <v>58</v>
      </c>
      <c r="E16" t="s">
        <v>31</v>
      </c>
      <c r="F16" t="s">
        <v>20</v>
      </c>
      <c r="G16" s="1">
        <v>1611856.3555555556</v>
      </c>
      <c r="H16" s="1">
        <f t="shared" si="3"/>
        <v>1810418.3703703703</v>
      </c>
      <c r="I16">
        <v>7.7329999999999999E-4</v>
      </c>
      <c r="J16" s="14">
        <f t="shared" si="2"/>
        <v>1399.9965258074074</v>
      </c>
      <c r="K16" t="s">
        <v>21</v>
      </c>
      <c r="L16" t="s">
        <v>14</v>
      </c>
      <c r="N16">
        <v>642000</v>
      </c>
      <c r="O16" s="15">
        <f>J41+J42</f>
        <v>220.24683804444442</v>
      </c>
      <c r="P16" s="15">
        <f t="shared" si="0"/>
        <v>266.49867403377772</v>
      </c>
    </row>
    <row r="17" spans="1:18" hidden="1" x14ac:dyDescent="0.3">
      <c r="A17" s="6" t="s">
        <v>59</v>
      </c>
      <c r="B17" t="s">
        <v>60</v>
      </c>
      <c r="C17" t="s">
        <v>61</v>
      </c>
      <c r="D17" t="s">
        <v>25</v>
      </c>
      <c r="E17" t="s">
        <v>26</v>
      </c>
      <c r="F17" t="s">
        <v>20</v>
      </c>
      <c r="G17" s="1">
        <v>1599266.6666666667</v>
      </c>
      <c r="H17" s="1">
        <f t="shared" si="3"/>
        <v>1796277.7777777778</v>
      </c>
      <c r="I17">
        <v>7.7329999999999999E-4</v>
      </c>
      <c r="J17" s="14">
        <f t="shared" si="2"/>
        <v>1389.0616055555556</v>
      </c>
      <c r="K17" t="s">
        <v>21</v>
      </c>
      <c r="L17" t="s">
        <v>14</v>
      </c>
      <c r="N17">
        <v>654005</v>
      </c>
      <c r="P17" s="15">
        <f t="shared" si="0"/>
        <v>0</v>
      </c>
    </row>
    <row r="18" spans="1:18" hidden="1" x14ac:dyDescent="0.3">
      <c r="A18" s="6" t="s">
        <v>62</v>
      </c>
      <c r="B18" t="s">
        <v>63</v>
      </c>
      <c r="C18" t="s">
        <v>64</v>
      </c>
      <c r="D18" t="s">
        <v>65</v>
      </c>
      <c r="E18" t="s">
        <v>19</v>
      </c>
      <c r="F18" t="s">
        <v>20</v>
      </c>
      <c r="G18" s="1">
        <v>1285625.3777777778</v>
      </c>
      <c r="H18" s="1">
        <f t="shared" si="3"/>
        <v>1443999.5185185184</v>
      </c>
      <c r="I18">
        <v>7.7329999999999999E-4</v>
      </c>
      <c r="J18" s="14">
        <f t="shared" si="2"/>
        <v>1116.6448276703702</v>
      </c>
      <c r="K18" t="s">
        <v>21</v>
      </c>
      <c r="L18" t="s">
        <v>14</v>
      </c>
      <c r="N18">
        <v>642005</v>
      </c>
      <c r="O18" s="15">
        <f>J39+J40</f>
        <v>226.82412687407404</v>
      </c>
      <c r="P18" s="15">
        <f t="shared" si="0"/>
        <v>274.45719351762961</v>
      </c>
    </row>
    <row r="19" spans="1:18" hidden="1" x14ac:dyDescent="0.3">
      <c r="A19" s="6" t="s">
        <v>66</v>
      </c>
      <c r="B19" t="s">
        <v>56</v>
      </c>
      <c r="C19" t="s">
        <v>67</v>
      </c>
      <c r="D19" t="s">
        <v>68</v>
      </c>
      <c r="E19" t="s">
        <v>26</v>
      </c>
      <c r="F19" t="s">
        <v>20</v>
      </c>
      <c r="G19" s="1">
        <v>1206866.2222222222</v>
      </c>
      <c r="H19" s="1">
        <f t="shared" si="3"/>
        <v>1355538.1481481481</v>
      </c>
      <c r="I19">
        <v>7.7329999999999999E-4</v>
      </c>
      <c r="J19" s="14">
        <f t="shared" si="2"/>
        <v>1048.2376499629629</v>
      </c>
      <c r="K19" t="s">
        <v>21</v>
      </c>
      <c r="L19" t="s">
        <v>14</v>
      </c>
      <c r="N19">
        <v>642015</v>
      </c>
      <c r="O19" s="15">
        <f>J61+J62+J64</f>
        <v>144.59201372318842</v>
      </c>
      <c r="P19" s="15">
        <f t="shared" si="0"/>
        <v>174.95633660505797</v>
      </c>
    </row>
    <row r="20" spans="1:18" hidden="1" x14ac:dyDescent="0.3">
      <c r="A20" s="6" t="s">
        <v>69</v>
      </c>
      <c r="B20" t="s">
        <v>70</v>
      </c>
      <c r="C20" t="s">
        <v>71</v>
      </c>
      <c r="D20" t="s">
        <v>72</v>
      </c>
      <c r="E20" t="s">
        <v>31</v>
      </c>
      <c r="F20" t="s">
        <v>20</v>
      </c>
      <c r="G20" s="1">
        <v>1095829.3777777778</v>
      </c>
      <c r="H20" s="1">
        <f t="shared" si="3"/>
        <v>1230822.8518518519</v>
      </c>
      <c r="I20">
        <v>7.7329999999999999E-4</v>
      </c>
      <c r="J20" s="14">
        <f t="shared" si="2"/>
        <v>951.79531133703711</v>
      </c>
      <c r="K20" t="s">
        <v>21</v>
      </c>
      <c r="L20" t="s">
        <v>14</v>
      </c>
      <c r="N20">
        <v>642020</v>
      </c>
      <c r="O20" s="15">
        <f>J50+J51</f>
        <v>140.06310981046698</v>
      </c>
      <c r="P20" s="15">
        <f t="shared" si="0"/>
        <v>169.47636287066504</v>
      </c>
    </row>
    <row r="21" spans="1:18" hidden="1" x14ac:dyDescent="0.3">
      <c r="A21" s="6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20</v>
      </c>
      <c r="G21" s="1">
        <v>1088533.7777777778</v>
      </c>
      <c r="H21" s="1">
        <f t="shared" si="3"/>
        <v>1222628.5185185184</v>
      </c>
      <c r="I21">
        <v>7.7329999999999999E-4</v>
      </c>
      <c r="J21" s="14">
        <f t="shared" si="2"/>
        <v>945.45863337037031</v>
      </c>
      <c r="K21" t="s">
        <v>21</v>
      </c>
      <c r="L21" t="s">
        <v>14</v>
      </c>
      <c r="N21">
        <v>652000</v>
      </c>
      <c r="O21" s="15">
        <f>J11+J12+J13+J14+J15+J16+J17</f>
        <v>12417.347904669699</v>
      </c>
      <c r="P21" s="15">
        <f>O21*1.21</f>
        <v>15024.990964650337</v>
      </c>
    </row>
    <row r="22" spans="1:18" hidden="1" x14ac:dyDescent="0.3">
      <c r="A22" s="6" t="s">
        <v>78</v>
      </c>
      <c r="B22" t="s">
        <v>79</v>
      </c>
      <c r="C22" t="s">
        <v>80</v>
      </c>
      <c r="D22" t="s">
        <v>81</v>
      </c>
      <c r="E22" t="s">
        <v>77</v>
      </c>
      <c r="F22" t="s">
        <v>20</v>
      </c>
      <c r="G22" s="1">
        <v>945780.4444444445</v>
      </c>
      <c r="H22" s="1">
        <f t="shared" si="3"/>
        <v>1062289.6296296297</v>
      </c>
      <c r="I22">
        <v>7.7329999999999999E-4</v>
      </c>
      <c r="J22" s="14">
        <f t="shared" si="2"/>
        <v>821.46857059259264</v>
      </c>
      <c r="K22" t="s">
        <v>21</v>
      </c>
      <c r="L22" t="s">
        <v>14</v>
      </c>
      <c r="N22">
        <v>653000</v>
      </c>
      <c r="O22" s="15">
        <f>J54+J55+J56+J59</f>
        <v>106.85467299742351</v>
      </c>
      <c r="P22" s="15">
        <f t="shared" si="0"/>
        <v>129.29415432688245</v>
      </c>
    </row>
    <row r="23" spans="1:18" hidden="1" x14ac:dyDescent="0.3">
      <c r="A23" s="6" t="s">
        <v>22</v>
      </c>
      <c r="B23" t="s">
        <v>82</v>
      </c>
      <c r="C23" t="s">
        <v>24</v>
      </c>
      <c r="D23" t="s">
        <v>25</v>
      </c>
      <c r="E23" t="s">
        <v>123</v>
      </c>
      <c r="F23" t="s">
        <v>82</v>
      </c>
      <c r="G23" s="1">
        <v>785242.27632850246</v>
      </c>
      <c r="H23" s="1">
        <f>G23*122/105.2</f>
        <v>910642.18357487931</v>
      </c>
      <c r="I23">
        <v>1.0164E-3</v>
      </c>
      <c r="J23" s="14">
        <f t="shared" si="2"/>
        <v>925.57671538550733</v>
      </c>
      <c r="K23" t="s">
        <v>21</v>
      </c>
      <c r="L23" t="s">
        <v>14</v>
      </c>
      <c r="N23">
        <v>657000</v>
      </c>
      <c r="O23" s="15">
        <f>J37+J38+J49</f>
        <v>395.41969445974235</v>
      </c>
      <c r="P23" s="15">
        <f t="shared" si="0"/>
        <v>478.45783029628825</v>
      </c>
    </row>
    <row r="24" spans="1:18" hidden="1" x14ac:dyDescent="0.3">
      <c r="A24" s="6" t="s">
        <v>83</v>
      </c>
      <c r="B24" t="s">
        <v>84</v>
      </c>
      <c r="C24" t="s">
        <v>85</v>
      </c>
      <c r="D24" t="s">
        <v>86</v>
      </c>
      <c r="E24" t="s">
        <v>26</v>
      </c>
      <c r="F24" t="s">
        <v>20</v>
      </c>
      <c r="G24" s="1">
        <v>757766.17777777778</v>
      </c>
      <c r="H24" s="1">
        <f>G24*124/110.4</f>
        <v>851114.18518518517</v>
      </c>
      <c r="I24">
        <v>7.7329999999999999E-4</v>
      </c>
      <c r="J24" s="14">
        <f t="shared" si="2"/>
        <v>658.16659940370369</v>
      </c>
      <c r="K24" t="s">
        <v>21</v>
      </c>
      <c r="L24" t="s">
        <v>14</v>
      </c>
      <c r="N24">
        <v>657025</v>
      </c>
      <c r="O24" s="15">
        <f>J29+J30+J31+J32</f>
        <v>1115.5037001706924</v>
      </c>
      <c r="P24" s="15">
        <f t="shared" si="0"/>
        <v>1349.7594772065377</v>
      </c>
    </row>
    <row r="25" spans="1:18" hidden="1" x14ac:dyDescent="0.3">
      <c r="A25" s="6" t="s">
        <v>15</v>
      </c>
      <c r="B25" t="s">
        <v>82</v>
      </c>
      <c r="C25" t="s">
        <v>17</v>
      </c>
      <c r="D25" t="s">
        <v>87</v>
      </c>
      <c r="E25" t="s">
        <v>19</v>
      </c>
      <c r="F25" t="s">
        <v>82</v>
      </c>
      <c r="G25" s="1">
        <v>562052.59903381637</v>
      </c>
      <c r="H25" s="1">
        <f>G25*122/105.2</f>
        <v>651810.04830917867</v>
      </c>
      <c r="I25">
        <v>1.0164E-3</v>
      </c>
      <c r="J25" s="14">
        <f t="shared" si="2"/>
        <v>662.49973310144924</v>
      </c>
      <c r="K25" t="s">
        <v>21</v>
      </c>
      <c r="L25" t="s">
        <v>14</v>
      </c>
      <c r="N25">
        <f>675000</f>
        <v>675000</v>
      </c>
      <c r="O25" s="15">
        <f>J24+J43+J44</f>
        <v>870.66594523333333</v>
      </c>
      <c r="P25" s="15">
        <f t="shared" si="0"/>
        <v>1053.5057937323334</v>
      </c>
    </row>
    <row r="26" spans="1:18" hidden="1" x14ac:dyDescent="0.3">
      <c r="A26" s="6" t="s">
        <v>88</v>
      </c>
      <c r="B26" t="s">
        <v>89</v>
      </c>
      <c r="C26" t="s">
        <v>90</v>
      </c>
      <c r="D26" t="s">
        <v>91</v>
      </c>
      <c r="E26" t="s">
        <v>26</v>
      </c>
      <c r="F26" t="s">
        <v>20</v>
      </c>
      <c r="G26" s="1">
        <v>474646.4</v>
      </c>
      <c r="H26" s="1">
        <f t="shared" ref="H26:H31" si="4">G26*124/110.4</f>
        <v>533117.33333333337</v>
      </c>
      <c r="I26">
        <v>7.7329999999999999E-4</v>
      </c>
      <c r="J26" s="14">
        <f t="shared" si="2"/>
        <v>412.25963386666666</v>
      </c>
      <c r="K26" t="s">
        <v>21</v>
      </c>
      <c r="L26" t="s">
        <v>14</v>
      </c>
      <c r="N26">
        <v>683020</v>
      </c>
      <c r="O26" s="15">
        <f>J45+J46+J47</f>
        <v>302.12453511352658</v>
      </c>
      <c r="P26" s="15">
        <f t="shared" si="0"/>
        <v>365.57068748736714</v>
      </c>
    </row>
    <row r="27" spans="1:18" hidden="1" x14ac:dyDescent="0.3">
      <c r="A27" s="6" t="s">
        <v>92</v>
      </c>
      <c r="B27" s="10" t="s">
        <v>93</v>
      </c>
      <c r="C27" s="10" t="s">
        <v>49</v>
      </c>
      <c r="D27" s="10" t="s">
        <v>50</v>
      </c>
      <c r="E27" s="10" t="s">
        <v>19</v>
      </c>
      <c r="F27" s="10" t="s">
        <v>20</v>
      </c>
      <c r="G27" s="11">
        <v>425271.02222222229</v>
      </c>
      <c r="H27" s="1">
        <f t="shared" si="4"/>
        <v>477659.48148148152</v>
      </c>
      <c r="I27">
        <v>7.7329999999999999E-4</v>
      </c>
      <c r="J27" s="14">
        <f t="shared" si="2"/>
        <v>369.37407702962963</v>
      </c>
      <c r="K27" s="10" t="s">
        <v>21</v>
      </c>
      <c r="L27" t="s">
        <v>14</v>
      </c>
      <c r="N27">
        <v>683050</v>
      </c>
      <c r="O27" s="15" t="e">
        <f>J57+J58+'1.1 Huurwoningen'!#REF!</f>
        <v>#REF!</v>
      </c>
      <c r="P27" s="15" t="e">
        <f t="shared" si="0"/>
        <v>#REF!</v>
      </c>
    </row>
    <row r="28" spans="1:18" hidden="1" x14ac:dyDescent="0.3">
      <c r="A28" s="6" t="s">
        <v>94</v>
      </c>
      <c r="B28" t="s">
        <v>56</v>
      </c>
      <c r="C28" t="s">
        <v>95</v>
      </c>
      <c r="D28" t="s">
        <v>96</v>
      </c>
      <c r="E28" t="s">
        <v>19</v>
      </c>
      <c r="F28" t="s">
        <v>20</v>
      </c>
      <c r="G28" s="1">
        <v>383119.68888888886</v>
      </c>
      <c r="H28" s="1">
        <f t="shared" si="4"/>
        <v>430315.59259259253</v>
      </c>
      <c r="I28">
        <v>7.7329999999999999E-4</v>
      </c>
      <c r="J28" s="14">
        <f t="shared" si="2"/>
        <v>332.76304775185179</v>
      </c>
      <c r="K28" t="s">
        <v>21</v>
      </c>
      <c r="L28" t="s">
        <v>14</v>
      </c>
      <c r="O28" s="16" t="e">
        <f>SUM(O5:O27)</f>
        <v>#REF!</v>
      </c>
      <c r="P28" s="16" t="e">
        <f>SUM(P5:P27)</f>
        <v>#REF!</v>
      </c>
    </row>
    <row r="29" spans="1:18" hidden="1" x14ac:dyDescent="0.3">
      <c r="A29" s="6" t="s">
        <v>97</v>
      </c>
      <c r="B29" t="s">
        <v>98</v>
      </c>
      <c r="C29" t="s">
        <v>99</v>
      </c>
      <c r="D29" t="s">
        <v>100</v>
      </c>
      <c r="E29" t="s">
        <v>31</v>
      </c>
      <c r="F29" t="s">
        <v>20</v>
      </c>
      <c r="G29" s="1">
        <v>323990.26666666672</v>
      </c>
      <c r="H29" s="1">
        <f t="shared" si="4"/>
        <v>363902.11111111112</v>
      </c>
      <c r="I29">
        <v>7.7329999999999999E-4</v>
      </c>
      <c r="J29" s="14">
        <f t="shared" si="2"/>
        <v>281.40550252222221</v>
      </c>
      <c r="K29" t="s">
        <v>21</v>
      </c>
      <c r="L29" t="s">
        <v>14</v>
      </c>
    </row>
    <row r="30" spans="1:18" hidden="1" x14ac:dyDescent="0.3">
      <c r="A30" s="6" t="s">
        <v>101</v>
      </c>
      <c r="B30" t="s">
        <v>102</v>
      </c>
      <c r="C30" s="2" t="s">
        <v>103</v>
      </c>
      <c r="D30" t="s">
        <v>104</v>
      </c>
      <c r="E30" t="s">
        <v>19</v>
      </c>
      <c r="F30" t="s">
        <v>20</v>
      </c>
      <c r="G30" s="1">
        <v>308254.17777777783</v>
      </c>
      <c r="H30" s="1">
        <f t="shared" si="4"/>
        <v>346227.51851851854</v>
      </c>
      <c r="I30">
        <v>7.7329999999999999E-4</v>
      </c>
      <c r="J30" s="14">
        <f t="shared" si="2"/>
        <v>267.73774007037036</v>
      </c>
      <c r="K30" t="s">
        <v>21</v>
      </c>
      <c r="L30" t="s">
        <v>14</v>
      </c>
      <c r="O30" s="17">
        <f>J63</f>
        <v>15.032251571014495</v>
      </c>
      <c r="P30" s="17">
        <f>O30*1.21</f>
        <v>18.18902440092754</v>
      </c>
      <c r="Q30" s="15"/>
      <c r="R30" t="s">
        <v>105</v>
      </c>
    </row>
    <row r="31" spans="1:18" hidden="1" x14ac:dyDescent="0.3">
      <c r="A31" s="6" t="s">
        <v>106</v>
      </c>
      <c r="B31" t="s">
        <v>107</v>
      </c>
      <c r="C31" t="s">
        <v>108</v>
      </c>
      <c r="D31" t="s">
        <v>109</v>
      </c>
      <c r="E31" t="s">
        <v>26</v>
      </c>
      <c r="F31" t="s">
        <v>20</v>
      </c>
      <c r="G31" s="1">
        <v>303583.64444444445</v>
      </c>
      <c r="H31" s="1">
        <f t="shared" si="4"/>
        <v>340981.62962962961</v>
      </c>
      <c r="I31">
        <v>7.7329999999999999E-4</v>
      </c>
      <c r="J31" s="14">
        <f t="shared" si="2"/>
        <v>263.68109419259258</v>
      </c>
      <c r="K31" t="s">
        <v>21</v>
      </c>
      <c r="L31" t="s">
        <v>14</v>
      </c>
    </row>
    <row r="32" spans="1:18" hidden="1" x14ac:dyDescent="0.3">
      <c r="A32" s="6"/>
      <c r="B32" s="10" t="s">
        <v>110</v>
      </c>
      <c r="C32" s="10" t="s">
        <v>37</v>
      </c>
      <c r="D32" s="10"/>
      <c r="E32" s="10" t="s">
        <v>123</v>
      </c>
      <c r="F32" s="10" t="s">
        <v>82</v>
      </c>
      <c r="G32" s="11">
        <v>256787.60966183577</v>
      </c>
      <c r="H32" s="1">
        <f>G32*122/105.2</f>
        <v>297795.51690821256</v>
      </c>
      <c r="I32">
        <v>1.0164E-3</v>
      </c>
      <c r="J32" s="14">
        <f t="shared" si="2"/>
        <v>302.67936338550726</v>
      </c>
      <c r="K32" s="10" t="s">
        <v>21</v>
      </c>
      <c r="L32" t="s">
        <v>14</v>
      </c>
      <c r="O32" s="18" t="e">
        <f>O28+O30</f>
        <v>#REF!</v>
      </c>
      <c r="P32" s="18" t="e">
        <f>O32*1.21</f>
        <v>#REF!</v>
      </c>
      <c r="Q32" t="s">
        <v>111</v>
      </c>
    </row>
    <row r="33" spans="1:16" hidden="1" x14ac:dyDescent="0.3">
      <c r="A33" s="6" t="s">
        <v>112</v>
      </c>
      <c r="B33" t="s">
        <v>113</v>
      </c>
      <c r="C33" t="s">
        <v>114</v>
      </c>
      <c r="D33" t="s">
        <v>115</v>
      </c>
      <c r="E33" t="s">
        <v>19</v>
      </c>
      <c r="F33" t="s">
        <v>20</v>
      </c>
      <c r="G33" s="1">
        <v>262338</v>
      </c>
      <c r="H33" s="1">
        <f>G33*124/110.4</f>
        <v>294655</v>
      </c>
      <c r="I33">
        <v>7.7329999999999999E-4</v>
      </c>
      <c r="J33" s="14">
        <f t="shared" si="2"/>
        <v>227.85671149999999</v>
      </c>
      <c r="K33" t="s">
        <v>21</v>
      </c>
      <c r="L33" t="s">
        <v>14</v>
      </c>
      <c r="O33" s="12"/>
      <c r="P33" s="12"/>
    </row>
    <row r="34" spans="1:16" hidden="1" x14ac:dyDescent="0.3">
      <c r="A34" s="6" t="s">
        <v>15</v>
      </c>
      <c r="B34" t="s">
        <v>116</v>
      </c>
      <c r="C34" t="s">
        <v>17</v>
      </c>
      <c r="D34" t="s">
        <v>87</v>
      </c>
      <c r="E34" t="s">
        <v>19</v>
      </c>
      <c r="F34" t="s">
        <v>117</v>
      </c>
      <c r="G34" s="1">
        <v>285689</v>
      </c>
      <c r="H34" s="1">
        <f>G34</f>
        <v>285689</v>
      </c>
      <c r="I34">
        <v>3.0942999999999999E-3</v>
      </c>
      <c r="J34" s="14">
        <f t="shared" si="2"/>
        <v>884.00747269999999</v>
      </c>
      <c r="K34" t="s">
        <v>118</v>
      </c>
      <c r="L34" t="s">
        <v>14</v>
      </c>
      <c r="O34" s="12"/>
      <c r="P34" s="18" t="e">
        <f>P32-82633.64</f>
        <v>#REF!</v>
      </c>
    </row>
    <row r="35" spans="1:16" hidden="1" x14ac:dyDescent="0.3">
      <c r="A35" s="6" t="s">
        <v>119</v>
      </c>
      <c r="B35" s="10" t="s">
        <v>120</v>
      </c>
      <c r="C35" s="11" t="s">
        <v>121</v>
      </c>
      <c r="D35" s="10" t="s">
        <v>122</v>
      </c>
      <c r="E35" s="10" t="s">
        <v>123</v>
      </c>
      <c r="F35" s="10" t="s">
        <v>20</v>
      </c>
      <c r="G35" s="11">
        <v>161499.86666666667</v>
      </c>
      <c r="H35" s="1">
        <f>G35*124/110.4</f>
        <v>181394.77777777778</v>
      </c>
      <c r="I35">
        <v>7.7329999999999999E-4</v>
      </c>
      <c r="J35" s="14">
        <f t="shared" si="2"/>
        <v>140.27258165555557</v>
      </c>
      <c r="K35" s="10" t="s">
        <v>21</v>
      </c>
      <c r="L35" t="s">
        <v>14</v>
      </c>
    </row>
    <row r="36" spans="1:16" hidden="1" x14ac:dyDescent="0.3">
      <c r="A36" s="6" t="s">
        <v>62</v>
      </c>
      <c r="B36" t="s">
        <v>82</v>
      </c>
      <c r="C36" t="s">
        <v>64</v>
      </c>
      <c r="D36" t="s">
        <v>65</v>
      </c>
      <c r="E36" t="s">
        <v>19</v>
      </c>
      <c r="F36" t="s">
        <v>82</v>
      </c>
      <c r="G36" s="1">
        <v>152878.46956521738</v>
      </c>
      <c r="H36" s="1">
        <f>G36*122/105.2</f>
        <v>177292.5217391304</v>
      </c>
      <c r="I36">
        <v>1.0164E-3</v>
      </c>
      <c r="J36" s="14">
        <f t="shared" si="2"/>
        <v>180.20011909565213</v>
      </c>
      <c r="K36" t="s">
        <v>21</v>
      </c>
      <c r="L36" t="s">
        <v>14</v>
      </c>
    </row>
    <row r="37" spans="1:16" hidden="1" x14ac:dyDescent="0.3">
      <c r="A37" s="6" t="s">
        <v>51</v>
      </c>
      <c r="B37" t="s">
        <v>52</v>
      </c>
      <c r="C37" t="s">
        <v>53</v>
      </c>
      <c r="D37" t="s">
        <v>54</v>
      </c>
      <c r="E37" t="s">
        <v>31</v>
      </c>
      <c r="F37" t="s">
        <v>82</v>
      </c>
      <c r="G37" s="1">
        <v>152878.46956521738</v>
      </c>
      <c r="H37" s="1">
        <f>G37*122/105.2</f>
        <v>177292.5217391304</v>
      </c>
      <c r="I37">
        <v>1.0164E-3</v>
      </c>
      <c r="J37" s="14">
        <f t="shared" si="2"/>
        <v>180.20011909565213</v>
      </c>
      <c r="K37" t="s">
        <v>21</v>
      </c>
      <c r="L37" t="s">
        <v>14</v>
      </c>
    </row>
    <row r="38" spans="1:16" hidden="1" x14ac:dyDescent="0.3">
      <c r="A38" s="6" t="s">
        <v>69</v>
      </c>
      <c r="B38" t="s">
        <v>82</v>
      </c>
      <c r="C38" t="s">
        <v>71</v>
      </c>
      <c r="D38" t="s">
        <v>72</v>
      </c>
      <c r="E38" t="s">
        <v>31</v>
      </c>
      <c r="F38" t="s">
        <v>82</v>
      </c>
      <c r="G38" s="1">
        <v>127523.74492753623</v>
      </c>
      <c r="H38" s="1">
        <f>G38*122/105.2</f>
        <v>147888.75362318842</v>
      </c>
      <c r="I38">
        <v>1.0164E-3</v>
      </c>
      <c r="J38" s="14">
        <f t="shared" si="2"/>
        <v>150.3141291826087</v>
      </c>
      <c r="K38" t="s">
        <v>21</v>
      </c>
      <c r="L38" t="s">
        <v>14</v>
      </c>
      <c r="P38" s="15" t="e">
        <f>P28+P30</f>
        <v>#REF!</v>
      </c>
    </row>
    <row r="39" spans="1:16" hidden="1" x14ac:dyDescent="0.3">
      <c r="A39" s="6" t="s">
        <v>124</v>
      </c>
      <c r="B39" t="s">
        <v>125</v>
      </c>
      <c r="C39" t="s">
        <v>126</v>
      </c>
      <c r="D39" t="s">
        <v>127</v>
      </c>
      <c r="E39" t="s">
        <v>26</v>
      </c>
      <c r="F39" t="s">
        <v>20</v>
      </c>
      <c r="G39" s="1">
        <v>130773.91111111111</v>
      </c>
      <c r="H39" s="1">
        <f t="shared" ref="H39:H45" si="5">G39*124/110.4</f>
        <v>146883.74074074073</v>
      </c>
      <c r="I39">
        <v>7.7329999999999999E-4</v>
      </c>
      <c r="J39" s="14">
        <f t="shared" si="2"/>
        <v>113.5851967148148</v>
      </c>
      <c r="K39" t="s">
        <v>21</v>
      </c>
      <c r="L39" t="s">
        <v>14</v>
      </c>
    </row>
    <row r="40" spans="1:16" hidden="1" x14ac:dyDescent="0.3">
      <c r="A40" s="6" t="s">
        <v>128</v>
      </c>
      <c r="B40" t="s">
        <v>129</v>
      </c>
      <c r="C40" t="s">
        <v>130</v>
      </c>
      <c r="D40" t="s">
        <v>131</v>
      </c>
      <c r="E40" t="s">
        <v>132</v>
      </c>
      <c r="F40" t="s">
        <v>20</v>
      </c>
      <c r="G40" s="1">
        <v>130375.24444444444</v>
      </c>
      <c r="H40" s="1">
        <f t="shared" si="5"/>
        <v>146435.96296296295</v>
      </c>
      <c r="I40">
        <v>7.7329999999999999E-4</v>
      </c>
      <c r="J40" s="14">
        <f t="shared" si="2"/>
        <v>113.23893015925924</v>
      </c>
      <c r="K40" t="s">
        <v>21</v>
      </c>
      <c r="L40" t="s">
        <v>14</v>
      </c>
    </row>
    <row r="41" spans="1:16" hidden="1" x14ac:dyDescent="0.3">
      <c r="A41" s="6" t="s">
        <v>128</v>
      </c>
      <c r="B41" t="s">
        <v>133</v>
      </c>
      <c r="C41" t="s">
        <v>130</v>
      </c>
      <c r="D41" t="s">
        <v>134</v>
      </c>
      <c r="E41" t="s">
        <v>26</v>
      </c>
      <c r="F41" t="s">
        <v>20</v>
      </c>
      <c r="G41" s="1">
        <v>130375.24444444444</v>
      </c>
      <c r="H41" s="1">
        <f t="shared" si="5"/>
        <v>146435.96296296295</v>
      </c>
      <c r="I41">
        <v>7.7329999999999999E-4</v>
      </c>
      <c r="J41" s="14">
        <f t="shared" si="2"/>
        <v>113.23893015925924</v>
      </c>
      <c r="K41" t="s">
        <v>21</v>
      </c>
      <c r="L41" t="s">
        <v>14</v>
      </c>
    </row>
    <row r="42" spans="1:16" hidden="1" x14ac:dyDescent="0.3">
      <c r="A42" s="6" t="s">
        <v>128</v>
      </c>
      <c r="B42" t="s">
        <v>135</v>
      </c>
      <c r="C42" t="s">
        <v>130</v>
      </c>
      <c r="D42" t="s">
        <v>136</v>
      </c>
      <c r="E42" t="s">
        <v>19</v>
      </c>
      <c r="F42" t="s">
        <v>20</v>
      </c>
      <c r="G42" s="1">
        <v>123201.2888888889</v>
      </c>
      <c r="H42" s="1">
        <f t="shared" si="5"/>
        <v>138378.25925925927</v>
      </c>
      <c r="I42">
        <v>7.7329999999999999E-4</v>
      </c>
      <c r="J42" s="14">
        <f t="shared" si="2"/>
        <v>107.00790788518519</v>
      </c>
      <c r="K42" t="s">
        <v>21</v>
      </c>
      <c r="L42" t="s">
        <v>14</v>
      </c>
    </row>
    <row r="43" spans="1:16" hidden="1" x14ac:dyDescent="0.3">
      <c r="A43" s="6" t="s">
        <v>128</v>
      </c>
      <c r="B43" t="s">
        <v>137</v>
      </c>
      <c r="C43" t="s">
        <v>130</v>
      </c>
      <c r="D43" t="s">
        <v>138</v>
      </c>
      <c r="E43" t="s">
        <v>31</v>
      </c>
      <c r="F43" t="s">
        <v>20</v>
      </c>
      <c r="G43" s="1">
        <v>123201.2888888889</v>
      </c>
      <c r="H43" s="1">
        <f t="shared" si="5"/>
        <v>138378.25925925927</v>
      </c>
      <c r="I43">
        <v>7.7329999999999999E-4</v>
      </c>
      <c r="J43" s="14">
        <f t="shared" si="2"/>
        <v>107.00790788518519</v>
      </c>
      <c r="K43" t="s">
        <v>21</v>
      </c>
      <c r="L43" t="s">
        <v>14</v>
      </c>
    </row>
    <row r="44" spans="1:16" hidden="1" x14ac:dyDescent="0.3">
      <c r="A44" s="6" t="s">
        <v>139</v>
      </c>
      <c r="B44" t="s">
        <v>140</v>
      </c>
      <c r="C44" t="s">
        <v>141</v>
      </c>
      <c r="D44" t="s">
        <v>142</v>
      </c>
      <c r="E44" t="s">
        <v>26</v>
      </c>
      <c r="F44" t="s">
        <v>20</v>
      </c>
      <c r="G44" s="1">
        <v>121455.33333333333</v>
      </c>
      <c r="H44" s="1">
        <f t="shared" si="5"/>
        <v>136417.22222222219</v>
      </c>
      <c r="I44">
        <v>7.7329999999999999E-4</v>
      </c>
      <c r="J44" s="14">
        <f t="shared" si="2"/>
        <v>105.49143794444441</v>
      </c>
      <c r="K44" t="s">
        <v>21</v>
      </c>
      <c r="L44" t="s">
        <v>14</v>
      </c>
    </row>
    <row r="45" spans="1:16" hidden="1" x14ac:dyDescent="0.3">
      <c r="A45" s="6" t="s">
        <v>143</v>
      </c>
      <c r="B45" t="s">
        <v>144</v>
      </c>
      <c r="C45" t="s">
        <v>145</v>
      </c>
      <c r="D45" t="s">
        <v>146</v>
      </c>
      <c r="E45" t="s">
        <v>19</v>
      </c>
      <c r="F45" t="s">
        <v>20</v>
      </c>
      <c r="G45" s="1">
        <v>112091.77777777778</v>
      </c>
      <c r="H45" s="1">
        <f t="shared" si="5"/>
        <v>125900.18518518517</v>
      </c>
      <c r="I45">
        <v>7.7329999999999999E-4</v>
      </c>
      <c r="J45" s="14">
        <f t="shared" si="2"/>
        <v>97.358613203703683</v>
      </c>
      <c r="K45" t="s">
        <v>21</v>
      </c>
      <c r="L45" t="s">
        <v>14</v>
      </c>
    </row>
    <row r="46" spans="1:16" hidden="1" x14ac:dyDescent="0.3">
      <c r="A46" s="6" t="s">
        <v>47</v>
      </c>
      <c r="B46" t="s">
        <v>147</v>
      </c>
      <c r="C46" t="s">
        <v>49</v>
      </c>
      <c r="D46" t="s">
        <v>50</v>
      </c>
      <c r="E46" t="s">
        <v>19</v>
      </c>
      <c r="F46" t="s">
        <v>82</v>
      </c>
      <c r="G46" s="1">
        <v>102019.60579710147</v>
      </c>
      <c r="H46" s="1">
        <f>G46*122/105.2</f>
        <v>118311.71014492755</v>
      </c>
      <c r="I46">
        <v>1.0164E-3</v>
      </c>
      <c r="J46" s="14">
        <f t="shared" si="2"/>
        <v>120.25202219130436</v>
      </c>
      <c r="K46" t="s">
        <v>21</v>
      </c>
      <c r="L46" t="s">
        <v>14</v>
      </c>
    </row>
    <row r="47" spans="1:16" hidden="1" x14ac:dyDescent="0.3">
      <c r="A47" s="6" t="s">
        <v>47</v>
      </c>
      <c r="B47" t="s">
        <v>148</v>
      </c>
      <c r="C47" t="s">
        <v>49</v>
      </c>
      <c r="D47" t="s">
        <v>50</v>
      </c>
      <c r="E47" t="s">
        <v>19</v>
      </c>
      <c r="F47" t="s">
        <v>20</v>
      </c>
      <c r="G47" s="1">
        <v>97303.288888888899</v>
      </c>
      <c r="H47" s="1">
        <f>G47*124/110.4</f>
        <v>109289.92592592593</v>
      </c>
      <c r="I47">
        <v>7.7329999999999999E-4</v>
      </c>
      <c r="J47" s="14">
        <f t="shared" si="2"/>
        <v>84.513899718518516</v>
      </c>
      <c r="K47" t="s">
        <v>21</v>
      </c>
      <c r="L47" t="s">
        <v>14</v>
      </c>
    </row>
    <row r="48" spans="1:16" hidden="1" x14ac:dyDescent="0.3">
      <c r="A48" s="5" t="s">
        <v>149</v>
      </c>
      <c r="C48" t="s">
        <v>150</v>
      </c>
      <c r="F48" t="s">
        <v>151</v>
      </c>
      <c r="G48" s="1">
        <v>100000</v>
      </c>
      <c r="H48" s="1">
        <f>G48</f>
        <v>100000</v>
      </c>
      <c r="I48">
        <v>6.875E-3</v>
      </c>
      <c r="J48" s="14">
        <f t="shared" si="2"/>
        <v>687.5</v>
      </c>
      <c r="K48" t="s">
        <v>118</v>
      </c>
      <c r="L48" t="s">
        <v>14</v>
      </c>
    </row>
    <row r="49" spans="1:14" hidden="1" x14ac:dyDescent="0.3">
      <c r="A49" s="6" t="s">
        <v>152</v>
      </c>
      <c r="B49" t="s">
        <v>153</v>
      </c>
      <c r="C49" t="s">
        <v>154</v>
      </c>
      <c r="D49" t="s">
        <v>134</v>
      </c>
      <c r="E49" t="s">
        <v>26</v>
      </c>
      <c r="F49" t="s">
        <v>20</v>
      </c>
      <c r="G49" s="1">
        <v>74727.511111111118</v>
      </c>
      <c r="H49" s="1">
        <f>G49*124/110.4</f>
        <v>83933.074074074088</v>
      </c>
      <c r="I49">
        <v>7.7329999999999999E-4</v>
      </c>
      <c r="J49" s="14">
        <f t="shared" si="2"/>
        <v>64.905446181481494</v>
      </c>
      <c r="K49" t="s">
        <v>21</v>
      </c>
      <c r="L49" t="s">
        <v>14</v>
      </c>
    </row>
    <row r="50" spans="1:14" hidden="1" x14ac:dyDescent="0.3">
      <c r="A50" s="6" t="s">
        <v>152</v>
      </c>
      <c r="B50" t="s">
        <v>153</v>
      </c>
      <c r="C50" t="s">
        <v>154</v>
      </c>
      <c r="D50" t="s">
        <v>134</v>
      </c>
      <c r="E50" t="s">
        <v>26</v>
      </c>
      <c r="F50" t="s">
        <v>20</v>
      </c>
      <c r="G50" s="1">
        <v>74727.511111111118</v>
      </c>
      <c r="H50" s="1">
        <f>G50*124/110.4</f>
        <v>83933.074074074088</v>
      </c>
      <c r="I50">
        <v>7.7329999999999999E-4</v>
      </c>
      <c r="J50" s="14">
        <f t="shared" si="2"/>
        <v>64.905446181481494</v>
      </c>
      <c r="K50" t="s">
        <v>21</v>
      </c>
      <c r="L50" t="s">
        <v>14</v>
      </c>
    </row>
    <row r="51" spans="1:14" hidden="1" x14ac:dyDescent="0.3">
      <c r="A51" s="6" t="s">
        <v>32</v>
      </c>
      <c r="B51" t="s">
        <v>82</v>
      </c>
      <c r="C51" t="s">
        <v>34</v>
      </c>
      <c r="D51" t="s">
        <v>35</v>
      </c>
      <c r="E51" t="s">
        <v>123</v>
      </c>
      <c r="F51" t="s">
        <v>82</v>
      </c>
      <c r="G51" s="1">
        <v>63762.380676328503</v>
      </c>
      <c r="H51" s="1">
        <f>G51*122/105.2</f>
        <v>73944.96618357487</v>
      </c>
      <c r="I51">
        <v>1.0164E-3</v>
      </c>
      <c r="J51" s="14">
        <f t="shared" si="2"/>
        <v>75.157663628985503</v>
      </c>
      <c r="K51" t="s">
        <v>21</v>
      </c>
      <c r="L51" t="s">
        <v>14</v>
      </c>
    </row>
    <row r="52" spans="1:14" hidden="1" x14ac:dyDescent="0.3">
      <c r="A52" s="6" t="s">
        <v>27</v>
      </c>
      <c r="B52" t="s">
        <v>82</v>
      </c>
      <c r="C52" t="s">
        <v>29</v>
      </c>
      <c r="D52" t="s">
        <v>30</v>
      </c>
      <c r="E52" t="s">
        <v>31</v>
      </c>
      <c r="F52" t="s">
        <v>82</v>
      </c>
      <c r="G52" s="1">
        <v>63762.380676328503</v>
      </c>
      <c r="H52" s="1">
        <f>G52*122/105.2</f>
        <v>73944.96618357487</v>
      </c>
      <c r="I52">
        <v>1.0164E-3</v>
      </c>
      <c r="J52" s="14">
        <f t="shared" si="2"/>
        <v>75.157663628985503</v>
      </c>
      <c r="K52" t="s">
        <v>21</v>
      </c>
      <c r="L52" t="s">
        <v>14</v>
      </c>
    </row>
    <row r="53" spans="1:14" hidden="1" x14ac:dyDescent="0.3">
      <c r="A53" s="6" t="s">
        <v>59</v>
      </c>
      <c r="B53" t="s">
        <v>82</v>
      </c>
      <c r="C53" t="s">
        <v>61</v>
      </c>
      <c r="D53" t="s">
        <v>25</v>
      </c>
      <c r="E53" t="s">
        <v>123</v>
      </c>
      <c r="F53" t="s">
        <v>82</v>
      </c>
      <c r="G53" s="1">
        <v>51009.294685990339</v>
      </c>
      <c r="H53" s="1">
        <f>G53*122/105.2</f>
        <v>59155.265700483091</v>
      </c>
      <c r="I53">
        <v>1.0164E-3</v>
      </c>
      <c r="J53" s="14">
        <f t="shared" si="2"/>
        <v>60.125412057971012</v>
      </c>
      <c r="K53" t="s">
        <v>21</v>
      </c>
      <c r="L53" t="s">
        <v>14</v>
      </c>
    </row>
    <row r="54" spans="1:14" x14ac:dyDescent="0.3">
      <c r="A54" s="6"/>
      <c r="B54" s="10" t="s">
        <v>155</v>
      </c>
      <c r="C54" s="10" t="s">
        <v>37</v>
      </c>
      <c r="D54" s="10"/>
      <c r="E54" s="10" t="s">
        <v>38</v>
      </c>
      <c r="F54" s="10" t="s">
        <v>156</v>
      </c>
      <c r="G54" s="11">
        <v>45379</v>
      </c>
      <c r="H54" s="33">
        <f>G54</f>
        <v>45379</v>
      </c>
      <c r="I54">
        <v>7.7329999999999999E-4</v>
      </c>
      <c r="J54" s="14">
        <f t="shared" si="2"/>
        <v>35.091580700000002</v>
      </c>
      <c r="K54" s="10" t="s">
        <v>21</v>
      </c>
      <c r="L54" t="s">
        <v>14</v>
      </c>
    </row>
    <row r="55" spans="1:14" x14ac:dyDescent="0.3">
      <c r="A55" s="6" t="s">
        <v>124</v>
      </c>
      <c r="B55" t="s">
        <v>157</v>
      </c>
      <c r="C55" t="s">
        <v>126</v>
      </c>
      <c r="D55" t="s">
        <v>127</v>
      </c>
      <c r="E55" t="s">
        <v>26</v>
      </c>
      <c r="F55" t="s">
        <v>158</v>
      </c>
      <c r="G55" s="1">
        <v>33779</v>
      </c>
      <c r="H55" s="35">
        <f>G55</f>
        <v>33779</v>
      </c>
      <c r="I55">
        <v>7.2999999999999996E-4</v>
      </c>
      <c r="J55" s="14">
        <f t="shared" si="2"/>
        <v>24.658669999999997</v>
      </c>
      <c r="K55" t="s">
        <v>21</v>
      </c>
      <c r="L55" t="s">
        <v>14</v>
      </c>
    </row>
    <row r="56" spans="1:14" hidden="1" x14ac:dyDescent="0.3">
      <c r="A56" s="6" t="s">
        <v>97</v>
      </c>
      <c r="B56" t="s">
        <v>159</v>
      </c>
      <c r="C56" t="s">
        <v>99</v>
      </c>
      <c r="D56" t="s">
        <v>100</v>
      </c>
      <c r="E56" t="s">
        <v>31</v>
      </c>
      <c r="F56" t="s">
        <v>82</v>
      </c>
      <c r="G56" s="1">
        <v>25573.256038647341</v>
      </c>
      <c r="H56" s="1">
        <f>G56*122/105.2</f>
        <v>29657.198067632846</v>
      </c>
      <c r="I56">
        <v>1.0164E-3</v>
      </c>
      <c r="J56" s="14">
        <f t="shared" si="2"/>
        <v>30.143576115942025</v>
      </c>
      <c r="K56" t="s">
        <v>21</v>
      </c>
      <c r="L56" t="s">
        <v>14</v>
      </c>
    </row>
    <row r="57" spans="1:14" s="10" customFormat="1" hidden="1" x14ac:dyDescent="0.3">
      <c r="A57" s="6" t="s">
        <v>106</v>
      </c>
      <c r="B57" t="s">
        <v>160</v>
      </c>
      <c r="C57" t="s">
        <v>108</v>
      </c>
      <c r="D57" t="s">
        <v>109</v>
      </c>
      <c r="E57" t="s">
        <v>26</v>
      </c>
      <c r="F57" t="s">
        <v>20</v>
      </c>
      <c r="G57" s="1">
        <v>25737.511111111115</v>
      </c>
      <c r="H57" s="1">
        <f>G57*124/110.4</f>
        <v>28908.074074074077</v>
      </c>
      <c r="I57">
        <v>7.7329999999999999E-4</v>
      </c>
      <c r="J57" s="14">
        <f t="shared" si="2"/>
        <v>22.354613681481482</v>
      </c>
      <c r="K57" t="s">
        <v>21</v>
      </c>
      <c r="L57" s="10" t="s">
        <v>14</v>
      </c>
    </row>
    <row r="58" spans="1:14" s="10" customFormat="1" hidden="1" x14ac:dyDescent="0.3">
      <c r="A58" s="6" t="s">
        <v>124</v>
      </c>
      <c r="B58" t="s">
        <v>161</v>
      </c>
      <c r="C58" t="s">
        <v>126</v>
      </c>
      <c r="D58" t="s">
        <v>127</v>
      </c>
      <c r="E58" t="s">
        <v>26</v>
      </c>
      <c r="F58" t="s">
        <v>20</v>
      </c>
      <c r="G58" s="1">
        <v>23352.666666666668</v>
      </c>
      <c r="H58" s="1">
        <f>G58*124/110.4</f>
        <v>26229.444444444445</v>
      </c>
      <c r="I58">
        <v>7.7329999999999999E-4</v>
      </c>
      <c r="J58" s="14">
        <f t="shared" si="2"/>
        <v>20.283229388888888</v>
      </c>
      <c r="K58" t="s">
        <v>21</v>
      </c>
      <c r="L58" s="10" t="s">
        <v>14</v>
      </c>
    </row>
    <row r="59" spans="1:14" hidden="1" x14ac:dyDescent="0.3">
      <c r="A59" s="6" t="s">
        <v>73</v>
      </c>
      <c r="B59" t="s">
        <v>162</v>
      </c>
      <c r="C59" t="s">
        <v>75</v>
      </c>
      <c r="D59" t="s">
        <v>76</v>
      </c>
      <c r="E59" t="s">
        <v>77</v>
      </c>
      <c r="F59" t="s">
        <v>20</v>
      </c>
      <c r="G59" s="1">
        <v>19527.511111111115</v>
      </c>
      <c r="H59" s="1">
        <f>G59*124/110.4</f>
        <v>21933.074074074077</v>
      </c>
      <c r="I59">
        <v>7.7329999999999999E-4</v>
      </c>
      <c r="J59" s="14">
        <f t="shared" si="2"/>
        <v>16.960846181481482</v>
      </c>
      <c r="K59" t="s">
        <v>21</v>
      </c>
      <c r="L59" t="s">
        <v>14</v>
      </c>
    </row>
    <row r="60" spans="1:14" s="3" customFormat="1" hidden="1" x14ac:dyDescent="0.3">
      <c r="A60" s="6" t="s">
        <v>124</v>
      </c>
      <c r="B60" t="s">
        <v>163</v>
      </c>
      <c r="C60" t="s">
        <v>126</v>
      </c>
      <c r="D60" t="s">
        <v>127</v>
      </c>
      <c r="E60" t="s">
        <v>26</v>
      </c>
      <c r="F60" t="s">
        <v>20</v>
      </c>
      <c r="G60" s="1">
        <v>19460.044444444447</v>
      </c>
      <c r="H60" s="1">
        <f>G60*124/110.4</f>
        <v>21857.296296296299</v>
      </c>
      <c r="I60">
        <v>7.7329999999999999E-4</v>
      </c>
      <c r="J60" s="14">
        <f t="shared" si="2"/>
        <v>16.90224722592593</v>
      </c>
      <c r="K60" t="s">
        <v>21</v>
      </c>
      <c r="L60" s="3" t="s">
        <v>14</v>
      </c>
    </row>
    <row r="61" spans="1:14" hidden="1" x14ac:dyDescent="0.3">
      <c r="A61" s="6" t="s">
        <v>15</v>
      </c>
      <c r="B61" t="s">
        <v>164</v>
      </c>
      <c r="C61" t="s">
        <v>17</v>
      </c>
      <c r="D61" t="s">
        <v>87</v>
      </c>
      <c r="E61" t="s">
        <v>19</v>
      </c>
      <c r="F61" t="s">
        <v>117</v>
      </c>
      <c r="G61" s="1">
        <v>21555</v>
      </c>
      <c r="H61" s="1">
        <f>G61</f>
        <v>21555</v>
      </c>
      <c r="I61">
        <v>3.0942999999999999E-3</v>
      </c>
      <c r="J61" s="14">
        <f t="shared" si="2"/>
        <v>66.697636500000002</v>
      </c>
      <c r="K61" t="s">
        <v>118</v>
      </c>
      <c r="L61" t="s">
        <v>14</v>
      </c>
    </row>
    <row r="62" spans="1:14" hidden="1" x14ac:dyDescent="0.3">
      <c r="A62" s="6" t="s">
        <v>15</v>
      </c>
      <c r="B62" t="s">
        <v>165</v>
      </c>
      <c r="C62" t="s">
        <v>17</v>
      </c>
      <c r="D62" t="s">
        <v>87</v>
      </c>
      <c r="E62" t="s">
        <v>19</v>
      </c>
      <c r="F62" t="s">
        <v>117</v>
      </c>
      <c r="G62" s="1">
        <v>20420</v>
      </c>
      <c r="H62" s="1">
        <f>G62</f>
        <v>20420</v>
      </c>
      <c r="I62">
        <v>3.0942999999999999E-3</v>
      </c>
      <c r="J62" s="14">
        <f t="shared" si="2"/>
        <v>63.185606</v>
      </c>
      <c r="K62" t="s">
        <v>118</v>
      </c>
      <c r="L62" t="s">
        <v>14</v>
      </c>
    </row>
    <row r="63" spans="1:14" hidden="1" x14ac:dyDescent="0.3">
      <c r="A63" s="6" t="s">
        <v>112</v>
      </c>
      <c r="B63" t="s">
        <v>82</v>
      </c>
      <c r="C63" t="s">
        <v>114</v>
      </c>
      <c r="D63" t="s">
        <v>166</v>
      </c>
      <c r="E63" t="s">
        <v>19</v>
      </c>
      <c r="F63" t="s">
        <v>82</v>
      </c>
      <c r="G63" s="1">
        <v>12753.085990338166</v>
      </c>
      <c r="H63" s="1">
        <f>G63*122/105.2</f>
        <v>14789.70048309179</v>
      </c>
      <c r="I63">
        <v>1.0164E-3</v>
      </c>
      <c r="J63" s="14">
        <f t="shared" si="2"/>
        <v>15.032251571014495</v>
      </c>
      <c r="K63" t="s">
        <v>21</v>
      </c>
      <c r="L63" s="3"/>
      <c r="M63" s="3"/>
      <c r="N63" s="3"/>
    </row>
    <row r="64" spans="1:14" hidden="1" x14ac:dyDescent="0.3">
      <c r="A64" s="6" t="s">
        <v>119</v>
      </c>
      <c r="B64" s="10" t="s">
        <v>167</v>
      </c>
      <c r="C64" s="11" t="s">
        <v>121</v>
      </c>
      <c r="D64" s="10" t="s">
        <v>122</v>
      </c>
      <c r="E64" s="10" t="s">
        <v>123</v>
      </c>
      <c r="F64" s="10" t="s">
        <v>82</v>
      </c>
      <c r="G64" s="11">
        <v>12478.65120772947</v>
      </c>
      <c r="H64" s="1">
        <f>G64*122/105.2</f>
        <v>14471.439613526571</v>
      </c>
      <c r="I64">
        <v>1.0164E-3</v>
      </c>
      <c r="J64" s="14">
        <f t="shared" si="2"/>
        <v>14.708771223188407</v>
      </c>
      <c r="K64" s="10" t="s">
        <v>21</v>
      </c>
      <c r="L64" t="s">
        <v>14</v>
      </c>
    </row>
    <row r="65" spans="1:11" hidden="1" x14ac:dyDescent="0.3">
      <c r="A65" s="6" t="s">
        <v>73</v>
      </c>
      <c r="B65" t="s">
        <v>168</v>
      </c>
      <c r="C65" t="s">
        <v>75</v>
      </c>
      <c r="D65" t="s">
        <v>76</v>
      </c>
      <c r="E65" t="s">
        <v>77</v>
      </c>
      <c r="F65" t="s">
        <v>20</v>
      </c>
      <c r="G65" s="1">
        <v>5163.2444444444445</v>
      </c>
      <c r="H65" s="1">
        <f>G65*124/110.4</f>
        <v>5799.2962962962956</v>
      </c>
      <c r="I65">
        <v>7.7329999999999999E-4</v>
      </c>
      <c r="J65" s="14">
        <f t="shared" si="2"/>
        <v>4.4845958259259255</v>
      </c>
      <c r="K65" t="s">
        <v>21</v>
      </c>
    </row>
    <row r="66" spans="1:11" hidden="1" x14ac:dyDescent="0.3">
      <c r="B66" t="s">
        <v>169</v>
      </c>
      <c r="C66" t="s">
        <v>170</v>
      </c>
      <c r="D66" t="s">
        <v>171</v>
      </c>
      <c r="E66" t="s">
        <v>31</v>
      </c>
      <c r="F66" t="s">
        <v>20</v>
      </c>
      <c r="H66" s="1"/>
    </row>
    <row r="67" spans="1:11" hidden="1" x14ac:dyDescent="0.3">
      <c r="H67" s="1">
        <f>SUM(H7:H66)</f>
        <v>54667668.028199382</v>
      </c>
    </row>
    <row r="68" spans="1:11" x14ac:dyDescent="0.3">
      <c r="A68" s="9" t="s">
        <v>172</v>
      </c>
      <c r="H68" s="36">
        <f>SUBTOTAL(9,H23:H64)</f>
        <v>79158</v>
      </c>
    </row>
    <row r="72" spans="1:11" hidden="1" x14ac:dyDescent="0.3">
      <c r="H72" s="1"/>
      <c r="J72" s="1" t="e">
        <f>J65+'1.1 Huurwoningen'!#REF!</f>
        <v>#REF!</v>
      </c>
      <c r="K72" t="e">
        <f>J72*1.21</f>
        <v>#REF!</v>
      </c>
    </row>
    <row r="73" spans="1:11" hidden="1" x14ac:dyDescent="0.3">
      <c r="H73" s="1"/>
      <c r="K73">
        <v>20</v>
      </c>
    </row>
    <row r="74" spans="1:11" hidden="1" x14ac:dyDescent="0.3">
      <c r="H74" s="1"/>
      <c r="K74" t="e">
        <f>K72+K73</f>
        <v>#REF!</v>
      </c>
    </row>
  </sheetData>
  <autoFilter ref="A5:K67" xr:uid="{00000000-0009-0000-0000-000000000000}">
    <filterColumn colId="5">
      <filters>
        <filter val="extra kosten/opruimingskosten?"/>
        <filter val="Opruimingskosten"/>
      </filters>
    </filterColumn>
    <sortState xmlns:xlrd2="http://schemas.microsoft.com/office/spreadsheetml/2017/richdata2" ref="A6:K65">
      <sortCondition descending="1" ref="H5:H65"/>
    </sortState>
  </autoFilter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DEB1CE273674DBC847D746FC554B4" ma:contentTypeVersion="6" ma:contentTypeDescription="Een nieuw document maken." ma:contentTypeScope="" ma:versionID="e110de66acac1f21a6bfd0eb4a7d9196">
  <xsd:schema xmlns:xsd="http://www.w3.org/2001/XMLSchema" xmlns:xs="http://www.w3.org/2001/XMLSchema" xmlns:p="http://schemas.microsoft.com/office/2006/metadata/properties" xmlns:ns2="bde60300-24a9-49bd-bf5e-809813513898" xmlns:ns3="70abf424-04b5-40b2-86d9-0b6ca2bb6a58" targetNamespace="http://schemas.microsoft.com/office/2006/metadata/properties" ma:root="true" ma:fieldsID="39e611469774fd56ebb4adc996d2d455" ns2:_="" ns3:_="">
    <xsd:import namespace="bde60300-24a9-49bd-bf5e-809813513898"/>
    <xsd:import namespace="70abf424-04b5-40b2-86d9-0b6ca2bb6a5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60300-24a9-49bd-bf5e-8098135138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f424-04b5-40b2-86d9-0b6ca2bb6a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27D864-FCC5-481B-987A-506CD4E91F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B47EA-9E1B-4E5C-813B-6051D8590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e60300-24a9-49bd-bf5e-809813513898"/>
    <ds:schemaRef ds:uri="70abf424-04b5-40b2-86d9-0b6ca2bb6a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D59339-0959-4835-A890-5E85FE6E2108}">
  <ds:schemaRefs>
    <ds:schemaRef ds:uri="70abf424-04b5-40b2-86d9-0b6ca2bb6a58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bde60300-24a9-49bd-bf5e-80981351389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Gebouwen</vt:lpstr>
      <vt:lpstr>1.1 Huurwoningen</vt:lpstr>
      <vt:lpstr>2. Inventaris</vt:lpstr>
      <vt:lpstr>3. Transport en verblijf</vt:lpstr>
      <vt:lpstr>4. Extra kosten en opruiming</vt:lpstr>
    </vt:vector>
  </TitlesOfParts>
  <Manager/>
  <Company>Gemeente Leeuwarden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Wijbenga, Keimpe</dc:creator>
  <cp:keywords/>
  <dc:description/>
  <cp:lastModifiedBy>Julia Korte - HIP</cp:lastModifiedBy>
  <cp:revision/>
  <dcterms:created xsi:type="dcterms:W3CDTF">2015-10-14T13:07:16Z</dcterms:created>
  <dcterms:modified xsi:type="dcterms:W3CDTF">2024-08-23T13:25:02Z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2021-12-07T13:09:01Z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9f4248ff-101e-4606-b3ec-9c02a4583f48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0x010100BCBDEB1CE273674DBC847D746FC554B4</vt:lpwstr>
  </property>
</Properties>
</file>