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3/08. Augustus/IA2023.08.03 - Flexibele arbeid tm schaal 9/Projectdossier/02 Nota van Inlichtingen/2e NvI/"/>
    </mc:Choice>
  </mc:AlternateContent>
  <xr:revisionPtr revIDLastSave="13" documentId="8_{7FC798D9-AFE0-41BA-8E93-540384E21717}" xr6:coauthVersionLast="47" xr6:coauthVersionMax="47" xr10:uidLastSave="{4C2867A9-E997-4BB6-9F0A-3146D4D099A8}"/>
  <bookViews>
    <workbookView xWindow="-98" yWindow="-98" windowWidth="21795" windowHeight="13875" xr2:uid="{00000000-000D-0000-FFFF-FFFF00000000}"/>
  </bookViews>
  <sheets>
    <sheet name="Loonsomopbouw Kortdurend" sheetId="1" r:id="rId1"/>
    <sheet name="Loonsomopbouw Langdurig" sheetId="2" r:id="rId2"/>
    <sheet name="Basis voor beoordeling" sheetId="3" r:id="rId3"/>
  </sheets>
  <definedNames>
    <definedName name="_xlnm.Print_Area" localSheetId="0">'Loonsomopbouw Kortdurend'!$A$1:$L$39</definedName>
    <definedName name="_xlnm.Print_Area" localSheetId="1">'Loonsomopbouw Langdurig'!$A$1:$P$40</definedName>
    <definedName name="_xlnm.Print_Titles" localSheetId="0">'Loonsomopbouw Kortdurend'!$A:$A,'Loonsomopbouw Kortdurend'!$1:$4</definedName>
    <definedName name="_xlnm.Print_Titles" localSheetId="1">'Loonsomopbouw Langdurig'!$A:$A,'Loonsomopbouw Langdurig'!$1:$4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I18" i="2" s="1"/>
  <c r="L18" i="2" s="1"/>
  <c r="F27" i="1" l="1"/>
  <c r="F25" i="1"/>
  <c r="F23" i="1"/>
  <c r="F19" i="1"/>
  <c r="F17" i="1"/>
  <c r="K6" i="1"/>
  <c r="K9" i="1" s="1"/>
  <c r="G6" i="1"/>
  <c r="G11" i="1" s="1"/>
  <c r="D6" i="1"/>
  <c r="D11" i="1" s="1"/>
  <c r="D9" i="1" l="1"/>
  <c r="D10" i="1"/>
  <c r="D12" i="1"/>
  <c r="D14" i="1" s="1"/>
  <c r="G10" i="1"/>
  <c r="G9" i="1"/>
  <c r="G12" i="1" s="1"/>
  <c r="K12" i="1"/>
  <c r="K14" i="1" l="1"/>
  <c r="K21" i="1" s="1"/>
  <c r="G14" i="1"/>
  <c r="D17" i="1"/>
  <c r="D23" i="1"/>
  <c r="D24" i="1"/>
  <c r="D20" i="1"/>
  <c r="D19" i="1"/>
  <c r="D26" i="1"/>
  <c r="D25" i="1"/>
  <c r="D21" i="1"/>
  <c r="D33" i="1"/>
  <c r="D27" i="1"/>
  <c r="D22" i="1"/>
  <c r="D18" i="1"/>
  <c r="K22" i="1" l="1"/>
  <c r="K24" i="1"/>
  <c r="K23" i="1"/>
  <c r="K33" i="1"/>
  <c r="K26" i="1"/>
  <c r="K27" i="1"/>
  <c r="K20" i="1"/>
  <c r="K19" i="1"/>
  <c r="K25" i="1"/>
  <c r="K17" i="1"/>
  <c r="K18" i="1"/>
  <c r="D29" i="1"/>
  <c r="D31" i="1" s="1"/>
  <c r="D35" i="1" s="1"/>
  <c r="D39" i="1" s="1"/>
  <c r="G24" i="1"/>
  <c r="G23" i="1"/>
  <c r="G20" i="1"/>
  <c r="G19" i="1"/>
  <c r="G25" i="1"/>
  <c r="G26" i="1"/>
  <c r="G33" i="1"/>
  <c r="G21" i="1"/>
  <c r="G27" i="1"/>
  <c r="G22" i="1"/>
  <c r="G18" i="1"/>
  <c r="G17" i="1"/>
  <c r="K29" i="1" l="1"/>
  <c r="K31" i="1" s="1"/>
  <c r="K35" i="1" s="1"/>
  <c r="K39" i="1" s="1"/>
  <c r="B8" i="3" s="1"/>
  <c r="G29" i="1"/>
  <c r="G31" i="1" s="1"/>
  <c r="G35" i="1" s="1"/>
  <c r="G39" i="1" s="1"/>
  <c r="F19" i="2" l="1"/>
  <c r="F23" i="2"/>
  <c r="F25" i="2"/>
  <c r="B4" i="3" l="1"/>
  <c r="B2" i="3"/>
  <c r="F27" i="2" l="1"/>
  <c r="I23" i="2"/>
  <c r="L23" i="2" s="1"/>
  <c r="I19" i="2"/>
  <c r="L19" i="2" s="1"/>
  <c r="F17" i="2"/>
  <c r="I17" i="2" s="1"/>
  <c r="L17" i="2" s="1"/>
  <c r="M6" i="2"/>
  <c r="M11" i="2" s="1"/>
  <c r="J6" i="2"/>
  <c r="J10" i="2" s="1"/>
  <c r="G6" i="2"/>
  <c r="G11" i="2" s="1"/>
  <c r="D6" i="2"/>
  <c r="J11" i="2" l="1"/>
  <c r="M9" i="2"/>
  <c r="D10" i="2"/>
  <c r="G10" i="2"/>
  <c r="G12" i="2"/>
  <c r="M10" i="2"/>
  <c r="M12" i="2"/>
  <c r="D9" i="2"/>
  <c r="G9" i="2"/>
  <c r="D11" i="2"/>
  <c r="J9" i="2"/>
  <c r="J12" i="2" s="1"/>
  <c r="M14" i="2" l="1"/>
  <c r="M26" i="2" s="1"/>
  <c r="M23" i="2"/>
  <c r="G14" i="2"/>
  <c r="D12" i="2"/>
  <c r="D14" i="2" s="1"/>
  <c r="J14" i="2"/>
  <c r="M20" i="2" l="1"/>
  <c r="M19" i="2"/>
  <c r="M22" i="2"/>
  <c r="M33" i="2"/>
  <c r="M17" i="2"/>
  <c r="M24" i="2"/>
  <c r="M27" i="2"/>
  <c r="M25" i="2"/>
  <c r="M21" i="2"/>
  <c r="M18" i="2"/>
  <c r="D17" i="2"/>
  <c r="D23" i="2"/>
  <c r="D19" i="2"/>
  <c r="D26" i="2"/>
  <c r="D25" i="2"/>
  <c r="D21" i="2"/>
  <c r="D24" i="2"/>
  <c r="D33" i="2"/>
  <c r="D27" i="2"/>
  <c r="D20" i="2"/>
  <c r="D22" i="2"/>
  <c r="D18" i="2"/>
  <c r="G24" i="2"/>
  <c r="G23" i="2"/>
  <c r="G20" i="2"/>
  <c r="G19" i="2"/>
  <c r="G26" i="2"/>
  <c r="G25" i="2"/>
  <c r="G21" i="2"/>
  <c r="G27" i="2"/>
  <c r="G33" i="2"/>
  <c r="G22" i="2"/>
  <c r="G18" i="2"/>
  <c r="G17" i="2"/>
  <c r="J25" i="2"/>
  <c r="J21" i="2"/>
  <c r="J26" i="2"/>
  <c r="J27" i="2"/>
  <c r="J33" i="2"/>
  <c r="J17" i="2"/>
  <c r="J22" i="2"/>
  <c r="J18" i="2"/>
  <c r="J23" i="2"/>
  <c r="J19" i="2"/>
  <c r="J24" i="2"/>
  <c r="J20" i="2"/>
  <c r="M29" i="2" l="1"/>
  <c r="M31" i="2" s="1"/>
  <c r="M35" i="2"/>
  <c r="M39" i="2" s="1"/>
  <c r="B7" i="3" s="1"/>
  <c r="D7" i="3" s="1"/>
  <c r="D29" i="2"/>
  <c r="D31" i="2" s="1"/>
  <c r="D35" i="2" s="1"/>
  <c r="D39" i="2" s="1"/>
  <c r="B3" i="3" s="1"/>
  <c r="D3" i="3" s="1"/>
  <c r="G29" i="2"/>
  <c r="G31" i="2" s="1"/>
  <c r="G35" i="2" s="1"/>
  <c r="G39" i="2" s="1"/>
  <c r="B5" i="3" s="1"/>
  <c r="D5" i="3" s="1"/>
  <c r="J29" i="2"/>
  <c r="J31" i="2" s="1"/>
  <c r="J35" i="2" s="1"/>
  <c r="J39" i="2" s="1"/>
  <c r="B6" i="3" s="1"/>
  <c r="D6" i="3" s="1"/>
  <c r="D8" i="3"/>
  <c r="C9" i="3"/>
  <c r="D4" i="3"/>
  <c r="D2" i="3"/>
  <c r="D9" i="3" l="1"/>
</calcChain>
</file>

<file path=xl/sharedStrings.xml><?xml version="1.0" encoding="utf-8"?>
<sst xmlns="http://schemas.openxmlformats.org/spreadsheetml/2006/main" count="79" uniqueCount="47">
  <si>
    <t>Bruto loon</t>
  </si>
  <si>
    <t>Wachtdagcompensatie</t>
  </si>
  <si>
    <t>Reserveringen</t>
  </si>
  <si>
    <t>Vakantiedagen</t>
  </si>
  <si>
    <t>Erkende feestdagen</t>
  </si>
  <si>
    <t>Buitengewoon verlof</t>
  </si>
  <si>
    <t>Vakantieuitkering</t>
  </si>
  <si>
    <t>Subtotaal loon + reserveringen</t>
  </si>
  <si>
    <t>Wettelijke inhoudingen</t>
  </si>
  <si>
    <t>WW</t>
  </si>
  <si>
    <t>Transitievergoeding incl soc lasten</t>
  </si>
  <si>
    <t>ZVW</t>
  </si>
  <si>
    <t>Opleidingen</t>
  </si>
  <si>
    <t>Aanvullende Ziektewet/Arbeidsongeschiktheid</t>
  </si>
  <si>
    <t>Sociaal Fonds  &amp; Calamiteitenverlof</t>
  </si>
  <si>
    <t>Ziekte en leegloop</t>
  </si>
  <si>
    <t>Loonsom</t>
  </si>
  <si>
    <t xml:space="preserve"> </t>
  </si>
  <si>
    <t xml:space="preserve">Marge% </t>
  </si>
  <si>
    <t>Omrekenfactor</t>
  </si>
  <si>
    <t>WGA</t>
  </si>
  <si>
    <t>ZW</t>
  </si>
  <si>
    <t>Pensioen</t>
  </si>
  <si>
    <t>Uitzenden Risicogroep 1
 Fase A</t>
  </si>
  <si>
    <t>Uitzenden Risicogroep 2 
Fase A</t>
  </si>
  <si>
    <t>Detachering Risicogroep 1 
Fase B/C</t>
  </si>
  <si>
    <t>Detachering Risicogroep 2 
Fase B/C</t>
  </si>
  <si>
    <t>Vakantiekrachten 
Fase A</t>
  </si>
  <si>
    <t>AOF + incl kinderopvangtoeslag</t>
  </si>
  <si>
    <t>Eindejaarsuitkering</t>
  </si>
  <si>
    <t>Basis voor beoordeling</t>
  </si>
  <si>
    <t>Percentage</t>
  </si>
  <si>
    <t>Gewogen tarief</t>
  </si>
  <si>
    <t>Uitzenden Risicogroep 1 Fase A Langdurig</t>
  </si>
  <si>
    <t>Uitzenden Risicogroep 2 Fase A Langdurig</t>
  </si>
  <si>
    <t>Vakantiekrachten Fase A</t>
  </si>
  <si>
    <t>Totaalprijs</t>
  </si>
  <si>
    <t xml:space="preserve">Deze percentages zijn indicatief voor de afname van de gemeente. </t>
  </si>
  <si>
    <t>Hieraan kunnen geen rechten aan worden ontleend.</t>
  </si>
  <si>
    <t xml:space="preserve">Detacheren Risicogroep 1 </t>
  </si>
  <si>
    <t>Detacheren Risicogroep 2</t>
  </si>
  <si>
    <t>Loonsomopbouw Flexibele Arbeid</t>
  </si>
  <si>
    <t>[naam opdrachtnemer]</t>
  </si>
  <si>
    <t>PAWW</t>
  </si>
  <si>
    <t>&lt;- basis voor beoordeling</t>
  </si>
  <si>
    <t>Uitzenden Risicogroep 1 Fase A Kortdurend</t>
  </si>
  <si>
    <t>Uitzenden Risicogroep 2 Fase A Kortdurend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</si>
</sst>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-* #,##0.00_-;_-* #,##0.00\-;_-* &quot;-&quot;??_-;_-@_-"/>
    <numFmt numFmtId="165" formatCode="#,##0.0000_ ;\-#,##0.0000\ "/>
    <numFmt numFmtId="166" formatCode="#,##0.00000_ ;\-#,##0.00000\ "/>
    <numFmt numFmtId="167" formatCode="#,##0.0000"/>
    <numFmt numFmtId="168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4" tint="0.79998168889431442"/>
        <bgColor theme="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2" borderId="0" xfId="0" applyFont="1" applyFill="1" applyAlignment="1">
      <alignment horizontal="left" vertical="center"/>
    </xf>
    <xf numFmtId="164" fontId="3" fillId="2" borderId="0" xfId="0" applyNumberFormat="1" applyFont="1" applyFill="1"/>
    <xf numFmtId="164" fontId="2" fillId="2" borderId="0" xfId="0" applyNumberFormat="1" applyFont="1" applyFill="1"/>
    <xf numFmtId="0" fontId="4" fillId="2" borderId="0" xfId="0" applyFont="1" applyFill="1"/>
    <xf numFmtId="164" fontId="4" fillId="2" borderId="0" xfId="0" applyNumberFormat="1" applyFont="1" applyFill="1"/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 shrinkToFit="1"/>
    </xf>
    <xf numFmtId="0" fontId="5" fillId="3" borderId="0" xfId="0" applyFont="1" applyFill="1" applyAlignment="1">
      <alignment horizontal="center" wrapText="1" shrinkToFit="1"/>
    </xf>
    <xf numFmtId="0" fontId="4" fillId="2" borderId="0" xfId="0" applyFont="1" applyFill="1" applyAlignment="1">
      <alignment wrapText="1" shrinkToFit="1"/>
    </xf>
    <xf numFmtId="0" fontId="3" fillId="3" borderId="0" xfId="0" applyFont="1" applyFill="1" applyAlignment="1">
      <alignment horizontal="center" wrapText="1" shrinkToFit="1"/>
    </xf>
    <xf numFmtId="0" fontId="4" fillId="4" borderId="1" xfId="0" applyFont="1" applyFill="1" applyBorder="1"/>
    <xf numFmtId="164" fontId="6" fillId="5" borderId="0" xfId="0" applyNumberFormat="1" applyFont="1" applyFill="1"/>
    <xf numFmtId="10" fontId="6" fillId="6" borderId="1" xfId="1" applyNumberFormat="1" applyFont="1" applyFill="1" applyBorder="1" applyProtection="1"/>
    <xf numFmtId="10" fontId="6" fillId="0" borderId="1" xfId="1" applyNumberFormat="1" applyFont="1" applyFill="1" applyBorder="1" applyProtection="1"/>
    <xf numFmtId="0" fontId="3" fillId="4" borderId="1" xfId="0" applyFont="1" applyFill="1" applyBorder="1"/>
    <xf numFmtId="164" fontId="6" fillId="0" borderId="1" xfId="0" applyNumberFormat="1" applyFont="1" applyBorder="1"/>
    <xf numFmtId="0" fontId="9" fillId="4" borderId="1" xfId="0" applyFont="1" applyFill="1" applyBorder="1"/>
    <xf numFmtId="164" fontId="9" fillId="5" borderId="0" xfId="0" applyNumberFormat="1" applyFont="1" applyFill="1"/>
    <xf numFmtId="0" fontId="9" fillId="2" borderId="0" xfId="0" applyFont="1" applyFill="1"/>
    <xf numFmtId="164" fontId="9" fillId="0" borderId="1" xfId="0" applyNumberFormat="1" applyFont="1" applyBorder="1"/>
    <xf numFmtId="164" fontId="8" fillId="5" borderId="0" xfId="0" applyNumberFormat="1" applyFont="1" applyFill="1"/>
    <xf numFmtId="164" fontId="8" fillId="0" borderId="1" xfId="0" applyNumberFormat="1" applyFont="1" applyBorder="1"/>
    <xf numFmtId="164" fontId="6" fillId="2" borderId="0" xfId="0" applyNumberFormat="1" applyFont="1" applyFill="1"/>
    <xf numFmtId="9" fontId="8" fillId="5" borderId="0" xfId="1" applyFont="1" applyFill="1" applyBorder="1" applyProtection="1"/>
    <xf numFmtId="165" fontId="8" fillId="7" borderId="1" xfId="0" applyNumberFormat="1" applyFont="1" applyFill="1" applyBorder="1"/>
    <xf numFmtId="166" fontId="8" fillId="7" borderId="1" xfId="0" applyNumberFormat="1" applyFont="1" applyFill="1" applyBorder="1"/>
    <xf numFmtId="10" fontId="6" fillId="0" borderId="1" xfId="1" applyNumberFormat="1" applyFont="1" applyFill="1" applyBorder="1" applyProtection="1">
      <protection locked="0"/>
    </xf>
    <xf numFmtId="0" fontId="4" fillId="0" borderId="0" xfId="0" applyFont="1"/>
    <xf numFmtId="164" fontId="6" fillId="0" borderId="0" xfId="0" applyNumberFormat="1" applyFont="1"/>
    <xf numFmtId="10" fontId="9" fillId="0" borderId="1" xfId="1" applyNumberFormat="1" applyFont="1" applyFill="1" applyBorder="1" applyProtection="1"/>
    <xf numFmtId="0" fontId="9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5" fontId="6" fillId="0" borderId="1" xfId="0" applyNumberFormat="1" applyFont="1" applyBorder="1"/>
    <xf numFmtId="165" fontId="6" fillId="0" borderId="0" xfId="0" applyNumberFormat="1" applyFont="1"/>
    <xf numFmtId="9" fontId="8" fillId="0" borderId="1" xfId="1" applyFont="1" applyFill="1" applyBorder="1" applyProtection="1"/>
    <xf numFmtId="9" fontId="4" fillId="0" borderId="0" xfId="1" applyFont="1" applyFill="1" applyProtection="1"/>
    <xf numFmtId="9" fontId="8" fillId="0" borderId="0" xfId="1" applyFont="1" applyFill="1" applyBorder="1" applyProtection="1"/>
    <xf numFmtId="43" fontId="4" fillId="2" borderId="0" xfId="0" applyNumberFormat="1" applyFont="1" applyFill="1"/>
    <xf numFmtId="10" fontId="6" fillId="8" borderId="1" xfId="1" applyNumberFormat="1" applyFont="1" applyFill="1" applyBorder="1" applyProtection="1"/>
    <xf numFmtId="10" fontId="6" fillId="8" borderId="1" xfId="1" applyNumberFormat="1" applyFont="1" applyFill="1" applyBorder="1" applyProtection="1">
      <protection locked="0"/>
    </xf>
    <xf numFmtId="0" fontId="10" fillId="9" borderId="1" xfId="2" applyFont="1" applyFill="1" applyBorder="1"/>
    <xf numFmtId="0" fontId="7" fillId="9" borderId="1" xfId="2" applyFill="1" applyBorder="1"/>
    <xf numFmtId="167" fontId="7" fillId="0" borderId="1" xfId="2" applyNumberFormat="1" applyBorder="1"/>
    <xf numFmtId="9" fontId="7" fillId="10" borderId="1" xfId="2" applyNumberFormat="1" applyFill="1" applyBorder="1"/>
    <xf numFmtId="168" fontId="7" fillId="0" borderId="1" xfId="2" applyNumberFormat="1" applyBorder="1"/>
    <xf numFmtId="0" fontId="10" fillId="0" borderId="1" xfId="2" applyFont="1" applyBorder="1"/>
    <xf numFmtId="9" fontId="10" fillId="0" borderId="1" xfId="2" applyNumberFormat="1" applyFont="1" applyBorder="1"/>
    <xf numFmtId="168" fontId="10" fillId="11" borderId="1" xfId="2" applyNumberFormat="1" applyFont="1" applyFill="1" applyBorder="1"/>
    <xf numFmtId="0" fontId="7" fillId="0" borderId="0" xfId="2"/>
    <xf numFmtId="0" fontId="7" fillId="2" borderId="0" xfId="2" applyFill="1"/>
    <xf numFmtId="9" fontId="6" fillId="8" borderId="1" xfId="1" applyFont="1" applyFill="1" applyBorder="1" applyProtection="1"/>
    <xf numFmtId="0" fontId="10" fillId="0" borderId="0" xfId="2" quotePrefix="1" applyFont="1"/>
    <xf numFmtId="164" fontId="9" fillId="2" borderId="0" xfId="0" applyNumberFormat="1" applyFont="1" applyFill="1"/>
    <xf numFmtId="164" fontId="8" fillId="2" borderId="0" xfId="0" applyNumberFormat="1" applyFont="1" applyFill="1"/>
    <xf numFmtId="9" fontId="8" fillId="2" borderId="0" xfId="1" applyFont="1" applyFill="1" applyBorder="1" applyProtection="1"/>
    <xf numFmtId="0" fontId="3" fillId="4" borderId="1" xfId="0" applyFont="1" applyFill="1" applyBorder="1" applyAlignment="1">
      <alignment horizontal="center" wrapText="1" shrinkToFit="1"/>
    </xf>
    <xf numFmtId="0" fontId="3" fillId="4" borderId="1" xfId="0" applyFont="1" applyFill="1" applyBorder="1" applyAlignment="1">
      <alignment horizontal="center" wrapText="1"/>
    </xf>
  </cellXfs>
  <cellStyles count="3">
    <cellStyle name="Normal 2" xfId="2" xr:uid="{00000000-0005-0000-0000-000000000000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31" sqref="N31"/>
    </sheetView>
  </sheetViews>
  <sheetFormatPr defaultColWidth="9.265625" defaultRowHeight="11.65" x14ac:dyDescent="0.35"/>
  <cols>
    <col min="1" max="1" width="59.73046875" style="4" bestFit="1" customWidth="1"/>
    <col min="2" max="2" width="1" style="5" customWidth="1"/>
    <col min="3" max="4" width="10.73046875" style="5" customWidth="1"/>
    <col min="5" max="5" width="1.73046875" style="4" customWidth="1"/>
    <col min="6" max="7" width="10.73046875" style="5" customWidth="1"/>
    <col min="8" max="8" width="1.73046875" style="4" customWidth="1"/>
    <col min="9" max="9" width="1.73046875" style="5" customWidth="1"/>
    <col min="10" max="11" width="10.73046875" style="4" customWidth="1"/>
    <col min="12" max="12" width="1.73046875" style="5" customWidth="1"/>
    <col min="13" max="16384" width="9.265625" style="4"/>
  </cols>
  <sheetData>
    <row r="1" spans="1:12" ht="17.25" customHeight="1" x14ac:dyDescent="0.6">
      <c r="A1" s="1" t="s">
        <v>41</v>
      </c>
      <c r="B1" s="2"/>
      <c r="C1" s="3"/>
      <c r="D1" s="2"/>
      <c r="F1" s="3"/>
      <c r="G1" s="2"/>
      <c r="I1" s="2"/>
      <c r="L1" s="2"/>
    </row>
    <row r="2" spans="1:12" ht="17.25" customHeight="1" x14ac:dyDescent="0.35">
      <c r="A2" s="1" t="s">
        <v>42</v>
      </c>
    </row>
    <row r="3" spans="1:12" s="8" customFormat="1" ht="49.15" customHeight="1" x14ac:dyDescent="0.35">
      <c r="A3" s="6"/>
      <c r="B3" s="7"/>
      <c r="C3" s="61" t="s">
        <v>23</v>
      </c>
      <c r="D3" s="61"/>
      <c r="F3" s="61" t="s">
        <v>24</v>
      </c>
      <c r="G3" s="61"/>
      <c r="I3" s="9"/>
      <c r="J3" s="61" t="s">
        <v>27</v>
      </c>
      <c r="K3" s="61"/>
      <c r="L3" s="9"/>
    </row>
    <row r="4" spans="1:12" s="12" customFormat="1" ht="12" customHeight="1" x14ac:dyDescent="0.35">
      <c r="A4" s="10"/>
      <c r="B4" s="11"/>
      <c r="C4" s="60"/>
      <c r="D4" s="60"/>
      <c r="F4" s="60"/>
      <c r="G4" s="60"/>
      <c r="I4" s="13"/>
      <c r="J4" s="60"/>
      <c r="K4" s="60"/>
      <c r="L4" s="13"/>
    </row>
    <row r="5" spans="1:12" ht="17.25" customHeight="1" x14ac:dyDescent="0.35">
      <c r="A5" s="14" t="s">
        <v>0</v>
      </c>
      <c r="B5" s="15"/>
      <c r="C5" s="17"/>
      <c r="D5" s="19">
        <v>100</v>
      </c>
      <c r="E5" s="31"/>
      <c r="F5" s="17"/>
      <c r="G5" s="19">
        <v>100</v>
      </c>
      <c r="H5" s="31"/>
      <c r="I5" s="32"/>
      <c r="J5" s="17"/>
      <c r="K5" s="19">
        <v>100</v>
      </c>
      <c r="L5" s="32"/>
    </row>
    <row r="6" spans="1:12" ht="17.25" customHeight="1" x14ac:dyDescent="0.35">
      <c r="A6" s="14" t="s">
        <v>1</v>
      </c>
      <c r="B6" s="15"/>
      <c r="C6" s="17">
        <v>0</v>
      </c>
      <c r="D6" s="19">
        <f>C6*D5</f>
        <v>0</v>
      </c>
      <c r="E6" s="31"/>
      <c r="F6" s="17">
        <v>0</v>
      </c>
      <c r="G6" s="19">
        <f>F6*G5</f>
        <v>0</v>
      </c>
      <c r="H6" s="31"/>
      <c r="I6" s="32"/>
      <c r="J6" s="30">
        <v>7.1000000000000004E-3</v>
      </c>
      <c r="K6" s="17">
        <f>J6*K5</f>
        <v>0.71000000000000008</v>
      </c>
      <c r="L6" s="32"/>
    </row>
    <row r="7" spans="1:12" ht="17.25" customHeight="1" x14ac:dyDescent="0.35">
      <c r="A7" s="18"/>
      <c r="B7" s="15"/>
      <c r="C7" s="17"/>
      <c r="D7" s="19"/>
      <c r="E7" s="31"/>
      <c r="F7" s="17"/>
      <c r="G7" s="19"/>
      <c r="H7" s="31"/>
      <c r="I7" s="32"/>
      <c r="J7" s="17"/>
      <c r="K7" s="19"/>
      <c r="L7" s="32"/>
    </row>
    <row r="8" spans="1:12" ht="17.25" customHeight="1" x14ac:dyDescent="0.35">
      <c r="A8" s="18" t="s">
        <v>2</v>
      </c>
      <c r="B8" s="15"/>
      <c r="C8" s="17"/>
      <c r="D8" s="19"/>
      <c r="E8" s="31"/>
      <c r="F8" s="17"/>
      <c r="G8" s="19"/>
      <c r="H8" s="31"/>
      <c r="I8" s="32"/>
      <c r="J8" s="17"/>
      <c r="K8" s="19"/>
      <c r="L8" s="32"/>
    </row>
    <row r="9" spans="1:12" ht="17.25" customHeight="1" x14ac:dyDescent="0.35">
      <c r="A9" s="14" t="s">
        <v>3</v>
      </c>
      <c r="B9" s="15"/>
      <c r="C9" s="17">
        <v>0.1082</v>
      </c>
      <c r="D9" s="19">
        <f>C9*(D$6+D$5)</f>
        <v>10.82</v>
      </c>
      <c r="E9" s="31"/>
      <c r="F9" s="17">
        <v>0.1082</v>
      </c>
      <c r="G9" s="19">
        <f>F9*(G$6+G$5)</f>
        <v>10.82</v>
      </c>
      <c r="H9" s="31"/>
      <c r="I9" s="32"/>
      <c r="J9" s="17">
        <v>8.2600000000000007E-2</v>
      </c>
      <c r="K9" s="19">
        <f>J9*(K$6+K$5)</f>
        <v>8.3186459999999993</v>
      </c>
      <c r="L9" s="32"/>
    </row>
    <row r="10" spans="1:12" ht="17.25" customHeight="1" x14ac:dyDescent="0.35">
      <c r="A10" s="14" t="s">
        <v>4</v>
      </c>
      <c r="B10" s="15"/>
      <c r="C10" s="17">
        <v>2.5999999999999999E-2</v>
      </c>
      <c r="D10" s="19">
        <f>C10*(D$6+D$5)</f>
        <v>2.6</v>
      </c>
      <c r="E10" s="31"/>
      <c r="F10" s="17">
        <v>2.5999999999999999E-2</v>
      </c>
      <c r="G10" s="19">
        <f>F10*(G$6+G$5)</f>
        <v>2.6</v>
      </c>
      <c r="H10" s="31"/>
      <c r="I10" s="32"/>
      <c r="J10" s="17"/>
      <c r="K10" s="19"/>
      <c r="L10" s="32"/>
    </row>
    <row r="11" spans="1:12" ht="17.25" customHeight="1" x14ac:dyDescent="0.35">
      <c r="A11" s="14" t="s">
        <v>5</v>
      </c>
      <c r="B11" s="15"/>
      <c r="C11" s="17">
        <v>6.0000000000000001E-3</v>
      </c>
      <c r="D11" s="19">
        <f>C11*(D$6+D$5)</f>
        <v>0.6</v>
      </c>
      <c r="E11" s="31"/>
      <c r="F11" s="17">
        <v>6.0000000000000001E-3</v>
      </c>
      <c r="G11" s="19">
        <f>F11*(G$6+G$5)</f>
        <v>0.6</v>
      </c>
      <c r="H11" s="31"/>
      <c r="I11" s="32"/>
      <c r="J11" s="17"/>
      <c r="K11" s="19"/>
      <c r="L11" s="32"/>
    </row>
    <row r="12" spans="1:12" ht="17.25" customHeight="1" x14ac:dyDescent="0.35">
      <c r="A12" s="14" t="s">
        <v>6</v>
      </c>
      <c r="B12" s="15"/>
      <c r="C12" s="17">
        <v>8.3299999999999999E-2</v>
      </c>
      <c r="D12" s="19">
        <f>C12*SUM(D5:D6,D9:D11)</f>
        <v>9.4978659999999984</v>
      </c>
      <c r="E12" s="31"/>
      <c r="F12" s="17">
        <v>8.3299999999999999E-2</v>
      </c>
      <c r="G12" s="19">
        <f>F12*SUM(G5:G6,G9:G11)</f>
        <v>9.4978659999999984</v>
      </c>
      <c r="H12" s="31"/>
      <c r="I12" s="32"/>
      <c r="J12" s="17">
        <v>8.3299999999999999E-2</v>
      </c>
      <c r="K12" s="19">
        <f>J12*SUM(K5:K6,K9:K11)</f>
        <v>9.0820862118000001</v>
      </c>
      <c r="L12" s="32"/>
    </row>
    <row r="13" spans="1:12" s="22" customFormat="1" ht="17.25" customHeight="1" x14ac:dyDescent="0.35">
      <c r="A13" s="20"/>
      <c r="B13" s="21"/>
      <c r="C13" s="33"/>
      <c r="D13" s="23"/>
      <c r="E13" s="34"/>
      <c r="F13" s="33"/>
      <c r="G13" s="23"/>
      <c r="H13" s="34"/>
      <c r="I13" s="35"/>
      <c r="J13" s="33"/>
      <c r="K13" s="23"/>
      <c r="L13" s="35"/>
    </row>
    <row r="14" spans="1:12" ht="17.25" customHeight="1" x14ac:dyDescent="0.35">
      <c r="A14" s="18" t="s">
        <v>7</v>
      </c>
      <c r="B14" s="24"/>
      <c r="C14" s="17"/>
      <c r="D14" s="25">
        <f>SUM(D5:D12)</f>
        <v>123.51786599999998</v>
      </c>
      <c r="E14" s="31"/>
      <c r="F14" s="17"/>
      <c r="G14" s="25">
        <f>SUM(G5:G12)</f>
        <v>123.51786599999998</v>
      </c>
      <c r="H14" s="31"/>
      <c r="I14" s="36"/>
      <c r="J14" s="17"/>
      <c r="K14" s="25">
        <f>SUM(K5:K12)</f>
        <v>118.1107322118</v>
      </c>
      <c r="L14" s="36"/>
    </row>
    <row r="15" spans="1:12" ht="17.25" customHeight="1" x14ac:dyDescent="0.35">
      <c r="A15" s="18"/>
      <c r="B15" s="15"/>
      <c r="C15" s="17"/>
      <c r="D15" s="19"/>
      <c r="E15" s="31"/>
      <c r="F15" s="17"/>
      <c r="G15" s="19"/>
      <c r="H15" s="31"/>
      <c r="I15" s="32"/>
      <c r="J15" s="17"/>
      <c r="K15" s="19"/>
      <c r="L15" s="32"/>
    </row>
    <row r="16" spans="1:12" ht="17.25" customHeight="1" x14ac:dyDescent="0.35">
      <c r="A16" s="18" t="s">
        <v>8</v>
      </c>
      <c r="B16" s="15"/>
      <c r="C16" s="17"/>
      <c r="D16" s="19"/>
      <c r="E16" s="31"/>
      <c r="F16" s="17"/>
      <c r="G16" s="19"/>
      <c r="H16" s="31"/>
      <c r="I16" s="32"/>
      <c r="J16" s="17"/>
      <c r="K16" s="19"/>
      <c r="L16" s="32"/>
    </row>
    <row r="17" spans="1:69" ht="17.25" customHeight="1" x14ac:dyDescent="0.35">
      <c r="A17" s="14" t="s">
        <v>9</v>
      </c>
      <c r="B17" s="15"/>
      <c r="C17" s="17">
        <v>7.6399999999999996E-2</v>
      </c>
      <c r="D17" s="19">
        <f>ROUND(+$D$14*C17,2)</f>
        <v>9.44</v>
      </c>
      <c r="E17" s="31"/>
      <c r="F17" s="17">
        <f>C17</f>
        <v>7.6399999999999996E-2</v>
      </c>
      <c r="G17" s="19">
        <f t="shared" ref="G17:G27" si="0">ROUND(+$G$14*F17,2)</f>
        <v>9.44</v>
      </c>
      <c r="H17" s="31"/>
      <c r="I17" s="32"/>
      <c r="J17" s="17">
        <v>7.6399999999999996E-2</v>
      </c>
      <c r="K17" s="19">
        <f>ROUND(+$K$14*J17,2)</f>
        <v>9.02</v>
      </c>
      <c r="L17" s="32"/>
    </row>
    <row r="18" spans="1:69" ht="17.25" customHeight="1" x14ac:dyDescent="0.35">
      <c r="A18" s="14" t="s">
        <v>43</v>
      </c>
      <c r="B18" s="15"/>
      <c r="C18" s="30">
        <v>8.0000000000000004E-4</v>
      </c>
      <c r="D18" s="19">
        <f t="shared" ref="D18:D27" si="1">ROUND(+$D$14*C18,2)</f>
        <v>0.1</v>
      </c>
      <c r="E18" s="31"/>
      <c r="F18" s="30">
        <v>8.0000000000000004E-4</v>
      </c>
      <c r="G18" s="19">
        <f t="shared" si="0"/>
        <v>0.1</v>
      </c>
      <c r="H18" s="31"/>
      <c r="I18" s="32"/>
      <c r="J18" s="30">
        <v>8.0000000000000004E-4</v>
      </c>
      <c r="K18" s="19">
        <f t="shared" ref="K18:K27" si="2">ROUND(+$K$14*J18,2)</f>
        <v>0.09</v>
      </c>
      <c r="L18" s="26"/>
    </row>
    <row r="19" spans="1:69" ht="17.25" customHeight="1" x14ac:dyDescent="0.35">
      <c r="A19" s="14" t="s">
        <v>28</v>
      </c>
      <c r="B19" s="15"/>
      <c r="C19" s="17">
        <v>8.0399999999999999E-2</v>
      </c>
      <c r="D19" s="19">
        <f t="shared" si="1"/>
        <v>9.93</v>
      </c>
      <c r="E19" s="31"/>
      <c r="F19" s="17">
        <f t="shared" ref="F19:F27" si="3">C19</f>
        <v>8.0399999999999999E-2</v>
      </c>
      <c r="G19" s="19">
        <f t="shared" si="0"/>
        <v>9.93</v>
      </c>
      <c r="H19" s="31"/>
      <c r="I19" s="32"/>
      <c r="J19" s="17">
        <v>8.0399999999999999E-2</v>
      </c>
      <c r="K19" s="19">
        <f t="shared" si="2"/>
        <v>9.5</v>
      </c>
      <c r="L19" s="26"/>
    </row>
    <row r="20" spans="1:69" s="31" customFormat="1" ht="17.25" customHeight="1" x14ac:dyDescent="0.35">
      <c r="A20" s="14" t="s">
        <v>20</v>
      </c>
      <c r="B20" s="32"/>
      <c r="C20" s="44"/>
      <c r="D20" s="19">
        <f t="shared" si="1"/>
        <v>0</v>
      </c>
      <c r="F20" s="43"/>
      <c r="G20" s="19">
        <f t="shared" si="0"/>
        <v>0</v>
      </c>
      <c r="I20" s="32"/>
      <c r="J20" s="44"/>
      <c r="K20" s="19">
        <f t="shared" si="2"/>
        <v>0</v>
      </c>
      <c r="L20" s="2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s="31" customFormat="1" ht="17.25" customHeight="1" x14ac:dyDescent="0.35">
      <c r="A21" s="14" t="s">
        <v>21</v>
      </c>
      <c r="B21" s="32"/>
      <c r="C21" s="44"/>
      <c r="D21" s="19">
        <f t="shared" si="1"/>
        <v>0</v>
      </c>
      <c r="F21" s="43"/>
      <c r="G21" s="19">
        <f t="shared" si="0"/>
        <v>0</v>
      </c>
      <c r="I21" s="32"/>
      <c r="J21" s="44"/>
      <c r="K21" s="19">
        <f t="shared" si="2"/>
        <v>0</v>
      </c>
      <c r="L21" s="2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18" customHeight="1" x14ac:dyDescent="0.35">
      <c r="A22" s="14" t="s">
        <v>10</v>
      </c>
      <c r="B22" s="15"/>
      <c r="C22" s="44"/>
      <c r="D22" s="19">
        <f t="shared" si="1"/>
        <v>0</v>
      </c>
      <c r="E22" s="31"/>
      <c r="F22" s="43"/>
      <c r="G22" s="19">
        <f t="shared" si="0"/>
        <v>0</v>
      </c>
      <c r="H22" s="31"/>
      <c r="I22" s="32"/>
      <c r="J22" s="44"/>
      <c r="K22" s="19">
        <f t="shared" si="2"/>
        <v>0</v>
      </c>
      <c r="L22" s="26"/>
    </row>
    <row r="23" spans="1:69" ht="17.25" customHeight="1" x14ac:dyDescent="0.35">
      <c r="A23" s="14" t="s">
        <v>11</v>
      </c>
      <c r="B23" s="15"/>
      <c r="C23" s="17">
        <v>6.5699999999999995E-2</v>
      </c>
      <c r="D23" s="19">
        <f t="shared" si="1"/>
        <v>8.1199999999999992</v>
      </c>
      <c r="E23" s="31"/>
      <c r="F23" s="17">
        <f t="shared" si="3"/>
        <v>6.5699999999999995E-2</v>
      </c>
      <c r="G23" s="19">
        <f t="shared" si="0"/>
        <v>8.1199999999999992</v>
      </c>
      <c r="H23" s="31"/>
      <c r="I23" s="32"/>
      <c r="J23" s="17">
        <v>6.5699999999999995E-2</v>
      </c>
      <c r="K23" s="19">
        <f t="shared" si="2"/>
        <v>7.76</v>
      </c>
      <c r="L23" s="26"/>
    </row>
    <row r="24" spans="1:69" ht="13.9" customHeight="1" x14ac:dyDescent="0.35">
      <c r="A24" s="14" t="s">
        <v>22</v>
      </c>
      <c r="B24" s="15"/>
      <c r="C24" s="44"/>
      <c r="D24" s="19">
        <f t="shared" si="1"/>
        <v>0</v>
      </c>
      <c r="E24" s="31"/>
      <c r="F24" s="43"/>
      <c r="G24" s="19">
        <f t="shared" si="0"/>
        <v>0</v>
      </c>
      <c r="H24" s="31"/>
      <c r="I24" s="32"/>
      <c r="J24" s="44"/>
      <c r="K24" s="19">
        <f t="shared" si="2"/>
        <v>0</v>
      </c>
      <c r="L24" s="32"/>
    </row>
    <row r="25" spans="1:69" ht="17.25" customHeight="1" x14ac:dyDescent="0.35">
      <c r="A25" s="14" t="s">
        <v>12</v>
      </c>
      <c r="B25" s="15"/>
      <c r="C25" s="17">
        <v>1.0200000000000001E-2</v>
      </c>
      <c r="D25" s="19">
        <f t="shared" si="1"/>
        <v>1.26</v>
      </c>
      <c r="E25" s="31"/>
      <c r="F25" s="17">
        <f t="shared" si="3"/>
        <v>1.0200000000000001E-2</v>
      </c>
      <c r="G25" s="19">
        <f>ROUND(+$G$14*F25,2)</f>
        <v>1.26</v>
      </c>
      <c r="H25" s="31"/>
      <c r="I25" s="32"/>
      <c r="J25" s="17">
        <v>1.0200000000000001E-2</v>
      </c>
      <c r="K25" s="19">
        <f t="shared" si="2"/>
        <v>1.2</v>
      </c>
      <c r="L25" s="32"/>
    </row>
    <row r="26" spans="1:69" ht="16.899999999999999" customHeight="1" x14ac:dyDescent="0.35">
      <c r="A26" s="14" t="s">
        <v>13</v>
      </c>
      <c r="B26" s="15"/>
      <c r="C26" s="44"/>
      <c r="D26" s="19">
        <f t="shared" si="1"/>
        <v>0</v>
      </c>
      <c r="E26" s="31"/>
      <c r="F26" s="43"/>
      <c r="G26" s="19">
        <f t="shared" si="0"/>
        <v>0</v>
      </c>
      <c r="H26" s="31"/>
      <c r="I26" s="32"/>
      <c r="J26" s="43"/>
      <c r="K26" s="19">
        <f t="shared" si="2"/>
        <v>0</v>
      </c>
      <c r="L26" s="32"/>
    </row>
    <row r="27" spans="1:69" ht="17.25" customHeight="1" x14ac:dyDescent="0.35">
      <c r="A27" s="14" t="s">
        <v>14</v>
      </c>
      <c r="B27" s="15"/>
      <c r="C27" s="17">
        <v>1.5E-3</v>
      </c>
      <c r="D27" s="19">
        <f t="shared" si="1"/>
        <v>0.19</v>
      </c>
      <c r="E27" s="31"/>
      <c r="F27" s="17">
        <f t="shared" si="3"/>
        <v>1.5E-3</v>
      </c>
      <c r="G27" s="19">
        <f t="shared" si="0"/>
        <v>0.19</v>
      </c>
      <c r="H27" s="31"/>
      <c r="I27" s="32"/>
      <c r="J27" s="17">
        <v>1.5E-3</v>
      </c>
      <c r="K27" s="19">
        <f t="shared" si="2"/>
        <v>0.18</v>
      </c>
      <c r="L27" s="32"/>
    </row>
    <row r="28" spans="1:69" ht="17.25" customHeight="1" x14ac:dyDescent="0.35">
      <c r="A28" s="18"/>
      <c r="B28" s="15"/>
      <c r="C28" s="17"/>
      <c r="D28" s="19"/>
      <c r="E28" s="31"/>
      <c r="F28" s="17"/>
      <c r="G28" s="19"/>
      <c r="H28" s="31"/>
      <c r="I28" s="32"/>
      <c r="J28" s="17"/>
      <c r="K28" s="19"/>
      <c r="L28" s="32"/>
    </row>
    <row r="29" spans="1:69" ht="17.25" customHeight="1" x14ac:dyDescent="0.35">
      <c r="A29" s="18"/>
      <c r="B29" s="24"/>
      <c r="C29" s="17"/>
      <c r="D29" s="25">
        <f>SUM(D14:D27)</f>
        <v>152.55786599999999</v>
      </c>
      <c r="E29" s="31"/>
      <c r="F29" s="17"/>
      <c r="G29" s="25">
        <f>SUM(G14:G27)</f>
        <v>152.55786599999999</v>
      </c>
      <c r="H29" s="31"/>
      <c r="I29" s="36"/>
      <c r="J29" s="17"/>
      <c r="K29" s="25">
        <f>SUM(K14:K27)</f>
        <v>145.86073221179998</v>
      </c>
      <c r="L29" s="36"/>
    </row>
    <row r="30" spans="1:69" ht="17.25" customHeight="1" x14ac:dyDescent="0.35">
      <c r="A30" s="18"/>
      <c r="B30" s="15"/>
      <c r="C30" s="17"/>
      <c r="D30" s="19"/>
      <c r="E30" s="31"/>
      <c r="F30" s="17"/>
      <c r="G30" s="19"/>
      <c r="H30" s="31"/>
      <c r="I30" s="32"/>
      <c r="J30" s="17"/>
      <c r="K30" s="19"/>
      <c r="L30" s="32"/>
    </row>
    <row r="31" spans="1:69" ht="17.25" customHeight="1" x14ac:dyDescent="0.35">
      <c r="A31" s="18" t="s">
        <v>15</v>
      </c>
      <c r="B31" s="15"/>
      <c r="C31" s="55"/>
      <c r="D31" s="19">
        <f>D29*(1+C31)</f>
        <v>152.55786599999999</v>
      </c>
      <c r="E31" s="31"/>
      <c r="F31" s="43"/>
      <c r="G31" s="19">
        <f>G29*(1+F31)</f>
        <v>152.55786599999999</v>
      </c>
      <c r="H31" s="31"/>
      <c r="I31" s="32"/>
      <c r="J31" s="43"/>
      <c r="K31" s="19">
        <f>K29*(1+J31)</f>
        <v>145.86073221179998</v>
      </c>
      <c r="L31" s="32"/>
    </row>
    <row r="32" spans="1:69" ht="17.25" customHeight="1" x14ac:dyDescent="0.35">
      <c r="A32" s="18"/>
      <c r="B32" s="15"/>
      <c r="C32" s="17"/>
      <c r="D32" s="19"/>
      <c r="E32" s="31"/>
      <c r="F32" s="17"/>
      <c r="G32" s="19"/>
      <c r="H32" s="31"/>
      <c r="I32" s="32"/>
      <c r="J32" s="17"/>
      <c r="K32" s="19"/>
      <c r="L32" s="32"/>
    </row>
    <row r="33" spans="1:12" ht="17.25" customHeight="1" x14ac:dyDescent="0.35">
      <c r="A33" s="18" t="s">
        <v>29</v>
      </c>
      <c r="B33" s="15"/>
      <c r="C33" s="17">
        <v>7.5499999999999998E-2</v>
      </c>
      <c r="D33" s="19">
        <f>(C33*D14)+(C33*D14)*(SUM(C17:C27)-C25)+(((C33*D14)+(C33*D14)*(SUM(C17:C27)-C25))*C31)</f>
        <v>11.421993511898398</v>
      </c>
      <c r="E33" s="31"/>
      <c r="F33" s="17">
        <v>7.5499999999999998E-2</v>
      </c>
      <c r="G33" s="19">
        <f>(F33*G14)+(F33*G14)*(SUM(F17:F27)-F25)+(((F33*G14)+(F33*G14)*(SUM(F17:F27)-F25))*F31)</f>
        <v>11.421993511898398</v>
      </c>
      <c r="H33" s="31"/>
      <c r="I33" s="32"/>
      <c r="J33" s="17">
        <v>7.5499999999999998E-2</v>
      </c>
      <c r="K33" s="19">
        <f>(J33*K14)+(J33*K14)*(SUM(J17:J27)-J25)+(((J33*K14)+(J33*K14)*(SUM(J17:J27)-J25))*J31)</f>
        <v>10.921982873382454</v>
      </c>
      <c r="L33" s="32"/>
    </row>
    <row r="34" spans="1:12" ht="17.25" customHeight="1" x14ac:dyDescent="0.35">
      <c r="A34" s="18"/>
      <c r="B34" s="15"/>
      <c r="C34" s="17"/>
      <c r="D34" s="19"/>
      <c r="E34" s="31"/>
      <c r="F34" s="17"/>
      <c r="G34" s="19"/>
      <c r="H34" s="31"/>
      <c r="I34" s="32"/>
      <c r="J34" s="17"/>
      <c r="K34" s="19"/>
      <c r="L34" s="32"/>
    </row>
    <row r="35" spans="1:12" ht="17.25" customHeight="1" x14ac:dyDescent="0.35">
      <c r="A35" s="18" t="s">
        <v>16</v>
      </c>
      <c r="B35" s="15"/>
      <c r="C35" s="17"/>
      <c r="D35" s="37">
        <f>(D31+D33)/100</f>
        <v>1.6397985951189837</v>
      </c>
      <c r="E35" s="31"/>
      <c r="F35" s="17"/>
      <c r="G35" s="37">
        <f>(G31+G33)/100</f>
        <v>1.6397985951189837</v>
      </c>
      <c r="H35" s="37"/>
      <c r="I35" s="32"/>
      <c r="J35" s="17"/>
      <c r="K35" s="37">
        <f>(K31+K33)/100</f>
        <v>1.5678271508518244</v>
      </c>
      <c r="L35" s="32"/>
    </row>
    <row r="36" spans="1:12" ht="17.25" customHeight="1" x14ac:dyDescent="0.35">
      <c r="A36" s="18"/>
      <c r="B36" s="15"/>
      <c r="C36" s="17"/>
      <c r="D36" s="37"/>
      <c r="E36" s="31"/>
      <c r="F36" s="17"/>
      <c r="G36" s="37"/>
      <c r="H36" s="38"/>
      <c r="I36" s="32"/>
      <c r="J36" s="17"/>
      <c r="K36" s="37"/>
      <c r="L36" s="32"/>
    </row>
    <row r="37" spans="1:12" ht="26.65" customHeight="1" x14ac:dyDescent="0.35">
      <c r="A37" s="18"/>
      <c r="B37" s="15"/>
      <c r="C37" s="17"/>
      <c r="D37" s="19"/>
      <c r="E37" s="31"/>
      <c r="F37" s="17"/>
      <c r="G37" s="19"/>
      <c r="H37" s="31"/>
      <c r="I37" s="32"/>
      <c r="J37" s="17"/>
      <c r="K37" s="19"/>
      <c r="L37" s="32"/>
    </row>
    <row r="38" spans="1:12" ht="17.25" customHeight="1" x14ac:dyDescent="0.35">
      <c r="A38" s="18" t="s">
        <v>18</v>
      </c>
      <c r="B38" s="24"/>
      <c r="C38" s="44"/>
      <c r="D38" s="39"/>
      <c r="E38" s="40"/>
      <c r="F38" s="44"/>
      <c r="G38" s="39"/>
      <c r="H38" s="40"/>
      <c r="I38" s="41"/>
      <c r="J38" s="44"/>
      <c r="K38" s="39"/>
      <c r="L38" s="41"/>
    </row>
    <row r="39" spans="1:12" ht="17.25" customHeight="1" x14ac:dyDescent="0.35">
      <c r="A39" s="18" t="s">
        <v>19</v>
      </c>
      <c r="B39" s="24"/>
      <c r="C39" s="16"/>
      <c r="D39" s="29">
        <f>D35/(1-C38)</f>
        <v>1.6397985951189837</v>
      </c>
      <c r="F39" s="16"/>
      <c r="G39" s="28">
        <f>G35/(1-F38)</f>
        <v>1.6397985951189837</v>
      </c>
      <c r="I39" s="24"/>
      <c r="J39" s="16"/>
      <c r="K39" s="28">
        <f>K35/(1-J38)</f>
        <v>1.5678271508518244</v>
      </c>
      <c r="L39" s="24"/>
    </row>
    <row r="42" spans="1:12" x14ac:dyDescent="0.35">
      <c r="A42" s="4" t="s">
        <v>17</v>
      </c>
    </row>
  </sheetData>
  <mergeCells count="6">
    <mergeCell ref="J4:K4"/>
    <mergeCell ref="J3:K3"/>
    <mergeCell ref="C3:D3"/>
    <mergeCell ref="F3:G3"/>
    <mergeCell ref="C4:D4"/>
    <mergeCell ref="F4:G4"/>
  </mergeCells>
  <pageMargins left="0.23622047244094491" right="0.23622047244094491" top="0.74803149606299213" bottom="0.74803149606299213" header="0.31496062992125984" footer="0.31496062992125984"/>
  <pageSetup paperSize="9" scale="58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7FD9-A301-4281-987F-08731ECE7CC6}">
  <dimension ref="A1:S4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4" sqref="S24"/>
    </sheetView>
  </sheetViews>
  <sheetFormatPr defaultColWidth="9.265625" defaultRowHeight="11.65" x14ac:dyDescent="0.35"/>
  <cols>
    <col min="1" max="1" width="59.73046875" style="4" bestFit="1" customWidth="1"/>
    <col min="2" max="2" width="1" style="5" customWidth="1"/>
    <col min="3" max="4" width="10.73046875" style="5" customWidth="1"/>
    <col min="5" max="5" width="1.73046875" style="4" customWidth="1"/>
    <col min="6" max="7" width="10.73046875" style="5" customWidth="1"/>
    <col min="8" max="8" width="1.73046875" style="4" customWidth="1"/>
    <col min="9" max="10" width="10.73046875" style="4" customWidth="1"/>
    <col min="11" max="11" width="1.73046875" style="5" customWidth="1"/>
    <col min="12" max="13" width="10.73046875" style="5" customWidth="1"/>
    <col min="14" max="16" width="1.73046875" style="5" customWidth="1"/>
    <col min="17" max="16384" width="9.265625" style="4"/>
  </cols>
  <sheetData>
    <row r="1" spans="1:16" ht="17.25" customHeight="1" x14ac:dyDescent="0.6">
      <c r="A1" s="1" t="s">
        <v>41</v>
      </c>
      <c r="B1" s="2"/>
      <c r="C1" s="3"/>
      <c r="D1" s="2"/>
      <c r="F1" s="3"/>
      <c r="G1" s="2"/>
      <c r="K1" s="2"/>
      <c r="L1" s="3"/>
      <c r="M1" s="2"/>
      <c r="N1" s="2"/>
      <c r="O1" s="2"/>
      <c r="P1" s="2"/>
    </row>
    <row r="2" spans="1:16" ht="17.25" customHeight="1" x14ac:dyDescent="0.35">
      <c r="A2" s="1" t="s">
        <v>42</v>
      </c>
    </row>
    <row r="3" spans="1:16" s="8" customFormat="1" ht="49.15" customHeight="1" x14ac:dyDescent="0.35">
      <c r="A3" s="6"/>
      <c r="B3" s="7"/>
      <c r="C3" s="61" t="s">
        <v>23</v>
      </c>
      <c r="D3" s="61"/>
      <c r="F3" s="61" t="s">
        <v>24</v>
      </c>
      <c r="G3" s="61"/>
      <c r="I3" s="61" t="s">
        <v>25</v>
      </c>
      <c r="J3" s="61"/>
      <c r="K3" s="9"/>
      <c r="L3" s="61" t="s">
        <v>26</v>
      </c>
      <c r="M3" s="61"/>
      <c r="N3" s="9"/>
      <c r="O3" s="9"/>
      <c r="P3" s="9"/>
    </row>
    <row r="4" spans="1:16" s="12" customFormat="1" ht="12" customHeight="1" x14ac:dyDescent="0.35">
      <c r="A4" s="10"/>
      <c r="B4" s="11"/>
      <c r="C4" s="60"/>
      <c r="D4" s="60"/>
      <c r="F4" s="60"/>
      <c r="G4" s="60"/>
      <c r="I4" s="60"/>
      <c r="J4" s="60"/>
      <c r="K4" s="13"/>
      <c r="L4" s="60"/>
      <c r="M4" s="60"/>
      <c r="N4" s="13"/>
      <c r="O4" s="13"/>
      <c r="P4" s="13"/>
    </row>
    <row r="5" spans="1:16" ht="17.25" customHeight="1" x14ac:dyDescent="0.35">
      <c r="A5" s="14" t="s">
        <v>0</v>
      </c>
      <c r="B5" s="15"/>
      <c r="C5" s="17"/>
      <c r="D5" s="19">
        <v>100</v>
      </c>
      <c r="E5" s="31"/>
      <c r="F5" s="17"/>
      <c r="G5" s="19">
        <v>100</v>
      </c>
      <c r="H5" s="31"/>
      <c r="I5" s="17"/>
      <c r="J5" s="19">
        <v>100</v>
      </c>
      <c r="K5" s="32"/>
      <c r="L5" s="17"/>
      <c r="M5" s="19">
        <v>100</v>
      </c>
      <c r="N5" s="26"/>
      <c r="O5" s="26"/>
      <c r="P5" s="15"/>
    </row>
    <row r="6" spans="1:16" ht="17.25" customHeight="1" x14ac:dyDescent="0.35">
      <c r="A6" s="14" t="s">
        <v>1</v>
      </c>
      <c r="B6" s="15"/>
      <c r="C6" s="17">
        <v>0</v>
      </c>
      <c r="D6" s="19">
        <f>C6*D5</f>
        <v>0</v>
      </c>
      <c r="E6" s="31"/>
      <c r="F6" s="17">
        <v>0</v>
      </c>
      <c r="G6" s="19">
        <f>F6*G5</f>
        <v>0</v>
      </c>
      <c r="H6" s="31"/>
      <c r="I6" s="17">
        <v>0</v>
      </c>
      <c r="J6" s="19">
        <f>I6*J5</f>
        <v>0</v>
      </c>
      <c r="K6" s="32"/>
      <c r="L6" s="17">
        <v>0</v>
      </c>
      <c r="M6" s="19">
        <f>L6*M5</f>
        <v>0</v>
      </c>
      <c r="N6" s="26"/>
      <c r="O6" s="26"/>
      <c r="P6" s="15"/>
    </row>
    <row r="7" spans="1:16" ht="17.25" customHeight="1" x14ac:dyDescent="0.35">
      <c r="A7" s="18"/>
      <c r="B7" s="15"/>
      <c r="C7" s="17"/>
      <c r="D7" s="19"/>
      <c r="E7" s="31"/>
      <c r="F7" s="17"/>
      <c r="G7" s="19"/>
      <c r="H7" s="31"/>
      <c r="I7" s="17"/>
      <c r="J7" s="19"/>
      <c r="K7" s="32"/>
      <c r="L7" s="17"/>
      <c r="M7" s="19"/>
      <c r="N7" s="26"/>
      <c r="O7" s="26"/>
      <c r="P7" s="15"/>
    </row>
    <row r="8" spans="1:16" ht="17.25" customHeight="1" x14ac:dyDescent="0.35">
      <c r="A8" s="18" t="s">
        <v>2</v>
      </c>
      <c r="B8" s="15"/>
      <c r="C8" s="17"/>
      <c r="D8" s="19"/>
      <c r="E8" s="31"/>
      <c r="F8" s="17"/>
      <c r="G8" s="19"/>
      <c r="H8" s="31"/>
      <c r="I8" s="17"/>
      <c r="J8" s="19"/>
      <c r="K8" s="32"/>
      <c r="L8" s="17"/>
      <c r="M8" s="19"/>
      <c r="N8" s="26"/>
      <c r="O8" s="26"/>
      <c r="P8" s="15"/>
    </row>
    <row r="9" spans="1:16" ht="17.25" customHeight="1" x14ac:dyDescent="0.35">
      <c r="A9" s="14" t="s">
        <v>3</v>
      </c>
      <c r="B9" s="15"/>
      <c r="C9" s="17">
        <v>0.1082</v>
      </c>
      <c r="D9" s="19">
        <f>C9*(D$6+D$5)</f>
        <v>10.82</v>
      </c>
      <c r="E9" s="31"/>
      <c r="F9" s="17">
        <v>0.1082</v>
      </c>
      <c r="G9" s="19">
        <f>F9*(G$6+G$5)</f>
        <v>10.82</v>
      </c>
      <c r="H9" s="31"/>
      <c r="I9" s="17">
        <v>0.1082</v>
      </c>
      <c r="J9" s="19">
        <f>I9*(J$6+J$5)</f>
        <v>10.82</v>
      </c>
      <c r="K9" s="32"/>
      <c r="L9" s="17">
        <v>0.1082</v>
      </c>
      <c r="M9" s="19">
        <f>L9*(M$6+M$5)</f>
        <v>10.82</v>
      </c>
      <c r="N9" s="26"/>
      <c r="O9" s="26"/>
      <c r="P9" s="15"/>
    </row>
    <row r="10" spans="1:16" ht="17.25" customHeight="1" x14ac:dyDescent="0.35">
      <c r="A10" s="14" t="s">
        <v>4</v>
      </c>
      <c r="B10" s="15"/>
      <c r="C10" s="17">
        <v>2.5999999999999999E-2</v>
      </c>
      <c r="D10" s="19">
        <f>C10*(D$6+D$5)</f>
        <v>2.6</v>
      </c>
      <c r="E10" s="31"/>
      <c r="F10" s="17">
        <v>2.5999999999999999E-2</v>
      </c>
      <c r="G10" s="19">
        <f>F10*(G$6+G$5)</f>
        <v>2.6</v>
      </c>
      <c r="H10" s="31"/>
      <c r="I10" s="17">
        <v>2.5999999999999999E-2</v>
      </c>
      <c r="J10" s="19">
        <f>I10*(J$6+J$5)</f>
        <v>2.6</v>
      </c>
      <c r="K10" s="32"/>
      <c r="L10" s="17">
        <v>2.5999999999999999E-2</v>
      </c>
      <c r="M10" s="19">
        <f>L10*(M$6+M$5)</f>
        <v>2.6</v>
      </c>
      <c r="N10" s="26"/>
      <c r="O10" s="26"/>
      <c r="P10" s="15"/>
    </row>
    <row r="11" spans="1:16" ht="17.25" customHeight="1" x14ac:dyDescent="0.35">
      <c r="A11" s="14" t="s">
        <v>5</v>
      </c>
      <c r="B11" s="15"/>
      <c r="C11" s="17">
        <v>6.0000000000000001E-3</v>
      </c>
      <c r="D11" s="19">
        <f>C11*(D$6+D$5)</f>
        <v>0.6</v>
      </c>
      <c r="E11" s="31"/>
      <c r="F11" s="17">
        <v>6.0000000000000001E-3</v>
      </c>
      <c r="G11" s="19">
        <f>F11*(G$6+G$5)</f>
        <v>0.6</v>
      </c>
      <c r="H11" s="31"/>
      <c r="I11" s="17">
        <v>6.0000000000000001E-3</v>
      </c>
      <c r="J11" s="19">
        <f>I11*(J$6+J$5)</f>
        <v>0.6</v>
      </c>
      <c r="K11" s="32"/>
      <c r="L11" s="17">
        <v>6.0000000000000001E-3</v>
      </c>
      <c r="M11" s="19">
        <f>L11*(M$6+M$5)</f>
        <v>0.6</v>
      </c>
      <c r="N11" s="26"/>
      <c r="O11" s="26"/>
      <c r="P11" s="15"/>
    </row>
    <row r="12" spans="1:16" ht="17.25" customHeight="1" x14ac:dyDescent="0.35">
      <c r="A12" s="14" t="s">
        <v>6</v>
      </c>
      <c r="B12" s="15"/>
      <c r="C12" s="17">
        <v>8.3299999999999999E-2</v>
      </c>
      <c r="D12" s="19">
        <f>C12*SUM(D5:D6,D9:D11)</f>
        <v>9.4978659999999984</v>
      </c>
      <c r="E12" s="31"/>
      <c r="F12" s="17">
        <v>8.3299999999999999E-2</v>
      </c>
      <c r="G12" s="19">
        <f>F12*SUM(G5:G6,G9:G11)</f>
        <v>9.4978659999999984</v>
      </c>
      <c r="H12" s="31"/>
      <c r="I12" s="17">
        <v>8.3299999999999999E-2</v>
      </c>
      <c r="J12" s="19">
        <f>I12*SUM(J5:J6,J9:J11)</f>
        <v>9.4978659999999984</v>
      </c>
      <c r="K12" s="32"/>
      <c r="L12" s="17">
        <v>8.3299999999999999E-2</v>
      </c>
      <c r="M12" s="19">
        <f>L12*SUM(M5:M6,M9:M11)</f>
        <v>9.4978659999999984</v>
      </c>
      <c r="N12" s="26"/>
      <c r="O12" s="26"/>
      <c r="P12" s="15"/>
    </row>
    <row r="13" spans="1:16" s="22" customFormat="1" ht="17.25" customHeight="1" x14ac:dyDescent="0.35">
      <c r="A13" s="20"/>
      <c r="B13" s="21"/>
      <c r="C13" s="33"/>
      <c r="D13" s="23"/>
      <c r="E13" s="34"/>
      <c r="F13" s="33"/>
      <c r="G13" s="23"/>
      <c r="H13" s="34"/>
      <c r="I13" s="33"/>
      <c r="J13" s="23"/>
      <c r="K13" s="35"/>
      <c r="L13" s="33"/>
      <c r="M13" s="23"/>
      <c r="N13" s="57"/>
      <c r="O13" s="57"/>
      <c r="P13" s="21"/>
    </row>
    <row r="14" spans="1:16" ht="17.25" customHeight="1" x14ac:dyDescent="0.35">
      <c r="A14" s="18" t="s">
        <v>7</v>
      </c>
      <c r="B14" s="24"/>
      <c r="C14" s="17"/>
      <c r="D14" s="25">
        <f>SUM(D5:D12)</f>
        <v>123.51786599999998</v>
      </c>
      <c r="E14" s="31"/>
      <c r="F14" s="17"/>
      <c r="G14" s="25">
        <f>SUM(G5:G12)</f>
        <v>123.51786599999998</v>
      </c>
      <c r="H14" s="31"/>
      <c r="I14" s="17"/>
      <c r="J14" s="25">
        <f>SUM(J5:J12)</f>
        <v>123.51786599999998</v>
      </c>
      <c r="K14" s="36"/>
      <c r="L14" s="17"/>
      <c r="M14" s="25">
        <f>SUM(M5:M12)</f>
        <v>123.51786599999998</v>
      </c>
      <c r="N14" s="58"/>
      <c r="O14" s="58"/>
      <c r="P14" s="24"/>
    </row>
    <row r="15" spans="1:16" ht="17.25" customHeight="1" x14ac:dyDescent="0.35">
      <c r="A15" s="18"/>
      <c r="B15" s="15"/>
      <c r="C15" s="17"/>
      <c r="D15" s="19"/>
      <c r="E15" s="31"/>
      <c r="F15" s="17"/>
      <c r="G15" s="19"/>
      <c r="H15" s="31"/>
      <c r="I15" s="17"/>
      <c r="J15" s="19"/>
      <c r="K15" s="32"/>
      <c r="L15" s="17"/>
      <c r="M15" s="19"/>
      <c r="N15" s="26"/>
      <c r="O15" s="26"/>
      <c r="P15" s="15"/>
    </row>
    <row r="16" spans="1:16" ht="17.25" customHeight="1" x14ac:dyDescent="0.35">
      <c r="A16" s="18" t="s">
        <v>8</v>
      </c>
      <c r="B16" s="15"/>
      <c r="C16" s="17"/>
      <c r="D16" s="19"/>
      <c r="E16" s="31"/>
      <c r="F16" s="17"/>
      <c r="G16" s="19"/>
      <c r="H16" s="31"/>
      <c r="I16" s="17"/>
      <c r="J16" s="19"/>
      <c r="K16" s="32"/>
      <c r="L16" s="17"/>
      <c r="M16" s="19"/>
      <c r="N16" s="26"/>
      <c r="O16" s="26"/>
      <c r="P16" s="15"/>
    </row>
    <row r="17" spans="1:19" ht="17.25" customHeight="1" x14ac:dyDescent="0.35">
      <c r="A17" s="14" t="s">
        <v>9</v>
      </c>
      <c r="B17" s="15"/>
      <c r="C17" s="17">
        <v>7.6399999999999996E-2</v>
      </c>
      <c r="D17" s="19">
        <f>ROUND(+$D$14*C17,2)</f>
        <v>9.44</v>
      </c>
      <c r="E17" s="31"/>
      <c r="F17" s="17">
        <f>C17</f>
        <v>7.6399999999999996E-2</v>
      </c>
      <c r="G17" s="19">
        <f t="shared" ref="G17:G27" si="0">ROUND(+$G$14*F17,2)</f>
        <v>9.44</v>
      </c>
      <c r="H17" s="31"/>
      <c r="I17" s="17">
        <f>F17</f>
        <v>7.6399999999999996E-2</v>
      </c>
      <c r="J17" s="19">
        <f>ROUND(+$J$14*I17,2)</f>
        <v>9.44</v>
      </c>
      <c r="K17" s="32"/>
      <c r="L17" s="17">
        <f>I17</f>
        <v>7.6399999999999996E-2</v>
      </c>
      <c r="M17" s="19">
        <f>ROUND(+$M$14*L17,2)</f>
        <v>9.44</v>
      </c>
      <c r="N17" s="26"/>
      <c r="O17" s="26"/>
      <c r="P17" s="15"/>
    </row>
    <row r="18" spans="1:19" ht="17.25" customHeight="1" x14ac:dyDescent="0.35">
      <c r="A18" s="14" t="s">
        <v>43</v>
      </c>
      <c r="B18" s="15"/>
      <c r="C18" s="30">
        <v>8.0000000000000004E-4</v>
      </c>
      <c r="D18" s="19">
        <f t="shared" ref="D18:D27" si="1">ROUND(+$D$14*C18,2)</f>
        <v>0.1</v>
      </c>
      <c r="E18" s="31"/>
      <c r="F18" s="17">
        <f>C18</f>
        <v>8.0000000000000004E-4</v>
      </c>
      <c r="G18" s="19">
        <f t="shared" si="0"/>
        <v>0.1</v>
      </c>
      <c r="H18" s="31"/>
      <c r="I18" s="17">
        <f>F18</f>
        <v>8.0000000000000004E-4</v>
      </c>
      <c r="J18" s="19">
        <f t="shared" ref="J18:J27" si="2">ROUND(+$J$14*I18,2)</f>
        <v>0.1</v>
      </c>
      <c r="K18" s="32"/>
      <c r="L18" s="17">
        <f>I18</f>
        <v>8.0000000000000004E-4</v>
      </c>
      <c r="M18" s="19">
        <f t="shared" ref="M18:M27" si="3">ROUND(+$M$14*L18,2)</f>
        <v>0.1</v>
      </c>
      <c r="N18" s="26"/>
      <c r="O18" s="26"/>
      <c r="P18" s="15"/>
    </row>
    <row r="19" spans="1:19" ht="17.25" customHeight="1" x14ac:dyDescent="0.35">
      <c r="A19" s="14" t="s">
        <v>28</v>
      </c>
      <c r="B19" s="15"/>
      <c r="C19" s="17">
        <v>8.0399999999999999E-2</v>
      </c>
      <c r="D19" s="19">
        <f t="shared" si="1"/>
        <v>9.93</v>
      </c>
      <c r="E19" s="31"/>
      <c r="F19" s="17">
        <f t="shared" ref="F19:F27" si="4">C19</f>
        <v>8.0399999999999999E-2</v>
      </c>
      <c r="G19" s="19">
        <f t="shared" si="0"/>
        <v>9.93</v>
      </c>
      <c r="H19" s="31"/>
      <c r="I19" s="17">
        <f t="shared" ref="I19" si="5">F19</f>
        <v>8.0399999999999999E-2</v>
      </c>
      <c r="J19" s="19">
        <f t="shared" si="2"/>
        <v>9.93</v>
      </c>
      <c r="K19" s="32"/>
      <c r="L19" s="17">
        <f t="shared" ref="L19" si="6">I19</f>
        <v>8.0399999999999999E-2</v>
      </c>
      <c r="M19" s="19">
        <f>ROUND(+$M$14*L19,2)</f>
        <v>9.93</v>
      </c>
      <c r="N19" s="26"/>
      <c r="O19" s="26"/>
      <c r="P19" s="15"/>
    </row>
    <row r="20" spans="1:19" s="31" customFormat="1" ht="17.25" customHeight="1" x14ac:dyDescent="0.35">
      <c r="A20" s="14" t="s">
        <v>20</v>
      </c>
      <c r="B20" s="32"/>
      <c r="C20" s="44"/>
      <c r="D20" s="19">
        <f t="shared" si="1"/>
        <v>0</v>
      </c>
      <c r="F20" s="43"/>
      <c r="G20" s="19">
        <f t="shared" si="0"/>
        <v>0</v>
      </c>
      <c r="I20" s="44"/>
      <c r="J20" s="19">
        <f t="shared" si="2"/>
        <v>0</v>
      </c>
      <c r="K20" s="32"/>
      <c r="L20" s="44"/>
      <c r="M20" s="19">
        <f t="shared" si="3"/>
        <v>0</v>
      </c>
      <c r="N20" s="26"/>
      <c r="O20" s="26"/>
      <c r="P20" s="26"/>
      <c r="Q20" s="4"/>
    </row>
    <row r="21" spans="1:19" s="31" customFormat="1" ht="17.25" customHeight="1" x14ac:dyDescent="0.35">
      <c r="A21" s="14" t="s">
        <v>21</v>
      </c>
      <c r="B21" s="32"/>
      <c r="C21" s="44"/>
      <c r="D21" s="19">
        <f t="shared" si="1"/>
        <v>0</v>
      </c>
      <c r="F21" s="43"/>
      <c r="G21" s="19">
        <f t="shared" si="0"/>
        <v>0</v>
      </c>
      <c r="I21" s="44"/>
      <c r="J21" s="19">
        <f t="shared" si="2"/>
        <v>0</v>
      </c>
      <c r="K21" s="32"/>
      <c r="L21" s="44"/>
      <c r="M21" s="19">
        <f t="shared" si="3"/>
        <v>0</v>
      </c>
      <c r="N21" s="26"/>
      <c r="O21" s="26"/>
      <c r="P21" s="26"/>
      <c r="Q21" s="4"/>
      <c r="S21" s="31" t="s">
        <v>17</v>
      </c>
    </row>
    <row r="22" spans="1:19" ht="18" customHeight="1" x14ac:dyDescent="0.35">
      <c r="A22" s="14" t="s">
        <v>10</v>
      </c>
      <c r="B22" s="15"/>
      <c r="C22" s="44"/>
      <c r="D22" s="19">
        <f t="shared" si="1"/>
        <v>0</v>
      </c>
      <c r="E22" s="31"/>
      <c r="F22" s="43"/>
      <c r="G22" s="19">
        <f t="shared" si="0"/>
        <v>0</v>
      </c>
      <c r="H22" s="31"/>
      <c r="I22" s="44"/>
      <c r="J22" s="19">
        <f t="shared" si="2"/>
        <v>0</v>
      </c>
      <c r="K22" s="32"/>
      <c r="L22" s="44"/>
      <c r="M22" s="19">
        <f t="shared" si="3"/>
        <v>0</v>
      </c>
      <c r="N22" s="26"/>
      <c r="O22" s="26"/>
      <c r="P22" s="15"/>
    </row>
    <row r="23" spans="1:19" ht="17.25" customHeight="1" x14ac:dyDescent="0.35">
      <c r="A23" s="14" t="s">
        <v>11</v>
      </c>
      <c r="B23" s="15"/>
      <c r="C23" s="17">
        <v>6.5699999999999995E-2</v>
      </c>
      <c r="D23" s="19">
        <f t="shared" si="1"/>
        <v>8.1199999999999992</v>
      </c>
      <c r="E23" s="31"/>
      <c r="F23" s="17">
        <f t="shared" si="4"/>
        <v>6.5699999999999995E-2</v>
      </c>
      <c r="G23" s="19">
        <f t="shared" si="0"/>
        <v>8.1199999999999992</v>
      </c>
      <c r="H23" s="31"/>
      <c r="I23" s="17">
        <f t="shared" ref="I23" si="7">F23</f>
        <v>6.5699999999999995E-2</v>
      </c>
      <c r="J23" s="19">
        <f>ROUND(+$J$14*I23,2)</f>
        <v>8.1199999999999992</v>
      </c>
      <c r="K23" s="32"/>
      <c r="L23" s="17">
        <f t="shared" ref="L23" si="8">I23</f>
        <v>6.5699999999999995E-2</v>
      </c>
      <c r="M23" s="19">
        <f t="shared" si="3"/>
        <v>8.1199999999999992</v>
      </c>
      <c r="N23" s="26"/>
      <c r="O23" s="26"/>
      <c r="P23" s="15"/>
    </row>
    <row r="24" spans="1:19" ht="13.9" customHeight="1" x14ac:dyDescent="0.35">
      <c r="A24" s="14" t="s">
        <v>22</v>
      </c>
      <c r="B24" s="15"/>
      <c r="C24" s="44"/>
      <c r="D24" s="19">
        <f t="shared" si="1"/>
        <v>0</v>
      </c>
      <c r="E24" s="31"/>
      <c r="F24" s="43"/>
      <c r="G24" s="19">
        <f t="shared" si="0"/>
        <v>0</v>
      </c>
      <c r="H24" s="31"/>
      <c r="I24" s="44"/>
      <c r="J24" s="19">
        <f t="shared" si="2"/>
        <v>0</v>
      </c>
      <c r="K24" s="32"/>
      <c r="L24" s="44"/>
      <c r="M24" s="19">
        <f t="shared" si="3"/>
        <v>0</v>
      </c>
      <c r="N24" s="26"/>
      <c r="O24" s="26"/>
      <c r="P24" s="15"/>
    </row>
    <row r="25" spans="1:19" ht="17.25" customHeight="1" x14ac:dyDescent="0.35">
      <c r="A25" s="14" t="s">
        <v>12</v>
      </c>
      <c r="B25" s="15"/>
      <c r="C25" s="17">
        <v>1.0200000000000001E-2</v>
      </c>
      <c r="D25" s="19">
        <f t="shared" si="1"/>
        <v>1.26</v>
      </c>
      <c r="E25" s="31"/>
      <c r="F25" s="17">
        <f t="shared" si="4"/>
        <v>1.0200000000000001E-2</v>
      </c>
      <c r="G25" s="19">
        <f>ROUND(+$G$14*F25,2)</f>
        <v>1.26</v>
      </c>
      <c r="H25" s="31"/>
      <c r="I25" s="17">
        <v>0</v>
      </c>
      <c r="J25" s="19">
        <f t="shared" si="2"/>
        <v>0</v>
      </c>
      <c r="K25" s="32"/>
      <c r="L25" s="17">
        <v>0</v>
      </c>
      <c r="M25" s="19">
        <f t="shared" si="3"/>
        <v>0</v>
      </c>
      <c r="N25" s="26"/>
      <c r="O25" s="26"/>
      <c r="P25" s="15"/>
    </row>
    <row r="26" spans="1:19" ht="16.899999999999999" customHeight="1" x14ac:dyDescent="0.35">
      <c r="A26" s="14" t="s">
        <v>13</v>
      </c>
      <c r="B26" s="15"/>
      <c r="C26" s="44"/>
      <c r="D26" s="19">
        <f t="shared" si="1"/>
        <v>0</v>
      </c>
      <c r="E26" s="31"/>
      <c r="F26" s="43"/>
      <c r="G26" s="19">
        <f t="shared" si="0"/>
        <v>0</v>
      </c>
      <c r="H26" s="31"/>
      <c r="I26" s="43"/>
      <c r="J26" s="19">
        <f t="shared" si="2"/>
        <v>0</v>
      </c>
      <c r="K26" s="32"/>
      <c r="L26" s="43"/>
      <c r="M26" s="19">
        <f t="shared" si="3"/>
        <v>0</v>
      </c>
      <c r="N26" s="26"/>
      <c r="O26" s="26"/>
      <c r="P26" s="15"/>
    </row>
    <row r="27" spans="1:19" ht="17.25" customHeight="1" x14ac:dyDescent="0.35">
      <c r="A27" s="14" t="s">
        <v>14</v>
      </c>
      <c r="B27" s="15"/>
      <c r="C27" s="17">
        <v>1.5E-3</v>
      </c>
      <c r="D27" s="19">
        <f t="shared" si="1"/>
        <v>0.19</v>
      </c>
      <c r="E27" s="31"/>
      <c r="F27" s="17">
        <f t="shared" si="4"/>
        <v>1.5E-3</v>
      </c>
      <c r="G27" s="19">
        <f t="shared" si="0"/>
        <v>0.19</v>
      </c>
      <c r="H27" s="31"/>
      <c r="I27" s="17">
        <v>0</v>
      </c>
      <c r="J27" s="19">
        <f t="shared" si="2"/>
        <v>0</v>
      </c>
      <c r="K27" s="32"/>
      <c r="L27" s="17">
        <v>0</v>
      </c>
      <c r="M27" s="19">
        <f t="shared" si="3"/>
        <v>0</v>
      </c>
      <c r="N27" s="26"/>
      <c r="O27" s="26"/>
      <c r="P27" s="26"/>
    </row>
    <row r="28" spans="1:19" ht="17.25" customHeight="1" x14ac:dyDescent="0.35">
      <c r="A28" s="18"/>
      <c r="B28" s="15"/>
      <c r="C28" s="17"/>
      <c r="D28" s="19"/>
      <c r="E28" s="31"/>
      <c r="F28" s="17"/>
      <c r="G28" s="19"/>
      <c r="H28" s="31"/>
      <c r="I28" s="17"/>
      <c r="J28" s="19"/>
      <c r="K28" s="32"/>
      <c r="L28" s="17"/>
      <c r="M28" s="19"/>
      <c r="N28" s="26"/>
      <c r="O28" s="26"/>
      <c r="P28" s="15"/>
    </row>
    <row r="29" spans="1:19" ht="17.25" customHeight="1" x14ac:dyDescent="0.35">
      <c r="A29" s="18"/>
      <c r="B29" s="24"/>
      <c r="C29" s="17"/>
      <c r="D29" s="25">
        <f>SUM(D14:D27)</f>
        <v>152.55786599999999</v>
      </c>
      <c r="E29" s="31"/>
      <c r="F29" s="17"/>
      <c r="G29" s="25">
        <f>SUM(G14:G27)</f>
        <v>152.55786599999999</v>
      </c>
      <c r="H29" s="31"/>
      <c r="I29" s="17"/>
      <c r="J29" s="25">
        <f>SUM(J14:J27)</f>
        <v>151.107866</v>
      </c>
      <c r="K29" s="36"/>
      <c r="L29" s="17"/>
      <c r="M29" s="25">
        <f>SUM(M14:M27)</f>
        <v>151.107866</v>
      </c>
      <c r="N29" s="58"/>
      <c r="O29" s="58"/>
      <c r="P29" s="24"/>
    </row>
    <row r="30" spans="1:19" ht="17.25" customHeight="1" x14ac:dyDescent="0.35">
      <c r="A30" s="18"/>
      <c r="B30" s="15"/>
      <c r="C30" s="17"/>
      <c r="D30" s="19"/>
      <c r="E30" s="31"/>
      <c r="F30" s="17"/>
      <c r="G30" s="19"/>
      <c r="H30" s="31"/>
      <c r="I30" s="17"/>
      <c r="J30" s="19"/>
      <c r="K30" s="32"/>
      <c r="L30" s="17"/>
      <c r="M30" s="19"/>
      <c r="N30" s="26"/>
      <c r="O30" s="26"/>
      <c r="P30" s="15"/>
    </row>
    <row r="31" spans="1:19" ht="17.25" customHeight="1" x14ac:dyDescent="0.35">
      <c r="A31" s="18" t="s">
        <v>15</v>
      </c>
      <c r="B31" s="15"/>
      <c r="C31" s="55"/>
      <c r="D31" s="19">
        <f>D29*(1+C31)</f>
        <v>152.55786599999999</v>
      </c>
      <c r="E31" s="31"/>
      <c r="F31" s="43"/>
      <c r="G31" s="19">
        <f>G29*(1+F31)</f>
        <v>152.55786599999999</v>
      </c>
      <c r="H31" s="31"/>
      <c r="I31" s="44"/>
      <c r="J31" s="19">
        <f>J29*(1+I31)</f>
        <v>151.107866</v>
      </c>
      <c r="K31" s="32"/>
      <c r="L31" s="44"/>
      <c r="M31" s="19">
        <f>M29*(1+L31)</f>
        <v>151.107866</v>
      </c>
      <c r="N31" s="26"/>
      <c r="O31" s="26"/>
      <c r="P31" s="15"/>
    </row>
    <row r="32" spans="1:19" ht="17.25" customHeight="1" x14ac:dyDescent="0.35">
      <c r="A32" s="18"/>
      <c r="B32" s="15"/>
      <c r="C32" s="17"/>
      <c r="D32" s="19"/>
      <c r="E32" s="31"/>
      <c r="F32" s="17"/>
      <c r="G32" s="19"/>
      <c r="H32" s="31"/>
      <c r="I32" s="30"/>
      <c r="J32" s="19"/>
      <c r="K32" s="32"/>
      <c r="L32" s="30"/>
      <c r="M32" s="19"/>
      <c r="N32" s="26"/>
      <c r="O32" s="26"/>
      <c r="P32" s="15"/>
      <c r="R32" s="19"/>
    </row>
    <row r="33" spans="1:18" ht="17.25" customHeight="1" x14ac:dyDescent="0.35">
      <c r="A33" s="18" t="s">
        <v>29</v>
      </c>
      <c r="B33" s="15"/>
      <c r="C33" s="17">
        <v>7.5499999999999998E-2</v>
      </c>
      <c r="D33" s="19">
        <f>(C33*D14)+(C33*D14)*(SUM(C17:C27)-C25)+(((C33*D14)+(C33*D14)*(SUM(C17:C27)-C25))*C31)</f>
        <v>11.421993511898398</v>
      </c>
      <c r="E33" s="31"/>
      <c r="F33" s="17">
        <v>7.5499999999999998E-2</v>
      </c>
      <c r="G33" s="19">
        <f>(F33*G14)+(F33*G14)*(SUM(F17:F27)-F25)+(((F33*G14)+(F33*G14)*(SUM(F17:F27)-F25))*F31)</f>
        <v>11.421993511898398</v>
      </c>
      <c r="H33" s="31"/>
      <c r="I33" s="17">
        <v>7.5499999999999998E-2</v>
      </c>
      <c r="J33" s="19">
        <f>(I33*J14)+(I33*J14)*(SUM(I17:I27)-I25)+(((I33*J14)+(I33*J14)*(SUM(I17:I27)-I25))*I31)</f>
        <v>11.408005113573896</v>
      </c>
      <c r="K33" s="32"/>
      <c r="L33" s="17">
        <v>7.5499999999999998E-2</v>
      </c>
      <c r="M33" s="19">
        <f>(L33*M14)+(L33*M14)*(SUM(L17:L27)-L25)+(((L33*M14)+(L33*M14)*(SUM(L17:L27)-L25))*L31)</f>
        <v>11.408005113573896</v>
      </c>
      <c r="N33" s="26"/>
      <c r="O33" s="26"/>
      <c r="P33" s="15"/>
      <c r="R33" s="42"/>
    </row>
    <row r="34" spans="1:18" ht="17.25" customHeight="1" x14ac:dyDescent="0.35">
      <c r="A34" s="18"/>
      <c r="B34" s="15"/>
      <c r="C34" s="17"/>
      <c r="D34" s="19"/>
      <c r="E34" s="31"/>
      <c r="F34" s="17"/>
      <c r="G34" s="19"/>
      <c r="H34" s="31"/>
      <c r="I34" s="30"/>
      <c r="J34" s="19"/>
      <c r="K34" s="32"/>
      <c r="L34" s="30"/>
      <c r="M34" s="19"/>
      <c r="N34" s="26"/>
      <c r="O34" s="26"/>
      <c r="P34" s="15"/>
      <c r="R34" s="42"/>
    </row>
    <row r="35" spans="1:18" ht="17.25" customHeight="1" x14ac:dyDescent="0.35">
      <c r="A35" s="18" t="s">
        <v>16</v>
      </c>
      <c r="B35" s="15"/>
      <c r="C35" s="17"/>
      <c r="D35" s="37">
        <f>(D31+D33)/100</f>
        <v>1.6397985951189837</v>
      </c>
      <c r="E35" s="31"/>
      <c r="F35" s="17"/>
      <c r="G35" s="37">
        <f>(G31+G33)/100</f>
        <v>1.6397985951189837</v>
      </c>
      <c r="H35" s="37"/>
      <c r="I35" s="17"/>
      <c r="J35" s="37">
        <f>(J31+J33)/100</f>
        <v>1.6251587111357388</v>
      </c>
      <c r="K35" s="32"/>
      <c r="L35" s="17"/>
      <c r="M35" s="37">
        <f>(M31+M33)/100</f>
        <v>1.6251587111357388</v>
      </c>
      <c r="N35" s="26"/>
      <c r="O35" s="26"/>
      <c r="P35" s="15"/>
      <c r="R35" s="42"/>
    </row>
    <row r="36" spans="1:18" ht="17.25" customHeight="1" x14ac:dyDescent="0.35">
      <c r="A36" s="18"/>
      <c r="B36" s="15"/>
      <c r="C36" s="17"/>
      <c r="D36" s="37"/>
      <c r="E36" s="31"/>
      <c r="F36" s="17"/>
      <c r="G36" s="37"/>
      <c r="H36" s="38"/>
      <c r="I36" s="17"/>
      <c r="J36" s="37"/>
      <c r="K36" s="32"/>
      <c r="L36" s="17"/>
      <c r="M36" s="37"/>
      <c r="N36" s="26"/>
      <c r="O36" s="26"/>
      <c r="P36" s="15"/>
    </row>
    <row r="37" spans="1:18" ht="26.65" customHeight="1" x14ac:dyDescent="0.35">
      <c r="A37" s="18"/>
      <c r="B37" s="15"/>
      <c r="C37" s="17"/>
      <c r="D37" s="19"/>
      <c r="E37" s="31"/>
      <c r="F37" s="17"/>
      <c r="G37" s="19"/>
      <c r="H37" s="31"/>
      <c r="I37" s="17"/>
      <c r="J37" s="19"/>
      <c r="K37" s="32"/>
      <c r="L37" s="17"/>
      <c r="M37" s="19"/>
      <c r="N37" s="26"/>
      <c r="O37" s="26"/>
      <c r="P37" s="15"/>
    </row>
    <row r="38" spans="1:18" ht="17.25" customHeight="1" x14ac:dyDescent="0.35">
      <c r="A38" s="18" t="s">
        <v>18</v>
      </c>
      <c r="B38" s="24"/>
      <c r="C38" s="44"/>
      <c r="D38" s="39"/>
      <c r="E38" s="40"/>
      <c r="F38" s="44"/>
      <c r="G38" s="39"/>
      <c r="H38" s="40"/>
      <c r="I38" s="44"/>
      <c r="J38" s="39"/>
      <c r="K38" s="41"/>
      <c r="L38" s="44"/>
      <c r="M38" s="39"/>
      <c r="N38" s="59"/>
      <c r="O38" s="59"/>
      <c r="P38" s="27"/>
    </row>
    <row r="39" spans="1:18" ht="17.25" customHeight="1" x14ac:dyDescent="0.35">
      <c r="A39" s="18" t="s">
        <v>19</v>
      </c>
      <c r="B39" s="24"/>
      <c r="C39" s="16"/>
      <c r="D39" s="29">
        <f>D35/(1-C38)</f>
        <v>1.6397985951189837</v>
      </c>
      <c r="F39" s="16"/>
      <c r="G39" s="28">
        <f>G35/(1-F38)</f>
        <v>1.6397985951189837</v>
      </c>
      <c r="I39" s="16"/>
      <c r="J39" s="28">
        <f>J35/(1-I38)</f>
        <v>1.6251587111357388</v>
      </c>
      <c r="K39" s="24"/>
      <c r="L39" s="16"/>
      <c r="M39" s="28">
        <f>M35/(1-L38)</f>
        <v>1.6251587111357388</v>
      </c>
      <c r="N39" s="24"/>
      <c r="O39" s="24"/>
      <c r="P39" s="24"/>
    </row>
    <row r="42" spans="1:18" x14ac:dyDescent="0.35">
      <c r="A42" s="4" t="s">
        <v>17</v>
      </c>
    </row>
  </sheetData>
  <mergeCells count="8">
    <mergeCell ref="C4:D4"/>
    <mergeCell ref="F4:G4"/>
    <mergeCell ref="I4:J4"/>
    <mergeCell ref="L4:M4"/>
    <mergeCell ref="C3:D3"/>
    <mergeCell ref="F3:G3"/>
    <mergeCell ref="I3:J3"/>
    <mergeCell ref="L3:M3"/>
  </mergeCells>
  <pageMargins left="0.23622047244094491" right="0.23622047244094491" top="0.74803149606299213" bottom="0.74803149606299213" header="0.31496062992125984" footer="0.31496062992125984"/>
  <pageSetup paperSize="9" scale="5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50E8-BCCE-48BA-ABD0-A119951997D0}">
  <dimension ref="A1:E12"/>
  <sheetViews>
    <sheetView workbookViewId="0">
      <selection activeCell="B9" sqref="B9"/>
    </sheetView>
  </sheetViews>
  <sheetFormatPr defaultRowHeight="14.25" x14ac:dyDescent="0.45"/>
  <cols>
    <col min="1" max="1" width="57.59765625" bestFit="1" customWidth="1"/>
    <col min="2" max="2" width="13.265625" bestFit="1" customWidth="1"/>
    <col min="3" max="3" width="10.3984375" bestFit="1" customWidth="1"/>
    <col min="4" max="4" width="13.3984375" bestFit="1" customWidth="1"/>
    <col min="5" max="5" width="23.3984375" bestFit="1" customWidth="1"/>
  </cols>
  <sheetData>
    <row r="1" spans="1:5" x14ac:dyDescent="0.45">
      <c r="A1" s="45" t="s">
        <v>30</v>
      </c>
      <c r="B1" s="46" t="s">
        <v>19</v>
      </c>
      <c r="C1" s="46" t="s">
        <v>31</v>
      </c>
      <c r="D1" s="46" t="s">
        <v>32</v>
      </c>
    </row>
    <row r="2" spans="1:5" x14ac:dyDescent="0.45">
      <c r="A2" s="46" t="s">
        <v>45</v>
      </c>
      <c r="B2" s="47">
        <f>'Loonsomopbouw Kortdurend'!D39</f>
        <v>1.6397985951189837</v>
      </c>
      <c r="C2" s="48">
        <v>0.05</v>
      </c>
      <c r="D2" s="49">
        <f>B2*C2</f>
        <v>8.1989929755949195E-2</v>
      </c>
    </row>
    <row r="3" spans="1:5" x14ac:dyDescent="0.45">
      <c r="A3" s="46" t="s">
        <v>33</v>
      </c>
      <c r="B3" s="47">
        <f>'Loonsomopbouw Langdurig'!D39</f>
        <v>1.6397985951189837</v>
      </c>
      <c r="C3" s="48">
        <v>0.25</v>
      </c>
      <c r="D3" s="49">
        <f>B3*C3</f>
        <v>0.40994964877974593</v>
      </c>
    </row>
    <row r="4" spans="1:5" x14ac:dyDescent="0.45">
      <c r="A4" s="46" t="s">
        <v>46</v>
      </c>
      <c r="B4" s="47">
        <f>'Loonsomopbouw Kortdurend'!G39</f>
        <v>1.6397985951189837</v>
      </c>
      <c r="C4" s="48">
        <v>0.34</v>
      </c>
      <c r="D4" s="49">
        <f>B4*C4</f>
        <v>0.55753152234045456</v>
      </c>
    </row>
    <row r="5" spans="1:5" x14ac:dyDescent="0.45">
      <c r="A5" s="46" t="s">
        <v>34</v>
      </c>
      <c r="B5" s="47">
        <f>'Loonsomopbouw Langdurig'!G39</f>
        <v>1.6397985951189837</v>
      </c>
      <c r="C5" s="48">
        <v>0.05</v>
      </c>
      <c r="D5" s="49">
        <f t="shared" ref="D5:D8" si="0">B5*C5</f>
        <v>8.1989929755949195E-2</v>
      </c>
    </row>
    <row r="6" spans="1:5" x14ac:dyDescent="0.45">
      <c r="A6" s="46" t="s">
        <v>39</v>
      </c>
      <c r="B6" s="47">
        <f>'Loonsomopbouw Langdurig'!J39</f>
        <v>1.6251587111357388</v>
      </c>
      <c r="C6" s="48">
        <v>0.15</v>
      </c>
      <c r="D6" s="49">
        <f t="shared" si="0"/>
        <v>0.2437738066703608</v>
      </c>
    </row>
    <row r="7" spans="1:5" x14ac:dyDescent="0.45">
      <c r="A7" s="46" t="s">
        <v>40</v>
      </c>
      <c r="B7" s="47">
        <f>'Loonsomopbouw Langdurig'!M39</f>
        <v>1.6251587111357388</v>
      </c>
      <c r="C7" s="48">
        <v>0.15</v>
      </c>
      <c r="D7" s="49">
        <f t="shared" si="0"/>
        <v>0.2437738066703608</v>
      </c>
    </row>
    <row r="8" spans="1:5" x14ac:dyDescent="0.45">
      <c r="A8" s="46" t="s">
        <v>35</v>
      </c>
      <c r="B8" s="47">
        <f>'Loonsomopbouw Kortdurend'!K39</f>
        <v>1.5678271508518244</v>
      </c>
      <c r="C8" s="48">
        <v>0.01</v>
      </c>
      <c r="D8" s="49">
        <f t="shared" si="0"/>
        <v>1.5678271508518245E-2</v>
      </c>
    </row>
    <row r="9" spans="1:5" x14ac:dyDescent="0.45">
      <c r="A9" s="45" t="s">
        <v>36</v>
      </c>
      <c r="B9" s="50"/>
      <c r="C9" s="51">
        <f>SUM(C2:C8)</f>
        <v>1</v>
      </c>
      <c r="D9" s="52">
        <f>SUM(D2:D8)</f>
        <v>1.6346869154813386</v>
      </c>
      <c r="E9" s="56" t="s">
        <v>44</v>
      </c>
    </row>
    <row r="10" spans="1:5" x14ac:dyDescent="0.45">
      <c r="A10" s="53"/>
      <c r="B10" s="53"/>
      <c r="C10" s="53"/>
      <c r="D10" s="53"/>
    </row>
    <row r="11" spans="1:5" x14ac:dyDescent="0.45">
      <c r="A11" s="54" t="s">
        <v>37</v>
      </c>
      <c r="B11" s="53"/>
      <c r="C11" s="53"/>
      <c r="D11" s="53"/>
    </row>
    <row r="12" spans="1:5" x14ac:dyDescent="0.45">
      <c r="A12" s="53" t="s">
        <v>38</v>
      </c>
      <c r="B12" s="53"/>
      <c r="C12" s="53"/>
      <c r="D12" s="5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09A7F0FD-EBC7-48A7-A298-4DA22AC04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97A2D-CD19-4A4C-8741-3AC866D43E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A4F28-5B30-4B91-BB4D-7E1212A31717}">
  <ds:schemaRefs>
    <ds:schemaRef ds:uri="http://schemas.microsoft.com/sharepoint/v3"/>
    <ds:schemaRef ds:uri="e1f914b6-a544-4516-8258-dce33e67d544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16c3c7ec-065b-46fd-9a79-9384ce86cc5f"/>
    <ds:schemaRef ds:uri="http://schemas.microsoft.com/office/2006/documentManagement/types"/>
    <ds:schemaRef ds:uri="http://schemas.openxmlformats.org/package/2006/metadata/core-properties"/>
    <ds:schemaRef ds:uri="d072ca85-ceee-4ba7-9f7c-14d79416f14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Loonsomopbouw Kortdurend</vt:lpstr>
      <vt:lpstr>Loonsomopbouw Langdurig</vt:lpstr>
      <vt:lpstr>Basis voor beoordeling</vt:lpstr>
      <vt:lpstr>'Loonsomopbouw Kortdurend'!Afdrukbereik</vt:lpstr>
      <vt:lpstr>'Loonsomopbouw Langdurig'!Afdrukbereik</vt:lpstr>
      <vt:lpstr>'Loonsomopbouw Kortdurend'!Afdruktitels</vt:lpstr>
      <vt:lpstr>'Loonsomopbouw Langdurig'!Afdruktitels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Wahlen, Marita</dc:creator>
  <cp:lastModifiedBy>Hoekstra E (Ellen)</cp:lastModifiedBy>
  <cp:lastPrinted>2020-01-07T10:04:10Z</cp:lastPrinted>
  <dcterms:created xsi:type="dcterms:W3CDTF">2019-06-07T06:55:13Z</dcterms:created>
  <dcterms:modified xsi:type="dcterms:W3CDTF">2024-02-13T10:27:39Z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