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ml.chartshape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5601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lumconline.sharepoint.com/sites/EAAV-middelen/Gedeelde documenten/NvI 1/"/>
    </mc:Choice>
  </mc:AlternateContent>
  <xr:revisionPtr revIDLastSave="7" documentId="8_{D7D5DC27-27EA-463E-9FAE-5135700F26AA}" xr6:coauthVersionLast="47" xr6:coauthVersionMax="47" xr10:uidLastSave="{893BB78A-CF78-4EBE-80A1-EA4F03B2A463}"/>
  <bookViews>
    <workbookView xWindow="-120" yWindow="-120" windowWidth="29040" windowHeight="17640" activeTab="1" xr2:uid="{00000000-000D-0000-FFFF-FFFF00000000}"/>
  </bookViews>
  <sheets>
    <sheet name="Invul instructie" sheetId="14" r:id="rId1"/>
    <sheet name="Winkelmandje" sheetId="15" r:id="rId2"/>
    <sheet name="Formule Prijzenblad" sheetId="7" r:id="rId3"/>
  </sheets>
  <definedNames>
    <definedName name="MaxPnt" localSheetId="2">'Formule Prijzenblad'!$B$18</definedName>
    <definedName name="MaxPnt">#REF!</definedName>
    <definedName name="PrIn" localSheetId="2">'Formule Prijzenblad'!$B$21</definedName>
    <definedName name="PrIn">#REF!</definedName>
    <definedName name="PrKn" localSheetId="2">'Formule Prijzenblad'!$B$15</definedName>
    <definedName name="PrKn">#REF!</definedName>
    <definedName name="PrMax" localSheetId="2">'Formule Prijzenblad'!$B$17</definedName>
    <definedName name="PrMax">#REF!</definedName>
    <definedName name="PuKn" localSheetId="2">'Formule Prijzenblad'!$B$16</definedName>
    <definedName name="PuKn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I20" i="15" l="1"/>
  <c r="I19" i="15"/>
  <c r="I18" i="15"/>
  <c r="I17" i="15"/>
  <c r="I16" i="15"/>
  <c r="F15" i="15"/>
  <c r="I15" i="15" s="1"/>
  <c r="I9" i="15"/>
  <c r="I7" i="15"/>
  <c r="I6" i="15"/>
  <c r="F5" i="15"/>
  <c r="I5" i="15" s="1"/>
  <c r="I21" i="15" l="1"/>
  <c r="I27" i="15" s="1"/>
  <c r="I10" i="15"/>
  <c r="I26" i="15" s="1"/>
  <c r="C27" i="7"/>
  <c r="I28" i="15" l="1"/>
  <c r="C28" i="7"/>
  <c r="B28" i="7"/>
  <c r="B27" i="7" l="1"/>
  <c r="A31" i="7" l="1"/>
  <c r="M16" i="7" l="1"/>
  <c r="M19" i="7"/>
  <c r="L19" i="7"/>
  <c r="N18" i="7"/>
  <c r="M18" i="7"/>
  <c r="J16" i="7"/>
  <c r="I16" i="7"/>
  <c r="M15" i="7"/>
  <c r="K15" i="7"/>
  <c r="J15" i="7"/>
</calcChain>
</file>

<file path=xl/sharedStrings.xml><?xml version="1.0" encoding="utf-8"?>
<sst xmlns="http://schemas.openxmlformats.org/spreadsheetml/2006/main" count="130" uniqueCount="97">
  <si>
    <t>Prijsknippunt</t>
  </si>
  <si>
    <t>Puntenknippunt</t>
  </si>
  <si>
    <t>Maximale prijs</t>
  </si>
  <si>
    <t>Inschrijvingsprijs</t>
  </si>
  <si>
    <t>x</t>
  </si>
  <si>
    <t>y</t>
  </si>
  <si>
    <t>euro</t>
  </si>
  <si>
    <t>punten</t>
  </si>
  <si>
    <t>Gegevens perceel</t>
  </si>
  <si>
    <t>Gegevens inschrijver</t>
  </si>
  <si>
    <t>Berekende gegevens grafiek</t>
  </si>
  <si>
    <t>Deel 1</t>
  </si>
  <si>
    <t>Deel 2</t>
  </si>
  <si>
    <t>A</t>
  </si>
  <si>
    <t>B</t>
  </si>
  <si>
    <t>Score</t>
  </si>
  <si>
    <r>
      <t>Grafiekformule: Punten =</t>
    </r>
    <r>
      <rPr>
        <i/>
        <sz val="11"/>
        <color theme="1"/>
        <rFont val="Calibri"/>
        <family val="2"/>
        <scheme val="minor"/>
      </rPr>
      <t xml:space="preserve"> </t>
    </r>
    <r>
      <rPr>
        <b/>
        <i/>
        <sz val="11"/>
        <color rgb="FFFF0000"/>
        <rFont val="Calibri"/>
        <family val="2"/>
        <scheme val="minor"/>
      </rPr>
      <t>A</t>
    </r>
    <r>
      <rPr>
        <sz val="11"/>
        <color theme="1"/>
        <rFont val="Calibri"/>
        <family val="2"/>
        <scheme val="minor"/>
      </rPr>
      <t xml:space="preserve"> x Inschrijvingsprijs + </t>
    </r>
    <r>
      <rPr>
        <b/>
        <i/>
        <sz val="11"/>
        <color rgb="FFFF0000"/>
        <rFont val="Calibri"/>
        <family val="2"/>
        <scheme val="minor"/>
      </rPr>
      <t>B</t>
    </r>
  </si>
  <si>
    <t>Maximum pnt</t>
  </si>
  <si>
    <t>Naam</t>
  </si>
  <si>
    <t>PrKn</t>
  </si>
  <si>
    <t>PuKn</t>
  </si>
  <si>
    <t>PrMax</t>
  </si>
  <si>
    <t>(0-PuKn)/(PrMax-PrKn)</t>
  </si>
  <si>
    <t>PrMax*PuKn/(PrMax-PrKn)</t>
  </si>
  <si>
    <t>Punten = A x Inschrijfprijs + B</t>
  </si>
  <si>
    <t xml:space="preserve">Formule voor A en B is: </t>
  </si>
  <si>
    <t>Grafiekformule is:</t>
  </si>
  <si>
    <t>TOTALEN</t>
  </si>
  <si>
    <t>Audiovisuele middelen</t>
  </si>
  <si>
    <t>Rekenblad gunningscriterium Prijs</t>
  </si>
  <si>
    <t>Prijzenblad - EA Audiovisuele middelen F-EU-22-01</t>
  </si>
  <si>
    <t>Bijlage 2 Prijzenblad - EA Audiovisuele middelen F-EU-22-01</t>
  </si>
  <si>
    <t>Instructie en uitleg, Prijzenblad</t>
  </si>
  <si>
    <t>Definitie: Conform PVE audiovisuele middelen</t>
  </si>
  <si>
    <t>Wijzigingen van de lay-out en de gebruikte formules in dit prijzenblad zijn niet toegestaan.</t>
  </si>
  <si>
    <t xml:space="preserve">Er zijn fictieve aantallen aangehouden in deze prijslijst om verschillende componenten op de juiste manier mee te wegen. Deze aantallen zijn op jaarbasis en kunnen geen rechten aan worden ontleent. </t>
  </si>
  <si>
    <t>Het tabbladen Winkelmandje van de prijslijst moet ingevuld worden door Opdrachtnemer waarbij alle gele velden ingevuld moeten worden</t>
  </si>
  <si>
    <t xml:space="preserve">Over de opgegeven prijzen en opslagpercentages in deze prijslijst worden geen extra toeslagen meer gerekend. Het uurtarief is een all-in tarief. Alle kosten zijn hierin opgenomen om de opdracht naar behoren uit te voeren. Het is niet toegestaan om andere kosten op te voeren. </t>
  </si>
  <si>
    <t xml:space="preserve">Bij enkele kostensoorten zijn plafondbedragen van toepassing. Tarieven aanbieden boven het plafondbedrag betekent een knock out en leidt tot een ongeldige Inschrijving. Inschrijving wordt ter zijde gelegd van verdere beoordeling. </t>
  </si>
  <si>
    <t>Uurtarieven, prijzen en het opslagpercentage in deze prijslijst liggen vast gedurende het eerste contractjaar en mogen geindexeerd worden zoals omschreven in de Overeenkomst.</t>
  </si>
  <si>
    <r>
      <t>Het</t>
    </r>
    <r>
      <rPr>
        <sz val="11"/>
        <rFont val="Calibri"/>
        <family val="2"/>
        <scheme val="minor"/>
      </rPr>
      <t xml:space="preserve"> opslagpercentage</t>
    </r>
    <r>
      <rPr>
        <sz val="11"/>
        <color theme="1"/>
        <rFont val="Calibri"/>
        <family val="2"/>
        <scheme val="minor"/>
      </rPr>
      <t xml:space="preserve"> van Opdrachtnemer is ten opzichte van de inkoopprijs en inclusief de verrekening van eventuele bonus en/of kickback-fees afspraken.</t>
    </r>
  </si>
  <si>
    <t>U kunt 2 cijfers achter de komma gebruiken.</t>
  </si>
  <si>
    <t xml:space="preserve">Alle tarieven in de prijslijst worden exclusief BTW ingevuld. </t>
  </si>
  <si>
    <t>Vul het totaalbedrag Fictieve Inschrijfprijs in in Negometrix</t>
  </si>
  <si>
    <r>
      <t>Het Ingevulde prijzenblad dient u in</t>
    </r>
    <r>
      <rPr>
        <b/>
        <sz val="11"/>
        <rFont val="Calibri"/>
        <family val="2"/>
        <scheme val="minor"/>
      </rPr>
      <t xml:space="preserve"> Excel-format en in PDF-format</t>
    </r>
    <r>
      <rPr>
        <sz val="11"/>
        <rFont val="Calibri"/>
        <family val="2"/>
        <scheme val="minor"/>
      </rPr>
      <t>, via TenderNed te uploaden</t>
    </r>
  </si>
  <si>
    <t>Projectopdrachten*</t>
  </si>
  <si>
    <t>Nr.</t>
  </si>
  <si>
    <t>Kostensoort</t>
  </si>
  <si>
    <t>Omschrijving</t>
  </si>
  <si>
    <t># Keer of aantallen</t>
  </si>
  <si>
    <t># Uren</t>
  </si>
  <si>
    <t># %</t>
  </si>
  <si>
    <r>
      <t xml:space="preserve"> Tarief </t>
    </r>
    <r>
      <rPr>
        <b/>
        <sz val="9"/>
        <color theme="1"/>
        <rFont val="Calibri"/>
        <family val="2"/>
        <scheme val="minor"/>
      </rPr>
      <t>excl. btw</t>
    </r>
  </si>
  <si>
    <r>
      <t xml:space="preserve">Subtotaal </t>
    </r>
    <r>
      <rPr>
        <b/>
        <sz val="9"/>
        <color theme="1"/>
        <rFont val="Calibri"/>
        <family val="2"/>
        <scheme val="minor"/>
      </rPr>
      <t>excl. btw</t>
    </r>
  </si>
  <si>
    <t>Arbeidskosten uitvoerende</t>
  </si>
  <si>
    <t>Uurtarief uitvoerende medewerker</t>
  </si>
  <si>
    <t>15 dagdelen 
(dagdeel is 4 uur)</t>
  </si>
  <si>
    <t>Arbeidskosten projectbegeleider</t>
  </si>
  <si>
    <t>Uurtarief projectbegeleider</t>
  </si>
  <si>
    <t>20 uur</t>
  </si>
  <si>
    <t>Voorrijkosten</t>
  </si>
  <si>
    <r>
      <t xml:space="preserve">Eénmalig kosten per dag voor transport van en naar LUMC op basis van een order. 
</t>
    </r>
    <r>
      <rPr>
        <i/>
        <sz val="11"/>
        <rFont val="Calibri"/>
        <family val="2"/>
        <scheme val="minor"/>
      </rPr>
      <t>Plafondbedrag van toepassing: maximaal 200,- EUR excl. btw per keer</t>
    </r>
  </si>
  <si>
    <r>
      <t>15 keer</t>
    </r>
    <r>
      <rPr>
        <sz val="8"/>
        <rFont val="Calibri"/>
        <family val="2"/>
        <scheme val="minor"/>
      </rPr>
      <t> </t>
    </r>
  </si>
  <si>
    <t>n.v.t.</t>
  </si>
  <si>
    <t>Advies- en offerte kosten</t>
  </si>
  <si>
    <t>Kosten voor advies t.b.v opdracht en het maken van de offerte</t>
  </si>
  <si>
    <t>Gratis</t>
  </si>
  <si>
    <t>AV middelen</t>
  </si>
  <si>
    <r>
      <t xml:space="preserve">Hard en software + licenties
</t>
    </r>
    <r>
      <rPr>
        <i/>
        <sz val="11"/>
        <rFont val="Calibri"/>
        <family val="2"/>
        <scheme val="minor"/>
      </rPr>
      <t>Plafondbedrag van toepassing: maximaal 20%</t>
    </r>
  </si>
  <si>
    <t>Inkoopprijs +</t>
  </si>
  <si>
    <t>Totaal projectopdrachten</t>
  </si>
  <si>
    <t xml:space="preserve">* Meerkosten buiten Opdracht/Offerte altijd in overleg en na goedkeuring LUMC pas factureren. </t>
  </si>
  <si>
    <r>
      <t>Service- en onderhoud opdrachten</t>
    </r>
    <r>
      <rPr>
        <b/>
        <sz val="8"/>
        <color theme="1"/>
        <rFont val="Calibri"/>
        <family val="2"/>
        <scheme val="minor"/>
      </rPr>
      <t> </t>
    </r>
  </si>
  <si>
    <r>
      <t xml:space="preserve"> Tarief per uur of per keer </t>
    </r>
    <r>
      <rPr>
        <b/>
        <sz val="9"/>
        <color theme="1"/>
        <rFont val="Calibri"/>
        <family val="2"/>
        <scheme val="minor"/>
      </rPr>
      <t>excl. btw</t>
    </r>
  </si>
  <si>
    <t>40 dagdelen 
(dagdeel is 4 uur)</t>
  </si>
  <si>
    <r>
      <t xml:space="preserve">Eénmalig kosten per dag voor transport van en naar LUMC
</t>
    </r>
    <r>
      <rPr>
        <i/>
        <sz val="11"/>
        <color theme="1"/>
        <rFont val="Calibri"/>
        <family val="2"/>
        <scheme val="minor"/>
      </rPr>
      <t>Plafondbedrag van toepassing: maximaal 200,- EUR excl. btw per keer</t>
    </r>
  </si>
  <si>
    <t>40 keer</t>
  </si>
  <si>
    <r>
      <t xml:space="preserve">Hard en software + licenties
</t>
    </r>
    <r>
      <rPr>
        <i/>
        <sz val="11"/>
        <color theme="1"/>
        <rFont val="Calibri"/>
        <family val="2"/>
        <scheme val="minor"/>
      </rPr>
      <t>Plafondbedrag van toepassing: maximaal 20%</t>
    </r>
  </si>
  <si>
    <t xml:space="preserve">Kosten per type ruimte : prioriteit 1
</t>
  </si>
  <si>
    <t xml:space="preserve">
 20 keer</t>
  </si>
  <si>
    <t xml:space="preserve">Kosten per type ruimte : prioriteit 2
</t>
  </si>
  <si>
    <t xml:space="preserve">
10 keer</t>
  </si>
  <si>
    <t xml:space="preserve">Kosten per type ruimte : prioriteit 3
</t>
  </si>
  <si>
    <t>Totaal Service- en onderhoud opdrachten </t>
  </si>
  <si>
    <t>Onderdeel</t>
  </si>
  <si>
    <t>Projectopdrachten</t>
  </si>
  <si>
    <t>Service- en onderhoud opdrachten </t>
  </si>
  <si>
    <t>Fictieve Inschrijfprijs exclusief BTW</t>
  </si>
  <si>
    <t>Rechtsgeldige ondertekening</t>
  </si>
  <si>
    <t>Functie</t>
  </si>
  <si>
    <t>Plaats</t>
  </si>
  <si>
    <t>Datum</t>
  </si>
  <si>
    <t>Handtekening</t>
  </si>
  <si>
    <r>
      <t xml:space="preserve">Bijlage </t>
    </r>
    <r>
      <rPr>
        <sz val="11"/>
        <color rgb="FFFF0000"/>
        <rFont val="Calibri"/>
        <family val="2"/>
        <scheme val="minor"/>
      </rPr>
      <t>10</t>
    </r>
    <r>
      <rPr>
        <sz val="11"/>
        <color theme="1"/>
        <rFont val="Calibri"/>
        <family val="2"/>
        <scheme val="minor"/>
      </rPr>
      <t xml:space="preserve"> </t>
    </r>
    <r>
      <rPr>
        <strike/>
        <sz val="11"/>
        <color theme="1"/>
        <rFont val="Calibri"/>
        <family val="2"/>
        <scheme val="minor"/>
      </rPr>
      <t>9</t>
    </r>
    <r>
      <rPr>
        <sz val="11"/>
        <color theme="1"/>
        <rFont val="Calibri"/>
        <family val="2"/>
        <scheme val="minor"/>
      </rPr>
      <t xml:space="preserve"> SLA - </t>
    </r>
    <r>
      <rPr>
        <sz val="11"/>
        <color rgb="FFFF0000"/>
        <rFont val="Calibri"/>
        <family val="2"/>
        <scheme val="minor"/>
      </rPr>
      <t>artikel 4.2</t>
    </r>
    <r>
      <rPr>
        <sz val="11"/>
        <color theme="1"/>
        <rFont val="Calibri"/>
        <family val="2"/>
        <scheme val="minor"/>
      </rPr>
      <t xml:space="preserve"> </t>
    </r>
    <r>
      <rPr>
        <strike/>
        <sz val="11"/>
        <color theme="1"/>
        <rFont val="Calibri"/>
        <family val="2"/>
        <scheme val="minor"/>
      </rPr>
      <t>paragraaf 6.5</t>
    </r>
    <r>
      <rPr>
        <sz val="11"/>
        <color theme="1"/>
        <rFont val="Calibri"/>
        <family val="2"/>
        <scheme val="minor"/>
      </rPr>
      <t xml:space="preserve">:
MDO
Onderwijsruimte in het onderwijsgebouw Klein
Onderwijsruimte Middelgroot
Onderwijsruimte Groot
Collegezaal in gebouw 1
</t>
    </r>
    <r>
      <rPr>
        <i/>
        <sz val="11"/>
        <color theme="1"/>
        <rFont val="Calibri"/>
        <family val="2"/>
        <scheme val="minor"/>
      </rPr>
      <t>Toeslag maximaal 100 % bovenop het uurtarief arbeidskosten uitvoerende, regel 15</t>
    </r>
  </si>
  <si>
    <r>
      <t xml:space="preserve">Bijlage </t>
    </r>
    <r>
      <rPr>
        <sz val="11"/>
        <color rgb="FFFF0000"/>
        <rFont val="Calibri"/>
        <family val="2"/>
        <scheme val="minor"/>
      </rPr>
      <t xml:space="preserve">10 </t>
    </r>
    <r>
      <rPr>
        <strike/>
        <sz val="11"/>
        <color theme="1"/>
        <rFont val="Calibri"/>
        <family val="2"/>
        <scheme val="minor"/>
      </rPr>
      <t>9</t>
    </r>
    <r>
      <rPr>
        <sz val="11"/>
        <color theme="1"/>
        <rFont val="Calibri"/>
        <family val="2"/>
        <scheme val="minor"/>
      </rPr>
      <t xml:space="preserve"> SLA - </t>
    </r>
    <r>
      <rPr>
        <sz val="11"/>
        <color rgb="FFFF0000"/>
        <rFont val="Calibri"/>
        <family val="2"/>
        <scheme val="minor"/>
      </rPr>
      <t>artikel 4.2</t>
    </r>
    <r>
      <rPr>
        <sz val="11"/>
        <color theme="1"/>
        <rFont val="Calibri"/>
        <family val="2"/>
        <scheme val="minor"/>
      </rPr>
      <t xml:space="preserve"> </t>
    </r>
    <r>
      <rPr>
        <strike/>
        <sz val="11"/>
        <color theme="1"/>
        <rFont val="Calibri"/>
        <family val="2"/>
        <scheme val="minor"/>
      </rPr>
      <t>paragraaf 6.5</t>
    </r>
    <r>
      <rPr>
        <sz val="11"/>
        <color theme="1"/>
        <rFont val="Calibri"/>
        <family val="2"/>
        <scheme val="minor"/>
      </rPr>
      <t xml:space="preserve">:
Video conference Standaard
Overdrachtsruimtes
</t>
    </r>
    <r>
      <rPr>
        <i/>
        <sz val="11"/>
        <color theme="1"/>
        <rFont val="Calibri"/>
        <family val="2"/>
        <scheme val="minor"/>
      </rPr>
      <t>Toeslag maximaal 100 % bovenop het uurtarief arbeidskosten uitvoerende, regel 15</t>
    </r>
  </si>
  <si>
    <r>
      <t xml:space="preserve">Bijlage </t>
    </r>
    <r>
      <rPr>
        <sz val="11"/>
        <color rgb="FFFF0000"/>
        <rFont val="Calibri"/>
        <family val="2"/>
        <scheme val="minor"/>
      </rPr>
      <t>10</t>
    </r>
    <r>
      <rPr>
        <sz val="11"/>
        <color theme="1"/>
        <rFont val="Calibri"/>
        <family val="2"/>
        <scheme val="minor"/>
      </rPr>
      <t xml:space="preserve"> </t>
    </r>
    <r>
      <rPr>
        <strike/>
        <sz val="11"/>
        <color theme="1"/>
        <rFont val="Calibri"/>
        <family val="2"/>
        <scheme val="minor"/>
      </rPr>
      <t>9</t>
    </r>
    <r>
      <rPr>
        <sz val="11"/>
        <color theme="1"/>
        <rFont val="Calibri"/>
        <family val="2"/>
        <scheme val="minor"/>
      </rPr>
      <t xml:space="preserve"> SLA - </t>
    </r>
    <r>
      <rPr>
        <sz val="11"/>
        <color rgb="FFFF0000"/>
        <rFont val="Calibri"/>
        <family val="2"/>
        <scheme val="minor"/>
      </rPr>
      <t>artikel 4.2</t>
    </r>
    <r>
      <rPr>
        <sz val="11"/>
        <color theme="1"/>
        <rFont val="Calibri"/>
        <family val="2"/>
        <scheme val="minor"/>
      </rPr>
      <t xml:space="preserve"> </t>
    </r>
    <r>
      <rPr>
        <strike/>
        <sz val="11"/>
        <color theme="1"/>
        <rFont val="Calibri"/>
        <family val="2"/>
        <scheme val="minor"/>
      </rPr>
      <t>paragraaf 6.5</t>
    </r>
    <r>
      <rPr>
        <sz val="11"/>
        <color theme="1"/>
        <rFont val="Calibri"/>
        <family val="2"/>
        <scheme val="minor"/>
      </rPr>
      <t xml:space="preserve">:
Vergaderzaal en overig
</t>
    </r>
    <r>
      <rPr>
        <i/>
        <sz val="11"/>
        <color theme="1"/>
        <rFont val="Calibri"/>
        <family val="2"/>
        <scheme val="minor"/>
      </rPr>
      <t>Toeslag maximaal 100 % bovenop het uurtarief arbeidskosten uitvoerende, regel 15</t>
    </r>
  </si>
  <si>
    <r>
      <t>Bijlage 2 Prijzenblad - EA Audiovisuele middelen F-EU-22-01_</t>
    </r>
    <r>
      <rPr>
        <sz val="18"/>
        <color rgb="FFFF0000"/>
        <rFont val="Calibri"/>
        <family val="2"/>
        <scheme val="minor"/>
      </rPr>
      <t>incl NvI 1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</si>
</sst>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4" formatCode="_-&quot;€&quot;\ * #,##0.00_-;_-&quot;€&quot;\ * #,##0.00\-;_-&quot;€&quot;\ * &quot;-&quot;??_-;_-@_-"/>
    <numFmt numFmtId="164" formatCode="_ &quot;€&quot;\ * #,##0.00_ ;_ &quot;€&quot;\ * \-#,##0.00_ ;_ &quot;€&quot;\ * &quot;-&quot;??_ ;_ @_ "/>
    <numFmt numFmtId="165" formatCode="0.00000"/>
    <numFmt numFmtId="166" formatCode="0.000"/>
  </numFmts>
  <fonts count="2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i/>
      <sz val="11"/>
      <color rgb="FFFF0000"/>
      <name val="Calibri"/>
      <family val="2"/>
      <scheme val="minor"/>
    </font>
    <font>
      <b/>
      <sz val="22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20"/>
      <color theme="1"/>
      <name val="Calibri"/>
      <family val="2"/>
      <scheme val="minor"/>
    </font>
    <font>
      <sz val="18"/>
      <color theme="1"/>
      <name val="Calibri"/>
      <family val="2"/>
      <scheme val="minor"/>
    </font>
    <font>
      <sz val="10"/>
      <name val="Times New Roman"/>
      <family val="1"/>
    </font>
    <font>
      <sz val="1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i/>
      <sz val="11"/>
      <name val="Calibri"/>
      <family val="2"/>
      <scheme val="minor"/>
    </font>
    <font>
      <sz val="8"/>
      <name val="Calibri"/>
      <family val="2"/>
      <scheme val="minor"/>
    </font>
    <font>
      <b/>
      <sz val="8"/>
      <color theme="1"/>
      <name val="Calibri"/>
      <family val="2"/>
      <scheme val="minor"/>
    </font>
    <font>
      <sz val="11"/>
      <color theme="4" tint="-0.249977111117893"/>
      <name val="Calibri"/>
      <family val="2"/>
      <scheme val="minor"/>
    </font>
    <font>
      <sz val="11"/>
      <color theme="1"/>
      <name val="Arial"/>
      <family val="2"/>
    </font>
    <font>
      <sz val="11"/>
      <color rgb="FFFF0000"/>
      <name val="Calibri"/>
      <family val="2"/>
      <scheme val="minor"/>
    </font>
    <font>
      <strike/>
      <sz val="11"/>
      <color theme="1"/>
      <name val="Calibri"/>
      <family val="2"/>
      <scheme val="minor"/>
    </font>
    <font>
      <sz val="18"/>
      <color rgb="FFFF0000"/>
      <name val="Calibri"/>
      <family val="2"/>
      <scheme val="minor"/>
    </font>
  </fonts>
  <fills count="1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00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4" tint="-0.249977111117893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 tint="-0.499984740745262"/>
        <bgColor indexed="64"/>
      </patternFill>
    </fill>
    <fill>
      <patternFill patternType="solid">
        <fgColor rgb="FFFFFFCC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4">
    <xf numFmtId="0" fontId="0" fillId="0" borderId="0"/>
    <xf numFmtId="9" fontId="8" fillId="0" borderId="0" applyFont="0" applyFill="0" applyBorder="0" applyAlignment="0" applyProtection="0"/>
    <xf numFmtId="0" fontId="12" fillId="0" borderId="0"/>
    <xf numFmtId="164" fontId="8" fillId="0" borderId="0" applyFont="0" applyFill="0" applyBorder="0" applyAlignment="0" applyProtection="0"/>
  </cellStyleXfs>
  <cellXfs count="91">
    <xf numFmtId="0" fontId="0" fillId="0" borderId="0" xfId="0"/>
    <xf numFmtId="0" fontId="1" fillId="0" borderId="0" xfId="0" applyFont="1" applyFill="1" applyAlignment="1" applyProtection="1"/>
    <xf numFmtId="0" fontId="0" fillId="0" borderId="0" xfId="0" applyFill="1" applyProtection="1"/>
    <xf numFmtId="0" fontId="1" fillId="3" borderId="0" xfId="0" applyFont="1" applyFill="1" applyProtection="1"/>
    <xf numFmtId="0" fontId="0" fillId="0" borderId="0" xfId="0" applyProtection="1"/>
    <xf numFmtId="0" fontId="1" fillId="0" borderId="0" xfId="0" applyFont="1" applyFill="1" applyProtection="1"/>
    <xf numFmtId="0" fontId="0" fillId="0" borderId="0" xfId="0" applyAlignment="1" applyProtection="1">
      <alignment horizontal="right"/>
    </xf>
    <xf numFmtId="1" fontId="0" fillId="0" borderId="0" xfId="0" applyNumberFormat="1" applyProtection="1"/>
    <xf numFmtId="0" fontId="3" fillId="0" borderId="0" xfId="0" applyFont="1" applyAlignment="1" applyProtection="1">
      <alignment horizontal="center"/>
    </xf>
    <xf numFmtId="165" fontId="1" fillId="4" borderId="0" xfId="0" applyNumberFormat="1" applyFont="1" applyFill="1" applyProtection="1"/>
    <xf numFmtId="3" fontId="0" fillId="0" borderId="0" xfId="0" applyNumberFormat="1" applyFill="1" applyProtection="1"/>
    <xf numFmtId="0" fontId="11" fillId="0" borderId="0" xfId="0" applyFont="1" applyAlignment="1">
      <alignment horizontal="center"/>
    </xf>
    <xf numFmtId="0" fontId="11" fillId="0" borderId="0" xfId="0" applyFont="1"/>
    <xf numFmtId="0" fontId="9" fillId="8" borderId="0" xfId="2" applyFont="1" applyFill="1" applyAlignment="1">
      <alignment vertical="top" wrapText="1"/>
    </xf>
    <xf numFmtId="0" fontId="6" fillId="5" borderId="5" xfId="2" applyFont="1" applyFill="1" applyBorder="1" applyAlignment="1">
      <alignment vertical="top" wrapText="1"/>
    </xf>
    <xf numFmtId="0" fontId="6" fillId="5" borderId="1" xfId="2" applyFont="1" applyFill="1" applyBorder="1" applyAlignment="1">
      <alignment vertical="top" wrapText="1"/>
    </xf>
    <xf numFmtId="49" fontId="8" fillId="0" borderId="1" xfId="3" applyNumberFormat="1" applyFont="1" applyFill="1" applyBorder="1" applyAlignment="1">
      <alignment horizontal="left" vertical="top" wrapText="1"/>
    </xf>
    <xf numFmtId="0" fontId="0" fillId="0" borderId="1" xfId="0" applyBorder="1" applyAlignment="1">
      <alignment vertical="top" wrapText="1"/>
    </xf>
    <xf numFmtId="0" fontId="0" fillId="0" borderId="0" xfId="0" applyAlignment="1">
      <alignment vertical="top" wrapText="1"/>
    </xf>
    <xf numFmtId="0" fontId="6" fillId="0" borderId="0" xfId="2" applyFont="1" applyAlignment="1">
      <alignment vertical="top" wrapText="1"/>
    </xf>
    <xf numFmtId="0" fontId="13" fillId="0" borderId="0" xfId="0" applyFont="1"/>
    <xf numFmtId="0" fontId="1" fillId="10" borderId="5" xfId="0" applyFont="1" applyFill="1" applyBorder="1" applyAlignment="1">
      <alignment horizontal="center" vertical="center" wrapText="1"/>
    </xf>
    <xf numFmtId="0" fontId="1" fillId="10" borderId="5" xfId="0" applyFont="1" applyFill="1" applyBorder="1" applyAlignment="1">
      <alignment vertical="center" wrapText="1"/>
    </xf>
    <xf numFmtId="0" fontId="1" fillId="10" borderId="8" xfId="0" applyFont="1" applyFill="1" applyBorder="1" applyAlignment="1">
      <alignment vertical="center" wrapText="1"/>
    </xf>
    <xf numFmtId="0" fontId="1" fillId="0" borderId="0" xfId="0" applyFont="1"/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vertical="center" wrapText="1"/>
    </xf>
    <xf numFmtId="0" fontId="6" fillId="0" borderId="2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11" borderId="1" xfId="0" applyFill="1" applyBorder="1" applyAlignment="1">
      <alignment horizontal="center" vertical="center"/>
    </xf>
    <xf numFmtId="44" fontId="0" fillId="0" borderId="1" xfId="0" applyNumberFormat="1" applyBorder="1" applyAlignment="1">
      <alignment vertical="center"/>
    </xf>
    <xf numFmtId="44" fontId="0" fillId="11" borderId="1" xfId="0" applyNumberFormat="1" applyFill="1" applyBorder="1" applyAlignment="1">
      <alignment vertical="center"/>
    </xf>
    <xf numFmtId="0" fontId="0" fillId="0" borderId="4" xfId="0" applyBorder="1" applyAlignment="1">
      <alignment horizontal="center" vertical="center" wrapText="1"/>
    </xf>
    <xf numFmtId="0" fontId="0" fillId="0" borderId="4" xfId="0" applyBorder="1" applyAlignment="1">
      <alignment vertical="center" wrapText="1"/>
    </xf>
    <xf numFmtId="44" fontId="6" fillId="0" borderId="2" xfId="0" applyNumberFormat="1" applyFont="1" applyBorder="1" applyAlignment="1">
      <alignment horizontal="center" vertical="center" wrapText="1"/>
    </xf>
    <xf numFmtId="0" fontId="1" fillId="6" borderId="6" xfId="0" applyFont="1" applyFill="1" applyBorder="1" applyAlignment="1">
      <alignment horizontal="left" vertical="center" wrapText="1"/>
    </xf>
    <xf numFmtId="0" fontId="0" fillId="6" borderId="3" xfId="0" applyFill="1" applyBorder="1" applyAlignment="1">
      <alignment vertical="center" wrapText="1"/>
    </xf>
    <xf numFmtId="44" fontId="1" fillId="6" borderId="1" xfId="0" applyNumberFormat="1" applyFont="1" applyFill="1" applyBorder="1"/>
    <xf numFmtId="0" fontId="1" fillId="10" borderId="1" xfId="0" applyFont="1" applyFill="1" applyBorder="1" applyAlignment="1">
      <alignment horizontal="center" vertical="center" wrapText="1"/>
    </xf>
    <xf numFmtId="0" fontId="1" fillId="10" borderId="1" xfId="0" applyFont="1" applyFill="1" applyBorder="1" applyAlignment="1">
      <alignment vertical="center" wrapText="1"/>
    </xf>
    <xf numFmtId="0" fontId="6" fillId="0" borderId="1" xfId="0" applyFont="1" applyBorder="1" applyAlignment="1">
      <alignment horizontal="center" vertical="center" wrapText="1"/>
    </xf>
    <xf numFmtId="44" fontId="6" fillId="0" borderId="1" xfId="0" applyNumberFormat="1" applyFont="1" applyBorder="1" applyAlignment="1">
      <alignment vertical="center" wrapText="1"/>
    </xf>
    <xf numFmtId="9" fontId="0" fillId="11" borderId="1" xfId="1" applyFont="1" applyFill="1" applyBorder="1" applyAlignment="1">
      <alignment horizontal="center" vertical="center"/>
    </xf>
    <xf numFmtId="0" fontId="0" fillId="0" borderId="2" xfId="0" applyBorder="1" applyAlignment="1">
      <alignment vertical="center" wrapText="1"/>
    </xf>
    <xf numFmtId="0" fontId="1" fillId="10" borderId="2" xfId="0" applyFont="1" applyFill="1" applyBorder="1" applyAlignment="1">
      <alignment horizontal="center" vertical="center" wrapText="1"/>
    </xf>
    <xf numFmtId="0" fontId="1" fillId="10" borderId="10" xfId="0" applyFont="1" applyFill="1" applyBorder="1" applyAlignment="1">
      <alignment vertical="center" wrapText="1"/>
    </xf>
    <xf numFmtId="0" fontId="1" fillId="10" borderId="9" xfId="0" applyFont="1" applyFill="1" applyBorder="1" applyAlignment="1">
      <alignment vertical="center" wrapText="1"/>
    </xf>
    <xf numFmtId="0" fontId="1" fillId="10" borderId="9" xfId="0" applyFont="1" applyFill="1" applyBorder="1"/>
    <xf numFmtId="0" fontId="1" fillId="10" borderId="3" xfId="0" applyFont="1" applyFill="1" applyBorder="1"/>
    <xf numFmtId="0" fontId="0" fillId="0" borderId="2" xfId="0" applyBorder="1" applyAlignment="1">
      <alignment horizontal="center" vertical="center" wrapText="1"/>
    </xf>
    <xf numFmtId="0" fontId="0" fillId="0" borderId="6" xfId="0" applyBorder="1" applyAlignment="1">
      <alignment vertical="center" wrapText="1"/>
    </xf>
    <xf numFmtId="0" fontId="0" fillId="0" borderId="6" xfId="0" applyBorder="1"/>
    <xf numFmtId="0" fontId="0" fillId="0" borderId="3" xfId="0" applyBorder="1" applyAlignment="1">
      <alignment vertical="center" wrapText="1"/>
    </xf>
    <xf numFmtId="44" fontId="0" fillId="0" borderId="11" xfId="0" applyNumberFormat="1" applyBorder="1"/>
    <xf numFmtId="44" fontId="0" fillId="0" borderId="3" xfId="0" applyNumberFormat="1" applyBorder="1"/>
    <xf numFmtId="0" fontId="14" fillId="7" borderId="12" xfId="0" applyFont="1" applyFill="1" applyBorder="1" applyAlignment="1">
      <alignment horizontal="left" vertical="center" wrapText="1"/>
    </xf>
    <xf numFmtId="0" fontId="13" fillId="7" borderId="11" xfId="0" applyFont="1" applyFill="1" applyBorder="1" applyAlignment="1">
      <alignment vertical="center" wrapText="1"/>
    </xf>
    <xf numFmtId="44" fontId="14" fillId="7" borderId="1" xfId="0" applyNumberFormat="1" applyFont="1" applyFill="1" applyBorder="1"/>
    <xf numFmtId="0" fontId="0" fillId="0" borderId="0" xfId="0" applyAlignment="1">
      <alignment horizontal="center" vertical="center"/>
    </xf>
    <xf numFmtId="0" fontId="19" fillId="0" borderId="0" xfId="0" applyFont="1"/>
    <xf numFmtId="44" fontId="0" fillId="2" borderId="1" xfId="0" applyNumberFormat="1" applyFill="1" applyBorder="1" applyAlignment="1" applyProtection="1">
      <alignment vertical="center" wrapText="1"/>
      <protection locked="0"/>
    </xf>
    <xf numFmtId="9" fontId="0" fillId="2" borderId="1" xfId="1" applyFont="1" applyFill="1" applyBorder="1" applyAlignment="1" applyProtection="1">
      <alignment horizontal="center" vertical="center"/>
      <protection locked="0"/>
    </xf>
    <xf numFmtId="0" fontId="20" fillId="0" borderId="0" xfId="0" applyFont="1" applyAlignment="1">
      <alignment vertical="center"/>
    </xf>
    <xf numFmtId="0" fontId="5" fillId="5" borderId="0" xfId="0" applyFont="1" applyFill="1" applyProtection="1">
      <protection locked="0"/>
    </xf>
    <xf numFmtId="0" fontId="0" fillId="0" borderId="0" xfId="0" applyProtection="1">
      <protection locked="0"/>
    </xf>
    <xf numFmtId="0" fontId="0" fillId="2" borderId="0" xfId="0" applyFill="1" applyProtection="1">
      <protection locked="0"/>
    </xf>
    <xf numFmtId="0" fontId="20" fillId="0" borderId="1" xfId="0" applyFont="1" applyBorder="1" applyAlignment="1">
      <alignment horizontal="center" vertical="center" wrapText="1"/>
    </xf>
    <xf numFmtId="0" fontId="20" fillId="12" borderId="1" xfId="0" applyFont="1" applyFill="1" applyBorder="1" applyAlignment="1" applyProtection="1">
      <alignment horizontal="center" vertical="center" wrapText="1"/>
      <protection locked="0"/>
    </xf>
    <xf numFmtId="0" fontId="14" fillId="9" borderId="4" xfId="0" applyFont="1" applyFill="1" applyBorder="1" applyAlignment="1">
      <alignment horizontal="center" vertical="center"/>
    </xf>
    <xf numFmtId="0" fontId="14" fillId="9" borderId="7" xfId="0" applyFont="1" applyFill="1" applyBorder="1" applyAlignment="1">
      <alignment horizontal="center" vertical="center"/>
    </xf>
    <xf numFmtId="0" fontId="14" fillId="9" borderId="5" xfId="0" applyFont="1" applyFill="1" applyBorder="1" applyAlignment="1">
      <alignment horizontal="center" vertical="center"/>
    </xf>
    <xf numFmtId="0" fontId="1" fillId="6" borderId="2" xfId="0" applyFont="1" applyFill="1" applyBorder="1" applyAlignment="1">
      <alignment horizontal="center" vertical="center" wrapText="1"/>
    </xf>
    <xf numFmtId="0" fontId="1" fillId="6" borderId="6" xfId="0" applyFont="1" applyFill="1" applyBorder="1" applyAlignment="1">
      <alignment horizontal="center" vertical="center" wrapText="1"/>
    </xf>
    <xf numFmtId="0" fontId="1" fillId="6" borderId="3" xfId="0" applyFont="1" applyFill="1" applyBorder="1" applyAlignment="1">
      <alignment horizontal="center" vertical="center" wrapText="1"/>
    </xf>
    <xf numFmtId="0" fontId="1" fillId="6" borderId="2" xfId="0" applyFont="1" applyFill="1" applyBorder="1" applyAlignment="1">
      <alignment horizontal="left" vertical="center" wrapText="1"/>
    </xf>
    <xf numFmtId="0" fontId="1" fillId="6" borderId="6" xfId="0" applyFont="1" applyFill="1" applyBorder="1" applyAlignment="1">
      <alignment horizontal="left" vertical="center" wrapText="1"/>
    </xf>
    <xf numFmtId="0" fontId="0" fillId="0" borderId="9" xfId="0" applyBorder="1" applyAlignment="1">
      <alignment horizontal="center" vertical="center"/>
    </xf>
    <xf numFmtId="0" fontId="1" fillId="6" borderId="1" xfId="0" applyFont="1" applyFill="1" applyBorder="1" applyAlignment="1">
      <alignment horizontal="center" vertical="center" wrapText="1"/>
    </xf>
    <xf numFmtId="0" fontId="1" fillId="6" borderId="4" xfId="0" applyFont="1" applyFill="1" applyBorder="1" applyAlignment="1">
      <alignment horizontal="center" vertical="center" wrapText="1"/>
    </xf>
    <xf numFmtId="0" fontId="0" fillId="0" borderId="2" xfId="0" applyBorder="1" applyAlignment="1">
      <alignment horizontal="left" vertical="center" wrapText="1"/>
    </xf>
    <xf numFmtId="0" fontId="0" fillId="0" borderId="6" xfId="0" applyBorder="1" applyAlignment="1">
      <alignment horizontal="left" vertical="center" wrapText="1"/>
    </xf>
    <xf numFmtId="0" fontId="14" fillId="7" borderId="2" xfId="0" applyFont="1" applyFill="1" applyBorder="1" applyAlignment="1">
      <alignment horizontal="left" vertical="center" wrapText="1"/>
    </xf>
    <xf numFmtId="0" fontId="14" fillId="7" borderId="12" xfId="0" applyFont="1" applyFill="1" applyBorder="1" applyAlignment="1">
      <alignment horizontal="left" vertical="center" wrapText="1"/>
    </xf>
    <xf numFmtId="0" fontId="11" fillId="0" borderId="0" xfId="0" applyFont="1" applyAlignment="1">
      <alignment horizontal="center"/>
    </xf>
    <xf numFmtId="0" fontId="10" fillId="0" borderId="0" xfId="0" applyFont="1" applyAlignment="1">
      <alignment horizontal="center" vertical="center" wrapText="1"/>
    </xf>
    <xf numFmtId="0" fontId="1" fillId="3" borderId="0" xfId="0" applyFont="1" applyFill="1" applyAlignment="1" applyProtection="1">
      <alignment horizontal="center"/>
    </xf>
    <xf numFmtId="166" fontId="4" fillId="4" borderId="0" xfId="0" applyNumberFormat="1" applyFont="1" applyFill="1" applyAlignment="1" applyProtection="1">
      <alignment horizontal="center" vertical="center"/>
    </xf>
    <xf numFmtId="1" fontId="4" fillId="0" borderId="0" xfId="0" applyNumberFormat="1" applyFont="1" applyFill="1" applyAlignment="1" applyProtection="1">
      <alignment horizontal="center" vertical="center"/>
    </xf>
    <xf numFmtId="0" fontId="1" fillId="0" borderId="0" xfId="0" applyFont="1" applyAlignment="1" applyProtection="1">
      <alignment horizontal="right"/>
      <protection locked="0"/>
    </xf>
    <xf numFmtId="0" fontId="1" fillId="0" borderId="0" xfId="0" applyFont="1" applyFill="1" applyAlignment="1" applyProtection="1">
      <alignment horizontal="right"/>
    </xf>
    <xf numFmtId="0" fontId="0" fillId="3" borderId="0" xfId="0" applyFill="1" applyAlignment="1" applyProtection="1">
      <alignment horizontal="center"/>
    </xf>
  </cellXfs>
  <cellStyles count="4">
    <cellStyle name="Currency 2" xfId="3" xr:uid="{AF45431D-2298-42D1-8EE7-B8BF14A08680}"/>
    <cellStyle name="Procent" xfId="1" builtinId="5"/>
    <cellStyle name="Standaard" xfId="0" builtinId="0"/>
    <cellStyle name="Standaard 2" xfId="2" xr:uid="{40392588-68EC-4D41-A9FA-55C47A44139E}"/>
  </cellStyles>
  <dxfs count="1">
    <dxf>
      <fill>
        <patternFill>
          <bgColor rgb="FF00FF00"/>
        </patternFill>
      </fill>
    </dxf>
  </dxfs>
  <tableStyles count="0" defaultTableStyle="TableStyleMedium2" defaultPivotStyle="PivotStyleLight16"/>
  <colors>
    <mruColors>
      <color rgb="FF00FF00"/>
      <color rgb="FFFF0000"/>
      <color rgb="FF09AF0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l-N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nl-NL"/>
              <a:t>Gunningscriterium</a:t>
            </a:r>
            <a:r>
              <a:rPr lang="nl-NL" baseline="0"/>
              <a:t> Prijs</a:t>
            </a:r>
            <a:endParaRPr lang="nl-NL"/>
          </a:p>
        </c:rich>
      </c:tx>
      <c:overlay val="0"/>
    </c:title>
    <c:autoTitleDeleted val="0"/>
    <c:plotArea>
      <c:layout>
        <c:manualLayout>
          <c:layoutTarget val="inner"/>
          <c:xMode val="edge"/>
          <c:yMode val="edge"/>
          <c:x val="3.527948463662179E-2"/>
          <c:y val="9.9516014854989593E-2"/>
          <c:w val="0.92917455442029184"/>
          <c:h val="0.75592881802637779"/>
        </c:manualLayout>
      </c:layout>
      <c:scatterChart>
        <c:scatterStyle val="lineMarker"/>
        <c:varyColors val="0"/>
        <c:ser>
          <c:idx val="0"/>
          <c:order val="0"/>
          <c:marker>
            <c:symbol val="diamond"/>
            <c:size val="5"/>
          </c:marker>
          <c:dLbls>
            <c:dLbl>
              <c:idx val="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F052-405E-A6D5-ABAB6D0EB673}"/>
                </c:ext>
              </c:extLst>
            </c:dLbl>
            <c:spPr>
              <a:noFill/>
              <a:ln>
                <a:noFill/>
              </a:ln>
              <a:effectLst/>
            </c:spPr>
            <c:dLblPos val="t"/>
            <c:showLegendKey val="0"/>
            <c:showVal val="1"/>
            <c:showCatName val="1"/>
            <c:showSerName val="0"/>
            <c:showPercent val="0"/>
            <c:showBubbleSize val="0"/>
            <c:separator>; </c:separator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xVal>
            <c:numRef>
              <c:f>'Formule Prijzenblad'!$I$15:$J$15</c:f>
              <c:numCache>
                <c:formatCode>General</c:formatCode>
                <c:ptCount val="2"/>
                <c:pt idx="0">
                  <c:v>0</c:v>
                </c:pt>
                <c:pt idx="1">
                  <c:v>55000</c:v>
                </c:pt>
              </c:numCache>
            </c:numRef>
          </c:xVal>
          <c:yVal>
            <c:numRef>
              <c:f>'Formule Prijzenblad'!$I$16:$J$16</c:f>
              <c:numCache>
                <c:formatCode>General</c:formatCode>
                <c:ptCount val="2"/>
                <c:pt idx="0">
                  <c:v>400</c:v>
                </c:pt>
                <c:pt idx="1">
                  <c:v>400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F052-405E-A6D5-ABAB6D0EB673}"/>
            </c:ext>
          </c:extLst>
        </c:ser>
        <c:ser>
          <c:idx val="1"/>
          <c:order val="1"/>
          <c:tx>
            <c:v>twee</c:v>
          </c:tx>
          <c:marker>
            <c:symbol val="diamond"/>
            <c:size val="5"/>
          </c:marker>
          <c:dLbls>
            <c:dLbl>
              <c:idx val="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F052-405E-A6D5-ABAB6D0EB673}"/>
                </c:ext>
              </c:extLst>
            </c:dLbl>
            <c:spPr>
              <a:noFill/>
              <a:ln>
                <a:noFill/>
              </a:ln>
              <a:effectLst/>
            </c:spPr>
            <c:dLblPos val="t"/>
            <c:showLegendKey val="0"/>
            <c:showVal val="1"/>
            <c:showCatName val="1"/>
            <c:showSerName val="0"/>
            <c:showPercent val="0"/>
            <c:showBubbleSize val="0"/>
            <c:separator>; </c:separator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xVal>
            <c:numRef>
              <c:f>'Formule Prijzenblad'!$J$15:$K$15</c:f>
              <c:numCache>
                <c:formatCode>General</c:formatCode>
                <c:ptCount val="2"/>
                <c:pt idx="0">
                  <c:v>55000</c:v>
                </c:pt>
                <c:pt idx="1">
                  <c:v>117000</c:v>
                </c:pt>
              </c:numCache>
            </c:numRef>
          </c:xVal>
          <c:yVal>
            <c:numRef>
              <c:f>'Formule Prijzenblad'!$J$16:$K$16</c:f>
              <c:numCache>
                <c:formatCode>General</c:formatCode>
                <c:ptCount val="2"/>
                <c:pt idx="0">
                  <c:v>400</c:v>
                </c:pt>
                <c:pt idx="1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3-F052-405E-A6D5-ABAB6D0EB673}"/>
            </c:ext>
          </c:extLst>
        </c:ser>
        <c:ser>
          <c:idx val="2"/>
          <c:order val="2"/>
          <c:tx>
            <c:v>drie</c:v>
          </c:tx>
          <c:marker>
            <c:symbol val="square"/>
            <c:size val="10"/>
            <c:spPr>
              <a:solidFill>
                <a:srgbClr val="00FF00"/>
              </a:solidFill>
            </c:spPr>
          </c:marker>
          <c:dPt>
            <c:idx val="0"/>
            <c:marker>
              <c:spPr>
                <a:solidFill>
                  <a:srgbClr val="00FF00"/>
                </a:solidFill>
                <a:ln>
                  <a:solidFill>
                    <a:schemeClr val="accent2">
                      <a:lumMod val="40000"/>
                      <a:lumOff val="60000"/>
                    </a:schemeClr>
                  </a:solidFill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F052-405E-A6D5-ABAB6D0EB673}"/>
              </c:ext>
            </c:extLst>
          </c:dPt>
          <c:dLbls>
            <c:dLbl>
              <c:idx val="0"/>
              <c:layout>
                <c:manualLayout>
                  <c:x val="-6.3377048800797933E-2"/>
                  <c:y val="8.7511972474762348E-2"/>
                </c:manualLayout>
              </c:layout>
              <c:dLblPos val="r"/>
              <c:showLegendKey val="0"/>
              <c:showVal val="1"/>
              <c:showCatName val="1"/>
              <c:showSerName val="0"/>
              <c:showPercent val="0"/>
              <c:showBubbleSize val="0"/>
              <c:separator>; 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F052-405E-A6D5-ABAB6D0EB673}"/>
                </c:ext>
              </c:extLst>
            </c:dLbl>
            <c:spPr>
              <a:noFill/>
            </c:spPr>
            <c:txPr>
              <a:bodyPr/>
              <a:lstStyle/>
              <a:p>
                <a:pPr>
                  <a:defRPr b="1">
                    <a:solidFill>
                      <a:srgbClr val="00B050"/>
                    </a:solidFill>
                  </a:defRPr>
                </a:pPr>
                <a:endParaRPr lang="nl-NL"/>
              </a:p>
            </c:txPr>
            <c:dLblPos val="b"/>
            <c:showLegendKey val="0"/>
            <c:showVal val="1"/>
            <c:showCatName val="1"/>
            <c:showSerName val="0"/>
            <c:showPercent val="0"/>
            <c:showBubbleSize val="0"/>
            <c:separator>; </c:separator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xVal>
            <c:numRef>
              <c:f>'Formule Prijzenblad'!$M$15</c:f>
              <c:numCache>
                <c:formatCode>General</c:formatCode>
                <c:ptCount val="1"/>
                <c:pt idx="0">
                  <c:v>0</c:v>
                </c:pt>
              </c:numCache>
            </c:numRef>
          </c:xVal>
          <c:yVal>
            <c:numRef>
              <c:f>'Formule Prijzenblad'!$M$16</c:f>
              <c:numCache>
                <c:formatCode>0</c:formatCode>
                <c:ptCount val="1"/>
                <c:pt idx="0">
                  <c:v>400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5-F052-405E-A6D5-ABAB6D0EB673}"/>
            </c:ext>
          </c:extLst>
        </c:ser>
        <c:ser>
          <c:idx val="3"/>
          <c:order val="3"/>
          <c:tx>
            <c:v>vier</c:v>
          </c:tx>
          <c:spPr>
            <a:ln w="6350">
              <a:solidFill>
                <a:schemeClr val="tx1"/>
              </a:solidFill>
              <a:prstDash val="sysDot"/>
            </a:ln>
          </c:spPr>
          <c:marker>
            <c:symbol val="x"/>
            <c:size val="3"/>
            <c:spPr>
              <a:solidFill>
                <a:schemeClr val="bg1"/>
              </a:solidFill>
            </c:spPr>
          </c:marker>
          <c:dLbls>
            <c:delete val="1"/>
          </c:dLbls>
          <c:xVal>
            <c:numRef>
              <c:f>'Formule Prijzenblad'!$L$18:$M$18</c:f>
              <c:numCache>
                <c:formatCode>General</c:formatCode>
                <c:ptCount val="2"/>
                <c:pt idx="0">
                  <c:v>0</c:v>
                </c:pt>
                <c:pt idx="1">
                  <c:v>55000</c:v>
                </c:pt>
              </c:numCache>
            </c:numRef>
          </c:xVal>
          <c:yVal>
            <c:numRef>
              <c:f>'Formule Prijzenblad'!$L$19:$M$19</c:f>
              <c:numCache>
                <c:formatCode>General</c:formatCode>
                <c:ptCount val="2"/>
                <c:pt idx="0">
                  <c:v>400</c:v>
                </c:pt>
                <c:pt idx="1">
                  <c:v>400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6-F052-405E-A6D5-ABAB6D0EB673}"/>
            </c:ext>
          </c:extLst>
        </c:ser>
        <c:ser>
          <c:idx val="4"/>
          <c:order val="4"/>
          <c:tx>
            <c:v>vijf</c:v>
          </c:tx>
          <c:spPr>
            <a:ln w="6350">
              <a:solidFill>
                <a:schemeClr val="tx1"/>
              </a:solidFill>
              <a:prstDash val="sysDot"/>
            </a:ln>
          </c:spPr>
          <c:marker>
            <c:symbol val="x"/>
            <c:size val="3"/>
            <c:spPr>
              <a:solidFill>
                <a:schemeClr val="bg1"/>
              </a:solidFill>
            </c:spPr>
          </c:marker>
          <c:dLbls>
            <c:delete val="1"/>
          </c:dLbls>
          <c:xVal>
            <c:numRef>
              <c:f>'Formule Prijzenblad'!$M$18:$N$18</c:f>
              <c:numCache>
                <c:formatCode>General</c:formatCode>
                <c:ptCount val="2"/>
                <c:pt idx="0">
                  <c:v>55000</c:v>
                </c:pt>
                <c:pt idx="1">
                  <c:v>55000</c:v>
                </c:pt>
              </c:numCache>
            </c:numRef>
          </c:xVal>
          <c:yVal>
            <c:numRef>
              <c:f>'Formule Prijzenblad'!$M$19:$N$19</c:f>
              <c:numCache>
                <c:formatCode>General</c:formatCode>
                <c:ptCount val="2"/>
                <c:pt idx="0">
                  <c:v>400</c:v>
                </c:pt>
                <c:pt idx="1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7-F052-405E-A6D5-ABAB6D0EB673}"/>
            </c:ext>
          </c:extLst>
        </c:ser>
        <c:dLbls>
          <c:showLegendKey val="0"/>
          <c:showVal val="1"/>
          <c:showCatName val="1"/>
          <c:showSerName val="0"/>
          <c:showPercent val="0"/>
          <c:showBubbleSize val="0"/>
        </c:dLbls>
        <c:axId val="131378560"/>
        <c:axId val="131397120"/>
      </c:scatterChart>
      <c:valAx>
        <c:axId val="131378560"/>
        <c:scaling>
          <c:orientation val="minMax"/>
        </c:scaling>
        <c:delete val="0"/>
        <c:axPos val="b"/>
        <c:numFmt formatCode="General" sourceLinked="0"/>
        <c:majorTickMark val="none"/>
        <c:minorTickMark val="none"/>
        <c:tickLblPos val="nextTo"/>
        <c:crossAx val="131397120"/>
        <c:crossesAt val="0"/>
        <c:crossBetween val="midCat"/>
      </c:valAx>
      <c:valAx>
        <c:axId val="131397120"/>
        <c:scaling>
          <c:orientation val="minMax"/>
          <c:min val="0"/>
        </c:scaling>
        <c:delete val="0"/>
        <c:axPos val="l"/>
        <c:numFmt formatCode="General" sourceLinked="1"/>
        <c:majorTickMark val="out"/>
        <c:minorTickMark val="none"/>
        <c:tickLblPos val="nextTo"/>
        <c:crossAx val="131378560"/>
        <c:crossesAt val="0"/>
        <c:crossBetween val="midCat"/>
      </c:valAx>
      <c:spPr>
        <a:ln w="3175">
          <a:solidFill>
            <a:schemeClr val="tx1"/>
          </a:solidFill>
          <a:prstDash val="sysDot"/>
        </a:ln>
      </c:spPr>
    </c:plotArea>
    <c:plotVisOnly val="1"/>
    <c:dispBlanksAs val="gap"/>
    <c:showDLblsOverMax val="0"/>
  </c:chart>
  <c:printSettings>
    <c:headerFooter/>
    <c:pageMargins b="0.75000000000000011" l="0.70000000000000007" r="0.70000000000000007" t="0.75000000000000011" header="0.30000000000000004" footer="0.30000000000000004"/>
    <c:pageSetup/>
  </c:printSettings>
  <c:userShapes r:id="rId1"/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33336</xdr:colOff>
      <xdr:row>10</xdr:row>
      <xdr:rowOff>0</xdr:rowOff>
    </xdr:from>
    <xdr:to>
      <xdr:col>15</xdr:col>
      <xdr:colOff>609599</xdr:colOff>
      <xdr:row>34</xdr:row>
      <xdr:rowOff>19050</xdr:rowOff>
    </xdr:to>
    <xdr:graphicFrame macro="">
      <xdr:nvGraphicFramePr>
        <xdr:cNvPr id="2" name="Grafiek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c:userShapes xmlns:c="http://schemas.openxmlformats.org/drawingml/2006/chart">
  <cdr:relSizeAnchor xmlns:cdr="http://schemas.openxmlformats.org/drawingml/2006/chartDrawing">
    <cdr:from>
      <cdr:x>0.03783</cdr:x>
      <cdr:y>0.08714</cdr:y>
    </cdr:from>
    <cdr:to>
      <cdr:x>0.12348</cdr:x>
      <cdr:y>0.12656</cdr:y>
    </cdr:to>
    <cdr:sp macro="" textlink="">
      <cdr:nvSpPr>
        <cdr:cNvPr id="6" name="Tekstvak 5"/>
        <cdr:cNvSpPr txBox="1"/>
      </cdr:nvSpPr>
      <cdr:spPr>
        <a:xfrm xmlns:a="http://schemas.openxmlformats.org/drawingml/2006/main">
          <a:off x="252414" y="400050"/>
          <a:ext cx="571500" cy="1809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nl-NL" sz="1000" b="1"/>
            <a:t>Punten</a:t>
          </a:r>
        </a:p>
      </cdr:txBody>
    </cdr:sp>
  </cdr:relSizeAnchor>
  <cdr:relSizeAnchor xmlns:cdr="http://schemas.openxmlformats.org/drawingml/2006/chartDrawing">
    <cdr:from>
      <cdr:x>0.8858</cdr:x>
      <cdr:y>0.90664</cdr:y>
    </cdr:from>
    <cdr:to>
      <cdr:x>0.95432</cdr:x>
      <cdr:y>0.95851</cdr:y>
    </cdr:to>
    <cdr:sp macro="" textlink="">
      <cdr:nvSpPr>
        <cdr:cNvPr id="2" name="Tekstvak 1"/>
        <cdr:cNvSpPr txBox="1"/>
      </cdr:nvSpPr>
      <cdr:spPr>
        <a:xfrm xmlns:a="http://schemas.openxmlformats.org/drawingml/2006/main">
          <a:off x="5910265" y="4162425"/>
          <a:ext cx="457200" cy="2381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nl-NL" sz="1000" b="1"/>
            <a:t>euro</a:t>
          </a:r>
        </a:p>
      </cdr:txBody>
    </cdr:sp>
  </cdr:relSizeAnchor>
</c:userShape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49AD0A-2723-4B40-85DB-B929D6001CF6}">
  <dimension ref="B1:H17"/>
  <sheetViews>
    <sheetView workbookViewId="0">
      <selection activeCell="B36" sqref="B36"/>
    </sheetView>
  </sheetViews>
  <sheetFormatPr defaultRowHeight="15" x14ac:dyDescent="0.25"/>
  <cols>
    <col min="1" max="1" width="3" customWidth="1"/>
    <col min="2" max="2" width="111.42578125" customWidth="1"/>
    <col min="7" max="8" width="39.5703125" customWidth="1"/>
  </cols>
  <sheetData>
    <row r="1" spans="2:8" ht="23.25" x14ac:dyDescent="0.35">
      <c r="B1" s="11" t="s">
        <v>31</v>
      </c>
      <c r="C1" s="12"/>
      <c r="D1" s="12"/>
      <c r="E1" s="12"/>
      <c r="F1" s="12"/>
      <c r="G1" s="12"/>
      <c r="H1" s="12"/>
    </row>
    <row r="2" spans="2:8" ht="23.25" x14ac:dyDescent="0.35">
      <c r="B2" s="12"/>
      <c r="C2" s="12"/>
      <c r="D2" s="12"/>
      <c r="E2" s="12"/>
      <c r="F2" s="12"/>
      <c r="G2" s="12"/>
      <c r="H2" s="12"/>
    </row>
    <row r="3" spans="2:8" x14ac:dyDescent="0.25">
      <c r="B3" s="13" t="s">
        <v>32</v>
      </c>
    </row>
    <row r="4" spans="2:8" x14ac:dyDescent="0.25">
      <c r="B4" s="13" t="s">
        <v>33</v>
      </c>
    </row>
    <row r="5" spans="2:8" x14ac:dyDescent="0.25">
      <c r="B5" s="14" t="s">
        <v>34</v>
      </c>
    </row>
    <row r="6" spans="2:8" ht="30" x14ac:dyDescent="0.25">
      <c r="B6" s="15" t="s">
        <v>35</v>
      </c>
    </row>
    <row r="7" spans="2:8" ht="30" x14ac:dyDescent="0.25">
      <c r="B7" s="16" t="s">
        <v>36</v>
      </c>
    </row>
    <row r="8" spans="2:8" ht="45" x14ac:dyDescent="0.25">
      <c r="B8" s="15" t="s">
        <v>37</v>
      </c>
    </row>
    <row r="9" spans="2:8" ht="30" x14ac:dyDescent="0.25">
      <c r="B9" s="15" t="s">
        <v>38</v>
      </c>
    </row>
    <row r="10" spans="2:8" ht="30" x14ac:dyDescent="0.25">
      <c r="B10" s="15" t="s">
        <v>39</v>
      </c>
    </row>
    <row r="11" spans="2:8" ht="30" x14ac:dyDescent="0.25">
      <c r="B11" s="17" t="s">
        <v>40</v>
      </c>
    </row>
    <row r="12" spans="2:8" x14ac:dyDescent="0.25">
      <c r="B12" s="15" t="s">
        <v>41</v>
      </c>
    </row>
    <row r="13" spans="2:8" x14ac:dyDescent="0.25">
      <c r="B13" s="15" t="s">
        <v>42</v>
      </c>
    </row>
    <row r="14" spans="2:8" x14ac:dyDescent="0.25">
      <c r="B14" s="15" t="s">
        <v>43</v>
      </c>
    </row>
    <row r="15" spans="2:8" x14ac:dyDescent="0.25">
      <c r="B15" s="15" t="s">
        <v>44</v>
      </c>
    </row>
    <row r="16" spans="2:8" x14ac:dyDescent="0.25">
      <c r="B16" s="18"/>
    </row>
    <row r="17" spans="2:2" x14ac:dyDescent="0.25">
      <c r="B17" s="19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245C01-35D3-4305-94EF-D972BEB81A51}">
  <dimension ref="A1:I42"/>
  <sheetViews>
    <sheetView tabSelected="1" workbookViewId="0">
      <selection activeCell="D7" sqref="D7"/>
    </sheetView>
  </sheetViews>
  <sheetFormatPr defaultRowHeight="18.75" x14ac:dyDescent="0.3"/>
  <cols>
    <col min="1" max="1" width="4.28515625" style="20" customWidth="1"/>
    <col min="2" max="2" width="6.42578125" style="58" customWidth="1"/>
    <col min="3" max="3" width="30.140625" customWidth="1"/>
    <col min="4" max="4" width="63.5703125" customWidth="1"/>
    <col min="5" max="5" width="26.140625" customWidth="1"/>
    <col min="8" max="8" width="18.28515625" customWidth="1"/>
    <col min="9" max="9" width="19.42578125" customWidth="1"/>
  </cols>
  <sheetData>
    <row r="1" spans="1:9" ht="23.25" x14ac:dyDescent="0.35">
      <c r="B1" s="83" t="s">
        <v>96</v>
      </c>
      <c r="C1" s="83"/>
      <c r="D1" s="83"/>
      <c r="E1" s="83"/>
      <c r="F1" s="83"/>
      <c r="G1" s="83"/>
      <c r="H1" s="83"/>
      <c r="I1" s="83"/>
    </row>
    <row r="3" spans="1:9" ht="21" customHeight="1" x14ac:dyDescent="0.25">
      <c r="A3" s="68" t="s">
        <v>13</v>
      </c>
      <c r="B3" s="71" t="s">
        <v>45</v>
      </c>
      <c r="C3" s="72"/>
      <c r="D3" s="72"/>
      <c r="E3" s="72"/>
      <c r="F3" s="72"/>
      <c r="G3" s="72"/>
      <c r="H3" s="72"/>
      <c r="I3" s="73"/>
    </row>
    <row r="4" spans="1:9" s="24" customFormat="1" ht="15" x14ac:dyDescent="0.25">
      <c r="A4" s="69"/>
      <c r="B4" s="21" t="s">
        <v>46</v>
      </c>
      <c r="C4" s="22" t="s">
        <v>47</v>
      </c>
      <c r="D4" s="22" t="s">
        <v>48</v>
      </c>
      <c r="E4" s="23" t="s">
        <v>49</v>
      </c>
      <c r="F4" s="22" t="s">
        <v>50</v>
      </c>
      <c r="G4" s="22" t="s">
        <v>51</v>
      </c>
      <c r="H4" s="22" t="s">
        <v>52</v>
      </c>
      <c r="I4" s="22" t="s">
        <v>53</v>
      </c>
    </row>
    <row r="5" spans="1:9" ht="30" x14ac:dyDescent="0.25">
      <c r="A5" s="69"/>
      <c r="B5" s="25">
        <v>1</v>
      </c>
      <c r="C5" s="26" t="s">
        <v>54</v>
      </c>
      <c r="D5" s="26" t="s">
        <v>55</v>
      </c>
      <c r="E5" s="27" t="s">
        <v>56</v>
      </c>
      <c r="F5" s="28">
        <f>15*4</f>
        <v>60</v>
      </c>
      <c r="G5" s="29"/>
      <c r="H5" s="60"/>
      <c r="I5" s="30">
        <f>F5*H5</f>
        <v>0</v>
      </c>
    </row>
    <row r="6" spans="1:9" ht="30" x14ac:dyDescent="0.25">
      <c r="A6" s="69"/>
      <c r="B6" s="25">
        <v>2</v>
      </c>
      <c r="C6" s="26" t="s">
        <v>57</v>
      </c>
      <c r="D6" s="26" t="s">
        <v>58</v>
      </c>
      <c r="E6" s="27" t="s">
        <v>59</v>
      </c>
      <c r="F6" s="28">
        <v>20</v>
      </c>
      <c r="G6" s="29"/>
      <c r="H6" s="60"/>
      <c r="I6" s="30">
        <f>F6*H6</f>
        <v>0</v>
      </c>
    </row>
    <row r="7" spans="1:9" ht="75" x14ac:dyDescent="0.25">
      <c r="A7" s="69"/>
      <c r="B7" s="25">
        <v>3</v>
      </c>
      <c r="C7" s="26" t="s">
        <v>60</v>
      </c>
      <c r="D7" s="26" t="s">
        <v>61</v>
      </c>
      <c r="E7" s="27" t="s">
        <v>62</v>
      </c>
      <c r="F7" s="28" t="s">
        <v>63</v>
      </c>
      <c r="G7" s="29"/>
      <c r="H7" s="60"/>
      <c r="I7" s="30">
        <f>H7*15</f>
        <v>0</v>
      </c>
    </row>
    <row r="8" spans="1:9" ht="15" x14ac:dyDescent="0.25">
      <c r="A8" s="69"/>
      <c r="B8" s="25">
        <v>4</v>
      </c>
      <c r="C8" s="26" t="s">
        <v>64</v>
      </c>
      <c r="D8" s="26" t="s">
        <v>65</v>
      </c>
      <c r="E8" s="28" t="s">
        <v>63</v>
      </c>
      <c r="F8" s="28" t="s">
        <v>63</v>
      </c>
      <c r="G8" s="29"/>
      <c r="H8" s="25" t="s">
        <v>66</v>
      </c>
      <c r="I8" s="31"/>
    </row>
    <row r="9" spans="1:9" ht="45" x14ac:dyDescent="0.25">
      <c r="A9" s="69"/>
      <c r="B9" s="32">
        <v>5</v>
      </c>
      <c r="C9" s="33" t="s">
        <v>67</v>
      </c>
      <c r="D9" s="33" t="s">
        <v>68</v>
      </c>
      <c r="E9" s="34">
        <v>250000</v>
      </c>
      <c r="F9" s="28" t="s">
        <v>63</v>
      </c>
      <c r="G9" s="61"/>
      <c r="H9" s="32" t="s">
        <v>69</v>
      </c>
      <c r="I9" s="30">
        <f>E9*G9</f>
        <v>0</v>
      </c>
    </row>
    <row r="10" spans="1:9" ht="15" x14ac:dyDescent="0.25">
      <c r="A10" s="70"/>
      <c r="B10" s="74" t="s">
        <v>70</v>
      </c>
      <c r="C10" s="75"/>
      <c r="D10" s="75"/>
      <c r="E10" s="75"/>
      <c r="F10" s="75"/>
      <c r="G10" s="35"/>
      <c r="H10" s="36"/>
      <c r="I10" s="37">
        <f>SUM(I5:I9)</f>
        <v>0</v>
      </c>
    </row>
    <row r="11" spans="1:9" x14ac:dyDescent="0.3">
      <c r="B11" s="76" t="s">
        <v>71</v>
      </c>
      <c r="C11" s="76"/>
      <c r="D11" s="76"/>
      <c r="E11" s="76"/>
      <c r="F11" s="76"/>
      <c r="G11" s="76"/>
      <c r="H11" s="76"/>
      <c r="I11" s="76"/>
    </row>
    <row r="13" spans="1:9" ht="21" customHeight="1" x14ac:dyDescent="0.25">
      <c r="A13" s="68" t="s">
        <v>14</v>
      </c>
      <c r="B13" s="77" t="s">
        <v>72</v>
      </c>
      <c r="C13" s="77"/>
      <c r="D13" s="77"/>
      <c r="E13" s="77"/>
      <c r="F13" s="77"/>
      <c r="G13" s="77"/>
      <c r="H13" s="77"/>
      <c r="I13" s="77"/>
    </row>
    <row r="14" spans="1:9" ht="30" x14ac:dyDescent="0.25">
      <c r="A14" s="69"/>
      <c r="B14" s="38" t="s">
        <v>46</v>
      </c>
      <c r="C14" s="22" t="s">
        <v>47</v>
      </c>
      <c r="D14" s="39" t="s">
        <v>48</v>
      </c>
      <c r="E14" s="23" t="s">
        <v>49</v>
      </c>
      <c r="F14" s="22" t="s">
        <v>50</v>
      </c>
      <c r="G14" s="22" t="s">
        <v>51</v>
      </c>
      <c r="H14" s="22" t="s">
        <v>73</v>
      </c>
      <c r="I14" s="22" t="s">
        <v>53</v>
      </c>
    </row>
    <row r="15" spans="1:9" ht="30" x14ac:dyDescent="0.25">
      <c r="A15" s="69"/>
      <c r="B15" s="25">
        <v>1</v>
      </c>
      <c r="C15" s="26" t="s">
        <v>54</v>
      </c>
      <c r="D15" s="26" t="s">
        <v>55</v>
      </c>
      <c r="E15" s="40" t="s">
        <v>74</v>
      </c>
      <c r="F15" s="28">
        <f>40*4</f>
        <v>160</v>
      </c>
      <c r="G15" s="29"/>
      <c r="H15" s="60"/>
      <c r="I15" s="30">
        <f>H15*F15</f>
        <v>0</v>
      </c>
    </row>
    <row r="16" spans="1:9" ht="60" x14ac:dyDescent="0.25">
      <c r="A16" s="69"/>
      <c r="B16" s="25">
        <v>2</v>
      </c>
      <c r="C16" s="26" t="s">
        <v>60</v>
      </c>
      <c r="D16" s="26" t="s">
        <v>75</v>
      </c>
      <c r="E16" s="40" t="s">
        <v>76</v>
      </c>
      <c r="F16" s="28" t="s">
        <v>63</v>
      </c>
      <c r="G16" s="29"/>
      <c r="H16" s="60"/>
      <c r="I16" s="30">
        <f>H16*40</f>
        <v>0</v>
      </c>
    </row>
    <row r="17" spans="1:9" ht="30" x14ac:dyDescent="0.25">
      <c r="A17" s="69"/>
      <c r="B17" s="25">
        <v>3</v>
      </c>
      <c r="C17" s="26" t="s">
        <v>67</v>
      </c>
      <c r="D17" s="26" t="s">
        <v>77</v>
      </c>
      <c r="E17" s="41">
        <v>30000</v>
      </c>
      <c r="F17" s="28" t="s">
        <v>63</v>
      </c>
      <c r="G17" s="61"/>
      <c r="H17" s="25" t="s">
        <v>69</v>
      </c>
      <c r="I17" s="30">
        <f>E17*G17</f>
        <v>0</v>
      </c>
    </row>
    <row r="18" spans="1:9" ht="135" x14ac:dyDescent="0.25">
      <c r="A18" s="69"/>
      <c r="B18" s="25">
        <v>4</v>
      </c>
      <c r="C18" s="26" t="s">
        <v>78</v>
      </c>
      <c r="D18" s="26" t="s">
        <v>93</v>
      </c>
      <c r="E18" s="40" t="s">
        <v>79</v>
      </c>
      <c r="F18" s="28" t="s">
        <v>63</v>
      </c>
      <c r="G18" s="42"/>
      <c r="H18" s="60"/>
      <c r="I18" s="30">
        <f>H18*20</f>
        <v>0</v>
      </c>
    </row>
    <row r="19" spans="1:9" ht="90" x14ac:dyDescent="0.25">
      <c r="A19" s="69"/>
      <c r="B19" s="25">
        <v>6</v>
      </c>
      <c r="C19" s="26" t="s">
        <v>80</v>
      </c>
      <c r="D19" s="26" t="s">
        <v>94</v>
      </c>
      <c r="E19" s="40" t="s">
        <v>81</v>
      </c>
      <c r="F19" s="28" t="s">
        <v>63</v>
      </c>
      <c r="G19" s="42"/>
      <c r="H19" s="60"/>
      <c r="I19" s="30">
        <f>H19*10</f>
        <v>0</v>
      </c>
    </row>
    <row r="20" spans="1:9" ht="75" x14ac:dyDescent="0.25">
      <c r="A20" s="69"/>
      <c r="B20" s="25">
        <v>7</v>
      </c>
      <c r="C20" s="26" t="s">
        <v>82</v>
      </c>
      <c r="D20" s="43" t="s">
        <v>95</v>
      </c>
      <c r="E20" s="40" t="s">
        <v>81</v>
      </c>
      <c r="F20" s="28" t="s">
        <v>63</v>
      </c>
      <c r="G20" s="42"/>
      <c r="H20" s="60"/>
      <c r="I20" s="30">
        <f>H20*10</f>
        <v>0</v>
      </c>
    </row>
    <row r="21" spans="1:9" ht="15" x14ac:dyDescent="0.25">
      <c r="A21" s="70"/>
      <c r="B21" s="74" t="s">
        <v>83</v>
      </c>
      <c r="C21" s="75"/>
      <c r="D21" s="75"/>
      <c r="E21" s="75"/>
      <c r="F21" s="75"/>
      <c r="G21" s="35"/>
      <c r="H21" s="36"/>
      <c r="I21" s="37">
        <f>SUM(I15:I20)</f>
        <v>0</v>
      </c>
    </row>
    <row r="24" spans="1:9" x14ac:dyDescent="0.3">
      <c r="B24" s="77" t="s">
        <v>27</v>
      </c>
      <c r="C24" s="78"/>
      <c r="D24" s="78"/>
      <c r="E24" s="78"/>
      <c r="F24" s="78"/>
      <c r="G24" s="78"/>
      <c r="H24" s="78"/>
      <c r="I24" s="78"/>
    </row>
    <row r="25" spans="1:9" x14ac:dyDescent="0.3">
      <c r="B25" s="44" t="s">
        <v>46</v>
      </c>
      <c r="C25" s="45" t="s">
        <v>84</v>
      </c>
      <c r="D25" s="46"/>
      <c r="E25" s="46"/>
      <c r="F25" s="47"/>
      <c r="G25" s="47"/>
      <c r="H25" s="46"/>
      <c r="I25" s="48"/>
    </row>
    <row r="26" spans="1:9" x14ac:dyDescent="0.3">
      <c r="B26" s="49" t="s">
        <v>13</v>
      </c>
      <c r="C26" s="79" t="s">
        <v>85</v>
      </c>
      <c r="D26" s="80"/>
      <c r="E26" s="50"/>
      <c r="F26" s="51"/>
      <c r="G26" s="51"/>
      <c r="H26" s="52"/>
      <c r="I26" s="53">
        <f>I10</f>
        <v>0</v>
      </c>
    </row>
    <row r="27" spans="1:9" x14ac:dyDescent="0.3">
      <c r="B27" s="49" t="s">
        <v>14</v>
      </c>
      <c r="C27" s="79" t="s">
        <v>86</v>
      </c>
      <c r="D27" s="80"/>
      <c r="E27" s="50"/>
      <c r="F27" s="51"/>
      <c r="G27" s="51"/>
      <c r="H27" s="52"/>
      <c r="I27" s="54">
        <f>I21</f>
        <v>0</v>
      </c>
    </row>
    <row r="28" spans="1:9" x14ac:dyDescent="0.3">
      <c r="B28" s="81" t="s">
        <v>87</v>
      </c>
      <c r="C28" s="82"/>
      <c r="D28" s="82"/>
      <c r="E28" s="82"/>
      <c r="F28" s="82"/>
      <c r="G28" s="55"/>
      <c r="H28" s="56"/>
      <c r="I28" s="57">
        <f>SUM(I26:I27)</f>
        <v>0</v>
      </c>
    </row>
    <row r="31" spans="1:9" x14ac:dyDescent="0.3">
      <c r="A31"/>
      <c r="B31" s="20"/>
      <c r="C31" s="62" t="s">
        <v>88</v>
      </c>
      <c r="D31" s="63"/>
      <c r="E31" s="64"/>
      <c r="H31" s="59"/>
      <c r="I31" s="59"/>
    </row>
    <row r="32" spans="1:9" x14ac:dyDescent="0.3">
      <c r="A32"/>
      <c r="B32" s="20"/>
      <c r="C32" s="66" t="s">
        <v>18</v>
      </c>
      <c r="D32" s="67"/>
      <c r="E32" s="67"/>
      <c r="H32" s="59"/>
      <c r="I32" s="59"/>
    </row>
    <row r="33" spans="1:9" x14ac:dyDescent="0.3">
      <c r="A33"/>
      <c r="B33" s="20"/>
      <c r="C33" s="66"/>
      <c r="D33" s="67"/>
      <c r="E33" s="67"/>
      <c r="H33" s="59"/>
      <c r="I33" s="59"/>
    </row>
    <row r="34" spans="1:9" x14ac:dyDescent="0.3">
      <c r="A34"/>
      <c r="B34" s="20"/>
      <c r="C34" s="66" t="s">
        <v>89</v>
      </c>
      <c r="D34" s="67"/>
      <c r="E34" s="67"/>
      <c r="H34" s="59"/>
      <c r="I34" s="59"/>
    </row>
    <row r="35" spans="1:9" x14ac:dyDescent="0.3">
      <c r="A35"/>
      <c r="B35" s="20"/>
      <c r="C35" s="66"/>
      <c r="D35" s="67"/>
      <c r="E35" s="67"/>
      <c r="H35" s="59"/>
      <c r="I35" s="59"/>
    </row>
    <row r="36" spans="1:9" x14ac:dyDescent="0.3">
      <c r="A36"/>
      <c r="B36" s="20"/>
      <c r="C36" s="66" t="s">
        <v>90</v>
      </c>
      <c r="D36" s="67"/>
      <c r="E36" s="67"/>
      <c r="H36" s="59"/>
      <c r="I36" s="59"/>
    </row>
    <row r="37" spans="1:9" x14ac:dyDescent="0.3">
      <c r="A37"/>
      <c r="B37" s="20"/>
      <c r="C37" s="66"/>
      <c r="D37" s="67"/>
      <c r="E37" s="67"/>
      <c r="H37" s="59"/>
      <c r="I37" s="59"/>
    </row>
    <row r="38" spans="1:9" x14ac:dyDescent="0.3">
      <c r="A38"/>
      <c r="B38" s="20"/>
      <c r="C38" s="66" t="s">
        <v>91</v>
      </c>
      <c r="D38" s="67"/>
      <c r="E38" s="67"/>
      <c r="H38" s="59"/>
      <c r="I38" s="59"/>
    </row>
    <row r="39" spans="1:9" x14ac:dyDescent="0.3">
      <c r="A39"/>
      <c r="B39" s="20"/>
      <c r="C39" s="66"/>
      <c r="D39" s="67"/>
      <c r="E39" s="67"/>
      <c r="H39" s="59"/>
      <c r="I39" s="59"/>
    </row>
    <row r="40" spans="1:9" x14ac:dyDescent="0.3">
      <c r="A40"/>
      <c r="B40" s="20"/>
      <c r="C40" s="66" t="s">
        <v>92</v>
      </c>
      <c r="D40" s="67"/>
      <c r="E40" s="67"/>
      <c r="H40" s="59"/>
      <c r="I40" s="59"/>
    </row>
    <row r="41" spans="1:9" x14ac:dyDescent="0.3">
      <c r="A41"/>
      <c r="B41" s="20"/>
      <c r="C41" s="66"/>
      <c r="D41" s="67"/>
      <c r="E41" s="67"/>
      <c r="H41" s="59"/>
      <c r="I41" s="59"/>
    </row>
    <row r="42" spans="1:9" x14ac:dyDescent="0.3">
      <c r="A42"/>
      <c r="B42" s="20"/>
      <c r="H42" s="59"/>
      <c r="I42" s="59"/>
    </row>
  </sheetData>
  <sheetProtection algorithmName="SHA-512" hashValue="C+Bhs1isOPcDx1nAMYtPzue0gu6dgs6fxRan75RwpXrogAk040zCJk41jE3CtLd8xrQfMInJaTUXUY39WoEDxw==" saltValue="Xh1473lSrurUm1wWWGXRnw==" spinCount="100000" sheet="1" objects="1" scenarios="1"/>
  <mergeCells count="22">
    <mergeCell ref="B24:I24"/>
    <mergeCell ref="C26:D26"/>
    <mergeCell ref="C27:D27"/>
    <mergeCell ref="B28:F28"/>
    <mergeCell ref="B1:I1"/>
    <mergeCell ref="A3:A10"/>
    <mergeCell ref="B3:I3"/>
    <mergeCell ref="B10:F10"/>
    <mergeCell ref="B11:I11"/>
    <mergeCell ref="A13:A21"/>
    <mergeCell ref="B13:I13"/>
    <mergeCell ref="B21:F21"/>
    <mergeCell ref="C38:C39"/>
    <mergeCell ref="D38:E39"/>
    <mergeCell ref="C40:C41"/>
    <mergeCell ref="D40:E41"/>
    <mergeCell ref="C32:C33"/>
    <mergeCell ref="D32:E33"/>
    <mergeCell ref="C34:C35"/>
    <mergeCell ref="D34:E35"/>
    <mergeCell ref="C36:C37"/>
    <mergeCell ref="D36:E37"/>
  </mergeCells>
  <pageMargins left="0.31496062992125984" right="0.31496062992125984" top="0.35433070866141736" bottom="0.55118110236220474" header="0.31496062992125984" footer="0.31496062992125984"/>
  <pageSetup paperSize="9" scale="75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T41"/>
  <sheetViews>
    <sheetView workbookViewId="0">
      <selection activeCell="K43" sqref="K43"/>
    </sheetView>
  </sheetViews>
  <sheetFormatPr defaultColWidth="9.140625" defaultRowHeight="15" x14ac:dyDescent="0.25"/>
  <cols>
    <col min="1" max="1" width="15.5703125" style="4" bestFit="1" customWidth="1"/>
    <col min="2" max="3" width="13.7109375" style="4" customWidth="1"/>
    <col min="4" max="4" width="9.140625" style="4"/>
    <col min="5" max="5" width="4.140625" style="4" customWidth="1"/>
    <col min="6" max="16384" width="9.140625" style="4"/>
  </cols>
  <sheetData>
    <row r="1" spans="1:20" x14ac:dyDescent="0.25">
      <c r="A1" s="84" t="s">
        <v>30</v>
      </c>
      <c r="B1" s="84"/>
      <c r="C1" s="84"/>
      <c r="D1" s="84"/>
      <c r="E1" s="84"/>
      <c r="F1" s="84"/>
      <c r="G1" s="84"/>
      <c r="H1" s="84"/>
      <c r="I1" s="84"/>
      <c r="J1" s="84"/>
      <c r="K1" s="84"/>
      <c r="L1" s="84"/>
      <c r="M1" s="84"/>
      <c r="N1" s="84"/>
      <c r="O1" s="84"/>
      <c r="P1" s="84"/>
    </row>
    <row r="2" spans="1:20" x14ac:dyDescent="0.25">
      <c r="A2" s="84"/>
      <c r="B2" s="84"/>
      <c r="C2" s="84"/>
      <c r="D2" s="84"/>
      <c r="E2" s="84"/>
      <c r="F2" s="84"/>
      <c r="G2" s="84"/>
      <c r="H2" s="84"/>
      <c r="I2" s="84"/>
      <c r="J2" s="84"/>
      <c r="K2" s="84"/>
      <c r="L2" s="84"/>
      <c r="M2" s="84"/>
      <c r="N2" s="84"/>
      <c r="O2" s="84"/>
      <c r="P2" s="84"/>
    </row>
    <row r="3" spans="1:20" x14ac:dyDescent="0.25">
      <c r="A3" s="84"/>
      <c r="B3" s="84"/>
      <c r="C3" s="84"/>
      <c r="D3" s="84"/>
      <c r="E3" s="84"/>
      <c r="F3" s="84"/>
      <c r="G3" s="84"/>
      <c r="H3" s="84"/>
      <c r="I3" s="84"/>
      <c r="J3" s="84"/>
      <c r="K3" s="84"/>
      <c r="L3" s="84"/>
      <c r="M3" s="84"/>
      <c r="N3" s="84"/>
      <c r="O3" s="84"/>
      <c r="P3" s="84"/>
    </row>
    <row r="4" spans="1:20" x14ac:dyDescent="0.25">
      <c r="A4" s="84"/>
      <c r="B4" s="84"/>
      <c r="C4" s="84"/>
      <c r="D4" s="84"/>
      <c r="E4" s="84"/>
      <c r="F4" s="84"/>
      <c r="G4" s="84"/>
      <c r="H4" s="84"/>
      <c r="I4" s="84"/>
      <c r="J4" s="84"/>
      <c r="K4" s="84"/>
      <c r="L4" s="84"/>
      <c r="M4" s="84"/>
      <c r="N4" s="84"/>
      <c r="O4" s="84"/>
      <c r="P4" s="84"/>
    </row>
    <row r="5" spans="1:20" x14ac:dyDescent="0.25">
      <c r="A5" s="84"/>
      <c r="B5" s="84"/>
      <c r="C5" s="84"/>
      <c r="D5" s="84"/>
      <c r="E5" s="84"/>
      <c r="F5" s="84"/>
      <c r="G5" s="84"/>
      <c r="H5" s="84"/>
      <c r="I5" s="84"/>
      <c r="J5" s="84"/>
      <c r="K5" s="84"/>
      <c r="L5" s="84"/>
      <c r="M5" s="84"/>
      <c r="N5" s="84"/>
      <c r="O5" s="84"/>
      <c r="P5" s="84"/>
    </row>
    <row r="6" spans="1:20" x14ac:dyDescent="0.25">
      <c r="A6" s="84"/>
      <c r="B6" s="84"/>
      <c r="C6" s="84"/>
      <c r="D6" s="84"/>
      <c r="E6" s="84"/>
      <c r="F6" s="84"/>
      <c r="G6" s="84"/>
      <c r="H6" s="84"/>
      <c r="I6" s="84"/>
      <c r="J6" s="84"/>
      <c r="K6" s="84"/>
      <c r="L6" s="84"/>
      <c r="M6" s="84"/>
      <c r="N6" s="84"/>
      <c r="O6" s="84"/>
      <c r="P6" s="84"/>
    </row>
    <row r="9" spans="1:20" s="2" customFormat="1" x14ac:dyDescent="0.25">
      <c r="A9" s="85" t="s">
        <v>29</v>
      </c>
      <c r="B9" s="85"/>
      <c r="C9" s="85"/>
      <c r="D9" s="85"/>
      <c r="E9" s="85"/>
      <c r="F9" s="85"/>
      <c r="G9" s="85"/>
      <c r="H9" s="85"/>
      <c r="I9" s="85"/>
      <c r="J9" s="85"/>
      <c r="K9" s="85"/>
      <c r="L9" s="85"/>
      <c r="M9" s="85"/>
      <c r="N9" s="85"/>
      <c r="O9" s="85"/>
      <c r="P9" s="85"/>
      <c r="Q9" s="1"/>
      <c r="R9" s="1"/>
      <c r="S9" s="1"/>
      <c r="T9" s="1"/>
    </row>
    <row r="11" spans="1:20" x14ac:dyDescent="0.25">
      <c r="A11" s="3" t="s">
        <v>18</v>
      </c>
      <c r="B11" s="88" t="s">
        <v>28</v>
      </c>
      <c r="C11" s="88"/>
      <c r="D11" s="88"/>
      <c r="E11" s="2"/>
    </row>
    <row r="12" spans="1:20" x14ac:dyDescent="0.25">
      <c r="A12" s="5"/>
      <c r="B12" s="89"/>
      <c r="C12" s="89"/>
      <c r="D12" s="89"/>
      <c r="E12" s="2"/>
    </row>
    <row r="13" spans="1:20" x14ac:dyDescent="0.25">
      <c r="E13" s="2"/>
    </row>
    <row r="14" spans="1:20" x14ac:dyDescent="0.25">
      <c r="A14" s="90" t="s">
        <v>8</v>
      </c>
      <c r="B14" s="90"/>
      <c r="C14" s="90"/>
      <c r="D14" s="90"/>
      <c r="E14" s="2"/>
      <c r="I14" s="4" t="s">
        <v>4</v>
      </c>
      <c r="J14" s="4" t="s">
        <v>5</v>
      </c>
    </row>
    <row r="15" spans="1:20" x14ac:dyDescent="0.25">
      <c r="A15" s="4" t="s">
        <v>0</v>
      </c>
      <c r="B15" s="10">
        <v>55000</v>
      </c>
      <c r="C15" s="6" t="s">
        <v>6</v>
      </c>
      <c r="D15" s="4" t="s">
        <v>19</v>
      </c>
      <c r="E15" s="2"/>
      <c r="I15" s="4">
        <v>0</v>
      </c>
      <c r="J15" s="4">
        <f>PrKn</f>
        <v>55000</v>
      </c>
      <c r="K15" s="4">
        <f>PrMax</f>
        <v>117000</v>
      </c>
      <c r="M15" s="4">
        <f>PrIn</f>
        <v>0</v>
      </c>
    </row>
    <row r="16" spans="1:20" x14ac:dyDescent="0.25">
      <c r="A16" s="4" t="s">
        <v>1</v>
      </c>
      <c r="B16" s="10">
        <v>400</v>
      </c>
      <c r="C16" s="6" t="s">
        <v>7</v>
      </c>
      <c r="D16" s="4" t="s">
        <v>20</v>
      </c>
      <c r="E16" s="2"/>
      <c r="I16" s="4">
        <f>MaxPnt</f>
        <v>400</v>
      </c>
      <c r="J16" s="4">
        <f>PuKn</f>
        <v>400</v>
      </c>
      <c r="K16" s="4">
        <v>0</v>
      </c>
      <c r="M16" s="7">
        <f>IF(PrIn&lt;=PrMax,A31,0)</f>
        <v>400</v>
      </c>
    </row>
    <row r="17" spans="1:14" x14ac:dyDescent="0.25">
      <c r="A17" s="4" t="s">
        <v>2</v>
      </c>
      <c r="B17" s="10">
        <v>117000</v>
      </c>
      <c r="C17" s="6" t="s">
        <v>6</v>
      </c>
      <c r="D17" s="4" t="s">
        <v>21</v>
      </c>
      <c r="E17" s="2"/>
    </row>
    <row r="18" spans="1:14" x14ac:dyDescent="0.25">
      <c r="A18" s="4" t="s">
        <v>17</v>
      </c>
      <c r="B18" s="10">
        <v>400</v>
      </c>
      <c r="C18" s="6" t="s">
        <v>7</v>
      </c>
      <c r="E18" s="2"/>
      <c r="L18" s="4">
        <v>0</v>
      </c>
      <c r="M18" s="4">
        <f>PrKn</f>
        <v>55000</v>
      </c>
      <c r="N18" s="4">
        <f>PrKn</f>
        <v>55000</v>
      </c>
    </row>
    <row r="19" spans="1:14" x14ac:dyDescent="0.25">
      <c r="E19" s="2"/>
      <c r="L19" s="4">
        <f>PuKn</f>
        <v>400</v>
      </c>
      <c r="M19" s="4">
        <f>PuKn</f>
        <v>400</v>
      </c>
      <c r="N19" s="4">
        <v>0</v>
      </c>
    </row>
    <row r="20" spans="1:14" x14ac:dyDescent="0.25">
      <c r="A20" s="90" t="s">
        <v>9</v>
      </c>
      <c r="B20" s="90"/>
      <c r="C20" s="90"/>
      <c r="D20" s="90"/>
      <c r="E20" s="2"/>
    </row>
    <row r="21" spans="1:14" x14ac:dyDescent="0.25">
      <c r="A21" s="4" t="s">
        <v>3</v>
      </c>
      <c r="B21" s="65"/>
      <c r="C21" s="6" t="s">
        <v>6</v>
      </c>
      <c r="E21" s="2"/>
    </row>
    <row r="22" spans="1:14" x14ac:dyDescent="0.25">
      <c r="E22" s="2"/>
    </row>
    <row r="23" spans="1:14" x14ac:dyDescent="0.25">
      <c r="A23" s="90" t="s">
        <v>10</v>
      </c>
      <c r="B23" s="90"/>
      <c r="C23" s="90"/>
      <c r="D23" s="90"/>
      <c r="E23" s="2"/>
    </row>
    <row r="24" spans="1:14" x14ac:dyDescent="0.25">
      <c r="A24" s="4" t="s">
        <v>16</v>
      </c>
      <c r="E24" s="2"/>
    </row>
    <row r="25" spans="1:14" x14ac:dyDescent="0.25">
      <c r="E25" s="2"/>
    </row>
    <row r="26" spans="1:14" x14ac:dyDescent="0.25">
      <c r="B26" s="8" t="s">
        <v>13</v>
      </c>
      <c r="C26" s="8" t="s">
        <v>14</v>
      </c>
      <c r="E26" s="2"/>
    </row>
    <row r="27" spans="1:14" x14ac:dyDescent="0.25">
      <c r="A27" s="4" t="s">
        <v>11</v>
      </c>
      <c r="B27" s="9">
        <f>(PuKn-MaxPnt)/PrKn</f>
        <v>0</v>
      </c>
      <c r="C27" s="9">
        <f>MaxPnt</f>
        <v>400</v>
      </c>
      <c r="E27" s="2"/>
    </row>
    <row r="28" spans="1:14" x14ac:dyDescent="0.25">
      <c r="A28" s="4" t="s">
        <v>12</v>
      </c>
      <c r="B28" s="9">
        <f>(0-PuKn)/(PrMax-PrKn)</f>
        <v>-6.4516129032258064E-3</v>
      </c>
      <c r="C28" s="9">
        <f>PrMax*PuKn/(PrMax-PrKn)</f>
        <v>754.83870967741939</v>
      </c>
      <c r="E28" s="2"/>
    </row>
    <row r="29" spans="1:14" x14ac:dyDescent="0.25">
      <c r="E29" s="2"/>
    </row>
    <row r="30" spans="1:14" x14ac:dyDescent="0.25">
      <c r="A30" s="85" t="s">
        <v>15</v>
      </c>
      <c r="B30" s="85"/>
      <c r="C30" s="85"/>
      <c r="D30" s="85"/>
      <c r="E30" s="2"/>
    </row>
    <row r="31" spans="1:14" x14ac:dyDescent="0.25">
      <c r="A31" s="86">
        <f>IF(PrIn&lt;=PrKn,ROUND((PuKn-MaxPnt)/PrKn*PrIn+MaxPnt,3),IF(PrIn&gt;=PrMax,"0",ROUND(((0-PuKn)/(PrMax-PrKn))*PrIn+PrMax*PuKn/(PrMax-PrKn),3)))</f>
        <v>400</v>
      </c>
      <c r="B31" s="86"/>
      <c r="C31" s="86"/>
      <c r="D31" s="86"/>
      <c r="E31" s="2"/>
    </row>
    <row r="32" spans="1:14" ht="15" customHeight="1" x14ac:dyDescent="0.25">
      <c r="A32" s="86"/>
      <c r="B32" s="86"/>
      <c r="C32" s="86"/>
      <c r="D32" s="86"/>
      <c r="E32" s="2"/>
    </row>
    <row r="33" spans="1:5" ht="15" customHeight="1" x14ac:dyDescent="0.25">
      <c r="A33" s="87" t="s">
        <v>7</v>
      </c>
      <c r="B33" s="87"/>
      <c r="C33" s="87"/>
      <c r="D33" s="87"/>
      <c r="E33" s="2"/>
    </row>
    <row r="34" spans="1:5" ht="15" customHeight="1" x14ac:dyDescent="0.25">
      <c r="A34" s="87"/>
      <c r="B34" s="87"/>
      <c r="C34" s="87"/>
      <c r="D34" s="87"/>
      <c r="E34" s="2"/>
    </row>
    <row r="36" spans="1:5" x14ac:dyDescent="0.25">
      <c r="A36" s="4" t="s">
        <v>26</v>
      </c>
    </row>
    <row r="37" spans="1:5" x14ac:dyDescent="0.25">
      <c r="A37" s="4" t="s">
        <v>24</v>
      </c>
    </row>
    <row r="39" spans="1:5" x14ac:dyDescent="0.25">
      <c r="A39" s="4" t="s">
        <v>25</v>
      </c>
    </row>
    <row r="40" spans="1:5" x14ac:dyDescent="0.25">
      <c r="A40" s="4" t="s">
        <v>13</v>
      </c>
      <c r="B40" s="4" t="s">
        <v>22</v>
      </c>
    </row>
    <row r="41" spans="1:5" x14ac:dyDescent="0.25">
      <c r="A41" s="4" t="s">
        <v>14</v>
      </c>
      <c r="B41" s="4" t="s">
        <v>23</v>
      </c>
    </row>
  </sheetData>
  <mergeCells count="10">
    <mergeCell ref="A1:P6"/>
    <mergeCell ref="A30:D30"/>
    <mergeCell ref="A31:D32"/>
    <mergeCell ref="A33:D34"/>
    <mergeCell ref="A9:P9"/>
    <mergeCell ref="B11:D11"/>
    <mergeCell ref="B12:D12"/>
    <mergeCell ref="A14:D14"/>
    <mergeCell ref="A20:D20"/>
    <mergeCell ref="A23:D23"/>
  </mergeCells>
  <conditionalFormatting sqref="A33:D34">
    <cfRule type="containsText" dxfId="0" priority="1" operator="containsText" text="punten">
      <formula>NOT(ISERROR(SEARCH("punten",A33)))</formula>
    </cfRule>
  </conditionalFormatting>
  <pageMargins left="0.51181102362204722" right="0.51181102362204722" top="0.74803149606299213" bottom="0.74803149606299213" header="0.31496062992125984" footer="0.31496062992125984"/>
  <pageSetup paperSize="9" scale="86"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AA747C39E49AC47BC7D914824BB39E0" ma:contentTypeVersion="11" ma:contentTypeDescription="Een nieuw document maken." ma:contentTypeScope="" ma:versionID="3a14f741c436037b7da8ae874eb2c99d">
  <xsd:schema xmlns:xsd="http://www.w3.org/2001/XMLSchema" xmlns:xs="http://www.w3.org/2001/XMLSchema" xmlns:p="http://schemas.microsoft.com/office/2006/metadata/properties" xmlns:ns2="d5c4f9c5-7087-46a8-9743-af9d69eae959" xmlns:ns3="618a91e7-62b8-4c23-b6bc-655e59ab04f6" targetNamespace="http://schemas.microsoft.com/office/2006/metadata/properties" ma:root="true" ma:fieldsID="22b4c824a0d1b7759f82fdaf0aee9498" ns2:_="" ns3:_="">
    <xsd:import namespace="d5c4f9c5-7087-46a8-9743-af9d69eae959"/>
    <xsd:import namespace="618a91e7-62b8-4c23-b6bc-655e59ab04f6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5c4f9c5-7087-46a8-9743-af9d69eae95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lcf76f155ced4ddcb4097134ff3c332f" ma:index="11" nillable="true" ma:taxonomy="true" ma:internalName="lcf76f155ced4ddcb4097134ff3c332f" ma:taxonomyFieldName="MediaServiceImageTags" ma:displayName="Afbeeldingtags" ma:readOnly="false" ma:fieldId="{5cf76f15-5ced-4ddc-b409-7134ff3c332f}" ma:taxonomyMulti="true" ma:sspId="0752b81f-bf1e-4216-85ee-deb0f27b41a7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bjectDetectorVersions" ma:index="18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18a91e7-62b8-4c23-b6bc-655e59ab04f6" elementFormDefault="qualified">
    <xsd:import namespace="http://schemas.microsoft.com/office/2006/documentManagement/types"/>
    <xsd:import namespace="http://schemas.microsoft.com/office/infopath/2007/PartnerControls"/>
    <xsd:element name="TaxCatchAll" ma:index="12" nillable="true" ma:displayName="Taxonomy Catch All Column" ma:hidden="true" ma:list="{e5acce17-3ab9-4814-a07d-25e231ef37c9}" ma:internalName="TaxCatchAll" ma:showField="CatchAllData" ma:web="618a91e7-62b8-4c23-b6bc-655e59ab04f6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6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d5c4f9c5-7087-46a8-9743-af9d69eae959">
      <Terms xmlns="http://schemas.microsoft.com/office/infopath/2007/PartnerControls"/>
    </lcf76f155ced4ddcb4097134ff3c332f>
    <TaxCatchAll xmlns="618a91e7-62b8-4c23-b6bc-655e59ab04f6" xsi:nil="true"/>
  </documentManagement>
</p:properties>
</file>

<file path=customXml/itemProps1.xml><?xml version="1.0" encoding="utf-8"?>
<ds:datastoreItem xmlns:ds="http://schemas.openxmlformats.org/officeDocument/2006/customXml" ds:itemID="{7282D094-D5B8-4DA7-A62E-47D85139334E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4F52402D-6C5A-43EB-B9FF-DA94A53A2FB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5c4f9c5-7087-46a8-9743-af9d69eae959"/>
    <ds:schemaRef ds:uri="618a91e7-62b8-4c23-b6bc-655e59ab04f6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EB800046-7397-48E4-9FB5-1C664A1BC97D}">
  <ds:schemaRefs>
    <ds:schemaRef ds:uri="http://schemas.microsoft.com/office/2006/metadata/properties"/>
    <ds:schemaRef ds:uri="http://schemas.microsoft.com/office/infopath/2007/PartnerControls"/>
    <ds:schemaRef ds:uri="d5c4f9c5-7087-46a8-9743-af9d69eae959"/>
    <ds:schemaRef ds:uri="618a91e7-62b8-4c23-b6bc-655e59ab04f6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3</vt:i4>
      </vt:variant>
      <vt:variant>
        <vt:lpstr>Benoemde bereiken</vt:lpstr>
      </vt:variant>
      <vt:variant>
        <vt:i4>5</vt:i4>
      </vt:variant>
    </vt:vector>
  </HeadingPairs>
  <TitlesOfParts>
    <vt:vector size="8" baseType="lpstr">
      <vt:lpstr>Invul instructie</vt:lpstr>
      <vt:lpstr>Winkelmandje</vt:lpstr>
      <vt:lpstr>Formule Prijzenblad</vt:lpstr>
      <vt:lpstr>'Formule Prijzenblad'!MaxPnt</vt:lpstr>
      <vt:lpstr>'Formule Prijzenblad'!PrIn</vt:lpstr>
      <vt:lpstr>'Formule Prijzenblad'!PrKn</vt:lpstr>
      <vt:lpstr>'Formule Prijzenblad'!PrMax</vt:lpstr>
      <vt:lpstr>'Formule Prijzenblad'!PuKn</vt:lpstr>
    </vt:vector>
  </TitlesOfParts>
  <Company>Stanislascollege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diederik.bauw@inkopenvoor.nl</dc:creator>
  <cp:lastModifiedBy>Kaspers-Dokkum, J.A. (FB-INKOOP)</cp:lastModifiedBy>
  <cp:lastPrinted>2023-07-12T14:09:11Z</cp:lastPrinted>
  <dcterms:created xsi:type="dcterms:W3CDTF">2015-01-19T14:52:11Z</dcterms:created>
  <dcterms:modified xsi:type="dcterms:W3CDTF">2023-09-05T15:20:01Z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0x010100FAA747C39E49AC47BC7D914824BB39E0</vt:lpwstr>
  </property>
  <property fmtid="{D5CDD505-2E9C-101B-9397-08002B2CF9AE}" pid="3" name="MediaServiceImageTags">
    <vt:lpwstr/>
  </property>
</Properties>
</file>