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EAAV-middelen/Gedeelde documenten/Beschrijvend document incl bijlagen/"/>
    </mc:Choice>
  </mc:AlternateContent>
  <xr:revisionPtr revIDLastSave="55" documentId="8_{341A1881-6A12-4A7B-8011-9AAF40DED075}" xr6:coauthVersionLast="47" xr6:coauthVersionMax="47" xr10:uidLastSave="{2FAB3AED-EA34-40F0-ADF4-450FEF6D42D1}"/>
  <bookViews>
    <workbookView xWindow="28690" yWindow="2290" windowWidth="29020" windowHeight="15820" activeTab="1" xr2:uid="{00000000-000D-0000-FFFF-FFFF00000000}"/>
  </bookViews>
  <sheets>
    <sheet name="Invul instructie" sheetId="14" r:id="rId1"/>
    <sheet name="Winkelmandje" sheetId="15" r:id="rId2"/>
    <sheet name="Formule Prijzenblad" sheetId="7" r:id="rId3"/>
  </sheets>
  <definedNames>
    <definedName name="MaxPnt" localSheetId="2">'Formule Prijzenblad'!$B$18</definedName>
    <definedName name="MaxPnt">#REF!</definedName>
    <definedName name="PrIn" localSheetId="2">'Formule Prijzenblad'!$B$21</definedName>
    <definedName name="PrIn">#REF!</definedName>
    <definedName name="PrKn" localSheetId="2">'Formule Prijzenblad'!$B$15</definedName>
    <definedName name="PrKn">#REF!</definedName>
    <definedName name="PrMax" localSheetId="2">'Formule Prijzenblad'!$B$17</definedName>
    <definedName name="PrMax">#REF!</definedName>
    <definedName name="PuKn" localSheetId="2">'Formule Prijzenblad'!$B$16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15" l="1"/>
  <c r="I19" i="15"/>
  <c r="I18" i="15"/>
  <c r="I17" i="15"/>
  <c r="I16" i="15"/>
  <c r="F15" i="15"/>
  <c r="I15" i="15" s="1"/>
  <c r="I9" i="15"/>
  <c r="I7" i="15"/>
  <c r="I6" i="15"/>
  <c r="F5" i="15"/>
  <c r="I5" i="15" s="1"/>
  <c r="I21" i="15" l="1"/>
  <c r="I27" i="15" s="1"/>
  <c r="I10" i="15"/>
  <c r="I26" i="15" s="1"/>
  <c r="C27" i="7"/>
  <c r="I28" i="15" l="1"/>
  <c r="C28" i="7"/>
  <c r="B28" i="7"/>
  <c r="B27" i="7" l="1"/>
  <c r="A31" i="7" l="1"/>
  <c r="M16" i="7" l="1"/>
  <c r="M19" i="7"/>
  <c r="L19" i="7"/>
  <c r="N18" i="7"/>
  <c r="M18" i="7"/>
  <c r="J16" i="7"/>
  <c r="I16" i="7"/>
  <c r="M15" i="7"/>
  <c r="K15" i="7"/>
  <c r="J15" i="7"/>
</calcChain>
</file>

<file path=xl/sharedStrings.xml><?xml version="1.0" encoding="utf-8"?>
<sst xmlns="http://schemas.openxmlformats.org/spreadsheetml/2006/main" count="130" uniqueCount="96">
  <si>
    <t>Prijsknippunt</t>
  </si>
  <si>
    <t>Puntenknippunt</t>
  </si>
  <si>
    <t>Maximale prijs</t>
  </si>
  <si>
    <t>Inschrijvingsprijs</t>
  </si>
  <si>
    <t>x</t>
  </si>
  <si>
    <t>y</t>
  </si>
  <si>
    <t>euro</t>
  </si>
  <si>
    <t>punten</t>
  </si>
  <si>
    <t>Gegevens perceel</t>
  </si>
  <si>
    <t>Gegevens inschrijver</t>
  </si>
  <si>
    <t>Berekende gegevens grafiek</t>
  </si>
  <si>
    <t>Deel 1</t>
  </si>
  <si>
    <t>Deel 2</t>
  </si>
  <si>
    <t>A</t>
  </si>
  <si>
    <t>B</t>
  </si>
  <si>
    <t>Score</t>
  </si>
  <si>
    <r>
      <t>Grafiekformule: Punten =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x Inschrijvingsprijs + </t>
    </r>
    <r>
      <rPr>
        <b/>
        <i/>
        <sz val="11"/>
        <color rgb="FFFF0000"/>
        <rFont val="Calibri"/>
        <family val="2"/>
        <scheme val="minor"/>
      </rPr>
      <t>B</t>
    </r>
  </si>
  <si>
    <t>Maximum pnt</t>
  </si>
  <si>
    <t>Naam</t>
  </si>
  <si>
    <t>PrKn</t>
  </si>
  <si>
    <t>PuKn</t>
  </si>
  <si>
    <t>PrMax</t>
  </si>
  <si>
    <t>(0-PuKn)/(PrMax-PrKn)</t>
  </si>
  <si>
    <t>PrMax*PuKn/(PrMax-PrKn)</t>
  </si>
  <si>
    <t>Punten = A x Inschrijfprijs + B</t>
  </si>
  <si>
    <t xml:space="preserve">Formule voor A en B is: </t>
  </si>
  <si>
    <t>Grafiekformule is:</t>
  </si>
  <si>
    <t>TOTALEN</t>
  </si>
  <si>
    <t>Audiovisuele middelen</t>
  </si>
  <si>
    <t>Rekenblad gunningscriterium Prijs</t>
  </si>
  <si>
    <t>Prijzenblad - EA Audiovisuele middelen F-EU-22-01</t>
  </si>
  <si>
    <t>Bijlage 2 Prijzenblad - EA Audiovisuele middelen F-EU-22-01</t>
  </si>
  <si>
    <t>Instructie en uitleg, Prijzenblad</t>
  </si>
  <si>
    <t>Definitie: Conform PVE audiovisuele middelen</t>
  </si>
  <si>
    <t>Wijzigingen van de lay-out en de gebruikte formules in dit prijzenblad zijn niet toegestaan.</t>
  </si>
  <si>
    <t xml:space="preserve">Er zijn fictieve aantallen aangehouden in deze prijslijst om verschillende componenten op de juiste manier mee te wegen. Deze aantallen zijn op jaarbasis en kunnen geen rechten aan worden ontleent. </t>
  </si>
  <si>
    <t>Het tabbladen Winkelmandje van de prijslijst moet ingevuld worden door Opdrachtnemer waarbij alle gele velden ingevuld moeten worden</t>
  </si>
  <si>
    <t xml:space="preserve">Over de opgegeven prijzen en opslagpercentages in deze prijslijst worden geen extra toeslagen meer gerekend. Het uurtarief is een all-in tarief. Alle kosten zijn hierin opgenomen om de opdracht naar behoren uit te voeren. Het is niet toegestaan om andere kosten op te voeren. </t>
  </si>
  <si>
    <t xml:space="preserve">Bij enkele kostensoorten zijn plafondbedragen van toepassing. Tarieven aanbieden boven het plafondbedrag betekent een knock out en leidt tot een ongeldige Inschrijving. Inschrijving wordt ter zijde gelegd van verdere beoordeling. </t>
  </si>
  <si>
    <t>Uurtarieven, prijzen en het opslagpercentage in deze prijslijst liggen vast gedurende het eerste contractjaar en mogen geindexeerd worden zoals omschreven in de Overeenkomst.</t>
  </si>
  <si>
    <r>
      <t>Het</t>
    </r>
    <r>
      <rPr>
        <sz val="11"/>
        <rFont val="Calibri"/>
        <family val="2"/>
        <scheme val="minor"/>
      </rPr>
      <t xml:space="preserve"> opslagpercentage</t>
    </r>
    <r>
      <rPr>
        <sz val="11"/>
        <color theme="1"/>
        <rFont val="Calibri"/>
        <family val="2"/>
        <scheme val="minor"/>
      </rPr>
      <t xml:space="preserve"> van Opdrachtnemer is ten opzichte van de inkoopprijs en inclusief de verrekening van eventuele bonus en/of kickback-fees afspraken.</t>
    </r>
  </si>
  <si>
    <t>U kunt 2 cijfers achter de komma gebruiken.</t>
  </si>
  <si>
    <t xml:space="preserve">Alle tarieven in de prijslijst worden exclusief BTW ingevuld. </t>
  </si>
  <si>
    <t>Vul het totaalbedrag Fictieve Inschrijfprijs in in Negometrix</t>
  </si>
  <si>
    <r>
      <t>Het Ingevulde prijzenblad dient u in</t>
    </r>
    <r>
      <rPr>
        <b/>
        <sz val="11"/>
        <rFont val="Calibri"/>
        <family val="2"/>
        <scheme val="minor"/>
      </rPr>
      <t xml:space="preserve"> Excel-format en in PDF-format</t>
    </r>
    <r>
      <rPr>
        <sz val="11"/>
        <rFont val="Calibri"/>
        <family val="2"/>
        <scheme val="minor"/>
      </rPr>
      <t>, via TenderNed te uploaden</t>
    </r>
  </si>
  <si>
    <t>Projectopdrachten*</t>
  </si>
  <si>
    <t>Nr.</t>
  </si>
  <si>
    <t>Kostensoort</t>
  </si>
  <si>
    <t>Omschrijving</t>
  </si>
  <si>
    <t># Keer of aantallen</t>
  </si>
  <si>
    <t># Uren</t>
  </si>
  <si>
    <t># %</t>
  </si>
  <si>
    <r>
      <t xml:space="preserve"> Tarief </t>
    </r>
    <r>
      <rPr>
        <b/>
        <sz val="9"/>
        <color theme="1"/>
        <rFont val="Calibri"/>
        <family val="2"/>
        <scheme val="minor"/>
      </rPr>
      <t>excl. btw</t>
    </r>
  </si>
  <si>
    <r>
      <t xml:space="preserve">Subtotaal </t>
    </r>
    <r>
      <rPr>
        <b/>
        <sz val="9"/>
        <color theme="1"/>
        <rFont val="Calibri"/>
        <family val="2"/>
        <scheme val="minor"/>
      </rPr>
      <t>excl. btw</t>
    </r>
  </si>
  <si>
    <t>Arbeidskosten uitvoerende</t>
  </si>
  <si>
    <t>Uurtarief uitvoerende medewerker</t>
  </si>
  <si>
    <t>15 dagdelen 
(dagdeel is 4 uur)</t>
  </si>
  <si>
    <t>Arbeidskosten projectbegeleider</t>
  </si>
  <si>
    <t>Uurtarief projectbegeleider</t>
  </si>
  <si>
    <t>20 uur</t>
  </si>
  <si>
    <t>Voorrijkosten</t>
  </si>
  <si>
    <r>
      <t xml:space="preserve">Eénmalig kosten per dag voor transport van en naar LUMC op basis van een order. 
</t>
    </r>
    <r>
      <rPr>
        <i/>
        <sz val="11"/>
        <rFont val="Calibri"/>
        <family val="2"/>
        <scheme val="minor"/>
      </rPr>
      <t>Plafondbedrag van toepassing: maximaal 200,- EUR excl. btw per keer</t>
    </r>
  </si>
  <si>
    <r>
      <t>15 keer</t>
    </r>
    <r>
      <rPr>
        <sz val="8"/>
        <rFont val="Calibri"/>
        <family val="2"/>
        <scheme val="minor"/>
      </rPr>
      <t> </t>
    </r>
  </si>
  <si>
    <t>n.v.t.</t>
  </si>
  <si>
    <t>Advies- en offerte kosten</t>
  </si>
  <si>
    <t>Kosten voor advies t.b.v opdracht en het maken van de offerte</t>
  </si>
  <si>
    <t>Gratis</t>
  </si>
  <si>
    <t>AV middelen</t>
  </si>
  <si>
    <r>
      <t xml:space="preserve">Hard en software + licenties
</t>
    </r>
    <r>
      <rPr>
        <i/>
        <sz val="11"/>
        <rFont val="Calibri"/>
        <family val="2"/>
        <scheme val="minor"/>
      </rPr>
      <t>Plafondbedrag van toepassing: maximaal 20%</t>
    </r>
  </si>
  <si>
    <t>Inkoopprijs +</t>
  </si>
  <si>
    <t>Totaal projectopdrachten</t>
  </si>
  <si>
    <t xml:space="preserve">* Meerkosten buiten Opdracht/Offerte altijd in overleg en na goedkeuring LUMC pas factureren. </t>
  </si>
  <si>
    <r>
      <t>Service- en onderhoud opdrachten</t>
    </r>
    <r>
      <rPr>
        <b/>
        <sz val="8"/>
        <color theme="1"/>
        <rFont val="Calibri"/>
        <family val="2"/>
        <scheme val="minor"/>
      </rPr>
      <t> </t>
    </r>
  </si>
  <si>
    <r>
      <t xml:space="preserve"> Tarief per uur of per keer </t>
    </r>
    <r>
      <rPr>
        <b/>
        <sz val="9"/>
        <color theme="1"/>
        <rFont val="Calibri"/>
        <family val="2"/>
        <scheme val="minor"/>
      </rPr>
      <t>excl. btw</t>
    </r>
  </si>
  <si>
    <t>40 dagdelen 
(dagdeel is 4 uur)</t>
  </si>
  <si>
    <r>
      <t xml:space="preserve">Eénmalig kosten per dag voor transport van en naar LUMC
</t>
    </r>
    <r>
      <rPr>
        <i/>
        <sz val="11"/>
        <color theme="1"/>
        <rFont val="Calibri"/>
        <family val="2"/>
        <scheme val="minor"/>
      </rPr>
      <t>Plafondbedrag van toepassing: maximaal 200,- EUR excl. btw per keer</t>
    </r>
  </si>
  <si>
    <t>40 keer</t>
  </si>
  <si>
    <r>
      <t xml:space="preserve">Hard en software + licenties
</t>
    </r>
    <r>
      <rPr>
        <i/>
        <sz val="11"/>
        <color theme="1"/>
        <rFont val="Calibri"/>
        <family val="2"/>
        <scheme val="minor"/>
      </rPr>
      <t>Plafondbedrag van toepassing: maximaal 20%</t>
    </r>
  </si>
  <si>
    <t xml:space="preserve">Kosten per type ruimte : prioriteit 1
</t>
  </si>
  <si>
    <r>
      <t xml:space="preserve">Bijlage 9 SLA - paragraaf 6.5:
MDO
Onderwijsruimte in het onderwijsgebouw Klein
Onderwijsruimte Middelgroot
Onderwijsruimte Groot
Collegezaal in gebouw 1
</t>
    </r>
    <r>
      <rPr>
        <i/>
        <sz val="11"/>
        <color theme="1"/>
        <rFont val="Calibri"/>
        <family val="2"/>
        <scheme val="minor"/>
      </rPr>
      <t>Toeslag maximaal 100 % bovenop het uurtarief arbeidskosten uitvoerende, regel 15</t>
    </r>
  </si>
  <si>
    <t xml:space="preserve">
 20 keer</t>
  </si>
  <si>
    <t xml:space="preserve">Kosten per type ruimte : prioriteit 2
</t>
  </si>
  <si>
    <r>
      <t xml:space="preserve">Bijlage 9 SLA - paragraaf 6.5:
Video conference Standaard
Overdrachtsruimtes
</t>
    </r>
    <r>
      <rPr>
        <i/>
        <sz val="11"/>
        <color theme="1"/>
        <rFont val="Calibri"/>
        <family val="2"/>
        <scheme val="minor"/>
      </rPr>
      <t>Toeslag maximaal 100 % bovenop het uurtarief arbeidskosten uitvoerende, regel 15</t>
    </r>
  </si>
  <si>
    <t xml:space="preserve">
10 keer</t>
  </si>
  <si>
    <t xml:space="preserve">Kosten per type ruimte : prioriteit 3
</t>
  </si>
  <si>
    <r>
      <t xml:space="preserve">Bijlage 9 SLA - paragraaf 6.5:
Vergaderzaal en overig
</t>
    </r>
    <r>
      <rPr>
        <i/>
        <sz val="11"/>
        <color theme="1"/>
        <rFont val="Calibri"/>
        <family val="2"/>
        <scheme val="minor"/>
      </rPr>
      <t>Toeslag maximaal 100 % bovenop het uurtarief arbeidskosten uitvoerende, regel 15</t>
    </r>
  </si>
  <si>
    <t>Totaal Service- en onderhoud opdrachten </t>
  </si>
  <si>
    <t>Onderdeel</t>
  </si>
  <si>
    <t>Projectopdrachten</t>
  </si>
  <si>
    <t>Service- en onderhoud opdrachten </t>
  </si>
  <si>
    <t>Fictieve Inschrijfprijs exclusief BTW</t>
  </si>
  <si>
    <t>Rechtsgeldige ondertekening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</si>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</sst>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0.00000"/>
    <numFmt numFmtId="166" formatCode="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2" fillId="0" borderId="0"/>
    <xf numFmtId="164" fontId="8" fillId="0" borderId="0" applyFont="0" applyFill="0" applyBorder="0" applyAlignment="0" applyProtection="0"/>
  </cellStyleXfs>
  <cellXfs count="91">
    <xf numFmtId="0" fontId="0" fillId="0" borderId="0" xfId="0"/>
    <xf numFmtId="0" fontId="0" fillId="5" borderId="0" xfId="0" applyFill="1" applyProtection="1">
      <protection locked="0"/>
    </xf>
    <xf numFmtId="0" fontId="1" fillId="0" borderId="0" xfId="0" applyFont="1" applyFill="1" applyAlignment="1" applyProtection="1"/>
    <xf numFmtId="0" fontId="0" fillId="0" borderId="0" xfId="0" applyFill="1" applyProtection="1"/>
    <xf numFmtId="0" fontId="1" fillId="3" borderId="0" xfId="0" applyFont="1" applyFill="1" applyProtection="1"/>
    <xf numFmtId="0" fontId="0" fillId="0" borderId="0" xfId="0" applyProtection="1"/>
    <xf numFmtId="0" fontId="1" fillId="0" borderId="0" xfId="0" applyFont="1" applyFill="1" applyProtection="1"/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0" fontId="3" fillId="0" borderId="0" xfId="0" applyFont="1" applyAlignment="1" applyProtection="1">
      <alignment horizontal="center"/>
    </xf>
    <xf numFmtId="165" fontId="1" fillId="4" borderId="0" xfId="0" applyNumberFormat="1" applyFont="1" applyFill="1" applyProtection="1"/>
    <xf numFmtId="3" fontId="0" fillId="0" borderId="0" xfId="0" applyNumberFormat="1" applyFill="1" applyProtection="1"/>
    <xf numFmtId="0" fontId="11" fillId="0" borderId="0" xfId="0" applyFont="1" applyAlignment="1">
      <alignment horizontal="center"/>
    </xf>
    <xf numFmtId="0" fontId="11" fillId="0" borderId="0" xfId="0" applyFont="1"/>
    <xf numFmtId="0" fontId="9" fillId="9" borderId="0" xfId="2" applyFont="1" applyFill="1" applyAlignment="1">
      <alignment vertical="top" wrapText="1"/>
    </xf>
    <xf numFmtId="0" fontId="6" fillId="6" borderId="5" xfId="2" applyFont="1" applyFill="1" applyBorder="1" applyAlignment="1">
      <alignment vertical="top" wrapText="1"/>
    </xf>
    <xf numFmtId="0" fontId="6" fillId="6" borderId="1" xfId="2" applyFont="1" applyFill="1" applyBorder="1" applyAlignment="1">
      <alignment vertical="top" wrapText="1"/>
    </xf>
    <xf numFmtId="49" fontId="8" fillId="0" borderId="1" xfId="3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2" applyFont="1" applyAlignment="1">
      <alignment vertical="top" wrapText="1"/>
    </xf>
    <xf numFmtId="0" fontId="13" fillId="0" borderId="0" xfId="0" applyFont="1"/>
    <xf numFmtId="0" fontId="1" fillId="11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center" wrapText="1"/>
    </xf>
    <xf numFmtId="0" fontId="1" fillId="11" borderId="8" xfId="0" applyFont="1" applyFill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0" fillId="12" borderId="1" xfId="0" applyNumberFormat="1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0" fillId="7" borderId="3" xfId="0" applyFill="1" applyBorder="1" applyAlignment="1">
      <alignment vertical="center" wrapText="1"/>
    </xf>
    <xf numFmtId="44" fontId="1" fillId="7" borderId="1" xfId="0" applyNumberFormat="1" applyFont="1" applyFill="1" applyBorder="1"/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vertical="center" wrapText="1"/>
    </xf>
    <xf numFmtId="9" fontId="0" fillId="12" borderId="1" xfId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vertical="center" wrapText="1"/>
    </xf>
    <xf numFmtId="0" fontId="1" fillId="11" borderId="9" xfId="0" applyFont="1" applyFill="1" applyBorder="1" applyAlignment="1">
      <alignment vertical="center" wrapText="1"/>
    </xf>
    <xf numFmtId="0" fontId="1" fillId="11" borderId="9" xfId="0" applyFont="1" applyFill="1" applyBorder="1"/>
    <xf numFmtId="0" fontId="1" fillId="11" borderId="3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/>
    <xf numFmtId="0" fontId="0" fillId="0" borderId="3" xfId="0" applyBorder="1" applyAlignment="1">
      <alignment vertical="center" wrapText="1"/>
    </xf>
    <xf numFmtId="44" fontId="0" fillId="0" borderId="11" xfId="0" applyNumberFormat="1" applyBorder="1"/>
    <xf numFmtId="44" fontId="0" fillId="0" borderId="3" xfId="0" applyNumberFormat="1" applyBorder="1"/>
    <xf numFmtId="0" fontId="14" fillId="8" borderId="12" xfId="0" applyFont="1" applyFill="1" applyBorder="1" applyAlignment="1">
      <alignment horizontal="left" vertical="center" wrapText="1"/>
    </xf>
    <xf numFmtId="0" fontId="13" fillId="8" borderId="11" xfId="0" applyFont="1" applyFill="1" applyBorder="1" applyAlignment="1">
      <alignment vertical="center" wrapText="1"/>
    </xf>
    <xf numFmtId="44" fontId="14" fillId="8" borderId="1" xfId="0" applyNumberFormat="1" applyFont="1" applyFill="1" applyBorder="1"/>
    <xf numFmtId="0" fontId="0" fillId="0" borderId="0" xfId="0" applyAlignment="1">
      <alignment horizontal="center" vertical="center"/>
    </xf>
    <xf numFmtId="0" fontId="19" fillId="0" borderId="0" xfId="0" applyFont="1"/>
    <xf numFmtId="44" fontId="0" fillId="2" borderId="1" xfId="0" applyNumberFormat="1" applyFill="1" applyBorder="1" applyAlignment="1" applyProtection="1">
      <alignment vertical="center" wrapText="1"/>
      <protection locked="0"/>
    </xf>
    <xf numFmtId="9" fontId="0" fillId="2" borderId="1" xfId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1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4" fillId="10" borderId="4" xfId="0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166" fontId="4" fillId="4" borderId="0" xfId="0" applyNumberFormat="1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</xf>
    <xf numFmtId="0" fontId="0" fillId="3" borderId="0" xfId="0" applyFill="1" applyAlignment="1" applyProtection="1">
      <alignment horizontal="center"/>
    </xf>
    <xf numFmtId="0" fontId="20" fillId="0" borderId="0" xfId="0" applyFont="1" applyAlignment="1">
      <alignment vertical="center"/>
    </xf>
    <xf numFmtId="0" fontId="5" fillId="6" borderId="0" xfId="0" applyFont="1" applyFill="1" applyProtection="1">
      <protection locked="0"/>
    </xf>
    <xf numFmtId="0" fontId="0" fillId="0" borderId="0" xfId="0" applyProtection="1"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13" borderId="1" xfId="0" applyFont="1" applyFill="1" applyBorder="1" applyAlignment="1" applyProtection="1">
      <alignment horizontal="center" vertical="center" wrapText="1"/>
      <protection locked="0"/>
    </xf>
  </cellXfs>
  <cellStyles count="4">
    <cellStyle name="Currency 2" xfId="3" xr:uid="{AF45431D-2298-42D1-8EE7-B8BF14A08680}"/>
    <cellStyle name="Procent" xfId="1" builtinId="5"/>
    <cellStyle name="Standaard" xfId="0" builtinId="0"/>
    <cellStyle name="Standaard 2" xfId="2" xr:uid="{40392588-68EC-4D41-A9FA-55C47A44139E}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FF00"/>
      <color rgb="FFFF0000"/>
      <color rgb="FF09A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'Formule Prijzenblad'!$I$15:$J$15</c:f>
              <c:numCache>
                <c:formatCode>General</c:formatCode>
                <c:ptCount val="2"/>
                <c:pt idx="0">
                  <c:v>0</c:v>
                </c:pt>
                <c:pt idx="1">
                  <c:v>55000</c:v>
                </c:pt>
              </c:numCache>
            </c:numRef>
          </c:xVal>
          <c:yVal>
            <c:numRef>
              <c:f>'Formule Prijzenblad'!$I$16:$J$16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2-405E-A6D5-ABAB6D0EB673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'Formule Prijzenblad'!$J$15:$K$15</c:f>
              <c:numCache>
                <c:formatCode>General</c:formatCode>
                <c:ptCount val="2"/>
                <c:pt idx="0">
                  <c:v>55000</c:v>
                </c:pt>
                <c:pt idx="1">
                  <c:v>117000</c:v>
                </c:pt>
              </c:numCache>
            </c:numRef>
          </c:xVal>
          <c:yVal>
            <c:numRef>
              <c:f>'Formule Prijzenblad'!$J$16:$K$16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52-405E-A6D5-ABAB6D0EB673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52-405E-A6D5-ABAB6D0EB673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2-405E-A6D5-ABAB6D0EB67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'Formule Prijzenblad'!$M$15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'Formule Prijzenblad'!$M$16</c:f>
              <c:numCache>
                <c:formatCode>0</c:formatCode>
                <c:ptCount val="1"/>
                <c:pt idx="0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52-405E-A6D5-ABAB6D0EB673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'Formule Prijzenblad'!$L$18:$M$18</c:f>
              <c:numCache>
                <c:formatCode>General</c:formatCode>
                <c:ptCount val="2"/>
                <c:pt idx="0">
                  <c:v>0</c:v>
                </c:pt>
                <c:pt idx="1">
                  <c:v>55000</c:v>
                </c:pt>
              </c:numCache>
            </c:numRef>
          </c:xVal>
          <c:yVal>
            <c:numRef>
              <c:f>'Formule Prijzenblad'!$L$19:$M$19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52-405E-A6D5-ABAB6D0EB673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'Formule Prijzenblad'!$M$18:$N$18</c:f>
              <c:numCache>
                <c:formatCode>General</c:formatCode>
                <c:ptCount val="2"/>
                <c:pt idx="0">
                  <c:v>55000</c:v>
                </c:pt>
                <c:pt idx="1">
                  <c:v>55000</c:v>
                </c:pt>
              </c:numCache>
            </c:numRef>
          </c:xVal>
          <c:yVal>
            <c:numRef>
              <c:f>'Formule Prijzenblad'!$M$19:$N$19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052-405E-A6D5-ABAB6D0EB6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10</xdr:row>
      <xdr:rowOff>0</xdr:rowOff>
    </xdr:from>
    <xdr:to>
      <xdr:col>15</xdr:col>
      <xdr:colOff>609599</xdr:colOff>
      <xdr:row>34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AD0A-2723-4B40-85DB-B929D6001CF6}">
  <dimension ref="B1:H17"/>
  <sheetViews>
    <sheetView workbookViewId="0">
      <selection activeCell="B36" sqref="B36"/>
    </sheetView>
  </sheetViews>
  <sheetFormatPr defaultRowHeight="14.5" x14ac:dyDescent="0.35"/>
  <cols>
    <col min="1" max="1" width="3" customWidth="1"/>
    <col min="2" max="2" width="111.453125" customWidth="1"/>
    <col min="7" max="8" width="39.54296875" customWidth="1"/>
  </cols>
  <sheetData>
    <row r="1" spans="2:8" ht="23.5" x14ac:dyDescent="0.55000000000000004">
      <c r="B1" s="12" t="s">
        <v>31</v>
      </c>
      <c r="C1" s="13"/>
      <c r="D1" s="13"/>
      <c r="E1" s="13"/>
      <c r="F1" s="13"/>
      <c r="G1" s="13"/>
      <c r="H1" s="13"/>
    </row>
    <row r="2" spans="2:8" ht="23.5" x14ac:dyDescent="0.55000000000000004">
      <c r="B2" s="13"/>
      <c r="C2" s="13"/>
      <c r="D2" s="13"/>
      <c r="E2" s="13"/>
      <c r="F2" s="13"/>
      <c r="G2" s="13"/>
      <c r="H2" s="13"/>
    </row>
    <row r="3" spans="2:8" x14ac:dyDescent="0.35">
      <c r="B3" s="14" t="s">
        <v>32</v>
      </c>
    </row>
    <row r="4" spans="2:8" x14ac:dyDescent="0.35">
      <c r="B4" s="14" t="s">
        <v>33</v>
      </c>
    </row>
    <row r="5" spans="2:8" x14ac:dyDescent="0.35">
      <c r="B5" s="15" t="s">
        <v>34</v>
      </c>
    </row>
    <row r="6" spans="2:8" ht="29" x14ac:dyDescent="0.35">
      <c r="B6" s="16" t="s">
        <v>35</v>
      </c>
    </row>
    <row r="7" spans="2:8" ht="29" x14ac:dyDescent="0.35">
      <c r="B7" s="17" t="s">
        <v>36</v>
      </c>
    </row>
    <row r="8" spans="2:8" ht="43.5" x14ac:dyDescent="0.35">
      <c r="B8" s="16" t="s">
        <v>37</v>
      </c>
    </row>
    <row r="9" spans="2:8" ht="29" x14ac:dyDescent="0.35">
      <c r="B9" s="16" t="s">
        <v>38</v>
      </c>
    </row>
    <row r="10" spans="2:8" ht="29" x14ac:dyDescent="0.35">
      <c r="B10" s="16" t="s">
        <v>39</v>
      </c>
    </row>
    <row r="11" spans="2:8" ht="29" x14ac:dyDescent="0.35">
      <c r="B11" s="18" t="s">
        <v>40</v>
      </c>
    </row>
    <row r="12" spans="2:8" x14ac:dyDescent="0.35">
      <c r="B12" s="16" t="s">
        <v>41</v>
      </c>
    </row>
    <row r="13" spans="2:8" x14ac:dyDescent="0.35">
      <c r="B13" s="16" t="s">
        <v>42</v>
      </c>
    </row>
    <row r="14" spans="2:8" x14ac:dyDescent="0.35">
      <c r="B14" s="16" t="s">
        <v>43</v>
      </c>
    </row>
    <row r="15" spans="2:8" x14ac:dyDescent="0.35">
      <c r="B15" s="16" t="s">
        <v>44</v>
      </c>
    </row>
    <row r="16" spans="2:8" x14ac:dyDescent="0.35">
      <c r="B16" s="19"/>
    </row>
    <row r="17" spans="2:2" x14ac:dyDescent="0.35">
      <c r="B17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5C01-35D3-4305-94EF-D972BEB81A51}">
  <dimension ref="A1:I42"/>
  <sheetViews>
    <sheetView tabSelected="1" workbookViewId="0">
      <selection activeCell="I35" sqref="I35"/>
    </sheetView>
  </sheetViews>
  <sheetFormatPr defaultRowHeight="18.5" x14ac:dyDescent="0.45"/>
  <cols>
    <col min="1" max="1" width="4.26953125" style="21" customWidth="1"/>
    <col min="2" max="2" width="6.453125" style="59" customWidth="1"/>
    <col min="3" max="3" width="30.1796875" customWidth="1"/>
    <col min="4" max="4" width="63.54296875" customWidth="1"/>
    <col min="5" max="5" width="26.1796875" customWidth="1"/>
    <col min="8" max="8" width="18.26953125" customWidth="1"/>
    <col min="9" max="9" width="19.453125" customWidth="1"/>
  </cols>
  <sheetData>
    <row r="1" spans="1:9" ht="23.5" x14ac:dyDescent="0.55000000000000004">
      <c r="B1" s="69" t="s">
        <v>31</v>
      </c>
      <c r="C1" s="69"/>
      <c r="D1" s="69"/>
      <c r="E1" s="69"/>
      <c r="F1" s="69"/>
      <c r="G1" s="69"/>
      <c r="H1" s="69"/>
      <c r="I1" s="69"/>
    </row>
    <row r="3" spans="1:9" ht="21" customHeight="1" x14ac:dyDescent="0.35">
      <c r="A3" s="70" t="s">
        <v>13</v>
      </c>
      <c r="B3" s="73" t="s">
        <v>45</v>
      </c>
      <c r="C3" s="74"/>
      <c r="D3" s="74"/>
      <c r="E3" s="74"/>
      <c r="F3" s="74"/>
      <c r="G3" s="74"/>
      <c r="H3" s="74"/>
      <c r="I3" s="75"/>
    </row>
    <row r="4" spans="1:9" s="25" customFormat="1" ht="14.5" x14ac:dyDescent="0.35">
      <c r="A4" s="71"/>
      <c r="B4" s="22" t="s">
        <v>46</v>
      </c>
      <c r="C4" s="23" t="s">
        <v>47</v>
      </c>
      <c r="D4" s="23" t="s">
        <v>48</v>
      </c>
      <c r="E4" s="24" t="s">
        <v>49</v>
      </c>
      <c r="F4" s="23" t="s">
        <v>50</v>
      </c>
      <c r="G4" s="23" t="s">
        <v>51</v>
      </c>
      <c r="H4" s="23" t="s">
        <v>52</v>
      </c>
      <c r="I4" s="23" t="s">
        <v>53</v>
      </c>
    </row>
    <row r="5" spans="1:9" ht="29" x14ac:dyDescent="0.35">
      <c r="A5" s="71"/>
      <c r="B5" s="26">
        <v>1</v>
      </c>
      <c r="C5" s="27" t="s">
        <v>54</v>
      </c>
      <c r="D5" s="27" t="s">
        <v>55</v>
      </c>
      <c r="E5" s="28" t="s">
        <v>56</v>
      </c>
      <c r="F5" s="29">
        <f>15*4</f>
        <v>60</v>
      </c>
      <c r="G5" s="30"/>
      <c r="H5" s="61"/>
      <c r="I5" s="31">
        <f>F5*H5</f>
        <v>0</v>
      </c>
    </row>
    <row r="6" spans="1:9" ht="14.5" x14ac:dyDescent="0.35">
      <c r="A6" s="71"/>
      <c r="B6" s="26">
        <v>2</v>
      </c>
      <c r="C6" s="27" t="s">
        <v>57</v>
      </c>
      <c r="D6" s="27" t="s">
        <v>58</v>
      </c>
      <c r="E6" s="28" t="s">
        <v>59</v>
      </c>
      <c r="F6" s="29">
        <v>20</v>
      </c>
      <c r="G6" s="30"/>
      <c r="H6" s="61"/>
      <c r="I6" s="31">
        <f>F6*H6</f>
        <v>0</v>
      </c>
    </row>
    <row r="7" spans="1:9" ht="58" x14ac:dyDescent="0.35">
      <c r="A7" s="71"/>
      <c r="B7" s="26">
        <v>3</v>
      </c>
      <c r="C7" s="27" t="s">
        <v>60</v>
      </c>
      <c r="D7" s="27" t="s">
        <v>61</v>
      </c>
      <c r="E7" s="28" t="s">
        <v>62</v>
      </c>
      <c r="F7" s="29" t="s">
        <v>63</v>
      </c>
      <c r="G7" s="30"/>
      <c r="H7" s="61"/>
      <c r="I7" s="31">
        <f>H7*15</f>
        <v>0</v>
      </c>
    </row>
    <row r="8" spans="1:9" ht="14.5" x14ac:dyDescent="0.35">
      <c r="A8" s="71"/>
      <c r="B8" s="26">
        <v>4</v>
      </c>
      <c r="C8" s="27" t="s">
        <v>64</v>
      </c>
      <c r="D8" s="27" t="s">
        <v>65</v>
      </c>
      <c r="E8" s="29" t="s">
        <v>63</v>
      </c>
      <c r="F8" s="29" t="s">
        <v>63</v>
      </c>
      <c r="G8" s="30"/>
      <c r="H8" s="26" t="s">
        <v>66</v>
      </c>
      <c r="I8" s="32"/>
    </row>
    <row r="9" spans="1:9" ht="43.5" x14ac:dyDescent="0.35">
      <c r="A9" s="71"/>
      <c r="B9" s="33">
        <v>5</v>
      </c>
      <c r="C9" s="34" t="s">
        <v>67</v>
      </c>
      <c r="D9" s="34" t="s">
        <v>68</v>
      </c>
      <c r="E9" s="35">
        <v>250000</v>
      </c>
      <c r="F9" s="29" t="s">
        <v>63</v>
      </c>
      <c r="G9" s="62"/>
      <c r="H9" s="33" t="s">
        <v>69</v>
      </c>
      <c r="I9" s="31">
        <f>E9*G9</f>
        <v>0</v>
      </c>
    </row>
    <row r="10" spans="1:9" ht="14.5" x14ac:dyDescent="0.35">
      <c r="A10" s="72"/>
      <c r="B10" s="76" t="s">
        <v>70</v>
      </c>
      <c r="C10" s="77"/>
      <c r="D10" s="77"/>
      <c r="E10" s="77"/>
      <c r="F10" s="77"/>
      <c r="G10" s="36"/>
      <c r="H10" s="37"/>
      <c r="I10" s="38">
        <f>SUM(I5:I9)</f>
        <v>0</v>
      </c>
    </row>
    <row r="11" spans="1:9" x14ac:dyDescent="0.45">
      <c r="B11" s="78" t="s">
        <v>71</v>
      </c>
      <c r="C11" s="78"/>
      <c r="D11" s="78"/>
      <c r="E11" s="78"/>
      <c r="F11" s="78"/>
      <c r="G11" s="78"/>
      <c r="H11" s="78"/>
      <c r="I11" s="78"/>
    </row>
    <row r="13" spans="1:9" ht="21" customHeight="1" x14ac:dyDescent="0.35">
      <c r="A13" s="70" t="s">
        <v>14</v>
      </c>
      <c r="B13" s="63" t="s">
        <v>72</v>
      </c>
      <c r="C13" s="63"/>
      <c r="D13" s="63"/>
      <c r="E13" s="63"/>
      <c r="F13" s="63"/>
      <c r="G13" s="63"/>
      <c r="H13" s="63"/>
      <c r="I13" s="63"/>
    </row>
    <row r="14" spans="1:9" ht="29" x14ac:dyDescent="0.35">
      <c r="A14" s="71"/>
      <c r="B14" s="39" t="s">
        <v>46</v>
      </c>
      <c r="C14" s="23" t="s">
        <v>47</v>
      </c>
      <c r="D14" s="40" t="s">
        <v>48</v>
      </c>
      <c r="E14" s="24" t="s">
        <v>49</v>
      </c>
      <c r="F14" s="23" t="s">
        <v>50</v>
      </c>
      <c r="G14" s="23" t="s">
        <v>51</v>
      </c>
      <c r="H14" s="23" t="s">
        <v>73</v>
      </c>
      <c r="I14" s="23" t="s">
        <v>53</v>
      </c>
    </row>
    <row r="15" spans="1:9" ht="29" x14ac:dyDescent="0.35">
      <c r="A15" s="71"/>
      <c r="B15" s="26">
        <v>1</v>
      </c>
      <c r="C15" s="27" t="s">
        <v>54</v>
      </c>
      <c r="D15" s="27" t="s">
        <v>55</v>
      </c>
      <c r="E15" s="41" t="s">
        <v>74</v>
      </c>
      <c r="F15" s="29">
        <f>40*4</f>
        <v>160</v>
      </c>
      <c r="G15" s="30"/>
      <c r="H15" s="61"/>
      <c r="I15" s="31">
        <f>H15*F15</f>
        <v>0</v>
      </c>
    </row>
    <row r="16" spans="1:9" ht="43.5" x14ac:dyDescent="0.35">
      <c r="A16" s="71"/>
      <c r="B16" s="26">
        <v>2</v>
      </c>
      <c r="C16" s="27" t="s">
        <v>60</v>
      </c>
      <c r="D16" s="27" t="s">
        <v>75</v>
      </c>
      <c r="E16" s="41" t="s">
        <v>76</v>
      </c>
      <c r="F16" s="29" t="s">
        <v>63</v>
      </c>
      <c r="G16" s="30"/>
      <c r="H16" s="61"/>
      <c r="I16" s="31">
        <f>H16*40</f>
        <v>0</v>
      </c>
    </row>
    <row r="17" spans="1:9" ht="29" x14ac:dyDescent="0.35">
      <c r="A17" s="71"/>
      <c r="B17" s="26">
        <v>3</v>
      </c>
      <c r="C17" s="27" t="s">
        <v>67</v>
      </c>
      <c r="D17" s="27" t="s">
        <v>77</v>
      </c>
      <c r="E17" s="42">
        <v>30000</v>
      </c>
      <c r="F17" s="29" t="s">
        <v>63</v>
      </c>
      <c r="G17" s="62"/>
      <c r="H17" s="26" t="s">
        <v>69</v>
      </c>
      <c r="I17" s="31">
        <f>E17*G17</f>
        <v>0</v>
      </c>
    </row>
    <row r="18" spans="1:9" ht="130.5" x14ac:dyDescent="0.35">
      <c r="A18" s="71"/>
      <c r="B18" s="26">
        <v>4</v>
      </c>
      <c r="C18" s="27" t="s">
        <v>78</v>
      </c>
      <c r="D18" s="27" t="s">
        <v>79</v>
      </c>
      <c r="E18" s="41" t="s">
        <v>80</v>
      </c>
      <c r="F18" s="29" t="s">
        <v>63</v>
      </c>
      <c r="G18" s="43"/>
      <c r="H18" s="61"/>
      <c r="I18" s="31">
        <f>H18*20</f>
        <v>0</v>
      </c>
    </row>
    <row r="19" spans="1:9" ht="87" x14ac:dyDescent="0.35">
      <c r="A19" s="71"/>
      <c r="B19" s="26">
        <v>6</v>
      </c>
      <c r="C19" s="27" t="s">
        <v>81</v>
      </c>
      <c r="D19" s="27" t="s">
        <v>82</v>
      </c>
      <c r="E19" s="41" t="s">
        <v>83</v>
      </c>
      <c r="F19" s="29" t="s">
        <v>63</v>
      </c>
      <c r="G19" s="43"/>
      <c r="H19" s="61"/>
      <c r="I19" s="31">
        <f>H19*10</f>
        <v>0</v>
      </c>
    </row>
    <row r="20" spans="1:9" ht="72.5" x14ac:dyDescent="0.35">
      <c r="A20" s="71"/>
      <c r="B20" s="26">
        <v>7</v>
      </c>
      <c r="C20" s="27" t="s">
        <v>84</v>
      </c>
      <c r="D20" s="44" t="s">
        <v>85</v>
      </c>
      <c r="E20" s="41" t="s">
        <v>83</v>
      </c>
      <c r="F20" s="29" t="s">
        <v>63</v>
      </c>
      <c r="G20" s="43"/>
      <c r="H20" s="61"/>
      <c r="I20" s="31">
        <f>H20*10</f>
        <v>0</v>
      </c>
    </row>
    <row r="21" spans="1:9" ht="14.5" x14ac:dyDescent="0.35">
      <c r="A21" s="72"/>
      <c r="B21" s="76" t="s">
        <v>86</v>
      </c>
      <c r="C21" s="77"/>
      <c r="D21" s="77"/>
      <c r="E21" s="77"/>
      <c r="F21" s="77"/>
      <c r="G21" s="36"/>
      <c r="H21" s="37"/>
      <c r="I21" s="38">
        <f>SUM(I15:I20)</f>
        <v>0</v>
      </c>
    </row>
    <row r="24" spans="1:9" x14ac:dyDescent="0.45">
      <c r="B24" s="63" t="s">
        <v>27</v>
      </c>
      <c r="C24" s="64"/>
      <c r="D24" s="64"/>
      <c r="E24" s="64"/>
      <c r="F24" s="64"/>
      <c r="G24" s="64"/>
      <c r="H24" s="64"/>
      <c r="I24" s="64"/>
    </row>
    <row r="25" spans="1:9" x14ac:dyDescent="0.45">
      <c r="B25" s="45" t="s">
        <v>46</v>
      </c>
      <c r="C25" s="46" t="s">
        <v>87</v>
      </c>
      <c r="D25" s="47"/>
      <c r="E25" s="47"/>
      <c r="F25" s="48"/>
      <c r="G25" s="48"/>
      <c r="H25" s="47"/>
      <c r="I25" s="49"/>
    </row>
    <row r="26" spans="1:9" x14ac:dyDescent="0.45">
      <c r="B26" s="50" t="s">
        <v>13</v>
      </c>
      <c r="C26" s="65" t="s">
        <v>88</v>
      </c>
      <c r="D26" s="66"/>
      <c r="E26" s="51"/>
      <c r="F26" s="52"/>
      <c r="G26" s="52"/>
      <c r="H26" s="53"/>
      <c r="I26" s="54">
        <f>I10</f>
        <v>0</v>
      </c>
    </row>
    <row r="27" spans="1:9" x14ac:dyDescent="0.45">
      <c r="B27" s="50" t="s">
        <v>14</v>
      </c>
      <c r="C27" s="65" t="s">
        <v>89</v>
      </c>
      <c r="D27" s="66"/>
      <c r="E27" s="51"/>
      <c r="F27" s="52"/>
      <c r="G27" s="52"/>
      <c r="H27" s="53"/>
      <c r="I27" s="55">
        <f>I21</f>
        <v>0</v>
      </c>
    </row>
    <row r="28" spans="1:9" x14ac:dyDescent="0.45">
      <c r="B28" s="67" t="s">
        <v>90</v>
      </c>
      <c r="C28" s="68"/>
      <c r="D28" s="68"/>
      <c r="E28" s="68"/>
      <c r="F28" s="68"/>
      <c r="G28" s="56"/>
      <c r="H28" s="57"/>
      <c r="I28" s="58">
        <f>SUM(I26:I27)</f>
        <v>0</v>
      </c>
    </row>
    <row r="31" spans="1:9" x14ac:dyDescent="0.45">
      <c r="A31"/>
      <c r="B31" s="21"/>
      <c r="C31" s="86" t="s">
        <v>91</v>
      </c>
      <c r="D31" s="87"/>
      <c r="E31" s="88"/>
      <c r="H31" s="60"/>
      <c r="I31" s="60"/>
    </row>
    <row r="32" spans="1:9" x14ac:dyDescent="0.45">
      <c r="A32"/>
      <c r="B32" s="21"/>
      <c r="C32" s="89" t="s">
        <v>18</v>
      </c>
      <c r="D32" s="90"/>
      <c r="E32" s="90"/>
      <c r="H32" s="60"/>
      <c r="I32" s="60"/>
    </row>
    <row r="33" spans="1:9" x14ac:dyDescent="0.45">
      <c r="A33"/>
      <c r="B33" s="21"/>
      <c r="C33" s="89"/>
      <c r="D33" s="90"/>
      <c r="E33" s="90"/>
      <c r="H33" s="60"/>
      <c r="I33" s="60"/>
    </row>
    <row r="34" spans="1:9" x14ac:dyDescent="0.45">
      <c r="A34"/>
      <c r="B34" s="21"/>
      <c r="C34" s="89" t="s">
        <v>92</v>
      </c>
      <c r="D34" s="90"/>
      <c r="E34" s="90"/>
      <c r="H34" s="60"/>
      <c r="I34" s="60"/>
    </row>
    <row r="35" spans="1:9" x14ac:dyDescent="0.45">
      <c r="A35"/>
      <c r="B35" s="21"/>
      <c r="C35" s="89"/>
      <c r="D35" s="90"/>
      <c r="E35" s="90"/>
      <c r="H35" s="60"/>
      <c r="I35" s="60"/>
    </row>
    <row r="36" spans="1:9" x14ac:dyDescent="0.45">
      <c r="A36"/>
      <c r="B36" s="21"/>
      <c r="C36" s="89" t="s">
        <v>93</v>
      </c>
      <c r="D36" s="90"/>
      <c r="E36" s="90"/>
      <c r="H36" s="60"/>
      <c r="I36" s="60"/>
    </row>
    <row r="37" spans="1:9" x14ac:dyDescent="0.45">
      <c r="A37"/>
      <c r="B37" s="21"/>
      <c r="C37" s="89"/>
      <c r="D37" s="90"/>
      <c r="E37" s="90"/>
      <c r="H37" s="60"/>
      <c r="I37" s="60"/>
    </row>
    <row r="38" spans="1:9" x14ac:dyDescent="0.45">
      <c r="A38"/>
      <c r="B38" s="21"/>
      <c r="C38" s="89" t="s">
        <v>94</v>
      </c>
      <c r="D38" s="90"/>
      <c r="E38" s="90"/>
      <c r="H38" s="60"/>
      <c r="I38" s="60"/>
    </row>
    <row r="39" spans="1:9" x14ac:dyDescent="0.45">
      <c r="A39"/>
      <c r="B39" s="21"/>
      <c r="C39" s="89"/>
      <c r="D39" s="90"/>
      <c r="E39" s="90"/>
      <c r="H39" s="60"/>
      <c r="I39" s="60"/>
    </row>
    <row r="40" spans="1:9" x14ac:dyDescent="0.45">
      <c r="A40"/>
      <c r="B40" s="21"/>
      <c r="C40" s="89" t="s">
        <v>95</v>
      </c>
      <c r="D40" s="90"/>
      <c r="E40" s="90"/>
      <c r="H40" s="60"/>
      <c r="I40" s="60"/>
    </row>
    <row r="41" spans="1:9" x14ac:dyDescent="0.45">
      <c r="A41"/>
      <c r="B41" s="21"/>
      <c r="C41" s="89"/>
      <c r="D41" s="90"/>
      <c r="E41" s="90"/>
      <c r="H41" s="60"/>
      <c r="I41" s="60"/>
    </row>
    <row r="42" spans="1:9" x14ac:dyDescent="0.45">
      <c r="A42"/>
      <c r="B42" s="21"/>
      <c r="H42" s="60"/>
      <c r="I42" s="60"/>
    </row>
  </sheetData>
  <sheetProtection algorithmName="SHA-512" hashValue="QDcE4deO7f0S7pjSSOReAkEx4sciTeQA5YaYq+QqS8o5asxTRLk022WBJGO1egMOm+4dUHMXdUMbLUCZVucvrQ==" saltValue="YEKE+elKhioxggDgTcOhYw==" spinCount="100000" sheet="1" objects="1" scenarios="1"/>
  <mergeCells count="22">
    <mergeCell ref="C38:C39"/>
    <mergeCell ref="D38:E39"/>
    <mergeCell ref="C40:C41"/>
    <mergeCell ref="D40:E41"/>
    <mergeCell ref="C32:C33"/>
    <mergeCell ref="D32:E33"/>
    <mergeCell ref="C34:C35"/>
    <mergeCell ref="D34:E35"/>
    <mergeCell ref="C36:C37"/>
    <mergeCell ref="D36:E37"/>
    <mergeCell ref="A3:A10"/>
    <mergeCell ref="B3:I3"/>
    <mergeCell ref="B10:F10"/>
    <mergeCell ref="B11:I11"/>
    <mergeCell ref="A13:A21"/>
    <mergeCell ref="B13:I13"/>
    <mergeCell ref="B21:F21"/>
    <mergeCell ref="B24:I24"/>
    <mergeCell ref="C26:D26"/>
    <mergeCell ref="C27:D27"/>
    <mergeCell ref="B28:F28"/>
    <mergeCell ref="B1:I1"/>
  </mergeCells>
  <pageMargins left="0.31496062992125984" right="0.31496062992125984" top="0.35433070866141736" bottom="0.55118110236220474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workbookViewId="0">
      <selection activeCell="G41" sqref="G41"/>
    </sheetView>
  </sheetViews>
  <sheetFormatPr defaultColWidth="9.1796875" defaultRowHeight="14.5" x14ac:dyDescent="0.35"/>
  <cols>
    <col min="1" max="1" width="15.54296875" style="5" bestFit="1" customWidth="1"/>
    <col min="2" max="3" width="13.7265625" style="5" customWidth="1"/>
    <col min="4" max="4" width="9.1796875" style="5"/>
    <col min="5" max="5" width="4.1796875" style="5" customWidth="1"/>
    <col min="6" max="16384" width="9.1796875" style="5"/>
  </cols>
  <sheetData>
    <row r="1" spans="1:20" x14ac:dyDescent="0.35">
      <c r="A1" s="79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20" x14ac:dyDescent="0.3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x14ac:dyDescent="0.3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20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20" x14ac:dyDescent="0.3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20" x14ac:dyDescent="0.3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9" spans="1:20" s="3" customFormat="1" x14ac:dyDescent="0.35">
      <c r="A9" s="80" t="s">
        <v>29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2"/>
      <c r="R9" s="2"/>
      <c r="S9" s="2"/>
      <c r="T9" s="2"/>
    </row>
    <row r="11" spans="1:20" x14ac:dyDescent="0.35">
      <c r="A11" s="4" t="s">
        <v>18</v>
      </c>
      <c r="B11" s="83" t="s">
        <v>28</v>
      </c>
      <c r="C11" s="83"/>
      <c r="D11" s="83"/>
      <c r="E11" s="3"/>
    </row>
    <row r="12" spans="1:20" x14ac:dyDescent="0.35">
      <c r="A12" s="6"/>
      <c r="B12" s="84"/>
      <c r="C12" s="84"/>
      <c r="D12" s="84"/>
      <c r="E12" s="3"/>
    </row>
    <row r="13" spans="1:20" x14ac:dyDescent="0.35">
      <c r="E13" s="3"/>
    </row>
    <row r="14" spans="1:20" x14ac:dyDescent="0.35">
      <c r="A14" s="85" t="s">
        <v>8</v>
      </c>
      <c r="B14" s="85"/>
      <c r="C14" s="85"/>
      <c r="D14" s="85"/>
      <c r="E14" s="3"/>
      <c r="I14" s="5" t="s">
        <v>4</v>
      </c>
      <c r="J14" s="5" t="s">
        <v>5</v>
      </c>
    </row>
    <row r="15" spans="1:20" x14ac:dyDescent="0.35">
      <c r="A15" s="5" t="s">
        <v>0</v>
      </c>
      <c r="B15" s="11">
        <v>55000</v>
      </c>
      <c r="C15" s="7" t="s">
        <v>6</v>
      </c>
      <c r="D15" s="5" t="s">
        <v>19</v>
      </c>
      <c r="E15" s="3"/>
      <c r="I15" s="5">
        <v>0</v>
      </c>
      <c r="J15" s="5">
        <f>PrKn</f>
        <v>55000</v>
      </c>
      <c r="K15" s="5">
        <f>PrMax</f>
        <v>117000</v>
      </c>
      <c r="M15" s="5">
        <f>PrIn</f>
        <v>0</v>
      </c>
    </row>
    <row r="16" spans="1:20" x14ac:dyDescent="0.35">
      <c r="A16" s="5" t="s">
        <v>1</v>
      </c>
      <c r="B16" s="11">
        <v>400</v>
      </c>
      <c r="C16" s="7" t="s">
        <v>7</v>
      </c>
      <c r="D16" s="5" t="s">
        <v>20</v>
      </c>
      <c r="E16" s="3"/>
      <c r="I16" s="5">
        <f>MaxPnt</f>
        <v>400</v>
      </c>
      <c r="J16" s="5">
        <f>PuKn</f>
        <v>400</v>
      </c>
      <c r="K16" s="5">
        <v>0</v>
      </c>
      <c r="M16" s="8">
        <f>IF(PrIn&lt;=PrMax,A31,0)</f>
        <v>400</v>
      </c>
    </row>
    <row r="17" spans="1:14" x14ac:dyDescent="0.35">
      <c r="A17" s="5" t="s">
        <v>2</v>
      </c>
      <c r="B17" s="11">
        <v>117000</v>
      </c>
      <c r="C17" s="7" t="s">
        <v>6</v>
      </c>
      <c r="D17" s="5" t="s">
        <v>21</v>
      </c>
      <c r="E17" s="3"/>
    </row>
    <row r="18" spans="1:14" x14ac:dyDescent="0.35">
      <c r="A18" s="5" t="s">
        <v>17</v>
      </c>
      <c r="B18" s="11">
        <v>400</v>
      </c>
      <c r="C18" s="7" t="s">
        <v>7</v>
      </c>
      <c r="E18" s="3"/>
      <c r="L18" s="5">
        <v>0</v>
      </c>
      <c r="M18" s="5">
        <f>PrKn</f>
        <v>55000</v>
      </c>
      <c r="N18" s="5">
        <f>PrKn</f>
        <v>55000</v>
      </c>
    </row>
    <row r="19" spans="1:14" x14ac:dyDescent="0.35">
      <c r="E19" s="3"/>
      <c r="L19" s="5">
        <f>PuKn</f>
        <v>400</v>
      </c>
      <c r="M19" s="5">
        <f>PuKn</f>
        <v>400</v>
      </c>
      <c r="N19" s="5">
        <v>0</v>
      </c>
    </row>
    <row r="20" spans="1:14" x14ac:dyDescent="0.35">
      <c r="A20" s="85" t="s">
        <v>9</v>
      </c>
      <c r="B20" s="85"/>
      <c r="C20" s="85"/>
      <c r="D20" s="85"/>
      <c r="E20" s="3"/>
    </row>
    <row r="21" spans="1:14" x14ac:dyDescent="0.35">
      <c r="A21" s="5" t="s">
        <v>3</v>
      </c>
      <c r="B21" s="1"/>
      <c r="C21" s="7" t="s">
        <v>6</v>
      </c>
      <c r="E21" s="3"/>
    </row>
    <row r="22" spans="1:14" x14ac:dyDescent="0.35">
      <c r="E22" s="3"/>
    </row>
    <row r="23" spans="1:14" x14ac:dyDescent="0.35">
      <c r="A23" s="85" t="s">
        <v>10</v>
      </c>
      <c r="B23" s="85"/>
      <c r="C23" s="85"/>
      <c r="D23" s="85"/>
      <c r="E23" s="3"/>
    </row>
    <row r="24" spans="1:14" x14ac:dyDescent="0.35">
      <c r="A24" s="5" t="s">
        <v>16</v>
      </c>
      <c r="E24" s="3"/>
    </row>
    <row r="25" spans="1:14" x14ac:dyDescent="0.35">
      <c r="E25" s="3"/>
    </row>
    <row r="26" spans="1:14" x14ac:dyDescent="0.35">
      <c r="B26" s="9" t="s">
        <v>13</v>
      </c>
      <c r="C26" s="9" t="s">
        <v>14</v>
      </c>
      <c r="E26" s="3"/>
    </row>
    <row r="27" spans="1:14" x14ac:dyDescent="0.35">
      <c r="A27" s="5" t="s">
        <v>11</v>
      </c>
      <c r="B27" s="10">
        <f>(PuKn-MaxPnt)/PrKn</f>
        <v>0</v>
      </c>
      <c r="C27" s="10">
        <f>MaxPnt</f>
        <v>400</v>
      </c>
      <c r="E27" s="3"/>
    </row>
    <row r="28" spans="1:14" x14ac:dyDescent="0.35">
      <c r="A28" s="5" t="s">
        <v>12</v>
      </c>
      <c r="B28" s="10">
        <f>(0-PuKn)/(PrMax-PrKn)</f>
        <v>-6.4516129032258064E-3</v>
      </c>
      <c r="C28" s="10">
        <f>PrMax*PuKn/(PrMax-PrKn)</f>
        <v>754.83870967741939</v>
      </c>
      <c r="E28" s="3"/>
    </row>
    <row r="29" spans="1:14" x14ac:dyDescent="0.35">
      <c r="E29" s="3"/>
    </row>
    <row r="30" spans="1:14" x14ac:dyDescent="0.35">
      <c r="A30" s="80" t="s">
        <v>15</v>
      </c>
      <c r="B30" s="80"/>
      <c r="C30" s="80"/>
      <c r="D30" s="80"/>
      <c r="E30" s="3"/>
    </row>
    <row r="31" spans="1:14" x14ac:dyDescent="0.35">
      <c r="A31" s="81">
        <f>IF(PrIn&lt;=PrKn,ROUND((PuKn-MaxPnt)/PrKn*PrIn+MaxPnt,3),IF(PrIn&gt;=PrMax,"0",ROUND(((0-PuKn)/(PrMax-PrKn))*PrIn+PrMax*PuKn/(PrMax-PrKn),3)))</f>
        <v>400</v>
      </c>
      <c r="B31" s="81"/>
      <c r="C31" s="81"/>
      <c r="D31" s="81"/>
      <c r="E31" s="3"/>
    </row>
    <row r="32" spans="1:14" ht="15" customHeight="1" x14ac:dyDescent="0.35">
      <c r="A32" s="81"/>
      <c r="B32" s="81"/>
      <c r="C32" s="81"/>
      <c r="D32" s="81"/>
      <c r="E32" s="3"/>
    </row>
    <row r="33" spans="1:5" ht="15" customHeight="1" x14ac:dyDescent="0.35">
      <c r="A33" s="82" t="s">
        <v>7</v>
      </c>
      <c r="B33" s="82"/>
      <c r="C33" s="82"/>
      <c r="D33" s="82"/>
      <c r="E33" s="3"/>
    </row>
    <row r="34" spans="1:5" ht="15" customHeight="1" x14ac:dyDescent="0.35">
      <c r="A34" s="82"/>
      <c r="B34" s="82"/>
      <c r="C34" s="82"/>
      <c r="D34" s="82"/>
      <c r="E34" s="3"/>
    </row>
    <row r="36" spans="1:5" x14ac:dyDescent="0.35">
      <c r="A36" s="5" t="s">
        <v>26</v>
      </c>
    </row>
    <row r="37" spans="1:5" x14ac:dyDescent="0.35">
      <c r="A37" s="5" t="s">
        <v>24</v>
      </c>
    </row>
    <row r="39" spans="1:5" x14ac:dyDescent="0.35">
      <c r="A39" s="5" t="s">
        <v>25</v>
      </c>
    </row>
    <row r="40" spans="1:5" x14ac:dyDescent="0.35">
      <c r="A40" s="5" t="s">
        <v>13</v>
      </c>
      <c r="B40" s="5" t="s">
        <v>22</v>
      </c>
    </row>
    <row r="41" spans="1:5" x14ac:dyDescent="0.35">
      <c r="A41" s="5" t="s">
        <v>14</v>
      </c>
      <c r="B41" s="5" t="s">
        <v>23</v>
      </c>
    </row>
  </sheetData>
  <mergeCells count="10">
    <mergeCell ref="A1:P6"/>
    <mergeCell ref="A30:D30"/>
    <mergeCell ref="A31:D32"/>
    <mergeCell ref="A33:D34"/>
    <mergeCell ref="A9:P9"/>
    <mergeCell ref="B11:D11"/>
    <mergeCell ref="B12:D12"/>
    <mergeCell ref="A14:D14"/>
    <mergeCell ref="A20:D20"/>
    <mergeCell ref="A23:D23"/>
  </mergeCells>
  <conditionalFormatting sqref="A33:D34">
    <cfRule type="containsText" dxfId="0" priority="1" operator="containsText" text="punten">
      <formula>NOT(ISERROR(SEARCH("punten",A33)))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747C39E49AC47BC7D914824BB39E0" ma:contentTypeVersion="10" ma:contentTypeDescription="Een nieuw document maken." ma:contentTypeScope="" ma:versionID="61bc8591661feaec328b0c016a68a7d9">
  <xsd:schema xmlns:xsd="http://www.w3.org/2001/XMLSchema" xmlns:xs="http://www.w3.org/2001/XMLSchema" xmlns:p="http://schemas.microsoft.com/office/2006/metadata/properties" xmlns:ns2="d5c4f9c5-7087-46a8-9743-af9d69eae959" xmlns:ns3="618a91e7-62b8-4c23-b6bc-655e59ab04f6" targetNamespace="http://schemas.microsoft.com/office/2006/metadata/properties" ma:root="true" ma:fieldsID="906c1210f2e03ccf3717908058fef1a6" ns2:_="" ns3:_="">
    <xsd:import namespace="d5c4f9c5-7087-46a8-9743-af9d69eae959"/>
    <xsd:import namespace="618a91e7-62b8-4c23-b6bc-655e59ab0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4f9c5-7087-46a8-9743-af9d69eae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1e7-62b8-4c23-b6bc-655e59ab04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cce17-3ab9-4814-a07d-25e231ef37c9}" ma:internalName="TaxCatchAll" ma:showField="CatchAllData" ma:web="618a91e7-62b8-4c23-b6bc-655e59ab04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c4f9c5-7087-46a8-9743-af9d69eae959">
      <Terms xmlns="http://schemas.microsoft.com/office/infopath/2007/PartnerControls"/>
    </lcf76f155ced4ddcb4097134ff3c332f>
    <TaxCatchAll xmlns="618a91e7-62b8-4c23-b6bc-655e59ab04f6" xsi:nil="true"/>
  </documentManagement>
</p:properties>
</file>

<file path=customXml/itemProps1.xml><?xml version="1.0" encoding="utf-8"?>
<ds:datastoreItem xmlns:ds="http://schemas.openxmlformats.org/officeDocument/2006/customXml" ds:itemID="{2A04DF8E-750E-4FED-A127-0C025A9E8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4f9c5-7087-46a8-9743-af9d69eae959"/>
    <ds:schemaRef ds:uri="618a91e7-62b8-4c23-b6bc-655e59ab04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82D094-D5B8-4DA7-A62E-47D8513933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00046-7397-48E4-9FB5-1C664A1BC97D}">
  <ds:schemaRefs>
    <ds:schemaRef ds:uri="http://schemas.microsoft.com/office/2006/metadata/properties"/>
    <ds:schemaRef ds:uri="http://schemas.microsoft.com/office/infopath/2007/PartnerControls"/>
    <ds:schemaRef ds:uri="d5c4f9c5-7087-46a8-9743-af9d69eae959"/>
    <ds:schemaRef ds:uri="618a91e7-62b8-4c23-b6bc-655e59ab04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Invul instructie</vt:lpstr>
      <vt:lpstr>Winkelmandje</vt:lpstr>
      <vt:lpstr>Formule Prijzenblad</vt:lpstr>
      <vt:lpstr>'Formule Prijzenblad'!MaxPnt</vt:lpstr>
      <vt:lpstr>'Formule Prijzenblad'!PrIn</vt:lpstr>
      <vt:lpstr>'Formule Prijzenblad'!PrKn</vt:lpstr>
      <vt:lpstr>'Formule Prijzenblad'!PrMax</vt:lpstr>
      <vt:lpstr>'Formule Prijzenblad'!PuKn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diederik.bauw@inkopenvoor.nl</dc:creator>
  <cp:lastModifiedBy>Kaspers-Dokkum, J.A. (FB-INKOOP)</cp:lastModifiedBy>
  <cp:lastPrinted>2023-07-12T14:09:11Z</cp:lastPrinted>
  <dcterms:created xsi:type="dcterms:W3CDTF">2015-01-19T14:52:11Z</dcterms:created>
  <dcterms:modified xsi:type="dcterms:W3CDTF">2023-07-12T14:09:36Z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0x010100FAA747C39E49AC47BC7D914824BB39E0</vt:lpwstr>
  </property>
  <property fmtid="{D5CDD505-2E9C-101B-9397-08002B2CF9AE}" pid="3" name="MediaServiceImageTags">
    <vt:lpwstr/>
  </property>
</Properties>
</file>