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3-039 CXT\04 - BESCHRIJVENDE DOCUMENTEN\"/>
    </mc:Choice>
  </mc:AlternateContent>
  <xr:revisionPtr revIDLastSave="0" documentId="13_ncr:1_{4564B816-0403-4336-BFCD-07974877A56E}" xr6:coauthVersionLast="47" xr6:coauthVersionMax="47" xr10:uidLastSave="{00000000-0000-0000-0000-000000000000}"/>
  <bookViews>
    <workbookView xWindow="-108" yWindow="-108" windowWidth="23256" windowHeight="12576" tabRatio="776" xr2:uid="{00000000-000D-0000-FFFF-FFFF00000000}"/>
  </bookViews>
  <sheets>
    <sheet name="Samenvatting" sheetId="4" r:id="rId1"/>
    <sheet name="1. Implementatie" sheetId="57" r:id="rId2"/>
    <sheet name="2. Gebruiksrecht" sheetId="37" r:id="rId3"/>
    <sheet name="3. Consultancy" sheetId="3" r:id="rId4"/>
    <sheet name="4. Opleidingen" sheetId="36" r:id="rId5"/>
    <sheet name="BPK-Grafiek" sheetId="58" r:id="rId6"/>
    <sheet name="DATA" sheetId="59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AMO_UniqueIdentifier" hidden="1">"'a8b43c25-150a-4d84-a538-779f9bcc13c1'"</definedName>
    <definedName name="A" localSheetId="2">'[1]HULP-velden'!$D$8</definedName>
    <definedName name="A">'[2]HULP-velden'!$D$8</definedName>
    <definedName name="AanpassingScriptFAQ">#REF!</definedName>
    <definedName name="AanpassingScriptHIP">#REF!</definedName>
    <definedName name="AantalPercelenIngeschreven">[3]Parameters!$E$19</definedName>
    <definedName name="AltCPU2007Perceel1">'[4]9.1'!#REF!</definedName>
    <definedName name="AltCPU2008Perceel1">'[4]9.1'!#REF!</definedName>
    <definedName name="AltCPU2009Perceel1">'[4]9.1'!#REF!</definedName>
    <definedName name="AltCPU2010Perceel1">'[4]9.1'!#REF!</definedName>
    <definedName name="AltCPU2011Perceel1">'[4]9.1'!#REF!</definedName>
    <definedName name="AltCPU2012Perceel1">'[4]9.1'!#REF!</definedName>
    <definedName name="AltCPU2013Perceel1">'[4]9.1'!#REF!</definedName>
    <definedName name="AltCPU2014Perceel1">'[4]9.1'!#REF!</definedName>
    <definedName name="AltCPU2015Perceel1">'[4]9.1'!#REF!</definedName>
    <definedName name="AltGBext2007Perceel1">'[4]9.1'!#REF!</definedName>
    <definedName name="AltGBext2008Perceel1">'[4]9.1'!#REF!</definedName>
    <definedName name="AltGBext2009Perceel1">'[4]9.1'!#REF!</definedName>
    <definedName name="AltGBext2010Perceel1">'[4]9.1'!#REF!</definedName>
    <definedName name="AltGBext2011Perceel1">'[4]9.1'!#REF!</definedName>
    <definedName name="AltGBext2012Perceel1">'[4]9.1'!#REF!</definedName>
    <definedName name="AltGBext2013Perceel1">'[4]9.1'!#REF!</definedName>
    <definedName name="AltGBext2014Perceel1">'[4]9.1'!#REF!</definedName>
    <definedName name="AltGBext2015Perceel1">'[4]9.1'!#REF!</definedName>
    <definedName name="AltGBInt2007Perceel1">'[4]9.1'!#REF!</definedName>
    <definedName name="AltGBInt2008Perceel1">'[4]9.1'!#REF!</definedName>
    <definedName name="AltGBInt2009Perceel1">'[4]9.1'!#REF!</definedName>
    <definedName name="AltGBInt2010Perceel1">'[4]9.1'!#REF!</definedName>
    <definedName name="AltGBInt2011Perceel1">'[4]9.1'!#REF!</definedName>
    <definedName name="AltGBInt2012Perceel1">'[4]9.1'!#REF!</definedName>
    <definedName name="AltGBInt2013Perceel1">'[4]9.1'!#REF!</definedName>
    <definedName name="AltGBInt2014Perceel1">'[4]9.1'!#REF!</definedName>
    <definedName name="AltGBInt2015Perceel1">'[4]9.1'!#REF!</definedName>
    <definedName name="AltMips2007Perceel1">'[4]9.1'!#REF!</definedName>
    <definedName name="AltMips2008Perceel1">'[4]9.1'!#REF!</definedName>
    <definedName name="AltMips2009Perceel1">'[4]9.1'!#REF!</definedName>
    <definedName name="AltMips2010Perceel1">'[4]9.1'!#REF!</definedName>
    <definedName name="AltMips2011Perceel1">'[4]9.1'!#REF!</definedName>
    <definedName name="AltMips2012Perceel1">'[4]9.1'!#REF!</definedName>
    <definedName name="AltMips2013Perceel1">'[4]9.1'!#REF!</definedName>
    <definedName name="AltMips2014Perceel1">'[4]9.1'!#REF!</definedName>
    <definedName name="AltMips2015Perceel1">'[4]9.1'!#REF!</definedName>
    <definedName name="AnalytischeApplicatiesKorting">#REF!</definedName>
    <definedName name="AnalytischeApplicatiesPrijs">#REF!</definedName>
    <definedName name="ApplicatiebeheerBedrijven2007">#REF!</definedName>
    <definedName name="ApplicatiebeheerBedrijven2008">#REF!</definedName>
    <definedName name="ApplicatiebeheerBedrijven2009">#REF!</definedName>
    <definedName name="ApplicatiebeheerBedrijven2010">#REF!</definedName>
    <definedName name="ApplicatiebeheerBurger2007">#REF!</definedName>
    <definedName name="ApplicatiebeheerBurger2008">#REF!</definedName>
    <definedName name="ApplicatiebeheerBurger2009">#REF!</definedName>
    <definedName name="ApplicatiebeheerBurger2010">#REF!</definedName>
    <definedName name="ApplicatiebeheerOndersteuning2007">#REF!</definedName>
    <definedName name="ApplicatiebeheerOndersteuning2008">#REF!</definedName>
    <definedName name="ApplicatiebeheerOndersteuning2009">#REF!</definedName>
    <definedName name="ApplicatiebeheerOndersteuning2010">#REF!</definedName>
    <definedName name="ApplicatiebeheerWebsite2007">#REF!</definedName>
    <definedName name="ApplicatiebeheerWebsite2008">#REF!</definedName>
    <definedName name="ApplicatiebeheerWebsite2009">#REF!</definedName>
    <definedName name="ApplicatiebeheerWebsite2010">#REF!</definedName>
    <definedName name="B" localSheetId="2">'[1]HULP-velden'!$D$9</definedName>
    <definedName name="B">'[2]HULP-velden'!$D$9</definedName>
    <definedName name="BedragenIn">#REF!</definedName>
    <definedName name="BM020Perceel1">'[4]9.1'!#REF!</definedName>
    <definedName name="BM020Perceel2">#REF!</definedName>
    <definedName name="BM020Perceel3">#REF!</definedName>
    <definedName name="BM120140Perceel1">'[4]9.1'!#REF!</definedName>
    <definedName name="BM120140Perceel2">#REF!</definedName>
    <definedName name="BM120140Perceel3">#REF!</definedName>
    <definedName name="BM140160Perceel1">'[4]9.1'!#REF!</definedName>
    <definedName name="BM140160Perceel2">#REF!</definedName>
    <definedName name="BM140160Perceel3">#REF!</definedName>
    <definedName name="BM160180Perceel1">'[4]9.1'!#REF!</definedName>
    <definedName name="BM160180Perceel2">#REF!</definedName>
    <definedName name="BM160180Perceel3">#REF!</definedName>
    <definedName name="BM180200Perceel1">'[4]9.1'!#REF!</definedName>
    <definedName name="BM180200Perceel2">#REF!</definedName>
    <definedName name="BM180200Perceel3">#REF!</definedName>
    <definedName name="BM200plusPerceel1">'[4]9.1'!#REF!</definedName>
    <definedName name="BM200plusPerceel2">#REF!</definedName>
    <definedName name="BM200plusPerceel3">#REF!</definedName>
    <definedName name="BM2040Perceel1">'[4]9.1'!#REF!</definedName>
    <definedName name="BM2040Perceel2">#REF!</definedName>
    <definedName name="BM2040Perceel3">#REF!</definedName>
    <definedName name="BM4060Perceel1">'[4]9.1'!#REF!</definedName>
    <definedName name="BM4060Perceel2">#REF!</definedName>
    <definedName name="BM4060Perceel3">#REF!</definedName>
    <definedName name="BM6080Perceel1">'[4]9.1'!#REF!</definedName>
    <definedName name="BM6080Perceel2">#REF!</definedName>
    <definedName name="BM6080Perceel3">#REF!</definedName>
    <definedName name="bron">'[5]IV-accent'!$V$20:$V$24</definedName>
    <definedName name="BurstSeat">#REF!</definedName>
    <definedName name="CodeOfferte">#REF!</definedName>
    <definedName name="CompleetIngevuldAlternatiefPerceel1">#REF!</definedName>
    <definedName name="CompleetIngevuldAlternatiefPerceel2">#REF!</definedName>
    <definedName name="CompleetIngevuldAlternatiefPerceel3">#REF!</definedName>
    <definedName name="CompleetIngevuldOrgineelPerceel1">#REF!</definedName>
    <definedName name="CompleetIngevuldOrgineelPerceel2">#REF!</definedName>
    <definedName name="CompleetIngevuldOrgineelPerceel3">#REF!</definedName>
    <definedName name="CompleetIngevuldPerceel1">#REF!</definedName>
    <definedName name="CompleetIngevuldPerceel2">#REF!</definedName>
    <definedName name="CompleetIngevuldPerceel3">#REF!</definedName>
    <definedName name="ConnectorenOntwikkelstratenKorting">#REF!</definedName>
    <definedName name="ConnectorenOntwikkelstratenPrijs">#REF!</definedName>
    <definedName name="ConsultancyApplicatiebeheerRol1">#REF!</definedName>
    <definedName name="ConsultancyApplicatiebeheerRol2">#REF!</definedName>
    <definedName name="ConsultancyApplicatiebeheerRol3">#REF!</definedName>
    <definedName name="ConsultancyApplicatiebeheerRol4">#REF!</definedName>
    <definedName name="ConsultancyApplicatiebeheerRol5">#REF!</definedName>
    <definedName name="ConsultancyCallcenterRol1">#REF!</definedName>
    <definedName name="ConsultancyCallcenterRol2">#REF!</definedName>
    <definedName name="ConsultancyCallcenterRol3">#REF!</definedName>
    <definedName name="ConsultancyCallcenterRol4">#REF!</definedName>
    <definedName name="ConsultancyCallcenterRol5">#REF!</definedName>
    <definedName name="ConsultancyCallcenterRol6">#REF!</definedName>
    <definedName name="ConsultancyHostingRol1">#REF!</definedName>
    <definedName name="ConsultancyHostingRol2">#REF!</definedName>
    <definedName name="ConsultancyHostingRol3">#REF!</definedName>
    <definedName name="ConsultancyHostingRol4">#REF!</definedName>
    <definedName name="ConsultancyHostingRol5">#REF!</definedName>
    <definedName name="ConsultancyPrintEnMailRol1">#REF!</definedName>
    <definedName name="ConsultancyPrintEnMailRol2">#REF!</definedName>
    <definedName name="ConsultancyPrintEnMailRol3">#REF!</definedName>
    <definedName name="ConsultancyPrintEnMailRol4">#REF!</definedName>
    <definedName name="ConsultancyPrintEnMailRol5">#REF!</definedName>
    <definedName name="ConsultancyUren">#REF!</definedName>
    <definedName name="CurrentRatioGemiddeld">[6]Kengetallen!$H$42</definedName>
    <definedName name="CurrentRatioN">[6]Kengetallen!$D$42</definedName>
    <definedName name="CurrentRatioNmin1">[6]Kengetallen!$E$42</definedName>
    <definedName name="CurrentRatioNmin2">[6]Kengetallen!$F$42</definedName>
    <definedName name="DATA1">'[7]260000'!#REF!</definedName>
    <definedName name="DATA10">'[7]260000'!#REF!</definedName>
    <definedName name="DATA11">'[7]260000'!#REF!</definedName>
    <definedName name="DATA12">'[7]260000'!#REF!</definedName>
    <definedName name="DATA13">'[7]260000'!#REF!</definedName>
    <definedName name="DATA14">'[7]260000'!#REF!</definedName>
    <definedName name="DATA15">'[7]260000'!#REF!</definedName>
    <definedName name="DATA16">'[7]260000'!#REF!</definedName>
    <definedName name="DATA17">'[7]260000'!#REF!</definedName>
    <definedName name="DATA2">'[7]260000'!#REF!</definedName>
    <definedName name="DATA3">'[7]260000'!#REF!</definedName>
    <definedName name="DATA4">'[7]260000'!#REF!</definedName>
    <definedName name="DATA5">'[7]260000'!#REF!</definedName>
    <definedName name="DATA6">'[7]260000'!#REF!</definedName>
    <definedName name="DATA7">'[7]260000'!#REF!</definedName>
    <definedName name="DATA8">'[7]260000'!#REF!</definedName>
    <definedName name="DATA9">'[7]260000'!#REF!</definedName>
    <definedName name="DoorverbondenGesprekPerSeconde">#REF!</definedName>
    <definedName name="DVAlternatiefRol1Perceel1">'[4]9.1'!#REF!</definedName>
    <definedName name="DVAlternatiefRol1Perceel2">#REF!</definedName>
    <definedName name="DVAlternatiefRol1Perceel3">#REF!</definedName>
    <definedName name="DVAlternatiefRol2Perceel1">'[4]9.1'!#REF!</definedName>
    <definedName name="DVAlternatiefRol2Perceel2">#REF!</definedName>
    <definedName name="DVAlternatiefRol2Perceel3">#REF!</definedName>
    <definedName name="DVAlternatiefRol3Perceel1">'[4]9.1'!#REF!</definedName>
    <definedName name="DVAlternatiefRol3Perceel2">#REF!</definedName>
    <definedName name="DVAlternatiefRol3Perceel3">#REF!</definedName>
    <definedName name="DVOrgineelRol1Perceel1">'[4]9.1'!#REF!</definedName>
    <definedName name="DVOrgineelRol1Perceel2">#REF!</definedName>
    <definedName name="DVOrgineelRol1Perceel3">#REF!</definedName>
    <definedName name="DVOrgineelRol2Perceel1">'[4]9.1'!#REF!</definedName>
    <definedName name="DVOrgineelRol2Perceel2">#REF!</definedName>
    <definedName name="DVOrgineelRol2Perceel3">#REF!</definedName>
    <definedName name="DVOrgineelRol3Perceel1">'[4]9.1'!#REF!</definedName>
    <definedName name="DVOrgineelRol3Perceel2">#REF!</definedName>
    <definedName name="DVOrgineelRol3Perceel3">#REF!</definedName>
    <definedName name="DVRol1">#REF!</definedName>
    <definedName name="DVRol2">#REF!</definedName>
    <definedName name="DVRol3">#REF!</definedName>
    <definedName name="EigenVermogenN">[6]Kengetallen!$D$28</definedName>
    <definedName name="EigenVermogenNmin1">[6]Kengetallen!$E$28</definedName>
    <definedName name="EigenVermogenNmin2">[6]Kengetallen!$F$28</definedName>
    <definedName name="EPE">[8]bezetting!$C$5</definedName>
    <definedName name="Exponent" localSheetId="2">'[1]Invoer EMVI-kaders'!$M$28</definedName>
    <definedName name="Exponent">[2]Superformule!$K$19</definedName>
    <definedName name="ExtraWerkstroom">#REF!</definedName>
    <definedName name="GeavanceerdeFunctionaliteit">#REF!</definedName>
    <definedName name="GeavanceerdeFunctionaliteitAnalytischeApplicaties">#REF!</definedName>
    <definedName name="GeavanceerdeFunctionaliteitCorporatePerformance">#REF!</definedName>
    <definedName name="GeavanceerdeFunctionaliteitDatamining">#REF!</definedName>
    <definedName name="GeavanceerdeFunctionaliteitStatistischeAnalyse">#REF!</definedName>
    <definedName name="Gebruikers">#REF!</definedName>
    <definedName name="GeenBedragenIngevuld">#REF!</definedName>
    <definedName name="HostingBedrijven2007">#REF!</definedName>
    <definedName name="HostingBedrijven2008">#REF!</definedName>
    <definedName name="HostingBedrijven2009">#REF!</definedName>
    <definedName name="HostingBedrijven2010">#REF!</definedName>
    <definedName name="HostingBurger2007">#REF!</definedName>
    <definedName name="HostingBurger2008">#REF!</definedName>
    <definedName name="HostingBurger2009">#REF!</definedName>
    <definedName name="HostingBurger2010">#REF!</definedName>
    <definedName name="HostingOndersteunendeDiensten2007">#REF!</definedName>
    <definedName name="HostingOndersteunendeDiensten2008">#REF!</definedName>
    <definedName name="HostingOndersteunendeDiensten2009">#REF!</definedName>
    <definedName name="HostingOndersteunendeDiensten2010">#REF!</definedName>
    <definedName name="HostingWebsite2007">#REF!</definedName>
    <definedName name="HostingWebsite2008">#REF!</definedName>
    <definedName name="HostingWebsite2009">#REF!</definedName>
    <definedName name="HostingWebsite2010">#REF!</definedName>
    <definedName name="IHU">[8]bezetting!$C$6</definedName>
    <definedName name="InitiëleKostenInrichting">#REF!</definedName>
    <definedName name="InschrijvenPerceel1">[3]Parameters!$E$15</definedName>
    <definedName name="InschrijvenPerceel2">[3]Parameters!$E$16</definedName>
    <definedName name="InschrijvenPerceel3">[3]Parameters!$E$17</definedName>
    <definedName name="InschrijvenPerceel4">[3]Parameters!$E$18</definedName>
    <definedName name="JaarlijkseGroei">#REF!</definedName>
    <definedName name="JaNee">#REF!</definedName>
    <definedName name="KortingspercentageListprijsAlternatiefPerceel1">'[4]9.1'!#REF!</definedName>
    <definedName name="KortingspercentageListprijsAlternatiefPerceel2">#REF!</definedName>
    <definedName name="KortingspercentageListprijsAlternatiefPerceel3">#REF!</definedName>
    <definedName name="KortingspercentageListprijsOrgineelPerceel1">'[4]9.1'!#REF!</definedName>
    <definedName name="KortingspercentageListprijsOrgineelPerceel2">#REF!</definedName>
    <definedName name="KortingspercentageListprijsOrgineelPerceel3">#REF!</definedName>
    <definedName name="KostenPerCall0tot100">#REF!</definedName>
    <definedName name="KostenPerCall1001tot1500">#REF!</definedName>
    <definedName name="KostenPerCall101tot250">#REF!</definedName>
    <definedName name="KostenPerCall1501tot2000">#REF!</definedName>
    <definedName name="KostenPerCall2001tot2500">#REF!</definedName>
    <definedName name="KostenPerCall2500plus">#REF!</definedName>
    <definedName name="KostenPerCall251tot500">#REF!</definedName>
    <definedName name="KostenPerCall501tot750">#REF!</definedName>
    <definedName name="KostenPerCall751tot1000">#REF!</definedName>
    <definedName name="LAQ" localSheetId="2">[9]Superformule!$K$22</definedName>
    <definedName name="LAQ">[2]Superformule!$K$22</definedName>
    <definedName name="Leeg">#REF!</definedName>
    <definedName name="LiquideMiddelenN">[6]Kengetallen!$D$24</definedName>
    <definedName name="LiquideMiddelenNmin1">[6]Kengetallen!$E$24</definedName>
    <definedName name="LiquideMiddelenNmin2">[6]Kengetallen!$F$24</definedName>
    <definedName name="MaandelijkseFeeCallcenters">#REF!</definedName>
    <definedName name="MainframeToMidrange">#REF!</definedName>
    <definedName name="Maximaal" localSheetId="2">'[9]HULP-velden'!$L$20</definedName>
    <definedName name="Maximaal">'[2]HULP-velden'!$L$20</definedName>
    <definedName name="MigratieAlternatiefPerceel1">#REF!</definedName>
    <definedName name="MigratieAlternatiefPerceel2">#REF!</definedName>
    <definedName name="MigratieAlternatiefPerceel3">#REF!</definedName>
    <definedName name="MigratieOrgineelPerceel1">#REF!</definedName>
    <definedName name="MigratieOrgineelPerceel2">#REF!</definedName>
    <definedName name="MigratieOrgineelPerceel3">#REF!</definedName>
    <definedName name="MinorityInterestInSubsidiariesN">#REF!</definedName>
    <definedName name="MinorityInterestInSubsidiariesNmin1">#REF!</definedName>
    <definedName name="MinorityInterestInSubsidiariesNmin2">#REF!</definedName>
    <definedName name="MRCPUHoog">#REF!</definedName>
    <definedName name="MRCPULaag">#REF!</definedName>
    <definedName name="MRCPUMiddel">#REF!</definedName>
    <definedName name="MRHoog">#REF!</definedName>
    <definedName name="MRInternHoog">#REF!</definedName>
    <definedName name="MRInternLaag">#REF!</definedName>
    <definedName name="MRInternMiddel">#REF!</definedName>
    <definedName name="MRLaag">#REF!</definedName>
    <definedName name="MRMiddel">#REF!</definedName>
    <definedName name="MRNaamHoog">#REF!</definedName>
    <definedName name="MRNaamLaag">#REF!</definedName>
    <definedName name="MRNaamMiddel">#REF!</definedName>
    <definedName name="Multiperceelfactor">[3]Parameters!$C$10</definedName>
    <definedName name="NaamAanbesteding">#REF!</definedName>
    <definedName name="NaamLeverancier">#REF!</definedName>
    <definedName name="NaamPerceel1">#REF!</definedName>
    <definedName name="NaamPerceel2">#REF!</definedName>
    <definedName name="NaamPerceel3">#REF!</definedName>
    <definedName name="NettoResultaatN">[6]Kengetallen!$D$34</definedName>
    <definedName name="NettoResultaatNmin1">[6]Kengetallen!$E$34</definedName>
    <definedName name="NettoResultaatNmin2">[6]Kengetallen!$F$34</definedName>
    <definedName name="NietCompleetIngevuld">#REF!</definedName>
    <definedName name="NietCompleetIngevuldeTemplate">#REF!</definedName>
    <definedName name="NOK">#REF!</definedName>
    <definedName name="NVT">#REF!</definedName>
    <definedName name="OHSAlternatiefPerceel1">'[4]9.1'!#REF!</definedName>
    <definedName name="OHSAlternatiefPerceel2">#REF!</definedName>
    <definedName name="OHSAlternatiefPerceel3">#REF!</definedName>
    <definedName name="OHSOrgineelPerceel1">'[4]9.1'!#REF!</definedName>
    <definedName name="OHSOrgineelPerceel2">#REF!</definedName>
    <definedName name="OHSOrgineelPerceel3">#REF!</definedName>
    <definedName name="OK">#REF!</definedName>
    <definedName name="OmzetGemiddeld">[3]Kengetallen!$H$45</definedName>
    <definedName name="OmzetN">[3]Kengetallen!$D$35</definedName>
    <definedName name="OmzetNmin1">[3]Kengetallen!$E$35</definedName>
    <definedName name="OmzetNmin2">[3]Kengetallen!$F$35</definedName>
    <definedName name="Omzetwaarde">[3]Parameters!$F$19</definedName>
    <definedName name="OpleidingADDPerceel2BF">#REF!</definedName>
    <definedName name="OpleidingADDPerceel2SA">#REF!</definedName>
    <definedName name="OpleidingAKostenPerceel2BF">#REF!</definedName>
    <definedName name="OpleidingAKostenPerceel2SA">#REF!</definedName>
    <definedName name="OpleidingBDDPerceel2BF">#REF!</definedName>
    <definedName name="OpleidingBDDPerceel2SA">#REF!</definedName>
    <definedName name="OpleidingBKostenPerceel2BF">#REF!</definedName>
    <definedName name="OpleidingBKostenPerceel2SA">#REF!</definedName>
    <definedName name="OpleidingCDDPerceel2BF">#REF!</definedName>
    <definedName name="OpleidingCDDPerceel2SA">#REF!</definedName>
    <definedName name="OpleidingCKostenPerceel2BF">#REF!</definedName>
    <definedName name="OpleidingCKostenPerceel2SA">#REF!</definedName>
    <definedName name="OpleidingDDDPerceel1BF">'[4]9.1'!#REF!</definedName>
    <definedName name="OpleidingDDDPerceel2BF">#REF!</definedName>
    <definedName name="OpleidingDDDPerceel2SA">#REF!</definedName>
    <definedName name="OpleidingDDDPerceel3BF">#REF!</definedName>
    <definedName name="OpleidingDKostenPerceel1BF">'[4]9.1'!#REF!</definedName>
    <definedName name="OpleidingDKostenPerceel2BF">#REF!</definedName>
    <definedName name="OpleidingDKostenPerceel2SA">#REF!</definedName>
    <definedName name="OpleidingDKostenPerceel3BF">#REF!</definedName>
    <definedName name="OpleidingEDDPerceel1BF">'[4]9.1'!#REF!</definedName>
    <definedName name="OpleidingEDDPerceel2BF">#REF!</definedName>
    <definedName name="OpleidingEDDPerceel2SA">#REF!</definedName>
    <definedName name="OpleidingEDDPerceel3BF">#REF!</definedName>
    <definedName name="OpleidingEKostenPerceel1BF">'[4]9.1'!#REF!</definedName>
    <definedName name="OpleidingEKostenPerceel2BF">#REF!</definedName>
    <definedName name="OpleidingEKostenPerceel2SA">#REF!</definedName>
    <definedName name="OpleidingEKostenPerceel3BF">#REF!</definedName>
    <definedName name="OpleidingFDDPerceel2BF">#REF!</definedName>
    <definedName name="OpleidingFDDPerceel2SA">#REF!</definedName>
    <definedName name="OpleidingFKostenPerceel2BF">#REF!</definedName>
    <definedName name="OpleidingFKostenPerceel2SA">#REF!</definedName>
    <definedName name="OpleidingGDDPerceel2BF">#REF!</definedName>
    <definedName name="OpleidingGDDPerceel2SA">#REF!</definedName>
    <definedName name="OpleidingGKostenPerceel2BF">#REF!</definedName>
    <definedName name="OpleidingGKostenPerceel2SA">#REF!</definedName>
    <definedName name="OpleidingZDDPerceel2BF">#REF!</definedName>
    <definedName name="OpleidingZDDPerceel2SA">#REF!</definedName>
    <definedName name="OpleidingZKostenPerceel2BF">#REF!</definedName>
    <definedName name="OpleidingZKostenPerceel2SA">#REF!</definedName>
    <definedName name="OrgCPU2007Perceel2">#REF!</definedName>
    <definedName name="OrgCPU2007Perceel3">#REF!</definedName>
    <definedName name="OrgCPU2008Perceel2">#REF!</definedName>
    <definedName name="OrgCPU2008Perceel3">#REF!</definedName>
    <definedName name="OrgCPU2009Perceel2">#REF!</definedName>
    <definedName name="OrgCPU2009Perceel3">#REF!</definedName>
    <definedName name="OrgCPU2010Perceel2">#REF!</definedName>
    <definedName name="OrgCPU2010Perceel3">#REF!</definedName>
    <definedName name="OrgCPU2011Perceel2">#REF!</definedName>
    <definedName name="OrgCPU2011Perceel3">#REF!</definedName>
    <definedName name="OrgCPU2012Perceel2">#REF!</definedName>
    <definedName name="OrgCPU2012Perceel3">#REF!</definedName>
    <definedName name="OrgCPU2013Perceel2">#REF!</definedName>
    <definedName name="OrgCPU2013Perceel3">#REF!</definedName>
    <definedName name="OrgCPU2014Perceel1">'[4]9.1'!#REF!</definedName>
    <definedName name="OrgCPU2014Perceel2">#REF!</definedName>
    <definedName name="OrgCPU2014Perceel3">#REF!</definedName>
    <definedName name="OrgCPU2015Perceel2">#REF!</definedName>
    <definedName name="OrgCPU2015Perceel3">#REF!</definedName>
    <definedName name="OrgGBext2007Perceel2">#REF!</definedName>
    <definedName name="OrgGBext2007Perceel3">#REF!</definedName>
    <definedName name="OrgGBext2008Perceel2">#REF!</definedName>
    <definedName name="OrgGBext2008Perceel3">#REF!</definedName>
    <definedName name="OrgGBext2009Perceel2">#REF!</definedName>
    <definedName name="OrgGBext2009Perceel3">#REF!</definedName>
    <definedName name="OrgGBext2010Perceel2">#REF!</definedName>
    <definedName name="OrgGBext2010Perceel3">#REF!</definedName>
    <definedName name="OrgGBext2011Perceel2">#REF!</definedName>
    <definedName name="OrgGBext2011Perceel3">#REF!</definedName>
    <definedName name="OrgGBext2012Perceel2">#REF!</definedName>
    <definedName name="OrgGBext2012Perceel3">#REF!</definedName>
    <definedName name="OrgGBext2013Perceel2">#REF!</definedName>
    <definedName name="OrgGBext2013Perceel3">#REF!</definedName>
    <definedName name="OrgGBext2014Perceel1">'[4]9.1'!#REF!</definedName>
    <definedName name="OrgGBext2014Perceel2">#REF!</definedName>
    <definedName name="OrgGBext2014Perceel3">#REF!</definedName>
    <definedName name="OrgGBext2015Perceel2">#REF!</definedName>
    <definedName name="OrgGBext2015Perceel3">#REF!</definedName>
    <definedName name="OrgGBInt2007Perceel2">#REF!</definedName>
    <definedName name="OrgGBInt2007Perceel3">#REF!</definedName>
    <definedName name="OrgGBInt2008Perceel2">#REF!</definedName>
    <definedName name="OrgGBInt2008Perceel3">#REF!</definedName>
    <definedName name="OrgGBInt2009Perceel2">#REF!</definedName>
    <definedName name="OrgGBInt2009Perceel3">#REF!</definedName>
    <definedName name="OrgGBInt2010Perceel2">#REF!</definedName>
    <definedName name="OrgGBInt2010Perceel3">#REF!</definedName>
    <definedName name="OrgGBInt2011Perceel2">#REF!</definedName>
    <definedName name="OrgGBInt2011Perceel3">#REF!</definedName>
    <definedName name="OrgGBInt2012Perceel2">#REF!</definedName>
    <definedName name="OrgGBInt2012Perceel3">#REF!</definedName>
    <definedName name="OrgGBInt2013Perceel2">#REF!</definedName>
    <definedName name="OrgGBInt2013Perceel3">#REF!</definedName>
    <definedName name="OrgGBInt2014Perceel1">'[4]9.1'!#REF!</definedName>
    <definedName name="OrgGBInt2014Perceel2">#REF!</definedName>
    <definedName name="OrgGBInt2014Perceel3">#REF!</definedName>
    <definedName name="OrgGBInt2015Perceel2">#REF!</definedName>
    <definedName name="OrgGBInt2015Perceel3">#REF!</definedName>
    <definedName name="OrgMips2007Perceel1">'[4]9.1'!#REF!</definedName>
    <definedName name="OrgMips2007Perceel2">#REF!</definedName>
    <definedName name="OrgMips2007Perceel3">#REF!</definedName>
    <definedName name="OrgMips2008Perceel1">'[4]9.1'!#REF!</definedName>
    <definedName name="OrgMips2008Perceel2">#REF!</definedName>
    <definedName name="OrgMips2008Perceel3">#REF!</definedName>
    <definedName name="OrgMips2009Perceel1">'[4]9.1'!#REF!</definedName>
    <definedName name="OrgMips2009Perceel2">#REF!</definedName>
    <definedName name="OrgMips2009Perceel3">#REF!</definedName>
    <definedName name="OrgMips2010Perceel1">'[4]9.1'!#REF!</definedName>
    <definedName name="OrgMips2010Perceel2">#REF!</definedName>
    <definedName name="OrgMips2010Perceel3">#REF!</definedName>
    <definedName name="OrgMips2011Perceel1">'[4]9.1'!#REF!</definedName>
    <definedName name="OrgMips2011Perceel2">#REF!</definedName>
    <definedName name="OrgMips2011Perceel3">#REF!</definedName>
    <definedName name="OrgMips2012Perceel1">'[4]9.1'!#REF!</definedName>
    <definedName name="OrgMips2012Perceel2">#REF!</definedName>
    <definedName name="OrgMips2012Perceel3">#REF!</definedName>
    <definedName name="OrgMips2013Perceel1">'[4]9.1'!#REF!</definedName>
    <definedName name="OrgMips2013Perceel2">#REF!</definedName>
    <definedName name="OrgMips2013Perceel3">#REF!</definedName>
    <definedName name="OrgMips2014Perceel1">'[4]9.1'!#REF!</definedName>
    <definedName name="OrgMips2014Perceel2">#REF!</definedName>
    <definedName name="OrgMips2014Perceel3">#REF!</definedName>
    <definedName name="OrgMips2015Perceel1">'[4]9.1'!#REF!</definedName>
    <definedName name="OrgMips2015Perceel2">#REF!</definedName>
    <definedName name="OrgMips2015Perceel3">#REF!</definedName>
    <definedName name="Perceelsom">[3]Parameters!$F$15:$F$18</definedName>
    <definedName name="Percentage_Qeisen" localSheetId="2">'[9]HULP-velden'!$J$80</definedName>
    <definedName name="Percentage_Qeisen">'[2]HULP-velden'!$J$80</definedName>
    <definedName name="Platforms">#REF!</definedName>
    <definedName name="Pmax" localSheetId="2">'[1]Invoer EMVI-kaders'!$M$27</definedName>
    <definedName name="Pmax">[2]Superformule!$K$16</definedName>
    <definedName name="Pref" localSheetId="2">'[1]Invoer EMVI-kaders'!$M$25</definedName>
    <definedName name="Pref">[2]Superformule!$K$15</definedName>
    <definedName name="PrijsPerMinuut120tot180">#REF!</definedName>
    <definedName name="PrijsPerMinuut15tot60">#REF!</definedName>
    <definedName name="PrijsPerMinuut180tot240">#REF!</definedName>
    <definedName name="PrijsPerMinuut240tot300">#REF!</definedName>
    <definedName name="PrijsPerMinuut300tot360">#REF!</definedName>
    <definedName name="PrijsPerMinuut360tot420">#REF!</definedName>
    <definedName name="PrijsPerMinuut60tot120">#REF!</definedName>
    <definedName name="PrijsPerSeconde120tot180">#REF!</definedName>
    <definedName name="PrijsPerSeconde15tot60">#REF!</definedName>
    <definedName name="PrijsPerSeconde180tot240">#REF!</definedName>
    <definedName name="PrijsPerSeconde240tot300">#REF!</definedName>
    <definedName name="PrijsPerSeconde300tot360">#REF!</definedName>
    <definedName name="PrijsPerSeconde360tot420">#REF!</definedName>
    <definedName name="PrijsPerSeconde60tot120">#REF!</definedName>
    <definedName name="PrimairEenheidY">'[2]HULP-velden'!$P$59</definedName>
    <definedName name="PrintEnMailBrief001">#REF!</definedName>
    <definedName name="PrintEnMailBrief002">#REF!</definedName>
    <definedName name="PrintEnMailBrief003">#REF!</definedName>
    <definedName name="PrintEnMailBrief004">#REF!</definedName>
    <definedName name="PrintEnMailBrief005">#REF!</definedName>
    <definedName name="Prognose0tot10">#REF!</definedName>
    <definedName name="Prognose10tot20">#REF!</definedName>
    <definedName name="Prognose110tot120">#REF!</definedName>
    <definedName name="Prognose120tot130">#REF!</definedName>
    <definedName name="Prognose130tot140">#REF!</definedName>
    <definedName name="Prognose140tot150">#REF!</definedName>
    <definedName name="Prognose150tot160">#REF!</definedName>
    <definedName name="Prognose160tot170">#REF!</definedName>
    <definedName name="Prognose170tot180">#REF!</definedName>
    <definedName name="Prognose180tot190">#REF!</definedName>
    <definedName name="Prognose190tot200">#REF!</definedName>
    <definedName name="Prognose20tot30">#REF!</definedName>
    <definedName name="Prognose30tot40">#REF!</definedName>
    <definedName name="Prognose40tot50">#REF!</definedName>
    <definedName name="Prognose50tot60">#REF!</definedName>
    <definedName name="Prognose60tot70">#REF!</definedName>
    <definedName name="Prognose70tot80">#REF!</definedName>
    <definedName name="Prognose80tot90">#REF!</definedName>
    <definedName name="Qmax" localSheetId="2">'[1]Invoer EMVI-kaders'!$M$20</definedName>
    <definedName name="Qmax">[2]Superformule!$K$13</definedName>
    <definedName name="Qmin" localSheetId="2">'[1]Invoer EMVI-kaders'!$M$22</definedName>
    <definedName name="Qmin">[2]Superformule!$K$11</definedName>
    <definedName name="Qref" localSheetId="2">'[1]Invoer EMVI-kaders'!$M$26</definedName>
    <definedName name="Qref">[2]Superformule!$K$14</definedName>
    <definedName name="Qref_wensen">'[2]HULP-velden'!$J$77</definedName>
    <definedName name="Qwensen" localSheetId="2">'[1]Invoer EMVI-kaders'!$M$21</definedName>
    <definedName name="Qwensen">[2]Superformule!$K$12</definedName>
    <definedName name="RentabiliteitGemiddeld">[6]Kengetallen!$H$41</definedName>
    <definedName name="RentabiliteitN">[6]Kengetallen!$D$41</definedName>
    <definedName name="RentabiliteitNmin1">[6]Kengetallen!$E$41</definedName>
    <definedName name="RentabiliteitNmin2">[6]Kengetallen!$F$41</definedName>
    <definedName name="SolvabiliteitGemiddeld">[6]Kengetallen!$H$40</definedName>
    <definedName name="SolvabiliteitN">[6]Kengetallen!$D$40</definedName>
    <definedName name="SolvabiliteitNmin1">[6]Kengetallen!$E$40</definedName>
    <definedName name="SolvabiliteitNmin2">[6]Kengetallen!$F$40</definedName>
    <definedName name="SOLVERWAARDE" localSheetId="2">'[1]HULP-velden'!$D$10</definedName>
    <definedName name="SOLVERWAARDE">'[2]HULP-velden'!$D$10</definedName>
    <definedName name="STA">[8]bezetting!$C$8</definedName>
    <definedName name="Staffel_koop">#REF!</definedName>
    <definedName name="Staffel_subscription">#REF!</definedName>
    <definedName name="Staffel1">'2. Gebruiksrecht'!$D$30:$J$37</definedName>
    <definedName name="Staffel2">'2. Gebruiksrecht'!#REF!</definedName>
    <definedName name="StarttariefPerCall">#REF!</definedName>
    <definedName name="StarttariefPerDoorverbondenCall">#REF!</definedName>
    <definedName name="storage">[10]Configurator!$A$21:$A$22</definedName>
    <definedName name="StorageExp">[10]Configurator!#REF!</definedName>
    <definedName name="SWI">[8]bezetting!$C$9</definedName>
    <definedName name="TEST1">'[7]260000'!#REF!</definedName>
    <definedName name="TEST10">'[7]260000'!#REF!</definedName>
    <definedName name="TEST11">'[7]260000'!#REF!</definedName>
    <definedName name="TEST12">'[7]260000'!#REF!</definedName>
    <definedName name="TEST13">'[7]260000'!#REF!</definedName>
    <definedName name="TEST14">'[7]260000'!#REF!</definedName>
    <definedName name="TEST15">'[7]260000'!#REF!</definedName>
    <definedName name="TEST16">'[7]260000'!#REF!</definedName>
    <definedName name="TEST17">'[7]260000'!#REF!</definedName>
    <definedName name="TEST18">'[7]260000'!#REF!</definedName>
    <definedName name="TEST19">'[7]260000'!#REF!</definedName>
    <definedName name="TEST2">'[7]260000'!#REF!</definedName>
    <definedName name="TEST20">'[7]260000'!#REF!</definedName>
    <definedName name="TEST21">'[7]260000'!#REF!</definedName>
    <definedName name="TEST22">'[7]260000'!#REF!</definedName>
    <definedName name="TEST23">'[7]260000'!#REF!</definedName>
    <definedName name="TEST24">'[7]260000'!#REF!</definedName>
    <definedName name="TEST25">'[7]260000'!#REF!</definedName>
    <definedName name="TEST26">'[7]260000'!#REF!</definedName>
    <definedName name="TEST27">'[7]260000'!#REF!</definedName>
    <definedName name="TEST28">'[7]260000'!#REF!</definedName>
    <definedName name="TEST29">'[7]260000'!#REF!</definedName>
    <definedName name="TEST3">'[7]260000'!#REF!</definedName>
    <definedName name="TEST30">'[7]260000'!#REF!</definedName>
    <definedName name="TEST4">'[7]260000'!#REF!</definedName>
    <definedName name="TEST5">'[7]260000'!#REF!</definedName>
    <definedName name="TEST6">'[7]260000'!#REF!</definedName>
    <definedName name="TEST7">'[7]260000'!#REF!</definedName>
    <definedName name="TEST8">'[7]260000'!#REF!</definedName>
    <definedName name="TEST9">'[7]260000'!#REF!</definedName>
    <definedName name="TESTHKEY">'[7]260000'!#REF!</definedName>
    <definedName name="TESTKEYS">'[7]260000'!#REF!</definedName>
    <definedName name="TESTVKEY">'[7]260000'!#REF!</definedName>
    <definedName name="TextminingToolsKorting">#REF!</definedName>
    <definedName name="TextminingToolsPrijs">#REF!</definedName>
    <definedName name="TotaalVermogenN">[6]Kengetallen!$D$20</definedName>
    <definedName name="TotaalVermogenNmin1">[6]Kengetallen!$E$20</definedName>
    <definedName name="TotaalVermogenNmin2">[6]Kengetallen!$F$20</definedName>
    <definedName name="TotaleWaarde">'[11]Kentallen EUR'!#REF!</definedName>
    <definedName name="TRA">#REF!</definedName>
    <definedName name="TypeA">#REF!</definedName>
    <definedName name="TypeB">#REF!</definedName>
    <definedName name="TypeC">#REF!</definedName>
    <definedName name="TypeD">#REF!</definedName>
    <definedName name="TypeE">#REF!</definedName>
    <definedName name="TypeF">#REF!</definedName>
    <definedName name="TypeG">#REF!</definedName>
    <definedName name="TypeH">#REF!</definedName>
    <definedName name="TypeY">#REF!</definedName>
    <definedName name="TypeZ">#REF!</definedName>
    <definedName name="UTZ">[8]bezetting!$C$7</definedName>
    <definedName name="VasteActivaN">[6]Kengetallen!$D$22</definedName>
    <definedName name="VasteActivaNmin1">[6]Kengetallen!$E$22</definedName>
    <definedName name="VasteActivaNmin2">[6]Kengetallen!$F$22</definedName>
    <definedName name="Verplicht">#REF!</definedName>
    <definedName name="VlottendeActivaN">[6]Kengetallen!$D$25</definedName>
    <definedName name="VlottendeActivaNmin1">[6]Kengetallen!$E$25</definedName>
    <definedName name="VlottendeActivaNmin2">[6]Kengetallen!$F$25</definedName>
    <definedName name="Volumekorting10Ktot20k">#REF!</definedName>
    <definedName name="Volumekorting1tot10k">#REF!</definedName>
    <definedName name="Volumekorting20Ktot30k">#REF!</definedName>
    <definedName name="Volumekorting30Ktot40k">#REF!</definedName>
    <definedName name="Volumekorting40Ktot50k">#REF!</definedName>
    <definedName name="Volumekorting50Ktot60k">#REF!</definedName>
    <definedName name="Volumekorting60Ktot70k">#REF!</definedName>
    <definedName name="Volumekorting70Ktot80k">#REF!</definedName>
    <definedName name="Volumekorting80Ktot90k">#REF!</definedName>
    <definedName name="Volumekorting90Ktot100k">#REF!</definedName>
    <definedName name="Volumekortingvanaf100K">#REF!</definedName>
    <definedName name="VoorzieningenN">'[11]Kentallen EUR'!#REF!</definedName>
    <definedName name="VoorzieningenNmin1">'[11]Kentallen EUR'!#REF!</definedName>
    <definedName name="VoorzieningenNmin2">'[11]Kentallen EUR'!#REF!</definedName>
    <definedName name="VreemdVermogenKortN">[6]Kengetallen!$D$30</definedName>
    <definedName name="VreemdVermogenKortNmin1">[6]Kengetallen!$E$30</definedName>
    <definedName name="VreemdVermogenKortNmin2">[6]Kengetallen!$F$30</definedName>
    <definedName name="VreemdVermogenLangN">[6]Kengetallen!$D$29</definedName>
    <definedName name="VreemdVermogenLangNmin1">[6]Kengetallen!$E$29</definedName>
    <definedName name="VreemdVermogenLangNmin2">[6]Kengetallen!$F$29</definedName>
    <definedName name="Waarden">#REF!</definedName>
    <definedName name="WeegfactorjaarN">[6]Kengetallen!$M$5</definedName>
    <definedName name="WeegfactorjaarNmin1">[6]Kengetallen!$M$6</definedName>
    <definedName name="WeegfactorjaarNmin2">[6]Kengetallen!$M$7</definedName>
    <definedName name="weegfactortotaal">[6]Kengetallen!$M$8</definedName>
    <definedName name="Xwaarden">[2]Vergelijken!#REF!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58" l="1"/>
  <c r="F20" i="58"/>
  <c r="G20" i="58" s="1"/>
  <c r="F19" i="58"/>
  <c r="F21" i="58" s="1"/>
  <c r="G21" i="58" s="1"/>
  <c r="E16" i="58"/>
  <c r="G13" i="58"/>
  <c r="F12" i="58"/>
  <c r="F14" i="58" s="1"/>
  <c r="D7" i="59" s="1"/>
  <c r="F7" i="59" s="1"/>
  <c r="G19" i="58" l="1"/>
  <c r="G12" i="58"/>
  <c r="G14" i="58" s="1"/>
  <c r="H14" i="36" l="1"/>
  <c r="F19" i="4" s="1"/>
  <c r="L91" i="37"/>
  <c r="L72" i="37"/>
  <c r="K72" i="37"/>
  <c r="J72" i="37"/>
  <c r="I72" i="37"/>
  <c r="H72" i="37"/>
  <c r="G72" i="37"/>
  <c r="F72" i="37"/>
  <c r="E72" i="37"/>
  <c r="L71" i="37"/>
  <c r="K71" i="37"/>
  <c r="J71" i="37"/>
  <c r="I71" i="37"/>
  <c r="H71" i="37"/>
  <c r="G71" i="37"/>
  <c r="F71" i="37"/>
  <c r="E71" i="37"/>
  <c r="I68" i="37"/>
  <c r="I67" i="37"/>
  <c r="I66" i="37"/>
  <c r="I65" i="37"/>
  <c r="I64" i="37"/>
  <c r="I63" i="37"/>
  <c r="I62" i="37"/>
  <c r="I61" i="37"/>
  <c r="D63" i="37"/>
  <c r="D62" i="37"/>
  <c r="G62" i="37" s="1"/>
  <c r="D68" i="37"/>
  <c r="D67" i="37"/>
  <c r="G67" i="37" s="1"/>
  <c r="D66" i="37"/>
  <c r="D65" i="37"/>
  <c r="D64" i="37"/>
  <c r="G64" i="37" s="1"/>
  <c r="G61" i="37"/>
  <c r="H61" i="37" s="1"/>
  <c r="F19" i="3"/>
  <c r="F14" i="3"/>
  <c r="B15" i="4"/>
  <c r="D31" i="37"/>
  <c r="G31" i="37" s="1"/>
  <c r="G30" i="37"/>
  <c r="H30" i="37" s="1"/>
  <c r="I30" i="37" s="1"/>
  <c r="D32" i="37"/>
  <c r="M32" i="37" s="1"/>
  <c r="D33" i="37"/>
  <c r="G33" i="37" s="1"/>
  <c r="D34" i="37"/>
  <c r="G34" i="37" s="1"/>
  <c r="D35" i="37"/>
  <c r="G35" i="37" s="1"/>
  <c r="E91" i="37"/>
  <c r="F91" i="37"/>
  <c r="G91" i="37"/>
  <c r="H91" i="37"/>
  <c r="I91" i="37"/>
  <c r="J91" i="37"/>
  <c r="K91" i="37"/>
  <c r="J30" i="37"/>
  <c r="C15" i="57"/>
  <c r="F13" i="4" s="1"/>
  <c r="B19" i="4"/>
  <c r="B13" i="4"/>
  <c r="B5" i="57"/>
  <c r="B3" i="57"/>
  <c r="L41" i="37"/>
  <c r="L40" i="37"/>
  <c r="L90" i="37" s="1"/>
  <c r="L95" i="37" s="1"/>
  <c r="K41" i="37"/>
  <c r="K40" i="37"/>
  <c r="K90" i="37" s="1"/>
  <c r="K95" i="37" s="1"/>
  <c r="J41" i="37"/>
  <c r="J40" i="37"/>
  <c r="J90" i="37" s="1"/>
  <c r="J95" i="37" s="1"/>
  <c r="I41" i="37"/>
  <c r="I40" i="37"/>
  <c r="I90" i="37" s="1"/>
  <c r="I95" i="37" s="1"/>
  <c r="E41" i="37"/>
  <c r="B17" i="4"/>
  <c r="D36" i="37"/>
  <c r="G36" i="37" s="1"/>
  <c r="D37" i="37"/>
  <c r="G37" i="37" s="1"/>
  <c r="H37" i="37" s="1"/>
  <c r="I37" i="37" s="1"/>
  <c r="M30" i="37"/>
  <c r="C8" i="3"/>
  <c r="C6" i="37"/>
  <c r="C4" i="37"/>
  <c r="C3" i="37"/>
  <c r="H41" i="37"/>
  <c r="G41" i="37"/>
  <c r="F41" i="37"/>
  <c r="H40" i="37"/>
  <c r="H90" i="37" s="1"/>
  <c r="H95" i="37" s="1"/>
  <c r="G40" i="37"/>
  <c r="G90" i="37" s="1"/>
  <c r="G95" i="37" s="1"/>
  <c r="F40" i="37"/>
  <c r="F90" i="37" s="1"/>
  <c r="F95" i="37" s="1"/>
  <c r="E40" i="37"/>
  <c r="E90" i="37" s="1"/>
  <c r="E95" i="37" s="1"/>
  <c r="C5" i="36"/>
  <c r="C3" i="36"/>
  <c r="C2" i="36"/>
  <c r="B6" i="3"/>
  <c r="B5" i="3"/>
  <c r="B3" i="3"/>
  <c r="B2" i="3"/>
  <c r="J73" i="37" l="1"/>
  <c r="I73" i="37"/>
  <c r="I74" i="37" s="1"/>
  <c r="I76" i="37" s="1"/>
  <c r="H73" i="37"/>
  <c r="G73" i="37"/>
  <c r="L73" i="37"/>
  <c r="K73" i="37"/>
  <c r="F73" i="37"/>
  <c r="E73" i="37"/>
  <c r="H62" i="37"/>
  <c r="G65" i="37"/>
  <c r="H65" i="37" s="1"/>
  <c r="G66" i="37"/>
  <c r="G63" i="37"/>
  <c r="H63" i="37" s="1"/>
  <c r="G68" i="37"/>
  <c r="H68" i="37" s="1"/>
  <c r="H36" i="37"/>
  <c r="I36" i="37" s="1"/>
  <c r="M37" i="37"/>
  <c r="J35" i="37"/>
  <c r="J31" i="37"/>
  <c r="H35" i="37"/>
  <c r="I35" i="37" s="1"/>
  <c r="M33" i="37"/>
  <c r="H34" i="37"/>
  <c r="I34" i="37" s="1"/>
  <c r="M34" i="37"/>
  <c r="J34" i="37"/>
  <c r="M31" i="37"/>
  <c r="H31" i="37"/>
  <c r="I31" i="37" s="1"/>
  <c r="F17" i="4"/>
  <c r="E93" i="37"/>
  <c r="J32" i="37"/>
  <c r="J33" i="37"/>
  <c r="G32" i="37"/>
  <c r="H32" i="37" s="1"/>
  <c r="I32" i="37" s="1"/>
  <c r="M36" i="37"/>
  <c r="J37" i="37"/>
  <c r="M35" i="37"/>
  <c r="J36" i="37"/>
  <c r="L74" i="37" l="1"/>
  <c r="L76" i="37" s="1"/>
  <c r="K74" i="37"/>
  <c r="K76" i="37" s="1"/>
  <c r="E74" i="37"/>
  <c r="E76" i="37" s="1"/>
  <c r="F74" i="37"/>
  <c r="F76" i="37" s="1"/>
  <c r="H74" i="37"/>
  <c r="H76" i="37" s="1"/>
  <c r="G74" i="37"/>
  <c r="G76" i="37" s="1"/>
  <c r="J74" i="37"/>
  <c r="J76" i="37" s="1"/>
  <c r="H66" i="37"/>
  <c r="H64" i="37"/>
  <c r="H67" i="37"/>
  <c r="H33" i="37"/>
  <c r="I33" i="37" s="1"/>
  <c r="F42" i="37" s="1"/>
  <c r="E78" i="37" l="1"/>
  <c r="F43" i="37"/>
  <c r="F45" i="37" s="1"/>
  <c r="F96" i="37" s="1"/>
  <c r="H42" i="37"/>
  <c r="K42" i="37"/>
  <c r="J42" i="37"/>
  <c r="G42" i="37"/>
  <c r="I42" i="37"/>
  <c r="L42" i="37"/>
  <c r="E42" i="37"/>
  <c r="L43" i="37" l="1"/>
  <c r="L45" i="37" s="1"/>
  <c r="L96" i="37" s="1"/>
  <c r="G43" i="37"/>
  <c r="G45" i="37" s="1"/>
  <c r="G96" i="37" s="1"/>
  <c r="H43" i="37"/>
  <c r="H45" i="37" s="1"/>
  <c r="H96" i="37" s="1"/>
  <c r="I43" i="37"/>
  <c r="I45" i="37" s="1"/>
  <c r="I96" i="37" s="1"/>
  <c r="J43" i="37"/>
  <c r="J45" i="37" s="1"/>
  <c r="J96" i="37" s="1"/>
  <c r="K43" i="37"/>
  <c r="K45" i="37" s="1"/>
  <c r="K96" i="37" s="1"/>
  <c r="E43" i="37"/>
  <c r="E45" i="37" s="1"/>
  <c r="E96" i="37" l="1"/>
  <c r="E98" i="37" s="1"/>
  <c r="F15" i="4" s="1"/>
  <c r="F22" i="4" s="1"/>
  <c r="F9" i="58" s="1"/>
  <c r="C7" i="59" s="1"/>
  <c r="E7" i="59" s="1"/>
  <c r="F15" i="58" s="1"/>
  <c r="E47" i="37"/>
</calcChain>
</file>

<file path=xl/sharedStrings.xml><?xml version="1.0" encoding="utf-8"?>
<sst xmlns="http://schemas.openxmlformats.org/spreadsheetml/2006/main" count="234" uniqueCount="154">
  <si>
    <t xml:space="preserve"> </t>
  </si>
  <si>
    <t>Omschrijving / specificatie</t>
  </si>
  <si>
    <t>Samenvatting</t>
  </si>
  <si>
    <r>
      <t>Toelichting / onderbouwing</t>
    </r>
    <r>
      <rPr>
        <sz val="12"/>
        <color theme="1"/>
        <rFont val="Verdana"/>
        <family val="2"/>
      </rPr>
      <t xml:space="preserve"> </t>
    </r>
  </si>
  <si>
    <t>Vrije velden voor toelichting / onderbouwing / Licentie, Onderhoud &amp; Support en overige kosten.</t>
  </si>
  <si>
    <t>(Prijzen exclusief BTW)</t>
  </si>
  <si>
    <t xml:space="preserve">Vergelijkingswaarde </t>
  </si>
  <si>
    <t xml:space="preserve">Naam Inschrijver: </t>
  </si>
  <si>
    <t>Opleidingen</t>
  </si>
  <si>
    <t>Naam / Omschrijving</t>
  </si>
  <si>
    <t>Korting</t>
  </si>
  <si>
    <t xml:space="preserve">"&gt;" meer dan </t>
  </si>
  <si>
    <t>per staffel</t>
  </si>
  <si>
    <t>over totaal aantal</t>
  </si>
  <si>
    <t>inclusief</t>
  </si>
  <si>
    <t xml:space="preserve">van </t>
  </si>
  <si>
    <t>tot en met</t>
  </si>
  <si>
    <t>cumulatief</t>
  </si>
  <si>
    <t>Uitbreiding</t>
  </si>
  <si>
    <t>korting</t>
  </si>
  <si>
    <t>STAFFEL 1</t>
  </si>
  <si>
    <t>&gt;</t>
  </si>
  <si>
    <t>STAFFEL 2</t>
  </si>
  <si>
    <t>STAFFEL 3</t>
  </si>
  <si>
    <t>STAFFEL 4</t>
  </si>
  <si>
    <t>STAFFEL 5</t>
  </si>
  <si>
    <t>STAFFEL 6</t>
  </si>
  <si>
    <t>STAFFEL 7</t>
  </si>
  <si>
    <t>STAFFEL 8</t>
  </si>
  <si>
    <t>Inschrijver</t>
  </si>
  <si>
    <t>(Prijzen exclusief BTW en inclusief Documentatie)</t>
  </si>
  <si>
    <t>Aantal</t>
  </si>
  <si>
    <t>Staffel</t>
  </si>
  <si>
    <t>Scenarioberekening</t>
  </si>
  <si>
    <t>Dimensioneringsscenario (indicatief)</t>
  </si>
  <si>
    <t>(prijzen exclusief BTW)</t>
  </si>
  <si>
    <t>Gebruiker</t>
  </si>
  <si>
    <t>Aantal Gebruikers</t>
  </si>
  <si>
    <t>Totale cash out 8 jaren t.b.v. vergelijkingswaarde</t>
  </si>
  <si>
    <t>Totale cash out 8 jaren</t>
  </si>
  <si>
    <t xml:space="preserve">Europese Aanbesteding </t>
  </si>
  <si>
    <t>Europese aanbesteding</t>
  </si>
  <si>
    <t>Implementatie</t>
  </si>
  <si>
    <t>Vaste Prijs</t>
  </si>
  <si>
    <t>T.b.v. Vergelijkingswaarde</t>
  </si>
  <si>
    <t>1. Implementatie</t>
  </si>
  <si>
    <t>4. Additionele dienstverlening - Opleidingen</t>
  </si>
  <si>
    <t>3. Additionele dienstverlening - Consultancy</t>
  </si>
  <si>
    <t>Staffel Gebruiksrecht per Gebruiker</t>
  </si>
  <si>
    <t xml:space="preserve">Grondslag </t>
  </si>
  <si>
    <t>Prijs per Gebruiker per jaar</t>
  </si>
  <si>
    <t>Gebruikers</t>
  </si>
  <si>
    <t>Prijs</t>
  </si>
  <si>
    <t>per Gebruiker</t>
  </si>
  <si>
    <t>Verwacht aantal Gebruikers cumulatief</t>
  </si>
  <si>
    <t>Gebruiksrecht o.b.v. aantal Gebruikers</t>
  </si>
  <si>
    <t>Totaalprijs per jaar</t>
  </si>
  <si>
    <t>Kosten Gebruiksrecht o.b.v. aantal Gebruikers per jaar</t>
  </si>
  <si>
    <t>1. Kosten Gebruiksrecht o.b.v. aantal Gebruikers</t>
  </si>
  <si>
    <t>Enterprise site licentie</t>
  </si>
  <si>
    <t>Prijs per jaar</t>
  </si>
  <si>
    <t>Kosten Enterprise site licentie</t>
  </si>
  <si>
    <t>Kosten meest gunstig licentiemodel</t>
  </si>
  <si>
    <t>Totaal op basis van 8 jaar - t.b.v. vergelijkingswaarde</t>
  </si>
  <si>
    <t>Aantal dagen per Opleiding</t>
  </si>
  <si>
    <t>Enquêtetool ervaringen sollicitatieproces en instroom</t>
  </si>
  <si>
    <t>IUC23-039</t>
  </si>
  <si>
    <t>Basistraining</t>
  </si>
  <si>
    <t>Verdiepende training</t>
  </si>
  <si>
    <t>Aantal per jaar</t>
  </si>
  <si>
    <t>Consultancy op basis van nacalculatie</t>
  </si>
  <si>
    <t>Enquête</t>
  </si>
  <si>
    <t>Gebruiksrecht o.b.v. aantal enquêtes</t>
  </si>
  <si>
    <t>enquêtes</t>
  </si>
  <si>
    <t>per enquête</t>
  </si>
  <si>
    <t>over cumulatief aantal enquêtes</t>
  </si>
  <si>
    <t>Uurtarief consultancy t.b.v. realiseren van (API’s t.b.v.) koppelingen</t>
  </si>
  <si>
    <t>Europese Aanbesteding</t>
  </si>
  <si>
    <t>BPK-Grafiek</t>
  </si>
  <si>
    <t>Kenmerk: IUC23-039</t>
  </si>
  <si>
    <t>Vergelijkingswaarde</t>
  </si>
  <si>
    <t xml:space="preserve">      Indicatie eigen score</t>
  </si>
  <si>
    <t>Score Kwaliteit</t>
  </si>
  <si>
    <t>Procenten</t>
  </si>
  <si>
    <t xml:space="preserve">Kwaliteit in eisen </t>
  </si>
  <si>
    <t>%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</si>
  <si>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</si>
  <si>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>Totaal kwaliteit</t>
  </si>
  <si>
    <t>Indicatie BPK-score</t>
  </si>
  <si>
    <t>*1</t>
  </si>
  <si>
    <t>Opbouw Score voor kwaliteit</t>
  </si>
  <si>
    <t>Punten</t>
  </si>
  <si>
    <t xml:space="preserve">Eisen </t>
  </si>
  <si>
    <t>Wensen</t>
  </si>
  <si>
    <t>Totaal</t>
  </si>
  <si>
    <t>Hulpdata Grafiek Superformule</t>
  </si>
  <si>
    <t>Hulpvelden</t>
  </si>
  <si>
    <t>Uw inschrijving</t>
  </si>
  <si>
    <t>LET OP  !!!</t>
  </si>
  <si>
    <r>
      <t xml:space="preserve">Voordat de TAB-bladen </t>
    </r>
    <r>
      <rPr>
        <i/>
        <sz val="12"/>
        <color theme="0" tint="-0.14996795556505021"/>
        <rFont val="Verdana"/>
        <family val="2"/>
      </rPr>
      <t>"TBV PRIJSMODEL (1)"</t>
    </r>
    <r>
      <rPr>
        <sz val="12"/>
        <color theme="0" tint="-0.14996795556505021"/>
        <rFont val="Verdana"/>
        <family val="2"/>
      </rPr>
      <t xml:space="preserve"> EN </t>
    </r>
    <r>
      <rPr>
        <i/>
        <sz val="12"/>
        <color theme="0" tint="-0.14996795556505021"/>
        <rFont val="Verdana"/>
        <family val="2"/>
      </rPr>
      <t>"TBV PRIJSMODEL (2)"</t>
    </r>
    <r>
      <rPr>
        <sz val="12"/>
        <color theme="0" tint="-0.14996795556505021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</si>
  <si>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</si>
  <si>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</si>
  <si>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</si>
  <si>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</si>
  <si>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</si>
  <si>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</si>
  <si>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</si>
  <si>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</si>
  <si>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</si>
  <si>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</si>
  <si>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</si>
  <si>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</si>
  <si>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</si>
  <si>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</si>
  <si>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</si>
  <si>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</si>
  <si>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</si>
  <si>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</si>
  <si>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</si>
  <si>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</si>
  <si>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</si>
  <si>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</si>
  <si>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</si>
  <si>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</si>
  <si>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</si>
  <si>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</si>
  <si>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</si>
  <si>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</si>
  <si>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</si>
  <si>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</si>
  <si>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</si>
  <si>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</si>
  <si>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</si>
  <si>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</si>
  <si>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</si>
  <si>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</si>
  <si>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</si>
  <si>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Kenmerk</t>
  </si>
  <si>
    <t>Qbonus</t>
  </si>
  <si>
    <t>Naam</t>
  </si>
  <si>
    <t>2. Oplossing / Gebruiksrecht</t>
  </si>
  <si>
    <t>Uurtarief consultancy (het adviseren door de Opdrachtnemer aan de Belastingdienst over hoe de Belastingdienst de Oplossing het beste kan benutten voor het behalen van de doelstellingen)</t>
  </si>
  <si>
    <t xml:space="preserve">Het Implementeren van de Oplossing zijnde alle activiteiten die gericht zijn op het gebruiksklaar opleveren van de Oplossing, zodat de Oplossing na Acceptatie conform Specificaties gebruikt kan worden. </t>
  </si>
  <si>
    <t>Prijs per Gebruiker</t>
  </si>
  <si>
    <t>Prijs opleiding per dag per groep (max 8 Gebruikers per groep)</t>
  </si>
  <si>
    <t>Indicatie aantal benodigde uren gedurende Overeenkomst (met inbegrip van verlengingsopties)</t>
  </si>
  <si>
    <t>Aantal Enquêtes</t>
  </si>
  <si>
    <t>2. Kosten Gebruiksrecht o.b.v. aantal Enquêtes</t>
  </si>
  <si>
    <t>Prijs per Enquête</t>
  </si>
  <si>
    <t>Staffel Gebruiksrecht per Enquête</t>
  </si>
  <si>
    <t>E</t>
  </si>
  <si>
    <t xml:space="preserve">Verwacht aantal Enquêtes </t>
  </si>
  <si>
    <t>Kosten Gebruiksrecht o.b.v. aantal Enquêtes per jaar</t>
  </si>
  <si>
    <t>3. Kosten o.b.v. Enterprise site licentie (ongeacht het aantal Gebruikers en/of Enquêtes)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</si>
</sst>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* #,##0.00_-;_-* #,##0.00\-;_-* &quot;-&quot;??_-;_-@_-"/>
    <numFmt numFmtId="166" formatCode="0_ ;\-0\ "/>
    <numFmt numFmtId="167" formatCode="_(&quot;€&quot;* #,##0.00_);_(&quot;€&quot;* \(#,##0.00\);_(&quot;€&quot;* &quot;-&quot;??_);_(@_)"/>
    <numFmt numFmtId="168" formatCode="_(* #,##0.00_);_(* \(#,##0.00\);_(* &quot;-&quot;??_);_(@_)"/>
    <numFmt numFmtId="169" formatCode="_-* #,##0_-;_-* #,##0\-;_-* &quot;-&quot;??_-;_-@_-"/>
    <numFmt numFmtId="170" formatCode="0.0%"/>
    <numFmt numFmtId="171" formatCode="#,##0_ ;\-#,##0\ "/>
    <numFmt numFmtId="172" formatCode="_ * #,##0_ ;_ * \-#,##0_ ;_ * &quot;-&quot;??_ ;_ @_ "/>
    <numFmt numFmtId="173" formatCode="&quot;€&quot;#,##0.00_);\(&quot;€&quot;#,##0.00\)"/>
    <numFmt numFmtId="174" formatCode="0.0"/>
    <numFmt numFmtId="175" formatCode="#,##0.0"/>
    <numFmt numFmtId="176" formatCode="0.000"/>
    <numFmt numFmtId="177" formatCode="_ &quot;€&quot;\ * #,##0_ ;_ &quot;€&quot;\ * \-#,##0_ ;_ &quot;€&quot;\ * &quot;-&quot;??_ ;_ @_ 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10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8"/>
      <color indexed="10"/>
      <name val="Verdana"/>
      <family val="2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b/>
      <sz val="8"/>
      <color theme="1"/>
      <name val="Verdana"/>
      <family val="2"/>
    </font>
    <font>
      <b/>
      <sz val="16"/>
      <color theme="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  <font>
      <b/>
      <sz val="18"/>
      <color rgb="FFFF0000"/>
      <name val="Verdana"/>
      <family val="2"/>
    </font>
    <font>
      <i/>
      <sz val="10"/>
      <color theme="1"/>
      <name val="Verdana"/>
      <family val="2"/>
    </font>
    <font>
      <b/>
      <sz val="12"/>
      <name val="Verdana"/>
      <family val="2"/>
    </font>
    <font>
      <sz val="11"/>
      <color theme="1"/>
      <name val="Verdana"/>
      <family val="2"/>
    </font>
    <font>
      <b/>
      <sz val="12"/>
      <color indexed="10"/>
      <name val="Verdana"/>
      <family val="2"/>
    </font>
    <font>
      <b/>
      <u/>
      <sz val="10"/>
      <color theme="1"/>
      <name val="Verdana"/>
      <family val="2"/>
    </font>
    <font>
      <sz val="12"/>
      <color theme="1"/>
      <name val="Verdana"/>
      <family val="2"/>
    </font>
    <font>
      <sz val="8"/>
      <color theme="1"/>
      <name val="Verdana"/>
      <family val="2"/>
    </font>
    <font>
      <sz val="18"/>
      <color theme="1"/>
      <name val="Verdana"/>
      <family val="2"/>
    </font>
    <font>
      <sz val="18"/>
      <color indexed="8"/>
      <name val="Verdana"/>
      <family val="2"/>
    </font>
    <font>
      <sz val="8"/>
      <color indexed="8"/>
      <name val="Verdana"/>
      <family val="2"/>
    </font>
    <font>
      <b/>
      <sz val="12"/>
      <color theme="0"/>
      <name val="Verdana"/>
      <family val="2"/>
    </font>
    <font>
      <sz val="12"/>
      <color indexed="8"/>
      <name val="Verdana"/>
      <family val="2"/>
    </font>
    <font>
      <sz val="12"/>
      <name val="Verdana"/>
      <family val="2"/>
    </font>
    <font>
      <i/>
      <sz val="8"/>
      <color theme="1"/>
      <name val="Verdana"/>
      <family val="2"/>
    </font>
    <font>
      <sz val="10"/>
      <color theme="0"/>
      <name val="Verdana"/>
      <family val="2"/>
    </font>
    <font>
      <sz val="12"/>
      <color theme="0"/>
      <name val="Verdana"/>
      <family val="2"/>
    </font>
    <font>
      <sz val="18"/>
      <color theme="0"/>
      <name val="Verdana"/>
      <family val="2"/>
    </font>
    <font>
      <sz val="8"/>
      <color theme="0"/>
      <name val="Verdana"/>
      <family val="2"/>
    </font>
    <font>
      <b/>
      <sz val="20"/>
      <color theme="0"/>
      <name val="Verdana"/>
      <family val="2"/>
    </font>
    <font>
      <b/>
      <sz val="11"/>
      <color theme="1"/>
      <name val="Verdana"/>
      <family val="2"/>
    </font>
    <font>
      <sz val="11"/>
      <color theme="1"/>
      <name val="Arial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0" tint="-0.14996795556505021"/>
      <name val="Calibri"/>
      <family val="2"/>
      <scheme val="minor"/>
    </font>
    <font>
      <sz val="11"/>
      <color theme="0" tint="-0.14996795556505021"/>
      <name val="Verdana"/>
      <family val="2"/>
    </font>
    <font>
      <sz val="24"/>
      <color theme="0" tint="-0.14996795556505021"/>
      <name val="Verdana"/>
      <family val="2"/>
    </font>
    <font>
      <b/>
      <sz val="11"/>
      <color theme="0" tint="-0.14996795556505021"/>
      <name val="Verdana"/>
      <family val="2"/>
    </font>
    <font>
      <i/>
      <sz val="11"/>
      <color theme="0" tint="-0.14996795556505021"/>
      <name val="Verdana"/>
      <family val="2"/>
    </font>
    <font>
      <b/>
      <sz val="12"/>
      <color theme="0" tint="-0.14996795556505021"/>
      <name val="Verdana"/>
      <family val="2"/>
    </font>
    <font>
      <sz val="12"/>
      <color theme="0" tint="-0.14996795556505021"/>
      <name val="Verdana"/>
      <family val="2"/>
    </font>
    <font>
      <i/>
      <sz val="12"/>
      <color theme="0" tint="-0.1499679555650502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3">
    <xf numFmtId="0" fontId="0" fillId="0" borderId="0" xfId="0"/>
    <xf numFmtId="44" fontId="11" fillId="5" borderId="15" xfId="3" applyNumberFormat="1" applyFont="1" applyFill="1" applyBorder="1" applyAlignment="1" applyProtection="1">
      <alignment vertical="center"/>
      <protection locked="0"/>
    </xf>
    <xf numFmtId="44" fontId="11" fillId="5" borderId="2" xfId="3" applyNumberFormat="1" applyFont="1" applyFill="1" applyBorder="1" applyAlignment="1" applyProtection="1">
      <alignment horizontal="right" vertical="center"/>
      <protection locked="0"/>
    </xf>
    <xf numFmtId="44" fontId="15" fillId="5" borderId="2" xfId="2" applyFont="1" applyFill="1" applyBorder="1" applyAlignment="1" applyProtection="1">
      <protection locked="0"/>
    </xf>
    <xf numFmtId="170" fontId="15" fillId="5" borderId="2" xfId="6" applyNumberFormat="1" applyFont="1" applyFill="1" applyBorder="1" applyAlignment="1" applyProtection="1">
      <alignment horizontal="right"/>
      <protection locked="0"/>
    </xf>
    <xf numFmtId="170" fontId="15" fillId="0" borderId="2" xfId="6" applyNumberFormat="1" applyFont="1" applyFill="1" applyBorder="1" applyAlignment="1" applyProtection="1">
      <alignment horizontal="right"/>
      <protection locked="0"/>
    </xf>
    <xf numFmtId="0" fontId="16" fillId="0" borderId="0" xfId="0" applyFont="1" applyAlignment="1" applyProtection="1">
      <protection hidden="1"/>
    </xf>
    <xf numFmtId="0" fontId="20" fillId="0" borderId="0" xfId="0" applyFont="1" applyProtection="1">
      <protection hidden="1"/>
    </xf>
    <xf numFmtId="0" fontId="15" fillId="3" borderId="0" xfId="0" applyFont="1" applyFill="1" applyProtection="1">
      <protection hidden="1"/>
    </xf>
    <xf numFmtId="1" fontId="11" fillId="0" borderId="1" xfId="0" applyNumberFormat="1" applyFont="1" applyFill="1" applyBorder="1" applyProtection="1">
      <protection hidden="1"/>
    </xf>
    <xf numFmtId="1" fontId="16" fillId="0" borderId="1" xfId="0" applyNumberFormat="1" applyFont="1" applyFill="1" applyBorder="1" applyAlignment="1" applyProtection="1">
      <alignment horizontal="right"/>
      <protection hidden="1"/>
    </xf>
    <xf numFmtId="1" fontId="16" fillId="0" borderId="1" xfId="0" applyNumberFormat="1" applyFont="1" applyFill="1" applyBorder="1" applyProtection="1">
      <protection hidden="1"/>
    </xf>
    <xf numFmtId="0" fontId="0" fillId="0" borderId="0" xfId="0" applyProtection="1">
      <protection hidden="1"/>
    </xf>
    <xf numFmtId="1" fontId="7" fillId="3" borderId="0" xfId="0" applyNumberFormat="1" applyFont="1" applyFill="1" applyBorder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vertical="center"/>
      <protection hidden="1"/>
    </xf>
    <xf numFmtId="1" fontId="8" fillId="3" borderId="0" xfId="0" applyNumberFormat="1" applyFont="1" applyFill="1" applyBorder="1" applyAlignment="1" applyProtection="1">
      <alignment vertical="center"/>
      <protection hidden="1"/>
    </xf>
    <xf numFmtId="164" fontId="9" fillId="3" borderId="0" xfId="0" applyNumberFormat="1" applyFont="1" applyFill="1" applyBorder="1" applyAlignment="1" applyProtection="1">
      <alignment vertical="center"/>
      <protection hidden="1"/>
    </xf>
    <xf numFmtId="0" fontId="10" fillId="3" borderId="0" xfId="0" applyFont="1" applyFill="1" applyBorder="1" applyAlignment="1" applyProtection="1">
      <alignment vertical="center"/>
      <protection hidden="1"/>
    </xf>
    <xf numFmtId="1" fontId="4" fillId="3" borderId="0" xfId="0" applyNumberFormat="1" applyFont="1" applyFill="1" applyAlignment="1" applyProtection="1">
      <alignment horizontal="left" vertical="center"/>
      <protection hidden="1"/>
    </xf>
    <xf numFmtId="1" fontId="18" fillId="3" borderId="0" xfId="0" applyNumberFormat="1" applyFont="1" applyFill="1" applyBorder="1" applyAlignment="1" applyProtection="1">
      <alignment vertical="center"/>
      <protection hidden="1"/>
    </xf>
    <xf numFmtId="0" fontId="4" fillId="3" borderId="0" xfId="0" applyFont="1" applyFill="1" applyBorder="1" applyProtection="1">
      <protection hidden="1"/>
    </xf>
    <xf numFmtId="3" fontId="9" fillId="3" borderId="0" xfId="0" applyNumberFormat="1" applyFont="1" applyFill="1" applyBorder="1" applyAlignment="1" applyProtection="1">
      <alignment horizontal="right"/>
      <protection hidden="1"/>
    </xf>
    <xf numFmtId="0" fontId="12" fillId="0" borderId="1" xfId="3" applyFont="1" applyFill="1" applyBorder="1" applyProtection="1">
      <protection hidden="1"/>
    </xf>
    <xf numFmtId="0" fontId="12" fillId="0" borderId="0" xfId="3" applyFont="1" applyFill="1" applyBorder="1" applyProtection="1">
      <protection hidden="1"/>
    </xf>
    <xf numFmtId="164" fontId="11" fillId="0" borderId="0" xfId="3" applyNumberFormat="1" applyFont="1" applyFill="1" applyBorder="1" applyAlignment="1" applyProtection="1">
      <alignment horizontal="right"/>
      <protection hidden="1"/>
    </xf>
    <xf numFmtId="164" fontId="8" fillId="3" borderId="7" xfId="0" applyNumberFormat="1" applyFont="1" applyFill="1" applyBorder="1" applyProtection="1">
      <protection hidden="1"/>
    </xf>
    <xf numFmtId="164" fontId="4" fillId="3" borderId="8" xfId="0" applyNumberFormat="1" applyFont="1" applyFill="1" applyBorder="1" applyProtection="1">
      <protection hidden="1"/>
    </xf>
    <xf numFmtId="164" fontId="4" fillId="3" borderId="14" xfId="0" applyNumberFormat="1" applyFont="1" applyFill="1" applyBorder="1" applyProtection="1">
      <protection hidden="1"/>
    </xf>
    <xf numFmtId="164" fontId="4" fillId="3" borderId="12" xfId="0" applyNumberFormat="1" applyFont="1" applyFill="1" applyBorder="1" applyAlignment="1" applyProtection="1">
      <alignment horizontal="right" wrapText="1"/>
      <protection hidden="1"/>
    </xf>
    <xf numFmtId="44" fontId="11" fillId="5" borderId="15" xfId="3" applyNumberFormat="1" applyFont="1" applyFill="1" applyBorder="1" applyAlignment="1" applyProtection="1">
      <alignment horizontal="right" vertical="center"/>
      <protection locked="0"/>
    </xf>
    <xf numFmtId="0" fontId="12" fillId="0" borderId="5" xfId="3" applyFont="1" applyFill="1" applyBorder="1" applyAlignment="1" applyProtection="1">
      <protection hidden="1"/>
    </xf>
    <xf numFmtId="166" fontId="11" fillId="5" borderId="15" xfId="3" applyNumberFormat="1" applyFont="1" applyFill="1" applyBorder="1" applyAlignment="1" applyProtection="1">
      <alignment vertical="center"/>
      <protection locked="0"/>
    </xf>
    <xf numFmtId="164" fontId="12" fillId="7" borderId="3" xfId="2" applyNumberFormat="1" applyFont="1" applyFill="1" applyBorder="1" applyAlignment="1" applyProtection="1">
      <alignment vertical="center"/>
      <protection hidden="1"/>
    </xf>
    <xf numFmtId="0" fontId="11" fillId="0" borderId="0" xfId="0" applyFont="1" applyProtection="1">
      <protection hidden="1"/>
    </xf>
    <xf numFmtId="164" fontId="20" fillId="0" borderId="0" xfId="0" applyNumberFormat="1" applyFont="1" applyProtection="1">
      <protection hidden="1"/>
    </xf>
    <xf numFmtId="164" fontId="20" fillId="0" borderId="0" xfId="0" applyNumberFormat="1" applyFont="1" applyAlignment="1" applyProtection="1">
      <alignment horizontal="right"/>
      <protection hidden="1"/>
    </xf>
    <xf numFmtId="164" fontId="33" fillId="0" borderId="0" xfId="0" applyNumberFormat="1" applyFont="1" applyProtection="1">
      <protection hidden="1"/>
    </xf>
    <xf numFmtId="164" fontId="21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5" fillId="3" borderId="0" xfId="0" applyFont="1" applyFill="1" applyBorder="1" applyProtection="1">
      <protection hidden="1"/>
    </xf>
    <xf numFmtId="164" fontId="5" fillId="3" borderId="0" xfId="0" applyNumberFormat="1" applyFont="1" applyFill="1" applyBorder="1" applyProtection="1">
      <protection hidden="1"/>
    </xf>
    <xf numFmtId="164" fontId="5" fillId="3" borderId="0" xfId="0" applyNumberFormat="1" applyFont="1" applyFill="1" applyBorder="1" applyAlignment="1" applyProtection="1">
      <alignment horizontal="right"/>
      <protection hidden="1"/>
    </xf>
    <xf numFmtId="1" fontId="24" fillId="3" borderId="0" xfId="0" applyNumberFormat="1" applyFont="1" applyFill="1" applyBorder="1" applyProtection="1">
      <protection hidden="1"/>
    </xf>
    <xf numFmtId="164" fontId="9" fillId="3" borderId="0" xfId="0" applyNumberFormat="1" applyFont="1" applyFill="1" applyBorder="1" applyAlignment="1" applyProtection="1">
      <alignment horizontal="left" vertical="top"/>
      <protection hidden="1"/>
    </xf>
    <xf numFmtId="0" fontId="21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6" fillId="0" borderId="0" xfId="0" applyFont="1" applyProtection="1">
      <protection hidden="1"/>
    </xf>
    <xf numFmtId="1" fontId="7" fillId="3" borderId="0" xfId="0" applyNumberFormat="1" applyFont="1" applyFill="1" applyBorder="1" applyProtection="1">
      <protection hidden="1"/>
    </xf>
    <xf numFmtId="0" fontId="7" fillId="3" borderId="0" xfId="0" applyFont="1" applyFill="1" applyBorder="1" applyProtection="1">
      <protection hidden="1"/>
    </xf>
    <xf numFmtId="164" fontId="7" fillId="3" borderId="0" xfId="0" applyNumberFormat="1" applyFont="1" applyFill="1" applyBorder="1" applyProtection="1">
      <protection hidden="1"/>
    </xf>
    <xf numFmtId="164" fontId="7" fillId="3" borderId="0" xfId="0" applyNumberFormat="1" applyFont="1" applyFill="1" applyBorder="1" applyAlignment="1" applyProtection="1">
      <alignment horizontal="right"/>
      <protection hidden="1"/>
    </xf>
    <xf numFmtId="1" fontId="25" fillId="3" borderId="0" xfId="0" applyNumberFormat="1" applyFont="1" applyFill="1" applyBorder="1" applyProtection="1">
      <protection hidden="1"/>
    </xf>
    <xf numFmtId="164" fontId="34" fillId="0" borderId="0" xfId="0" applyNumberFormat="1" applyFont="1" applyProtection="1">
      <protection hidden="1"/>
    </xf>
    <xf numFmtId="164" fontId="6" fillId="0" borderId="0" xfId="0" applyNumberFormat="1" applyFont="1" applyProtection="1">
      <protection hidden="1"/>
    </xf>
    <xf numFmtId="0" fontId="26" fillId="0" borderId="0" xfId="0" applyFont="1" applyProtection="1">
      <protection hidden="1"/>
    </xf>
    <xf numFmtId="1" fontId="8" fillId="3" borderId="0" xfId="0" applyNumberFormat="1" applyFont="1" applyFill="1" applyBorder="1" applyProtection="1">
      <protection hidden="1"/>
    </xf>
    <xf numFmtId="164" fontId="9" fillId="3" borderId="0" xfId="0" applyNumberFormat="1" applyFont="1" applyFill="1" applyBorder="1" applyProtection="1">
      <protection hidden="1"/>
    </xf>
    <xf numFmtId="164" fontId="9" fillId="3" borderId="0" xfId="0" applyNumberFormat="1" applyFont="1" applyFill="1" applyBorder="1" applyAlignment="1" applyProtection="1">
      <alignment horizontal="right"/>
      <protection hidden="1"/>
    </xf>
    <xf numFmtId="0" fontId="27" fillId="0" borderId="0" xfId="0" applyFont="1" applyProtection="1">
      <protection hidden="1"/>
    </xf>
    <xf numFmtId="0" fontId="10" fillId="3" borderId="0" xfId="0" applyFont="1" applyFill="1" applyBorder="1" applyProtection="1">
      <protection hidden="1"/>
    </xf>
    <xf numFmtId="1" fontId="4" fillId="3" borderId="0" xfId="0" applyNumberFormat="1" applyFont="1" applyFill="1" applyAlignment="1" applyProtection="1">
      <protection hidden="1"/>
    </xf>
    <xf numFmtId="0" fontId="9" fillId="3" borderId="0" xfId="0" applyNumberFormat="1" applyFont="1" applyFill="1" applyBorder="1" applyAlignment="1" applyProtection="1">
      <alignment horizontal="left"/>
      <protection hidden="1"/>
    </xf>
    <xf numFmtId="1" fontId="9" fillId="3" borderId="0" xfId="0" applyNumberFormat="1" applyFont="1" applyFill="1" applyBorder="1" applyAlignment="1" applyProtection="1">
      <alignment horizontal="right"/>
      <protection hidden="1"/>
    </xf>
    <xf numFmtId="1" fontId="11" fillId="0" borderId="0" xfId="0" applyNumberFormat="1" applyFont="1" applyFill="1" applyBorder="1" applyProtection="1">
      <protection hidden="1"/>
    </xf>
    <xf numFmtId="1" fontId="16" fillId="0" borderId="0" xfId="0" applyNumberFormat="1" applyFont="1" applyFill="1" applyBorder="1" applyProtection="1">
      <protection hidden="1"/>
    </xf>
    <xf numFmtId="1" fontId="16" fillId="0" borderId="0" xfId="0" applyNumberFormat="1" applyFont="1" applyFill="1" applyBorder="1" applyAlignment="1" applyProtection="1">
      <alignment horizontal="right"/>
      <protection hidden="1"/>
    </xf>
    <xf numFmtId="164" fontId="33" fillId="0" borderId="1" xfId="0" applyNumberFormat="1" applyFont="1" applyBorder="1" applyProtection="1">
      <protection hidden="1"/>
    </xf>
    <xf numFmtId="0" fontId="5" fillId="3" borderId="7" xfId="0" applyFont="1" applyFill="1" applyBorder="1" applyAlignment="1" applyProtection="1">
      <alignment horizontal="left" vertical="center"/>
      <protection hidden="1"/>
    </xf>
    <xf numFmtId="164" fontId="15" fillId="3" borderId="4" xfId="0" applyNumberFormat="1" applyFont="1" applyFill="1" applyBorder="1" applyAlignment="1" applyProtection="1">
      <alignment horizontal="right"/>
      <protection hidden="1"/>
    </xf>
    <xf numFmtId="164" fontId="15" fillId="3" borderId="4" xfId="0" applyNumberFormat="1" applyFont="1" applyFill="1" applyBorder="1" applyProtection="1">
      <protection hidden="1"/>
    </xf>
    <xf numFmtId="164" fontId="15" fillId="3" borderId="8" xfId="0" applyNumberFormat="1" applyFont="1" applyFill="1" applyBorder="1" applyAlignment="1" applyProtection="1">
      <alignment horizontal="right"/>
      <protection hidden="1"/>
    </xf>
    <xf numFmtId="0" fontId="4" fillId="3" borderId="9" xfId="0" applyFont="1" applyFill="1" applyBorder="1" applyProtection="1">
      <protection hidden="1"/>
    </xf>
    <xf numFmtId="1" fontId="4" fillId="3" borderId="0" xfId="0" applyNumberFormat="1" applyFont="1" applyFill="1" applyBorder="1" applyAlignment="1" applyProtection="1">
      <alignment horizontal="right"/>
      <protection hidden="1"/>
    </xf>
    <xf numFmtId="0" fontId="4" fillId="3" borderId="0" xfId="0" applyNumberFormat="1" applyFont="1" applyFill="1" applyBorder="1" applyAlignment="1" applyProtection="1">
      <alignment horizontal="right"/>
      <protection hidden="1"/>
    </xf>
    <xf numFmtId="0" fontId="4" fillId="3" borderId="11" xfId="0" applyNumberFormat="1" applyFont="1" applyFill="1" applyBorder="1" applyAlignment="1" applyProtection="1">
      <alignment horizontal="right"/>
      <protection hidden="1"/>
    </xf>
    <xf numFmtId="0" fontId="4" fillId="3" borderId="12" xfId="0" applyNumberFormat="1" applyFont="1" applyFill="1" applyBorder="1" applyAlignment="1" applyProtection="1">
      <alignment horizontal="right"/>
      <protection hidden="1"/>
    </xf>
    <xf numFmtId="0" fontId="22" fillId="3" borderId="13" xfId="0" applyFont="1" applyFill="1" applyBorder="1" applyAlignment="1" applyProtection="1">
      <alignment horizontal="right"/>
      <protection hidden="1"/>
    </xf>
    <xf numFmtId="169" fontId="15" fillId="4" borderId="15" xfId="1" applyNumberFormat="1" applyFont="1" applyFill="1" applyBorder="1" applyProtection="1">
      <protection hidden="1"/>
    </xf>
    <xf numFmtId="169" fontId="15" fillId="4" borderId="2" xfId="1" applyNumberFormat="1" applyFont="1" applyFill="1" applyBorder="1" applyProtection="1"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164" fontId="15" fillId="3" borderId="16" xfId="0" applyNumberFormat="1" applyFont="1" applyFill="1" applyBorder="1" applyProtection="1">
      <protection hidden="1"/>
    </xf>
    <xf numFmtId="164" fontId="15" fillId="3" borderId="6" xfId="0" applyNumberFormat="1" applyFont="1" applyFill="1" applyBorder="1" applyProtection="1">
      <protection hidden="1"/>
    </xf>
    <xf numFmtId="0" fontId="4" fillId="0" borderId="0" xfId="0" applyFont="1" applyProtection="1">
      <protection hidden="1"/>
    </xf>
    <xf numFmtId="0" fontId="5" fillId="3" borderId="7" xfId="0" applyFont="1" applyFill="1" applyBorder="1" applyAlignment="1" applyProtection="1">
      <alignment horizontal="left"/>
      <protection hidden="1"/>
    </xf>
    <xf numFmtId="0" fontId="4" fillId="3" borderId="4" xfId="0" applyFont="1" applyFill="1" applyBorder="1" applyAlignment="1" applyProtection="1">
      <alignment horizontal="right"/>
      <protection hidden="1"/>
    </xf>
    <xf numFmtId="164" fontId="4" fillId="3" borderId="8" xfId="0" applyNumberFormat="1" applyFont="1" applyFill="1" applyBorder="1" applyAlignment="1" applyProtection="1">
      <alignment horizontal="center"/>
      <protection hidden="1"/>
    </xf>
    <xf numFmtId="0" fontId="4" fillId="3" borderId="9" xfId="0" applyFont="1" applyFill="1" applyBorder="1" applyAlignment="1" applyProtection="1">
      <alignment horizontal="center"/>
      <protection hidden="1"/>
    </xf>
    <xf numFmtId="164" fontId="4" fillId="3" borderId="0" xfId="0" applyNumberFormat="1" applyFont="1" applyFill="1" applyBorder="1" applyAlignment="1" applyProtection="1">
      <alignment horizontal="center"/>
      <protection hidden="1"/>
    </xf>
    <xf numFmtId="164" fontId="4" fillId="3" borderId="10" xfId="0" applyNumberFormat="1" applyFont="1" applyFill="1" applyBorder="1" applyAlignment="1" applyProtection="1">
      <alignment horizontal="center"/>
      <protection hidden="1"/>
    </xf>
    <xf numFmtId="0" fontId="4" fillId="3" borderId="9" xfId="0" applyFont="1" applyFill="1" applyBorder="1" applyAlignment="1" applyProtection="1">
      <alignment horizontal="left"/>
      <protection hidden="1"/>
    </xf>
    <xf numFmtId="49" fontId="11" fillId="0" borderId="2" xfId="0" applyNumberFormat="1" applyFont="1" applyFill="1" applyBorder="1" applyAlignment="1" applyProtection="1">
      <alignment horizontal="left"/>
      <protection hidden="1"/>
    </xf>
    <xf numFmtId="164" fontId="4" fillId="3" borderId="9" xfId="0" applyNumberFormat="1" applyFont="1" applyFill="1" applyBorder="1" applyAlignment="1" applyProtection="1">
      <alignment horizontal="center"/>
      <protection hidden="1"/>
    </xf>
    <xf numFmtId="164" fontId="4" fillId="3" borderId="0" xfId="0" applyNumberFormat="1" applyFont="1" applyFill="1" applyBorder="1" applyAlignment="1" applyProtection="1">
      <alignment horizontal="right"/>
      <protection hidden="1"/>
    </xf>
    <xf numFmtId="164" fontId="4" fillId="3" borderId="10" xfId="0" applyNumberFormat="1" applyFont="1" applyFill="1" applyBorder="1" applyAlignment="1" applyProtection="1">
      <alignment horizontal="right"/>
      <protection hidden="1"/>
    </xf>
    <xf numFmtId="0" fontId="15" fillId="3" borderId="9" xfId="0" applyFont="1" applyFill="1" applyBorder="1" applyAlignment="1" applyProtection="1">
      <alignment horizontal="left"/>
      <protection hidden="1"/>
    </xf>
    <xf numFmtId="49" fontId="4" fillId="3" borderId="0" xfId="0" applyNumberFormat="1" applyFont="1" applyFill="1" applyBorder="1" applyAlignment="1" applyProtection="1">
      <alignment horizontal="right"/>
      <protection hidden="1"/>
    </xf>
    <xf numFmtId="0" fontId="4" fillId="3" borderId="9" xfId="0" applyFont="1" applyFill="1" applyBorder="1" applyAlignment="1" applyProtection="1">
      <alignment horizontal="right"/>
      <protection hidden="1"/>
    </xf>
    <xf numFmtId="164" fontId="15" fillId="3" borderId="0" xfId="0" applyNumberFormat="1" applyFont="1" applyFill="1" applyBorder="1" applyProtection="1">
      <protection hidden="1"/>
    </xf>
    <xf numFmtId="49" fontId="4" fillId="3" borderId="10" xfId="0" applyNumberFormat="1" applyFont="1" applyFill="1" applyBorder="1" applyAlignment="1" applyProtection="1">
      <alignment horizontal="right"/>
      <protection hidden="1"/>
    </xf>
    <xf numFmtId="0" fontId="4" fillId="3" borderId="14" xfId="0" applyFont="1" applyFill="1" applyBorder="1" applyAlignment="1" applyProtection="1">
      <alignment horizontal="right"/>
      <protection hidden="1"/>
    </xf>
    <xf numFmtId="164" fontId="4" fillId="3" borderId="11" xfId="0" applyNumberFormat="1" applyFont="1" applyFill="1" applyBorder="1" applyAlignment="1" applyProtection="1">
      <alignment horizontal="right"/>
      <protection hidden="1"/>
    </xf>
    <xf numFmtId="3" fontId="15" fillId="0" borderId="2" xfId="1" applyNumberFormat="1" applyFont="1" applyFill="1" applyBorder="1" applyAlignment="1" applyProtection="1">
      <alignment horizontal="center"/>
      <protection hidden="1"/>
    </xf>
    <xf numFmtId="171" fontId="24" fillId="0" borderId="15" xfId="1" applyNumberFormat="1" applyFont="1" applyFill="1" applyBorder="1" applyAlignment="1" applyProtection="1">
      <alignment horizontal="right"/>
      <protection hidden="1"/>
    </xf>
    <xf numFmtId="44" fontId="24" fillId="0" borderId="15" xfId="2" applyFont="1" applyFill="1" applyBorder="1" applyAlignment="1" applyProtection="1">
      <alignment horizontal="center"/>
      <protection hidden="1"/>
    </xf>
    <xf numFmtId="44" fontId="31" fillId="0" borderId="2" xfId="2" applyFont="1" applyFill="1" applyBorder="1" applyAlignment="1" applyProtection="1">
      <protection hidden="1"/>
    </xf>
    <xf numFmtId="171" fontId="24" fillId="4" borderId="15" xfId="1" applyNumberFormat="1" applyFont="1" applyFill="1" applyBorder="1" applyAlignment="1" applyProtection="1">
      <alignment horizontal="right"/>
      <protection hidden="1"/>
    </xf>
    <xf numFmtId="0" fontId="11" fillId="0" borderId="0" xfId="0" applyFont="1" applyFill="1" applyBorder="1" applyAlignment="1" applyProtection="1">
      <alignment horizontal="right"/>
      <protection hidden="1"/>
    </xf>
    <xf numFmtId="3" fontId="15" fillId="0" borderId="0" xfId="1" applyNumberFormat="1" applyFont="1" applyFill="1" applyBorder="1" applyAlignment="1" applyProtection="1">
      <alignment horizontal="center"/>
      <protection hidden="1"/>
    </xf>
    <xf numFmtId="171" fontId="24" fillId="0" borderId="0" xfId="1" applyNumberFormat="1" applyFont="1" applyFill="1" applyBorder="1" applyAlignment="1" applyProtection="1">
      <alignment horizontal="center"/>
      <protection hidden="1"/>
    </xf>
    <xf numFmtId="44" fontId="24" fillId="0" borderId="0" xfId="2" applyFont="1" applyFill="1" applyBorder="1" applyAlignment="1" applyProtection="1">
      <alignment horizontal="center"/>
      <protection hidden="1"/>
    </xf>
    <xf numFmtId="0" fontId="5" fillId="3" borderId="5" xfId="0" applyFont="1" applyFill="1" applyBorder="1" applyProtection="1">
      <protection hidden="1"/>
    </xf>
    <xf numFmtId="0" fontId="5" fillId="3" borderId="16" xfId="0" applyFont="1" applyFill="1" applyBorder="1" applyProtection="1">
      <protection hidden="1"/>
    </xf>
    <xf numFmtId="1" fontId="4" fillId="3" borderId="16" xfId="0" applyNumberFormat="1" applyFont="1" applyFill="1" applyBorder="1" applyAlignment="1" applyProtection="1">
      <alignment horizontal="right"/>
      <protection hidden="1"/>
    </xf>
    <xf numFmtId="1" fontId="4" fillId="3" borderId="6" xfId="0" applyNumberFormat="1" applyFont="1" applyFill="1" applyBorder="1" applyAlignment="1" applyProtection="1">
      <alignment horizontal="right"/>
      <protection hidden="1"/>
    </xf>
    <xf numFmtId="0" fontId="32" fillId="0" borderId="0" xfId="0" applyFont="1" applyProtection="1">
      <protection hidden="1"/>
    </xf>
    <xf numFmtId="172" fontId="15" fillId="4" borderId="2" xfId="1" applyNumberFormat="1" applyFont="1" applyFill="1" applyBorder="1" applyAlignment="1" applyProtection="1">
      <alignment horizontal="right"/>
      <protection hidden="1"/>
    </xf>
    <xf numFmtId="44" fontId="15" fillId="0" borderId="2" xfId="2" applyFont="1" applyFill="1" applyBorder="1" applyAlignment="1" applyProtection="1">
      <protection hidden="1"/>
    </xf>
    <xf numFmtId="44" fontId="15" fillId="0" borderId="17" xfId="2" applyFont="1" applyFill="1" applyBorder="1" applyAlignment="1" applyProtection="1">
      <protection hidden="1"/>
    </xf>
    <xf numFmtId="164" fontId="4" fillId="6" borderId="3" xfId="0" applyNumberFormat="1" applyFont="1" applyFill="1" applyBorder="1" applyProtection="1">
      <protection hidden="1"/>
    </xf>
    <xf numFmtId="164" fontId="4" fillId="0" borderId="2" xfId="0" applyNumberFormat="1" applyFont="1" applyBorder="1" applyProtection="1">
      <protection hidden="1"/>
    </xf>
    <xf numFmtId="0" fontId="0" fillId="3" borderId="4" xfId="0" applyFill="1" applyBorder="1" applyAlignment="1" applyProtection="1">
      <protection hidden="1"/>
    </xf>
    <xf numFmtId="164" fontId="33" fillId="3" borderId="8" xfId="0" applyNumberFormat="1" applyFont="1" applyFill="1" applyBorder="1" applyProtection="1">
      <protection hidden="1"/>
    </xf>
    <xf numFmtId="0" fontId="4" fillId="3" borderId="0" xfId="0" applyFont="1" applyFill="1" applyBorder="1" applyAlignment="1" applyProtection="1">
      <alignment horizontal="right"/>
      <protection hidden="1"/>
    </xf>
    <xf numFmtId="0" fontId="0" fillId="3" borderId="0" xfId="0" applyFill="1" applyBorder="1" applyAlignment="1" applyProtection="1">
      <protection hidden="1"/>
    </xf>
    <xf numFmtId="164" fontId="33" fillId="3" borderId="10" xfId="0" applyNumberFormat="1" applyFont="1" applyFill="1" applyBorder="1" applyProtection="1">
      <protection hidden="1"/>
    </xf>
    <xf numFmtId="49" fontId="14" fillId="0" borderId="2" xfId="0" applyNumberFormat="1" applyFont="1" applyFill="1" applyBorder="1" applyAlignment="1" applyProtection="1">
      <alignment horizontal="left"/>
      <protection hidden="1"/>
    </xf>
    <xf numFmtId="164" fontId="4" fillId="3" borderId="0" xfId="0" applyNumberFormat="1" applyFont="1" applyFill="1" applyBorder="1" applyAlignment="1" applyProtection="1">
      <alignment horizontal="left"/>
      <protection hidden="1"/>
    </xf>
    <xf numFmtId="164" fontId="4" fillId="3" borderId="14" xfId="0" applyNumberFormat="1" applyFont="1" applyFill="1" applyBorder="1" applyAlignment="1" applyProtection="1">
      <alignment horizontal="center"/>
      <protection hidden="1"/>
    </xf>
    <xf numFmtId="164" fontId="4" fillId="3" borderId="11" xfId="0" applyNumberFormat="1" applyFont="1" applyFill="1" applyBorder="1" applyAlignment="1" applyProtection="1">
      <alignment horizontal="center"/>
      <protection hidden="1"/>
    </xf>
    <xf numFmtId="0" fontId="0" fillId="3" borderId="11" xfId="0" applyFill="1" applyBorder="1" applyAlignment="1" applyProtection="1">
      <protection hidden="1"/>
    </xf>
    <xf numFmtId="164" fontId="33" fillId="3" borderId="12" xfId="0" applyNumberFormat="1" applyFont="1" applyFill="1" applyBorder="1" applyProtection="1">
      <protection hidden="1"/>
    </xf>
    <xf numFmtId="1" fontId="4" fillId="3" borderId="5" xfId="0" applyNumberFormat="1" applyFont="1" applyFill="1" applyBorder="1" applyAlignment="1" applyProtection="1">
      <alignment horizontal="right"/>
      <protection hidden="1"/>
    </xf>
    <xf numFmtId="1" fontId="4" fillId="3" borderId="2" xfId="0" applyNumberFormat="1" applyFont="1" applyFill="1" applyBorder="1" applyAlignment="1" applyProtection="1">
      <alignment horizontal="right"/>
      <protection hidden="1"/>
    </xf>
    <xf numFmtId="0" fontId="15" fillId="4" borderId="18" xfId="0" applyFont="1" applyFill="1" applyBorder="1" applyAlignment="1" applyProtection="1">
      <alignment horizontal="left" vertical="top"/>
      <protection hidden="1"/>
    </xf>
    <xf numFmtId="0" fontId="15" fillId="4" borderId="19" xfId="0" applyFont="1" applyFill="1" applyBorder="1" applyAlignment="1" applyProtection="1">
      <alignment horizontal="left" vertical="top"/>
      <protection hidden="1"/>
    </xf>
    <xf numFmtId="164" fontId="4" fillId="6" borderId="18" xfId="0" applyNumberFormat="1" applyFont="1" applyFill="1" applyBorder="1" applyProtection="1">
      <protection hidden="1"/>
    </xf>
    <xf numFmtId="0" fontId="15" fillId="4" borderId="0" xfId="0" applyFont="1" applyFill="1" applyBorder="1" applyAlignment="1" applyProtection="1">
      <alignment horizontal="right"/>
      <protection hidden="1"/>
    </xf>
    <xf numFmtId="0" fontId="35" fillId="0" borderId="0" xfId="0" applyFont="1" applyProtection="1">
      <protection hidden="1"/>
    </xf>
    <xf numFmtId="1" fontId="4" fillId="3" borderId="5" xfId="0" applyNumberFormat="1" applyFont="1" applyFill="1" applyBorder="1" applyAlignment="1" applyProtection="1">
      <alignment horizontal="left" vertical="center"/>
      <protection hidden="1"/>
    </xf>
    <xf numFmtId="1" fontId="11" fillId="0" borderId="9" xfId="0" applyNumberFormat="1" applyFont="1" applyFill="1" applyBorder="1" applyProtection="1">
      <protection hidden="1"/>
    </xf>
    <xf numFmtId="0" fontId="32" fillId="0" borderId="0" xfId="0" applyFont="1" applyFill="1" applyBorder="1" applyAlignment="1" applyProtection="1">
      <alignment horizontal="right"/>
      <protection hidden="1"/>
    </xf>
    <xf numFmtId="0" fontId="5" fillId="3" borderId="7" xfId="0" applyFont="1" applyFill="1" applyBorder="1" applyProtection="1">
      <protection hidden="1"/>
    </xf>
    <xf numFmtId="17" fontId="15" fillId="3" borderId="4" xfId="0" quotePrefix="1" applyNumberFormat="1" applyFont="1" applyFill="1" applyBorder="1" applyAlignment="1" applyProtection="1">
      <alignment horizontal="left"/>
      <protection hidden="1"/>
    </xf>
    <xf numFmtId="0" fontId="4" fillId="3" borderId="4" xfId="0" applyNumberFormat="1" applyFont="1" applyFill="1" applyBorder="1" applyAlignment="1" applyProtection="1">
      <alignment horizontal="right"/>
      <protection hidden="1"/>
    </xf>
    <xf numFmtId="0" fontId="15" fillId="3" borderId="14" xfId="0" applyFont="1" applyFill="1" applyBorder="1" applyAlignment="1" applyProtection="1">
      <alignment horizontal="left"/>
      <protection hidden="1"/>
    </xf>
    <xf numFmtId="0" fontId="4" fillId="3" borderId="11" xfId="0" applyFont="1" applyFill="1" applyBorder="1" applyProtection="1">
      <protection hidden="1"/>
    </xf>
    <xf numFmtId="164" fontId="15" fillId="3" borderId="11" xfId="0" applyNumberFormat="1" applyFont="1" applyFill="1" applyBorder="1" applyProtection="1">
      <protection hidden="1"/>
    </xf>
    <xf numFmtId="164" fontId="15" fillId="3" borderId="11" xfId="0" applyNumberFormat="1" applyFont="1" applyFill="1" applyBorder="1" applyAlignment="1" applyProtection="1">
      <alignment horizontal="right"/>
      <protection hidden="1"/>
    </xf>
    <xf numFmtId="0" fontId="15" fillId="0" borderId="0" xfId="0" applyFont="1" applyFill="1" applyBorder="1" applyAlignment="1" applyProtection="1">
      <alignment horizontal="right"/>
      <protection hidden="1"/>
    </xf>
    <xf numFmtId="166" fontId="15" fillId="5" borderId="9" xfId="1" applyNumberFormat="1" applyFont="1" applyFill="1" applyBorder="1" applyAlignment="1" applyProtection="1">
      <alignment vertical="top"/>
      <protection hidden="1"/>
    </xf>
    <xf numFmtId="166" fontId="15" fillId="5" borderId="0" xfId="1" applyNumberFormat="1" applyFont="1" applyFill="1" applyBorder="1" applyAlignment="1" applyProtection="1">
      <alignment vertical="top"/>
      <protection hidden="1"/>
    </xf>
    <xf numFmtId="166" fontId="15" fillId="5" borderId="14" xfId="1" applyNumberFormat="1" applyFont="1" applyFill="1" applyBorder="1" applyAlignment="1" applyProtection="1">
      <alignment vertical="top"/>
      <protection hidden="1"/>
    </xf>
    <xf numFmtId="166" fontId="15" fillId="5" borderId="11" xfId="1" applyNumberFormat="1" applyFont="1" applyFill="1" applyBorder="1" applyAlignment="1" applyProtection="1">
      <alignment vertical="top"/>
      <protection hidden="1"/>
    </xf>
    <xf numFmtId="0" fontId="15" fillId="0" borderId="0" xfId="0" applyFont="1" applyProtection="1">
      <protection hidden="1"/>
    </xf>
    <xf numFmtId="0" fontId="3" fillId="0" borderId="0" xfId="3" applyFont="1" applyProtection="1">
      <protection hidden="1"/>
    </xf>
    <xf numFmtId="0" fontId="3" fillId="2" borderId="0" xfId="3" applyFont="1" applyFill="1" applyBorder="1" applyProtection="1">
      <protection hidden="1"/>
    </xf>
    <xf numFmtId="0" fontId="6" fillId="0" borderId="0" xfId="3" applyFont="1" applyAlignment="1" applyProtection="1">
      <alignment vertical="center"/>
      <protection hidden="1"/>
    </xf>
    <xf numFmtId="164" fontId="7" fillId="3" borderId="0" xfId="0" applyNumberFormat="1" applyFont="1" applyFill="1" applyBorder="1" applyAlignment="1" applyProtection="1">
      <alignment vertical="center"/>
      <protection hidden="1"/>
    </xf>
    <xf numFmtId="0" fontId="3" fillId="0" borderId="0" xfId="3" applyFont="1" applyAlignment="1" applyProtection="1">
      <alignment vertical="center"/>
      <protection hidden="1"/>
    </xf>
    <xf numFmtId="0" fontId="6" fillId="2" borderId="0" xfId="3" applyFont="1" applyFill="1" applyBorder="1" applyAlignment="1" applyProtection="1">
      <alignment vertical="center"/>
      <protection hidden="1"/>
    </xf>
    <xf numFmtId="0" fontId="8" fillId="3" borderId="0" xfId="0" applyFont="1" applyFill="1" applyBorder="1" applyAlignment="1" applyProtection="1">
      <alignment vertical="center"/>
      <protection hidden="1"/>
    </xf>
    <xf numFmtId="0" fontId="3" fillId="2" borderId="0" xfId="3" applyFont="1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0" fontId="18" fillId="3" borderId="0" xfId="0" applyFont="1" applyFill="1" applyBorder="1" applyAlignment="1" applyProtection="1">
      <alignment vertical="center"/>
      <protection hidden="1"/>
    </xf>
    <xf numFmtId="3" fontId="9" fillId="3" borderId="0" xfId="0" applyNumberFormat="1" applyFont="1" applyFill="1" applyBorder="1" applyAlignment="1" applyProtection="1">
      <alignment horizontal="left"/>
      <protection hidden="1"/>
    </xf>
    <xf numFmtId="0" fontId="11" fillId="0" borderId="0" xfId="3" applyFont="1" applyProtection="1">
      <protection hidden="1"/>
    </xf>
    <xf numFmtId="164" fontId="4" fillId="3" borderId="4" xfId="0" applyNumberFormat="1" applyFont="1" applyFill="1" applyBorder="1" applyProtection="1">
      <protection hidden="1"/>
    </xf>
    <xf numFmtId="0" fontId="4" fillId="3" borderId="11" xfId="0" applyFont="1" applyFill="1" applyBorder="1" applyAlignment="1" applyProtection="1">
      <alignment horizontal="right"/>
      <protection hidden="1"/>
    </xf>
    <xf numFmtId="164" fontId="4" fillId="3" borderId="11" xfId="0" applyNumberFormat="1" applyFont="1" applyFill="1" applyBorder="1" applyAlignment="1" applyProtection="1">
      <alignment horizontal="right" wrapText="1"/>
      <protection hidden="1"/>
    </xf>
    <xf numFmtId="0" fontId="0" fillId="0" borderId="8" xfId="0" applyBorder="1" applyAlignment="1" applyProtection="1">
      <alignment vertical="center"/>
      <protection hidden="1"/>
    </xf>
    <xf numFmtId="0" fontId="11" fillId="0" borderId="5" xfId="3" applyFont="1" applyFill="1" applyBorder="1" applyAlignment="1" applyProtection="1">
      <protection hidden="1"/>
    </xf>
    <xf numFmtId="0" fontId="0" fillId="0" borderId="2" xfId="0" applyBorder="1" applyAlignment="1" applyProtection="1">
      <protection hidden="1"/>
    </xf>
    <xf numFmtId="0" fontId="11" fillId="0" borderId="0" xfId="3" applyFont="1" applyFill="1" applyBorder="1" applyAlignment="1" applyProtection="1">
      <protection hidden="1"/>
    </xf>
    <xf numFmtId="164" fontId="11" fillId="4" borderId="0" xfId="3" applyNumberFormat="1" applyFont="1" applyFill="1" applyBorder="1" applyProtection="1">
      <protection hidden="1"/>
    </xf>
    <xf numFmtId="164" fontId="11" fillId="0" borderId="0" xfId="3" applyNumberFormat="1" applyFont="1" applyBorder="1" applyProtection="1">
      <protection hidden="1"/>
    </xf>
    <xf numFmtId="0" fontId="0" fillId="0" borderId="10" xfId="0" applyBorder="1" applyAlignment="1" applyProtection="1">
      <alignment vertical="center"/>
      <protection hidden="1"/>
    </xf>
    <xf numFmtId="164" fontId="11" fillId="0" borderId="1" xfId="3" applyNumberFormat="1" applyFont="1" applyFill="1" applyBorder="1" applyProtection="1">
      <protection hidden="1"/>
    </xf>
    <xf numFmtId="166" fontId="11" fillId="0" borderId="1" xfId="4" applyNumberFormat="1" applyFont="1" applyFill="1" applyBorder="1" applyProtection="1">
      <protection hidden="1"/>
    </xf>
    <xf numFmtId="164" fontId="11" fillId="0" borderId="0" xfId="3" applyNumberFormat="1" applyFont="1" applyProtection="1">
      <protection hidden="1"/>
    </xf>
    <xf numFmtId="0" fontId="12" fillId="0" borderId="0" xfId="3" applyFont="1" applyFill="1" applyBorder="1" applyAlignment="1" applyProtection="1">
      <alignment vertical="center"/>
      <protection hidden="1"/>
    </xf>
    <xf numFmtId="164" fontId="11" fillId="0" borderId="0" xfId="3" applyNumberFormat="1" applyFont="1" applyFill="1" applyBorder="1" applyAlignment="1" applyProtection="1">
      <alignment horizontal="right" vertical="center"/>
      <protection hidden="1"/>
    </xf>
    <xf numFmtId="164" fontId="8" fillId="3" borderId="7" xfId="0" applyNumberFormat="1" applyFont="1" applyFill="1" applyBorder="1" applyAlignment="1" applyProtection="1">
      <alignment vertical="center"/>
      <protection hidden="1"/>
    </xf>
    <xf numFmtId="164" fontId="8" fillId="3" borderId="4" xfId="0" applyNumberFormat="1" applyFont="1" applyFill="1" applyBorder="1" applyAlignment="1" applyProtection="1">
      <alignment vertical="center"/>
      <protection hidden="1"/>
    </xf>
    <xf numFmtId="164" fontId="8" fillId="3" borderId="8" xfId="0" applyNumberFormat="1" applyFont="1" applyFill="1" applyBorder="1" applyAlignment="1" applyProtection="1">
      <alignment vertical="center"/>
      <protection hidden="1"/>
    </xf>
    <xf numFmtId="164" fontId="4" fillId="3" borderId="9" xfId="0" applyNumberFormat="1" applyFont="1" applyFill="1" applyBorder="1" applyAlignment="1" applyProtection="1">
      <alignment vertical="top" wrapText="1"/>
      <protection hidden="1"/>
    </xf>
    <xf numFmtId="164" fontId="4" fillId="3" borderId="12" xfId="0" applyNumberFormat="1" applyFont="1" applyFill="1" applyBorder="1" applyAlignment="1" applyProtection="1">
      <alignment horizontal="right"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Border="1" applyProtection="1">
      <protection hidden="1"/>
    </xf>
    <xf numFmtId="1" fontId="16" fillId="0" borderId="0" xfId="0" applyNumberFormat="1" applyFont="1" applyAlignment="1" applyProtection="1">
      <alignment horizontal="center"/>
      <protection hidden="1"/>
    </xf>
    <xf numFmtId="1" fontId="7" fillId="3" borderId="0" xfId="0" applyNumberFormat="1" applyFont="1" applyFill="1" applyBorder="1" applyAlignment="1" applyProtection="1">
      <alignment horizontal="left" vertical="center"/>
      <protection hidden="1"/>
    </xf>
    <xf numFmtId="0" fontId="15" fillId="3" borderId="0" xfId="0" applyFont="1" applyFill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1" fontId="8" fillId="3" borderId="0" xfId="0" applyNumberFormat="1" applyFont="1" applyFill="1" applyBorder="1" applyAlignment="1" applyProtection="1">
      <alignment horizontal="left" vertical="center"/>
      <protection hidden="1"/>
    </xf>
    <xf numFmtId="0" fontId="17" fillId="3" borderId="0" xfId="0" applyFont="1" applyFill="1" applyAlignment="1" applyProtection="1">
      <alignment vertical="center"/>
      <protection hidden="1"/>
    </xf>
    <xf numFmtId="1" fontId="28" fillId="3" borderId="0" xfId="0" applyNumberFormat="1" applyFont="1" applyFill="1" applyAlignment="1" applyProtection="1">
      <alignment horizontal="left" vertical="center"/>
      <protection hidden="1"/>
    </xf>
    <xf numFmtId="1" fontId="18" fillId="3" borderId="0" xfId="0" applyNumberFormat="1" applyFont="1" applyFill="1" applyBorder="1" applyAlignment="1" applyProtection="1">
      <alignment horizontal="left" vertical="center"/>
      <protection hidden="1"/>
    </xf>
    <xf numFmtId="1" fontId="4" fillId="3" borderId="0" xfId="0" applyNumberFormat="1" applyFont="1" applyFill="1" applyBorder="1" applyAlignment="1" applyProtection="1">
      <alignment horizontal="left"/>
      <protection hidden="1"/>
    </xf>
    <xf numFmtId="0" fontId="5" fillId="3" borderId="0" xfId="0" applyFont="1" applyFill="1" applyAlignment="1" applyProtection="1">
      <alignment horizontal="left" vertical="center"/>
      <protection hidden="1"/>
    </xf>
    <xf numFmtId="0" fontId="16" fillId="3" borderId="0" xfId="0" applyFont="1" applyFill="1" applyAlignment="1" applyProtection="1">
      <protection hidden="1"/>
    </xf>
    <xf numFmtId="164" fontId="16" fillId="0" borderId="0" xfId="0" applyNumberFormat="1" applyFont="1" applyAlignment="1" applyProtection="1">
      <protection hidden="1"/>
    </xf>
    <xf numFmtId="44" fontId="16" fillId="0" borderId="0" xfId="2" applyFont="1" applyAlignment="1" applyProtection="1">
      <alignment horizontal="left"/>
      <protection hidden="1"/>
    </xf>
    <xf numFmtId="0" fontId="14" fillId="3" borderId="0" xfId="0" applyFont="1" applyFill="1" applyBorder="1" applyAlignment="1" applyProtection="1">
      <alignment horizontal="left" vertical="center"/>
      <protection hidden="1"/>
    </xf>
    <xf numFmtId="1" fontId="16" fillId="3" borderId="0" xfId="0" applyNumberFormat="1" applyFont="1" applyFill="1" applyAlignment="1" applyProtection="1">
      <alignment horizontal="center"/>
      <protection hidden="1"/>
    </xf>
    <xf numFmtId="0" fontId="4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1" fontId="11" fillId="0" borderId="1" xfId="0" applyNumberFormat="1" applyFont="1" applyFill="1" applyBorder="1" applyAlignment="1" applyProtection="1">
      <alignment horizontal="center"/>
      <protection hidden="1"/>
    </xf>
    <xf numFmtId="1" fontId="11" fillId="0" borderId="0" xfId="0" applyNumberFormat="1" applyFont="1" applyFill="1" applyBorder="1" applyAlignment="1" applyProtection="1">
      <alignment horizontal="center"/>
      <protection hidden="1"/>
    </xf>
    <xf numFmtId="0" fontId="15" fillId="3" borderId="6" xfId="0" applyFont="1" applyFill="1" applyBorder="1" applyAlignment="1" applyProtection="1">
      <alignment horizontal="right" vertical="center"/>
      <protection hidden="1"/>
    </xf>
    <xf numFmtId="0" fontId="8" fillId="4" borderId="0" xfId="0" applyFont="1" applyFill="1" applyBorder="1" applyAlignment="1" applyProtection="1">
      <alignment horizontal="left"/>
      <protection hidden="1"/>
    </xf>
    <xf numFmtId="44" fontId="30" fillId="6" borderId="2" xfId="2" applyNumberFormat="1" applyFont="1" applyFill="1" applyBorder="1" applyAlignment="1" applyProtection="1">
      <alignment vertical="center"/>
      <protection hidden="1"/>
    </xf>
    <xf numFmtId="0" fontId="18" fillId="4" borderId="0" xfId="0" applyFont="1" applyFill="1" applyBorder="1" applyAlignment="1" applyProtection="1">
      <alignment horizontal="center" vertical="top" wrapText="1"/>
      <protection hidden="1"/>
    </xf>
    <xf numFmtId="44" fontId="11" fillId="0" borderId="0" xfId="2" applyFont="1" applyBorder="1" applyAlignment="1" applyProtection="1">
      <alignment vertical="center"/>
      <protection hidden="1"/>
    </xf>
    <xf numFmtId="1" fontId="16" fillId="0" borderId="1" xfId="0" quotePrefix="1" applyNumberFormat="1" applyFont="1" applyBorder="1" applyAlignment="1" applyProtection="1">
      <alignment horizontal="center"/>
      <protection hidden="1"/>
    </xf>
    <xf numFmtId="0" fontId="18" fillId="0" borderId="1" xfId="0" applyFont="1" applyBorder="1" applyAlignment="1" applyProtection="1">
      <alignment horizontal="center" vertical="top" wrapText="1"/>
      <protection hidden="1"/>
    </xf>
    <xf numFmtId="0" fontId="18" fillId="4" borderId="1" xfId="0" applyFont="1" applyFill="1" applyBorder="1" applyAlignment="1" applyProtection="1">
      <alignment horizontal="center" vertical="top" wrapText="1"/>
      <protection hidden="1"/>
    </xf>
    <xf numFmtId="0" fontId="11" fillId="0" borderId="1" xfId="0" applyFont="1" applyBorder="1" applyAlignment="1" applyProtection="1">
      <alignment vertical="center"/>
      <protection hidden="1"/>
    </xf>
    <xf numFmtId="0" fontId="18" fillId="0" borderId="0" xfId="0" applyFont="1" applyBorder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vertical="center"/>
      <protection hidden="1"/>
    </xf>
    <xf numFmtId="0" fontId="8" fillId="6" borderId="5" xfId="0" applyFont="1" applyFill="1" applyBorder="1" applyProtection="1">
      <protection hidden="1"/>
    </xf>
    <xf numFmtId="0" fontId="16" fillId="6" borderId="16" xfId="0" applyFont="1" applyFill="1" applyBorder="1" applyAlignment="1" applyProtection="1">
      <protection hidden="1"/>
    </xf>
    <xf numFmtId="44" fontId="19" fillId="4" borderId="13" xfId="0" applyNumberFormat="1" applyFont="1" applyFill="1" applyBorder="1" applyAlignment="1" applyProtection="1">
      <alignment vertical="center"/>
      <protection hidden="1"/>
    </xf>
    <xf numFmtId="44" fontId="19" fillId="6" borderId="3" xfId="0" applyNumberFormat="1" applyFont="1" applyFill="1" applyBorder="1" applyAlignment="1" applyProtection="1">
      <alignment vertical="center"/>
      <protection hidden="1"/>
    </xf>
    <xf numFmtId="0" fontId="0" fillId="0" borderId="6" xfId="0" applyBorder="1" applyAlignment="1" applyProtection="1">
      <protection hidden="1"/>
    </xf>
    <xf numFmtId="0" fontId="15" fillId="3" borderId="2" xfId="0" applyFont="1" applyFill="1" applyBorder="1" applyAlignment="1" applyProtection="1">
      <alignment horizontal="left"/>
      <protection hidden="1"/>
    </xf>
    <xf numFmtId="164" fontId="33" fillId="0" borderId="0" xfId="0" applyNumberFormat="1" applyFont="1" applyBorder="1" applyProtection="1">
      <protection hidden="1"/>
    </xf>
    <xf numFmtId="0" fontId="11" fillId="0" borderId="5" xfId="3" quotePrefix="1" applyFont="1" applyFill="1" applyBorder="1" applyAlignment="1" applyProtection="1">
      <alignment horizontal="center" vertical="center" wrapText="1"/>
      <protection hidden="1"/>
    </xf>
    <xf numFmtId="164" fontId="4" fillId="3" borderId="11" xfId="0" applyNumberFormat="1" applyFont="1" applyFill="1" applyBorder="1" applyAlignment="1" applyProtection="1">
      <alignment horizontal="center" vertical="top" wrapText="1"/>
      <protection hidden="1"/>
    </xf>
    <xf numFmtId="164" fontId="4" fillId="3" borderId="11" xfId="0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Protection="1">
      <protection hidden="1"/>
    </xf>
    <xf numFmtId="0" fontId="7" fillId="3" borderId="0" xfId="0" applyFont="1" applyFill="1" applyProtection="1">
      <protection hidden="1"/>
    </xf>
    <xf numFmtId="0" fontId="20" fillId="3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36" fillId="3" borderId="0" xfId="0" applyFont="1" applyFill="1" applyProtection="1">
      <protection hidden="1"/>
    </xf>
    <xf numFmtId="0" fontId="37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vertical="center"/>
      <protection hidden="1"/>
    </xf>
    <xf numFmtId="1" fontId="11" fillId="0" borderId="1" xfId="0" applyNumberFormat="1" applyFont="1" applyBorder="1" applyProtection="1">
      <protection hidden="1"/>
    </xf>
    <xf numFmtId="1" fontId="16" fillId="0" borderId="1" xfId="0" applyNumberFormat="1" applyFont="1" applyBorder="1" applyAlignment="1" applyProtection="1">
      <alignment horizontal="right"/>
      <protection hidden="1"/>
    </xf>
    <xf numFmtId="1" fontId="16" fillId="0" borderId="1" xfId="0" applyNumberFormat="1" applyFont="1" applyBorder="1" applyProtection="1">
      <protection hidden="1"/>
    </xf>
    <xf numFmtId="1" fontId="38" fillId="0" borderId="1" xfId="0" applyNumberFormat="1" applyFont="1" applyBorder="1" applyProtection="1">
      <protection hidden="1"/>
    </xf>
    <xf numFmtId="167" fontId="16" fillId="0" borderId="0" xfId="9" applyFont="1" applyAlignment="1" applyProtection="1">
      <alignment horizontal="left"/>
      <protection hidden="1"/>
    </xf>
    <xf numFmtId="0" fontId="20" fillId="0" borderId="0" xfId="0" applyFont="1" applyAlignment="1" applyProtection="1">
      <alignment wrapText="1"/>
      <protection hidden="1"/>
    </xf>
    <xf numFmtId="173" fontId="39" fillId="6" borderId="2" xfId="9" quotePrefix="1" applyNumberFormat="1" applyFont="1" applyFill="1" applyBorder="1" applyAlignment="1" applyProtection="1">
      <alignment horizontal="right" vertical="center" wrapText="1"/>
      <protection hidden="1"/>
    </xf>
    <xf numFmtId="3" fontId="39" fillId="4" borderId="2" xfId="0" quotePrefix="1" applyNumberFormat="1" applyFont="1" applyFill="1" applyBorder="1" applyAlignment="1" applyProtection="1">
      <alignment horizontal="right" vertical="center" wrapText="1"/>
      <protection hidden="1"/>
    </xf>
    <xf numFmtId="174" fontId="39" fillId="0" borderId="5" xfId="0" applyNumberFormat="1" applyFont="1" applyBorder="1" applyAlignment="1" applyProtection="1">
      <alignment horizontal="right" vertical="center"/>
      <protection hidden="1"/>
    </xf>
    <xf numFmtId="174" fontId="39" fillId="0" borderId="6" xfId="0" applyNumberFormat="1" applyFont="1" applyBorder="1" applyAlignment="1" applyProtection="1">
      <alignment horizontal="left" vertical="center"/>
      <protection hidden="1"/>
    </xf>
    <xf numFmtId="175" fontId="20" fillId="8" borderId="2" xfId="10" applyNumberFormat="1" applyFont="1" applyFill="1" applyBorder="1" applyAlignment="1" applyProtection="1">
      <alignment horizontal="right" vertical="center" wrapText="1"/>
      <protection locked="0"/>
    </xf>
    <xf numFmtId="0" fontId="20" fillId="0" borderId="5" xfId="0" applyFont="1" applyBorder="1" applyAlignment="1" applyProtection="1">
      <alignment horizontal="center" vertical="center"/>
      <protection hidden="1"/>
    </xf>
    <xf numFmtId="3" fontId="20" fillId="0" borderId="2" xfId="0" applyNumberFormat="1" applyFont="1" applyBorder="1" applyAlignment="1" applyProtection="1">
      <alignment horizontal="right" vertical="center"/>
      <protection hidden="1"/>
    </xf>
    <xf numFmtId="176" fontId="41" fillId="0" borderId="2" xfId="0" applyNumberFormat="1" applyFont="1" applyBorder="1" applyAlignment="1" applyProtection="1">
      <alignment horizontal="right" vertical="center"/>
      <protection hidden="1"/>
    </xf>
    <xf numFmtId="0" fontId="40" fillId="0" borderId="5" xfId="0" applyFont="1" applyBorder="1" applyAlignment="1" applyProtection="1">
      <alignment horizontal="right" vertical="center"/>
      <protection hidden="1"/>
    </xf>
    <xf numFmtId="0" fontId="18" fillId="0" borderId="16" xfId="8" applyFont="1" applyBorder="1" applyAlignment="1" applyProtection="1">
      <alignment vertical="center"/>
      <protection hidden="1"/>
    </xf>
    <xf numFmtId="0" fontId="39" fillId="0" borderId="6" xfId="8" applyFont="1" applyBorder="1" applyAlignment="1" applyProtection="1">
      <alignment vertical="center"/>
      <protection hidden="1"/>
    </xf>
    <xf numFmtId="0" fontId="39" fillId="0" borderId="9" xfId="8" applyFont="1" applyBorder="1" applyAlignment="1" applyProtection="1">
      <alignment vertical="center"/>
      <protection hidden="1"/>
    </xf>
    <xf numFmtId="0" fontId="39" fillId="0" borderId="0" xfId="8" applyFont="1" applyAlignment="1" applyProtection="1">
      <alignment horizontal="left" vertical="center"/>
      <protection hidden="1"/>
    </xf>
    <xf numFmtId="0" fontId="40" fillId="0" borderId="0" xfId="0" applyFont="1" applyAlignment="1" applyProtection="1">
      <alignment horizontal="right" vertical="center"/>
      <protection hidden="1"/>
    </xf>
    <xf numFmtId="0" fontId="37" fillId="3" borderId="4" xfId="0" applyFont="1" applyFill="1" applyBorder="1" applyAlignment="1" applyProtection="1">
      <alignment horizontal="right" vertical="center" wrapText="1"/>
      <protection hidden="1"/>
    </xf>
    <xf numFmtId="0" fontId="39" fillId="0" borderId="0" xfId="0" applyFont="1" applyProtection="1">
      <protection hidden="1"/>
    </xf>
    <xf numFmtId="3" fontId="20" fillId="0" borderId="4" xfId="0" applyNumberFormat="1" applyFont="1" applyBorder="1" applyAlignment="1" applyProtection="1">
      <alignment horizontal="right" vertical="center"/>
      <protection hidden="1"/>
    </xf>
    <xf numFmtId="174" fontId="39" fillId="0" borderId="4" xfId="0" applyNumberFormat="1" applyFont="1" applyBorder="1" applyAlignment="1" applyProtection="1">
      <alignment horizontal="right" vertical="center"/>
      <protection hidden="1"/>
    </xf>
    <xf numFmtId="174" fontId="39" fillId="0" borderId="4" xfId="0" applyNumberFormat="1" applyFont="1" applyBorder="1" applyAlignment="1" applyProtection="1">
      <alignment horizontal="left" vertical="center"/>
      <protection hidden="1"/>
    </xf>
    <xf numFmtId="0" fontId="37" fillId="3" borderId="9" xfId="0" applyFont="1" applyFill="1" applyBorder="1" applyAlignment="1" applyProtection="1">
      <alignment horizontal="center" vertical="center"/>
      <protection hidden="1"/>
    </xf>
    <xf numFmtId="0" fontId="37" fillId="3" borderId="0" xfId="0" applyFont="1" applyFill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right" vertical="center"/>
      <protection hidden="1"/>
    </xf>
    <xf numFmtId="0" fontId="39" fillId="0" borderId="5" xfId="6" applyNumberFormat="1" applyFont="1" applyBorder="1" applyAlignment="1" applyProtection="1">
      <alignment vertical="center"/>
      <protection hidden="1"/>
    </xf>
    <xf numFmtId="0" fontId="42" fillId="4" borderId="0" xfId="0" applyFont="1" applyFill="1" applyProtection="1">
      <protection hidden="1"/>
    </xf>
    <xf numFmtId="0" fontId="43" fillId="4" borderId="0" xfId="0" applyFont="1" applyFill="1" applyProtection="1">
      <protection hidden="1"/>
    </xf>
    <xf numFmtId="0" fontId="43" fillId="4" borderId="0" xfId="0" applyFont="1" applyFill="1" applyAlignment="1" applyProtection="1">
      <alignment wrapText="1"/>
      <protection hidden="1"/>
    </xf>
    <xf numFmtId="0" fontId="45" fillId="4" borderId="0" xfId="0" applyFont="1" applyFill="1" applyAlignment="1" applyProtection="1">
      <alignment horizontal="left" vertical="center"/>
      <protection hidden="1"/>
    </xf>
    <xf numFmtId="0" fontId="43" fillId="4" borderId="0" xfId="0" applyFont="1" applyFill="1" applyAlignment="1" applyProtection="1">
      <alignment horizontal="center" vertical="center"/>
      <protection hidden="1"/>
    </xf>
    <xf numFmtId="167" fontId="43" fillId="4" borderId="0" xfId="9" applyFont="1" applyFill="1" applyBorder="1" applyAlignment="1" applyProtection="1">
      <alignment horizontal="right" vertical="center" wrapText="1"/>
      <protection hidden="1"/>
    </xf>
    <xf numFmtId="174" fontId="43" fillId="4" borderId="0" xfId="0" applyNumberFormat="1" applyFont="1" applyFill="1" applyAlignment="1" applyProtection="1">
      <alignment horizontal="right" vertical="center" wrapText="1"/>
      <protection hidden="1"/>
    </xf>
    <xf numFmtId="176" fontId="46" fillId="4" borderId="0" xfId="0" applyNumberFormat="1" applyFont="1" applyFill="1" applyAlignment="1" applyProtection="1">
      <alignment horizontal="right" vertical="center"/>
      <protection hidden="1"/>
    </xf>
    <xf numFmtId="1" fontId="46" fillId="4" borderId="0" xfId="0" applyNumberFormat="1" applyFont="1" applyFill="1" applyAlignment="1" applyProtection="1">
      <alignment horizontal="right" vertical="center"/>
      <protection hidden="1"/>
    </xf>
    <xf numFmtId="0" fontId="47" fillId="4" borderId="0" xfId="0" applyFont="1" applyFill="1" applyAlignment="1" applyProtection="1">
      <alignment vertical="center"/>
      <protection hidden="1"/>
    </xf>
    <xf numFmtId="0" fontId="48" fillId="4" borderId="0" xfId="0" applyFont="1" applyFill="1" applyAlignment="1" applyProtection="1">
      <alignment vertical="center"/>
      <protection hidden="1"/>
    </xf>
    <xf numFmtId="0" fontId="43" fillId="4" borderId="0" xfId="0" applyFont="1" applyFill="1" applyAlignment="1" applyProtection="1">
      <alignment vertical="center"/>
      <protection hidden="1"/>
    </xf>
    <xf numFmtId="0" fontId="45" fillId="4" borderId="0" xfId="0" applyFont="1" applyFill="1" applyAlignment="1" applyProtection="1">
      <alignment horizontal="left" vertical="center"/>
      <protection locked="0"/>
    </xf>
    <xf numFmtId="0" fontId="45" fillId="4" borderId="0" xfId="0" applyFont="1" applyFill="1" applyAlignment="1" applyProtection="1">
      <alignment horizontal="right" vertical="center"/>
      <protection locked="0"/>
    </xf>
    <xf numFmtId="0" fontId="43" fillId="4" borderId="0" xfId="0" applyFont="1" applyFill="1" applyProtection="1">
      <protection locked="0"/>
    </xf>
    <xf numFmtId="0" fontId="46" fillId="4" borderId="0" xfId="0" applyFont="1" applyFill="1" applyAlignment="1" applyProtection="1">
      <alignment horizontal="center" vertical="center"/>
      <protection locked="0"/>
    </xf>
    <xf numFmtId="173" fontId="46" fillId="4" borderId="0" xfId="9" applyNumberFormat="1" applyFont="1" applyFill="1" applyBorder="1" applyAlignment="1" applyProtection="1">
      <alignment horizontal="right" vertical="center"/>
      <protection locked="0"/>
    </xf>
    <xf numFmtId="174" fontId="46" fillId="4" borderId="0" xfId="0" applyNumberFormat="1" applyFont="1" applyFill="1" applyAlignment="1" applyProtection="1">
      <alignment horizontal="right" vertical="center"/>
      <protection locked="0"/>
    </xf>
    <xf numFmtId="176" fontId="46" fillId="4" borderId="0" xfId="0" applyNumberFormat="1" applyFont="1" applyFill="1" applyAlignment="1" applyProtection="1">
      <alignment horizontal="right" vertical="center"/>
      <protection locked="0"/>
    </xf>
    <xf numFmtId="0" fontId="45" fillId="4" borderId="0" xfId="0" applyFont="1" applyFill="1" applyAlignment="1" applyProtection="1">
      <alignment vertical="center"/>
      <protection locked="0"/>
    </xf>
    <xf numFmtId="168" fontId="43" fillId="4" borderId="0" xfId="10" applyFont="1" applyFill="1" applyBorder="1" applyAlignment="1" applyProtection="1">
      <alignment vertical="center"/>
      <protection locked="0"/>
    </xf>
    <xf numFmtId="168" fontId="45" fillId="4" borderId="0" xfId="10" applyFont="1" applyFill="1" applyBorder="1" applyAlignment="1" applyProtection="1">
      <alignment vertical="center"/>
      <protection locked="0"/>
    </xf>
    <xf numFmtId="0" fontId="43" fillId="4" borderId="0" xfId="0" applyFont="1" applyFill="1" applyAlignment="1" applyProtection="1">
      <alignment vertical="center" wrapText="1"/>
      <protection locked="0"/>
    </xf>
    <xf numFmtId="0" fontId="43" fillId="4" borderId="0" xfId="0" applyFont="1" applyFill="1" applyAlignment="1" applyProtection="1">
      <alignment vertical="center"/>
      <protection locked="0"/>
    </xf>
    <xf numFmtId="0" fontId="43" fillId="4" borderId="0" xfId="0" applyFont="1" applyFill="1" applyAlignment="1" applyProtection="1">
      <alignment wrapText="1"/>
      <protection locked="0"/>
    </xf>
    <xf numFmtId="2" fontId="43" fillId="4" borderId="0" xfId="0" applyNumberFormat="1" applyFont="1" applyFill="1" applyProtection="1">
      <protection locked="0"/>
    </xf>
    <xf numFmtId="168" fontId="43" fillId="4" borderId="0" xfId="10" applyFont="1" applyFill="1" applyBorder="1" applyAlignment="1" applyProtection="1">
      <alignment horizontal="right"/>
      <protection locked="0"/>
    </xf>
    <xf numFmtId="0" fontId="42" fillId="4" borderId="0" xfId="0" applyFont="1" applyFill="1" applyProtection="1">
      <protection locked="0"/>
    </xf>
    <xf numFmtId="0" fontId="43" fillId="4" borderId="0" xfId="0" applyFont="1" applyFill="1" applyAlignment="1" applyProtection="1">
      <alignment horizontal="center" vertical="center"/>
      <protection locked="0"/>
    </xf>
    <xf numFmtId="177" fontId="43" fillId="4" borderId="0" xfId="9" applyNumberFormat="1" applyFont="1" applyFill="1" applyBorder="1" applyAlignment="1" applyProtection="1">
      <alignment horizontal="right" vertical="center"/>
      <protection locked="0"/>
    </xf>
    <xf numFmtId="1" fontId="43" fillId="4" borderId="0" xfId="0" applyNumberFormat="1" applyFont="1" applyFill="1" applyAlignment="1" applyProtection="1">
      <alignment horizontal="right" vertical="center"/>
      <protection locked="0"/>
    </xf>
    <xf numFmtId="167" fontId="43" fillId="4" borderId="0" xfId="9" applyFont="1" applyFill="1" applyBorder="1" applyAlignment="1" applyProtection="1">
      <alignment horizontal="center" vertical="center"/>
      <protection locked="0"/>
    </xf>
    <xf numFmtId="0" fontId="43" fillId="4" borderId="0" xfId="0" applyFont="1" applyFill="1" applyAlignment="1" applyProtection="1">
      <alignment horizontal="right" vertical="center"/>
      <protection locked="0"/>
    </xf>
    <xf numFmtId="1" fontId="43" fillId="4" borderId="0" xfId="10" applyNumberFormat="1" applyFont="1" applyFill="1" applyBorder="1" applyAlignment="1" applyProtection="1">
      <alignment horizontal="center" vertical="center"/>
      <protection locked="0"/>
    </xf>
    <xf numFmtId="1" fontId="43" fillId="4" borderId="0" xfId="0" applyNumberFormat="1" applyFont="1" applyFill="1" applyAlignment="1" applyProtection="1">
      <alignment horizontal="center" vertical="center"/>
      <protection locked="0"/>
    </xf>
    <xf numFmtId="167" fontId="43" fillId="4" borderId="0" xfId="9" applyFont="1" applyFill="1" applyBorder="1" applyAlignment="1" applyProtection="1">
      <alignment horizontal="right" vertical="center"/>
      <protection locked="0"/>
    </xf>
    <xf numFmtId="0" fontId="42" fillId="4" borderId="0" xfId="0" applyFont="1" applyFill="1" applyAlignment="1" applyProtection="1">
      <alignment horizontal="center" vertical="center"/>
      <protection locked="0"/>
    </xf>
    <xf numFmtId="0" fontId="43" fillId="4" borderId="0" xfId="0" quotePrefix="1" applyFont="1" applyFill="1" applyAlignment="1" applyProtection="1">
      <alignment vertical="center"/>
      <protection locked="0"/>
    </xf>
    <xf numFmtId="0" fontId="0" fillId="0" borderId="16" xfId="0" applyBorder="1" applyAlignment="1" applyProtection="1">
      <protection hidden="1"/>
    </xf>
    <xf numFmtId="164" fontId="4" fillId="3" borderId="4" xfId="0" applyNumberFormat="1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protection hidden="1"/>
    </xf>
    <xf numFmtId="0" fontId="11" fillId="0" borderId="2" xfId="3" quotePrefix="1" applyFont="1" applyFill="1" applyBorder="1" applyAlignment="1" applyProtection="1">
      <alignment horizontal="left" vertical="center" wrapText="1"/>
      <protection hidden="1"/>
    </xf>
    <xf numFmtId="0" fontId="12" fillId="0" borderId="0" xfId="3" applyFont="1" applyFill="1" applyBorder="1" applyAlignment="1" applyProtection="1">
      <alignment horizontal="right" vertical="center"/>
      <protection hidden="1"/>
    </xf>
    <xf numFmtId="0" fontId="37" fillId="3" borderId="6" xfId="0" applyFont="1" applyFill="1" applyBorder="1" applyAlignment="1" applyProtection="1">
      <alignment horizontal="right" vertical="center" wrapText="1"/>
      <protection hidden="1"/>
    </xf>
    <xf numFmtId="0" fontId="20" fillId="0" borderId="6" xfId="0" applyFont="1" applyBorder="1" applyAlignment="1" applyProtection="1">
      <alignment horizontal="right" vertical="center"/>
      <protection hidden="1"/>
    </xf>
    <xf numFmtId="0" fontId="15" fillId="4" borderId="18" xfId="0" applyFont="1" applyFill="1" applyBorder="1" applyAlignment="1" applyProtection="1">
      <alignment horizontal="left"/>
      <protection hidden="1"/>
    </xf>
    <xf numFmtId="0" fontId="15" fillId="4" borderId="19" xfId="0" applyFont="1" applyFill="1" applyBorder="1" applyAlignment="1" applyProtection="1">
      <alignment horizontal="left"/>
      <protection hidden="1"/>
    </xf>
    <xf numFmtId="1" fontId="8" fillId="3" borderId="5" xfId="0" applyNumberFormat="1" applyFont="1" applyFill="1" applyBorder="1" applyAlignment="1" applyProtection="1">
      <alignment horizontal="left" vertical="center" wrapText="1"/>
      <protection hidden="1"/>
    </xf>
    <xf numFmtId="1" fontId="8" fillId="3" borderId="16" xfId="0" applyNumberFormat="1" applyFont="1" applyFill="1" applyBorder="1" applyAlignment="1" applyProtection="1">
      <alignment horizontal="left" vertical="center" wrapText="1"/>
      <protection hidden="1"/>
    </xf>
    <xf numFmtId="1" fontId="8" fillId="3" borderId="6" xfId="0" applyNumberFormat="1" applyFont="1" applyFill="1" applyBorder="1" applyAlignment="1" applyProtection="1">
      <alignment horizontal="left" vertical="center" wrapText="1"/>
      <protection hidden="1"/>
    </xf>
    <xf numFmtId="1" fontId="8" fillId="3" borderId="5" xfId="0" applyNumberFormat="1" applyFont="1" applyFill="1" applyBorder="1" applyAlignment="1" applyProtection="1">
      <alignment horizontal="left" vertical="center"/>
      <protection hidden="1"/>
    </xf>
    <xf numFmtId="1" fontId="8" fillId="3" borderId="16" xfId="0" applyNumberFormat="1" applyFont="1" applyFill="1" applyBorder="1" applyAlignment="1" applyProtection="1">
      <alignment horizontal="left" vertical="center"/>
      <protection hidden="1"/>
    </xf>
    <xf numFmtId="0" fontId="14" fillId="5" borderId="9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15" fillId="4" borderId="5" xfId="0" applyFont="1" applyFill="1" applyBorder="1" applyAlignment="1" applyProtection="1">
      <alignment horizontal="left"/>
      <protection hidden="1"/>
    </xf>
    <xf numFmtId="0" fontId="15" fillId="4" borderId="6" xfId="0" applyFont="1" applyFill="1" applyBorder="1" applyAlignment="1" applyProtection="1">
      <alignment horizontal="left"/>
      <protection hidden="1"/>
    </xf>
    <xf numFmtId="0" fontId="4" fillId="0" borderId="18" xfId="0" applyFont="1" applyBorder="1" applyAlignment="1" applyProtection="1">
      <protection hidden="1"/>
    </xf>
    <xf numFmtId="0" fontId="0" fillId="0" borderId="19" xfId="0" applyBorder="1" applyAlignment="1" applyProtection="1">
      <protection hidden="1"/>
    </xf>
    <xf numFmtId="0" fontId="15" fillId="0" borderId="18" xfId="0" applyFont="1" applyFill="1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164" fontId="4" fillId="3" borderId="4" xfId="0" applyNumberFormat="1" applyFont="1" applyFill="1" applyBorder="1" applyAlignment="1" applyProtection="1">
      <alignment horizontal="center"/>
      <protection hidden="1"/>
    </xf>
    <xf numFmtId="0" fontId="0" fillId="0" borderId="4" xfId="0" applyBorder="1" applyAlignment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11" xfId="0" applyBorder="1" applyAlignment="1" applyProtection="1">
      <protection hidden="1"/>
    </xf>
    <xf numFmtId="0" fontId="5" fillId="3" borderId="9" xfId="0" applyFont="1" applyFill="1" applyBorder="1" applyAlignment="1" applyProtection="1">
      <alignment horizontal="left" vertical="center"/>
      <protection hidden="1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left"/>
      <protection hidden="1"/>
    </xf>
    <xf numFmtId="0" fontId="4" fillId="0" borderId="6" xfId="0" applyFont="1" applyBorder="1" applyAlignment="1" applyProtection="1">
      <alignment horizontal="left"/>
      <protection hidden="1"/>
    </xf>
    <xf numFmtId="0" fontId="4" fillId="3" borderId="0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/>
      <protection hidden="1"/>
    </xf>
    <xf numFmtId="0" fontId="4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left"/>
      <protection hidden="1"/>
    </xf>
    <xf numFmtId="44" fontId="31" fillId="0" borderId="5" xfId="2" applyFont="1" applyFill="1" applyBorder="1" applyAlignment="1" applyProtection="1">
      <alignment horizontal="left"/>
      <protection hidden="1"/>
    </xf>
    <xf numFmtId="44" fontId="31" fillId="0" borderId="6" xfId="2" applyFont="1" applyFill="1" applyBorder="1" applyAlignment="1" applyProtection="1">
      <alignment horizontal="left"/>
      <protection hidden="1"/>
    </xf>
    <xf numFmtId="0" fontId="3" fillId="0" borderId="5" xfId="0" applyFont="1" applyBorder="1" applyAlignment="1" applyProtection="1">
      <protection hidden="1"/>
    </xf>
    <xf numFmtId="0" fontId="0" fillId="0" borderId="16" xfId="0" applyBorder="1" applyAlignment="1" applyProtection="1">
      <protection hidden="1"/>
    </xf>
    <xf numFmtId="44" fontId="31" fillId="0" borderId="5" xfId="2" applyFont="1" applyFill="1" applyBorder="1" applyAlignment="1" applyProtection="1">
      <alignment horizontal="left" vertical="center"/>
      <protection hidden="1"/>
    </xf>
    <xf numFmtId="44" fontId="31" fillId="0" borderId="6" xfId="2" applyFont="1" applyFill="1" applyBorder="1" applyAlignment="1" applyProtection="1">
      <alignment horizontal="left" vertical="center"/>
      <protection hidden="1"/>
    </xf>
    <xf numFmtId="0" fontId="12" fillId="0" borderId="5" xfId="3" applyFont="1" applyFill="1" applyBorder="1" applyAlignment="1" applyProtection="1">
      <alignment horizontal="left" vertical="center"/>
      <protection hidden="1"/>
    </xf>
    <xf numFmtId="0" fontId="0" fillId="0" borderId="16" xfId="0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11" fillId="0" borderId="5" xfId="3" quotePrefix="1" applyFont="1" applyFill="1" applyBorder="1" applyAlignment="1" applyProtection="1">
      <alignment horizontal="left" vertical="center" wrapText="1"/>
      <protection hidden="1"/>
    </xf>
    <xf numFmtId="0" fontId="11" fillId="0" borderId="2" xfId="3" quotePrefix="1" applyFont="1" applyFill="1" applyBorder="1" applyAlignment="1" applyProtection="1">
      <alignment horizontal="left" vertical="center" wrapText="1"/>
      <protection hidden="1"/>
    </xf>
    <xf numFmtId="0" fontId="12" fillId="0" borderId="0" xfId="3" applyFont="1" applyFill="1" applyBorder="1" applyAlignment="1" applyProtection="1">
      <alignment horizontal="right" vertical="center"/>
      <protection hidden="1"/>
    </xf>
    <xf numFmtId="164" fontId="8" fillId="3" borderId="4" xfId="0" applyNumberFormat="1" applyFont="1" applyFill="1" applyBorder="1" applyAlignment="1" applyProtection="1">
      <alignment horizontal="center" vertical="center"/>
      <protection hidden="1"/>
    </xf>
    <xf numFmtId="164" fontId="8" fillId="3" borderId="0" xfId="0" applyNumberFormat="1" applyFont="1" applyFill="1" applyBorder="1" applyAlignment="1" applyProtection="1">
      <alignment horizontal="center" vertical="center"/>
      <protection hidden="1"/>
    </xf>
    <xf numFmtId="0" fontId="37" fillId="0" borderId="4" xfId="0" applyFont="1" applyBorder="1" applyAlignment="1" applyProtection="1">
      <alignment horizontal="right" vertical="center"/>
      <protection hidden="1"/>
    </xf>
    <xf numFmtId="0" fontId="37" fillId="0" borderId="2" xfId="0" applyFont="1" applyBorder="1" applyAlignment="1" applyProtection="1">
      <alignment horizontal="right" vertical="center"/>
      <protection hidden="1"/>
    </xf>
    <xf numFmtId="0" fontId="37" fillId="3" borderId="5" xfId="0" applyFont="1" applyFill="1" applyBorder="1" applyAlignment="1" applyProtection="1">
      <alignment horizontal="left" vertical="center" wrapText="1"/>
      <protection hidden="1"/>
    </xf>
    <xf numFmtId="0" fontId="37" fillId="3" borderId="6" xfId="0" applyFont="1" applyFill="1" applyBorder="1" applyAlignment="1" applyProtection="1">
      <alignment horizontal="left" vertical="center" wrapText="1"/>
      <protection hidden="1"/>
    </xf>
    <xf numFmtId="0" fontId="37" fillId="3" borderId="5" xfId="0" applyFont="1" applyFill="1" applyBorder="1" applyAlignment="1" applyProtection="1">
      <alignment horizontal="right" vertical="center" wrapText="1"/>
      <protection hidden="1"/>
    </xf>
    <xf numFmtId="0" fontId="37" fillId="3" borderId="6" xfId="0" applyFont="1" applyFill="1" applyBorder="1" applyAlignment="1" applyProtection="1">
      <alignment horizontal="right" vertical="center" wrapText="1"/>
      <protection hidden="1"/>
    </xf>
    <xf numFmtId="0" fontId="20" fillId="0" borderId="5" xfId="0" applyFont="1" applyBorder="1" applyAlignment="1" applyProtection="1">
      <alignment horizontal="right" vertical="center"/>
      <protection hidden="1"/>
    </xf>
    <xf numFmtId="0" fontId="20" fillId="0" borderId="6" xfId="0" applyFont="1" applyBorder="1" applyAlignment="1" applyProtection="1">
      <alignment horizontal="right" vertical="center"/>
      <protection hidden="1"/>
    </xf>
    <xf numFmtId="0" fontId="37" fillId="0" borderId="5" xfId="0" applyFont="1" applyBorder="1" applyAlignment="1" applyProtection="1">
      <alignment horizontal="right" vertical="center"/>
      <protection hidden="1"/>
    </xf>
    <xf numFmtId="0" fontId="37" fillId="0" borderId="6" xfId="0" applyFont="1" applyBorder="1" applyAlignment="1" applyProtection="1">
      <alignment horizontal="right" vertical="center"/>
      <protection hidden="1"/>
    </xf>
    <xf numFmtId="0" fontId="44" fillId="4" borderId="0" xfId="0" applyFont="1" applyFill="1" applyAlignment="1" applyProtection="1">
      <alignment vertical="center"/>
      <protection hidden="1"/>
    </xf>
    <xf numFmtId="0" fontId="48" fillId="4" borderId="0" xfId="0" applyFont="1" applyFill="1" applyAlignment="1" applyProtection="1">
      <alignment horizontal="left" vertical="top" wrapText="1"/>
      <protection hidden="1"/>
    </xf>
  </cellXfs>
  <cellStyles count="18">
    <cellStyle name="Komma" xfId="1" builtinId="3"/>
    <cellStyle name="Komma 2" xfId="4" xr:uid="{00000000-0005-0000-0000-000001000000}"/>
    <cellStyle name="Komma 2 2" xfId="7" xr:uid="{00000000-0005-0000-0000-000002000000}"/>
    <cellStyle name="Komma 2 2 2" xfId="13" xr:uid="{00000000-0005-0000-0000-000003000000}"/>
    <cellStyle name="Komma 3" xfId="10" xr:uid="{00000000-0005-0000-0000-000004000000}"/>
    <cellStyle name="Komma 3 2" xfId="15" xr:uid="{00000000-0005-0000-0000-000005000000}"/>
    <cellStyle name="Komma 3 2 2" xfId="17" xr:uid="{00000000-0005-0000-0000-000006000000}"/>
    <cellStyle name="Komma 4" xfId="11" xr:uid="{00000000-0005-0000-0000-000007000000}"/>
    <cellStyle name="Procent" xfId="6" builtinId="5"/>
    <cellStyle name="Procent 2" xfId="5" xr:uid="{00000000-0005-0000-0000-000009000000}"/>
    <cellStyle name="Standaard" xfId="0" builtinId="0"/>
    <cellStyle name="Standaard 3" xfId="8" xr:uid="{00000000-0005-0000-0000-00000B000000}"/>
    <cellStyle name="Standaard 4" xfId="3" xr:uid="{00000000-0005-0000-0000-00000C000000}"/>
    <cellStyle name="Valuta" xfId="2" builtinId="4"/>
    <cellStyle name="Valuta 2" xfId="9" xr:uid="{00000000-0005-0000-0000-00000E000000}"/>
    <cellStyle name="Valuta 2 2" xfId="14" xr:uid="{00000000-0005-0000-0000-00000F000000}"/>
    <cellStyle name="Valuta 2 2 2" xfId="16" xr:uid="{00000000-0005-0000-0000-000010000000}"/>
    <cellStyle name="Valuta 3" xfId="12" xr:uid="{00000000-0005-0000-0000-000011000000}"/>
  </cellStyles>
  <dxfs count="45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8FCAE7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47.730746769599655</c:v>
                </c:pt>
                <c:pt idx="1">
                  <c:v>48.384112434979663</c:v>
                </c:pt>
                <c:pt idx="2">
                  <c:v>49.037478100359671</c:v>
                </c:pt>
                <c:pt idx="3">
                  <c:v>50.34420943111968</c:v>
                </c:pt>
                <c:pt idx="4">
                  <c:v>52.957672092639697</c:v>
                </c:pt>
                <c:pt idx="5">
                  <c:v>55.571134754159715</c:v>
                </c:pt>
                <c:pt idx="6">
                  <c:v>58.184597415679718</c:v>
                </c:pt>
                <c:pt idx="7">
                  <c:v>60.798060077199743</c:v>
                </c:pt>
                <c:pt idx="8">
                  <c:v>63.411522738719761</c:v>
                </c:pt>
                <c:pt idx="9">
                  <c:v>66.024985400239771</c:v>
                </c:pt>
                <c:pt idx="10">
                  <c:v>68.638448061759789</c:v>
                </c:pt>
                <c:pt idx="11">
                  <c:v>71.251910723279806</c:v>
                </c:pt>
                <c:pt idx="12">
                  <c:v>73.865373384799824</c:v>
                </c:pt>
                <c:pt idx="13">
                  <c:v>76.478836046319856</c:v>
                </c:pt>
                <c:pt idx="14">
                  <c:v>79.092298707839859</c:v>
                </c:pt>
                <c:pt idx="15">
                  <c:v>81.705761369359891</c:v>
                </c:pt>
                <c:pt idx="16">
                  <c:v>84.319224030879894</c:v>
                </c:pt>
                <c:pt idx="17">
                  <c:v>86.932686692399912</c:v>
                </c:pt>
                <c:pt idx="18">
                  <c:v>89.54614935391993</c:v>
                </c:pt>
                <c:pt idx="19">
                  <c:v>92.159612015439947</c:v>
                </c:pt>
                <c:pt idx="20">
                  <c:v>94.773074676959965</c:v>
                </c:pt>
                <c:pt idx="21">
                  <c:v>97.386537338479982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52634.772626870501</c:v>
                </c:pt>
                <c:pt idx="2">
                  <c:v>74330.919987623871</c:v>
                </c:pt>
                <c:pt idx="3">
                  <c:v>104819.65312564609</c:v>
                </c:pt>
                <c:pt idx="4">
                  <c:v>147384.77790678313</c:v>
                </c:pt>
                <c:pt idx="5">
                  <c:v>179458.46102024041</c:v>
                </c:pt>
                <c:pt idx="6">
                  <c:v>206000.87160190564</c:v>
                </c:pt>
                <c:pt idx="7">
                  <c:v>228943.95027081823</c:v>
                </c:pt>
                <c:pt idx="8">
                  <c:v>249283.491283196</c:v>
                </c:pt>
                <c:pt idx="9">
                  <c:v>267613.78716901317</c:v>
                </c:pt>
                <c:pt idx="10">
                  <c:v>284323.71082168794</c:v>
                </c:pt>
                <c:pt idx="11">
                  <c:v>299684.43300204648</c:v>
                </c:pt>
                <c:pt idx="12">
                  <c:v>313894.08982644405</c:v>
                </c:pt>
                <c:pt idx="13">
                  <c:v>327102.72586460615</c:v>
                </c:pt>
                <c:pt idx="14">
                  <c:v>339427.22386987449</c:v>
                </c:pt>
                <c:pt idx="15">
                  <c:v>350960.73959324061</c:v>
                </c:pt>
                <c:pt idx="16">
                  <c:v>361778.93051355175</c:v>
                </c:pt>
                <c:pt idx="17">
                  <c:v>371944.21864991327</c:v>
                </c:pt>
                <c:pt idx="18">
                  <c:v>381508.79728589492</c:v>
                </c:pt>
                <c:pt idx="19">
                  <c:v>390516.80683657632</c:v>
                </c:pt>
                <c:pt idx="20">
                  <c:v>399005.9446086135</c:v>
                </c:pt>
                <c:pt idx="21">
                  <c:v>407008.67882645753</c:v>
                </c:pt>
                <c:pt idx="22">
                  <c:v>414553.17975258041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2C-4050-84D2-2128956B241E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59.253968388935974</c:v>
                </c:pt>
                <c:pt idx="1">
                  <c:v>59.763293784074278</c:v>
                </c:pt>
                <c:pt idx="2">
                  <c:v>60.272619179212583</c:v>
                </c:pt>
                <c:pt idx="3">
                  <c:v>61.291269969489171</c:v>
                </c:pt>
                <c:pt idx="4">
                  <c:v>63.328571550042376</c:v>
                </c:pt>
                <c:pt idx="5">
                  <c:v>65.365873130595574</c:v>
                </c:pt>
                <c:pt idx="6">
                  <c:v>67.403174711148779</c:v>
                </c:pt>
                <c:pt idx="7">
                  <c:v>69.440476291701984</c:v>
                </c:pt>
                <c:pt idx="8">
                  <c:v>71.477777872255189</c:v>
                </c:pt>
                <c:pt idx="9">
                  <c:v>73.515079452808379</c:v>
                </c:pt>
                <c:pt idx="10">
                  <c:v>75.552381033361584</c:v>
                </c:pt>
                <c:pt idx="11">
                  <c:v>77.589682613914789</c:v>
                </c:pt>
                <c:pt idx="12">
                  <c:v>79.62698419446798</c:v>
                </c:pt>
                <c:pt idx="13">
                  <c:v>81.664285775021185</c:v>
                </c:pt>
                <c:pt idx="14">
                  <c:v>83.701587355574389</c:v>
                </c:pt>
                <c:pt idx="15">
                  <c:v>85.738888936127594</c:v>
                </c:pt>
                <c:pt idx="16">
                  <c:v>87.776190516680785</c:v>
                </c:pt>
                <c:pt idx="17">
                  <c:v>89.813492097234004</c:v>
                </c:pt>
                <c:pt idx="18">
                  <c:v>91.850793677787195</c:v>
                </c:pt>
                <c:pt idx="19">
                  <c:v>93.8880952583404</c:v>
                </c:pt>
                <c:pt idx="20">
                  <c:v>95.925396838893604</c:v>
                </c:pt>
                <c:pt idx="21">
                  <c:v>97.962698419446795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44095.688815104579</c:v>
                </c:pt>
                <c:pt idx="2">
                  <c:v>62283.920443109455</c:v>
                </c:pt>
                <c:pt idx="3">
                  <c:v>87865.136988189712</c:v>
                </c:pt>
                <c:pt idx="4">
                  <c:v>123642.22507546346</c:v>
                </c:pt>
                <c:pt idx="5">
                  <c:v>150669.6803307636</c:v>
                </c:pt>
                <c:pt idx="6">
                  <c:v>173095.75542468476</c:v>
                </c:pt>
                <c:pt idx="7">
                  <c:v>192535.09744151798</c:v>
                </c:pt>
                <c:pt idx="8">
                  <c:v>209819.49903021893</c:v>
                </c:pt>
                <c:pt idx="9">
                  <c:v>225445.150370271</c:v>
                </c:pt>
                <c:pt idx="10">
                  <c:v>239736.61527468209</c:v>
                </c:pt>
                <c:pt idx="11">
                  <c:v>252920.16291105101</c:v>
                </c:pt>
                <c:pt idx="12">
                  <c:v>265161.09845950059</c:v>
                </c:pt>
                <c:pt idx="13">
                  <c:v>276584.60313482763</c:v>
                </c:pt>
                <c:pt idx="14">
                  <c:v>287288.20454720384</c:v>
                </c:pt>
                <c:pt idx="15">
                  <c:v>297349.65525180404</c:v>
                </c:pt>
                <c:pt idx="16">
                  <c:v>306832.1327867767</c:v>
                </c:pt>
                <c:pt idx="17">
                  <c:v>315787.79768746987</c:v>
                </c:pt>
                <c:pt idx="18">
                  <c:v>324260.30261477805</c:v>
                </c:pt>
                <c:pt idx="19">
                  <c:v>332286.60785691801</c:v>
                </c:pt>
                <c:pt idx="20">
                  <c:v>339898.32435007941</c:v>
                </c:pt>
                <c:pt idx="21">
                  <c:v>347122.72650552727</c:v>
                </c:pt>
                <c:pt idx="22">
                  <c:v>353983.52905604977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42C-4050-84D2-2128956B241E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70.777190008272299</c:v>
                </c:pt>
                <c:pt idx="1">
                  <c:v>71.142475133168901</c:v>
                </c:pt>
                <c:pt idx="2">
                  <c:v>71.507760258065488</c:v>
                </c:pt>
                <c:pt idx="3">
                  <c:v>72.238330507858691</c:v>
                </c:pt>
                <c:pt idx="4">
                  <c:v>73.699471007445069</c:v>
                </c:pt>
                <c:pt idx="5">
                  <c:v>75.160611507031462</c:v>
                </c:pt>
                <c:pt idx="6">
                  <c:v>76.621752006617854</c:v>
                </c:pt>
                <c:pt idx="7">
                  <c:v>78.082892506204232</c:v>
                </c:pt>
                <c:pt idx="8">
                  <c:v>79.54403300579061</c:v>
                </c:pt>
                <c:pt idx="9">
                  <c:v>81.005173505377002</c:v>
                </c:pt>
                <c:pt idx="10">
                  <c:v>82.466314004963394</c:v>
                </c:pt>
                <c:pt idx="11">
                  <c:v>83.927454504549772</c:v>
                </c:pt>
                <c:pt idx="12">
                  <c:v>85.38859500413615</c:v>
                </c:pt>
                <c:pt idx="13">
                  <c:v>86.849735503722542</c:v>
                </c:pt>
                <c:pt idx="14">
                  <c:v>88.31087600330892</c:v>
                </c:pt>
                <c:pt idx="15">
                  <c:v>89.772016502895312</c:v>
                </c:pt>
                <c:pt idx="16">
                  <c:v>91.23315700248169</c:v>
                </c:pt>
                <c:pt idx="17">
                  <c:v>92.694297502068068</c:v>
                </c:pt>
                <c:pt idx="18">
                  <c:v>94.15543800165446</c:v>
                </c:pt>
                <c:pt idx="19">
                  <c:v>95.616578501240852</c:v>
                </c:pt>
                <c:pt idx="20">
                  <c:v>97.07771900082723</c:v>
                </c:pt>
                <c:pt idx="21">
                  <c:v>98.538859500413594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35216.113210783755</c:v>
                </c:pt>
                <c:pt idx="2">
                  <c:v>49753.646352007047</c:v>
                </c:pt>
                <c:pt idx="3">
                  <c:v>70222.182496174879</c:v>
                </c:pt>
                <c:pt idx="4">
                  <c:v>98911.712575363621</c:v>
                </c:pt>
                <c:pt idx="5">
                  <c:v>120652.87360935881</c:v>
                </c:pt>
                <c:pt idx="6">
                  <c:v>138751.29545823968</c:v>
                </c:pt>
                <c:pt idx="7">
                  <c:v>154492.54068731825</c:v>
                </c:pt>
                <c:pt idx="8">
                  <c:v>168538.3793687509</c:v>
                </c:pt>
                <c:pt idx="9">
                  <c:v>181283.3212626203</c:v>
                </c:pt>
                <c:pt idx="10">
                  <c:v>192985.27630704656</c:v>
                </c:pt>
                <c:pt idx="11">
                  <c:v>203823.96382699217</c:v>
                </c:pt>
                <c:pt idx="12">
                  <c:v>213930.63512392555</c:v>
                </c:pt>
                <c:pt idx="13">
                  <c:v>223404.66001058384</c:v>
                </c:pt>
                <c:pt idx="14">
                  <c:v>232323.44832130516</c:v>
                </c:pt>
                <c:pt idx="15">
                  <c:v>240748.71592783</c:v>
                </c:pt>
                <c:pt idx="16">
                  <c:v>248730.61905892295</c:v>
                </c:pt>
                <c:pt idx="17">
                  <c:v>256310.58220352573</c:v>
                </c:pt>
                <c:pt idx="18">
                  <c:v>263523.29175449535</c:v>
                </c:pt>
                <c:pt idx="19">
                  <c:v>270398.1381228033</c:v>
                </c:pt>
                <c:pt idx="20">
                  <c:v>276960.28227702895</c:v>
                </c:pt>
                <c:pt idx="21">
                  <c:v>283231.45989314781</c:v>
                </c:pt>
                <c:pt idx="22">
                  <c:v>289230.59804069006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42C-4050-84D2-2128956B241E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82.300411627608653</c:v>
                </c:pt>
                <c:pt idx="1">
                  <c:v>82.521656482263552</c:v>
                </c:pt>
                <c:pt idx="2">
                  <c:v>82.742901336918436</c:v>
                </c:pt>
                <c:pt idx="3">
                  <c:v>83.185391046228219</c:v>
                </c:pt>
                <c:pt idx="4">
                  <c:v>84.070370464847784</c:v>
                </c:pt>
                <c:pt idx="5">
                  <c:v>84.955349883467363</c:v>
                </c:pt>
                <c:pt idx="6">
                  <c:v>85.840329302086928</c:v>
                </c:pt>
                <c:pt idx="7">
                  <c:v>86.725308720706479</c:v>
                </c:pt>
                <c:pt idx="8">
                  <c:v>87.610288139326059</c:v>
                </c:pt>
                <c:pt idx="9">
                  <c:v>88.495267557945638</c:v>
                </c:pt>
                <c:pt idx="10">
                  <c:v>89.380246976565189</c:v>
                </c:pt>
                <c:pt idx="11">
                  <c:v>90.265226395184754</c:v>
                </c:pt>
                <c:pt idx="12">
                  <c:v>91.150205813804334</c:v>
                </c:pt>
                <c:pt idx="13">
                  <c:v>92.035185232423899</c:v>
                </c:pt>
                <c:pt idx="14">
                  <c:v>92.920164651043464</c:v>
                </c:pt>
                <c:pt idx="15">
                  <c:v>93.805144069663029</c:v>
                </c:pt>
                <c:pt idx="16">
                  <c:v>94.690123488282595</c:v>
                </c:pt>
                <c:pt idx="17">
                  <c:v>95.57510290690216</c:v>
                </c:pt>
                <c:pt idx="18">
                  <c:v>96.460082325521739</c:v>
                </c:pt>
                <c:pt idx="19">
                  <c:v>97.34506174414129</c:v>
                </c:pt>
                <c:pt idx="20">
                  <c:v>98.23004116276087</c:v>
                </c:pt>
                <c:pt idx="21">
                  <c:v>99.115020581380435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25644.762862441996</c:v>
                </c:pt>
                <c:pt idx="2">
                  <c:v>36242.259930606451</c:v>
                </c:pt>
                <c:pt idx="3">
                  <c:v>51183.762377327628</c:v>
                </c:pt>
                <c:pt idx="4">
                  <c:v>72184.859545275773</c:v>
                </c:pt>
                <c:pt idx="5">
                  <c:v>88162.51612458282</c:v>
                </c:pt>
                <c:pt idx="6">
                  <c:v>101517.01057772087</c:v>
                </c:pt>
                <c:pt idx="7">
                  <c:v>113180.72498986122</c:v>
                </c:pt>
                <c:pt idx="8">
                  <c:v>123633.12042975289</c:v>
                </c:pt>
                <c:pt idx="9">
                  <c:v>133159.7510907056</c:v>
                </c:pt>
                <c:pt idx="10">
                  <c:v>141947.13466376567</c:v>
                </c:pt>
                <c:pt idx="11">
                  <c:v>150125.13997775794</c:v>
                </c:pt>
                <c:pt idx="12">
                  <c:v>157788.54569582467</c:v>
                </c:pt>
                <c:pt idx="13">
                  <c:v>165009.06501655889</c:v>
                </c:pt>
                <c:pt idx="14">
                  <c:v>171842.53492033994</c:v>
                </c:pt>
                <c:pt idx="15">
                  <c:v>178333.45441456349</c:v>
                </c:pt>
                <c:pt idx="16">
                  <c:v>184517.97745582368</c:v>
                </c:pt>
                <c:pt idx="17">
                  <c:v>190425.95918287564</c:v>
                </c:pt>
                <c:pt idx="18">
                  <c:v>196082.39783933244</c:v>
                </c:pt>
                <c:pt idx="19">
                  <c:v>201508.47733904378</c:v>
                </c:pt>
                <c:pt idx="20">
                  <c:v>206722.33798491972</c:v>
                </c:pt>
                <c:pt idx="21">
                  <c:v>211739.65733838434</c:v>
                </c:pt>
                <c:pt idx="22">
                  <c:v>216574.09550307534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42C-4050-84D2-2128956B241E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62.962962962962962</c:v>
                </c:pt>
                <c:pt idx="1">
                  <c:v>62.962962962962962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700000.00000000012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42C-4050-84D2-2128956B241E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700000.00000000012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42C-4050-84D2-2128956B241E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2C-4050-84D2-2128956B2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81.481481481481481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350000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42C-4050-84D2-2128956B241E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42C-4050-84D2-2128956B2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414553.17975258041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42C-4050-84D2-2128956B241E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2C-4050-84D2-2128956B2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92.592592592592595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142C-4050-84D2-2128956B241E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170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2C-4050-84D2-2128956B2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62.962962962962962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142C-4050-84D2-2128956B241E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270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2C-4050-84D2-2128956B2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142C-4050-84D2-2128956B241E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700000.00000000012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142C-4050-84D2-2128956B241E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-3.7037037037037033</c:v>
                </c:pt>
                <c:pt idx="1">
                  <c:v>-3.7037037037037033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700000.00000000012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142C-4050-84D2-2128956B241E}"/>
            </c:ext>
          </c:extLst>
        </c:ser>
        <c:ser>
          <c:idx val="2"/>
          <c:order val="13"/>
          <c:tx>
            <c:v>Alternatieve propositie</c:v>
          </c:tx>
          <c:spPr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5">
                        <a:shade val="51000"/>
                        <a:satMod val="130000"/>
                      </a:schemeClr>
                    </a:gs>
                    <a:gs pos="80000">
                      <a:schemeClr val="accent5">
                        <a:shade val="93000"/>
                        <a:satMod val="130000"/>
                      </a:schemeClr>
                    </a:gs>
                    <a:gs pos="100000">
                      <a:schemeClr val="accent5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spPr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142C-4050-84D2-2128956B241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66C4F72-F922-4A02-B3FD-71A8C051CCCC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142C-4050-84D2-2128956B2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DATA!$F$8</c:f>
              <c:numCache>
                <c:formatCode>General</c:formatCode>
                <c:ptCount val="1"/>
              </c:numCache>
            </c:numRef>
          </c:xVal>
          <c:yVal>
            <c:numRef>
              <c:f>DATA!$C$8</c:f>
              <c:numCache>
                <c:formatCode>General</c:formatCode>
                <c:ptCount val="1"/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DATA!$B$8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14-142C-4050-84D2-2128956B2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016416"/>
        <c:axId val="543016808"/>
        <c:extLst/>
      </c:scatterChart>
      <c:valAx>
        <c:axId val="54301641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808"/>
        <c:crosses val="autoZero"/>
        <c:crossBetween val="midCat"/>
        <c:majorUnit val="10"/>
      </c:valAx>
      <c:valAx>
        <c:axId val="543016808"/>
        <c:scaling>
          <c:orientation val="minMax"/>
          <c:max val="700000.00000000012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416"/>
        <c:crosses val="autoZero"/>
        <c:crossBetween val="midCat"/>
        <c:majorUnit val="35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352707</xdr:colOff>
      <xdr:row>1</xdr:row>
      <xdr:rowOff>47274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942596" y="202496"/>
          <a:ext cx="1076325" cy="801902"/>
        </a:xfrm>
        <a:prstGeom prst="rect">
          <a:avLst/>
        </a:prstGeom>
      </xdr:spPr>
    </xdr:pic>
    <xdr:clientData/>
  </xdr:oneCellAnchor>
  <xdr:oneCellAnchor>
    <xdr:from>
      <xdr:col>4</xdr:col>
      <xdr:colOff>246097</xdr:colOff>
      <xdr:row>7</xdr:row>
      <xdr:rowOff>71684</xdr:rowOff>
    </xdr:from>
    <xdr:ext cx="1379221" cy="407244"/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5986" y="1666240"/>
          <a:ext cx="1379221" cy="40724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2129415</xdr:colOff>
      <xdr:row>3</xdr:row>
      <xdr:rowOff>87212</xdr:rowOff>
    </xdr:from>
    <xdr:ext cx="1379221" cy="407244"/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7055" y="773012"/>
          <a:ext cx="1379221" cy="407244"/>
        </a:xfrm>
        <a:prstGeom prst="rect">
          <a:avLst/>
        </a:prstGeom>
      </xdr:spPr>
    </xdr:pic>
    <xdr:clientData/>
  </xdr:oneCellAnchor>
  <xdr:twoCellAnchor editAs="oneCell">
    <xdr:from>
      <xdr:col>2</xdr:col>
      <xdr:colOff>685800</xdr:colOff>
      <xdr:row>1</xdr:row>
      <xdr:rowOff>15240</xdr:rowOff>
    </xdr:from>
    <xdr:to>
      <xdr:col>2</xdr:col>
      <xdr:colOff>1730400</xdr:colOff>
      <xdr:row>5</xdr:row>
      <xdr:rowOff>163155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4030980" y="198120"/>
          <a:ext cx="1044600" cy="108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788314</xdr:colOff>
      <xdr:row>2</xdr:row>
      <xdr:rowOff>74295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9551314" y="455295"/>
          <a:ext cx="1076325" cy="801902"/>
        </a:xfrm>
        <a:prstGeom prst="rect">
          <a:avLst/>
        </a:prstGeom>
      </xdr:spPr>
    </xdr:pic>
    <xdr:clientData/>
  </xdr:oneCellAnchor>
  <xdr:oneCellAnchor>
    <xdr:from>
      <xdr:col>7</xdr:col>
      <xdr:colOff>701675</xdr:colOff>
      <xdr:row>5</xdr:row>
      <xdr:rowOff>139700</xdr:rowOff>
    </xdr:from>
    <xdr:ext cx="2304762" cy="419100"/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27859"/>
        <a:stretch/>
      </xdr:blipFill>
      <xdr:spPr>
        <a:xfrm>
          <a:off x="9159875" y="1282700"/>
          <a:ext cx="2304762" cy="419100"/>
        </a:xfrm>
        <a:prstGeom prst="rect">
          <a:avLst/>
        </a:prstGeom>
      </xdr:spPr>
    </xdr:pic>
    <xdr:clientData/>
  </xdr:oneCellAnchor>
  <xdr:twoCellAnchor editAs="oneCell">
    <xdr:from>
      <xdr:col>5</xdr:col>
      <xdr:colOff>140970</xdr:colOff>
      <xdr:row>37</xdr:row>
      <xdr:rowOff>28575</xdr:rowOff>
    </xdr:from>
    <xdr:to>
      <xdr:col>5</xdr:col>
      <xdr:colOff>1264775</xdr:colOff>
      <xdr:row>37</xdr:row>
      <xdr:rowOff>232384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21070" y="11814175"/>
          <a:ext cx="1123805" cy="203809"/>
        </a:xfrm>
        <a:prstGeom prst="rect">
          <a:avLst/>
        </a:prstGeom>
      </xdr:spPr>
    </xdr:pic>
    <xdr:clientData/>
  </xdr:twoCellAnchor>
  <xdr:oneCellAnchor>
    <xdr:from>
      <xdr:col>5</xdr:col>
      <xdr:colOff>140970</xdr:colOff>
      <xdr:row>68</xdr:row>
      <xdr:rowOff>28575</xdr:rowOff>
    </xdr:from>
    <xdr:ext cx="1123805" cy="203809"/>
    <xdr:pic>
      <xdr:nvPicPr>
        <xdr:cNvPr id="5" name="Afbeelding 4">
          <a:extLst>
            <a:ext uri="{FF2B5EF4-FFF2-40B4-BE49-F238E27FC236}">
              <a16:creationId xmlns:a16="http://schemas.microsoft.com/office/drawing/2014/main" id="{6AC41F18-43A9-4ACE-B6D6-D4CFF5419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34050" y="7717155"/>
          <a:ext cx="1123805" cy="20380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59615</xdr:colOff>
      <xdr:row>1</xdr:row>
      <xdr:rowOff>16999</xdr:rowOff>
    </xdr:from>
    <xdr:to>
      <xdr:col>5</xdr:col>
      <xdr:colOff>1128320</xdr:colOff>
      <xdr:row>4</xdr:row>
      <xdr:rowOff>55993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628337" y="172221"/>
          <a:ext cx="1068705" cy="822161"/>
        </a:xfrm>
        <a:prstGeom prst="rect">
          <a:avLst/>
        </a:prstGeom>
      </xdr:spPr>
    </xdr:pic>
    <xdr:clientData/>
  </xdr:twoCellAnchor>
  <xdr:oneCellAnchor>
    <xdr:from>
      <xdr:col>4</xdr:col>
      <xdr:colOff>77610</xdr:colOff>
      <xdr:row>5</xdr:row>
      <xdr:rowOff>35316</xdr:rowOff>
    </xdr:from>
    <xdr:ext cx="1379221" cy="407244"/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69943" y="1192427"/>
          <a:ext cx="1379221" cy="40724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1734011</xdr:colOff>
      <xdr:row>4</xdr:row>
      <xdr:rowOff>139879</xdr:rowOff>
    </xdr:from>
    <xdr:ext cx="1379221" cy="407244"/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5061" y="1086029"/>
          <a:ext cx="1379221" cy="407244"/>
        </a:xfrm>
        <a:prstGeom prst="rect">
          <a:avLst/>
        </a:prstGeom>
      </xdr:spPr>
    </xdr:pic>
    <xdr:clientData/>
  </xdr:oneCellAnchor>
  <xdr:oneCellAnchor>
    <xdr:from>
      <xdr:col>7</xdr:col>
      <xdr:colOff>129465</xdr:colOff>
      <xdr:row>1</xdr:row>
      <xdr:rowOff>157405</xdr:rowOff>
    </xdr:from>
    <xdr:ext cx="1068705" cy="1039754"/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7724065" y="341555"/>
          <a:ext cx="1068705" cy="103975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6</xdr:row>
      <xdr:rowOff>23009</xdr:rowOff>
    </xdr:from>
    <xdr:to>
      <xdr:col>1</xdr:col>
      <xdr:colOff>6344024</xdr:colOff>
      <xdr:row>25</xdr:row>
      <xdr:rowOff>241151</xdr:rowOff>
    </xdr:to>
    <xdr:graphicFrame macro="">
      <xdr:nvGraphicFramePr>
        <xdr:cNvPr id="2" name="Grafiek1">
          <a:extLst>
            <a:ext uri="{FF2B5EF4-FFF2-40B4-BE49-F238E27FC236}">
              <a16:creationId xmlns:a16="http://schemas.microsoft.com/office/drawing/2014/main" id="{1EE31512-21E1-4E49-8A7A-1A6402035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862853</xdr:colOff>
      <xdr:row>10</xdr:row>
      <xdr:rowOff>11206</xdr:rowOff>
    </xdr:from>
    <xdr:to>
      <xdr:col>1</xdr:col>
      <xdr:colOff>2364442</xdr:colOff>
      <xdr:row>15</xdr:row>
      <xdr:rowOff>123264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14038A5-2D44-4810-949E-5D28A4F10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933" y="2548666"/>
          <a:ext cx="1501589" cy="1864658"/>
        </a:xfrm>
        <a:prstGeom prst="rect">
          <a:avLst/>
        </a:prstGeom>
      </xdr:spPr>
    </xdr:pic>
    <xdr:clientData/>
  </xdr:twoCellAnchor>
  <xdr:oneCellAnchor>
    <xdr:from>
      <xdr:col>4</xdr:col>
      <xdr:colOff>3384610</xdr:colOff>
      <xdr:row>4</xdr:row>
      <xdr:rowOff>134471</xdr:rowOff>
    </xdr:from>
    <xdr:ext cx="2529854" cy="365934"/>
    <xdr:pic>
      <xdr:nvPicPr>
        <xdr:cNvPr id="4" name="Afbeelding 3">
          <a:extLst>
            <a:ext uri="{FF2B5EF4-FFF2-40B4-BE49-F238E27FC236}">
              <a16:creationId xmlns:a16="http://schemas.microsoft.com/office/drawing/2014/main" id="{4E7BBEEE-89D8-4CE7-9159-BA7E3A0338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9675" b="22940"/>
        <a:stretch/>
      </xdr:blipFill>
      <xdr:spPr>
        <a:xfrm>
          <a:off x="10608370" y="1246991"/>
          <a:ext cx="2529854" cy="365934"/>
        </a:xfrm>
        <a:prstGeom prst="rect">
          <a:avLst/>
        </a:prstGeom>
      </xdr:spPr>
    </xdr:pic>
    <xdr:clientData/>
  </xdr:one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bprow18\vbprow18.USR\Dortp00\Mijn%20Documenten\Desktop\Uitgangspunten%20(vast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oef10\LFFiles\ConnectPeople\W49cf50f647d1_439d_b8ec_b5063a5c4ccb\d28e4b61-dc79-4c65-8a72-9018f8c21a0a\IPAS_Config_Gen3_jul%202018%20rg%202019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.belastingdienst.nl\Homes\APPROW55\CICT_AR_Algemeen\PFC@A\PFC%20IMAR\Projecten%20PvD\IAM-tooling\XML-tooling\PTC\Finance%20NL%20version%201_11%20(Excel%2097)%20PvD%20aangepas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EN\AANBESTEDINGEN\IUC19-029%20Robotic%20Process%20Automation%20(RPA)\Gunningsmodel\UiTGANGSPUNTEN%20RPA%20-%20TOOL%20Argitec%20versie%200.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rtp00\AppData\Local\Temp\notesDD8340\prijsmodel%20basis%20drukwerk%201.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.belastingdienst.nl\Homes\VSPROW55\CFD_UG_HKT\Inkoop-UNIT\60-ONDERSTEUNING\604-FINANCE\STANDAARD%20MODELLEN%20NIEUW\MODELLENBIBLIOTHEEK\Prijsmodel%20Framework%201.0%20Build%206%20(concept)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KKE05\AppData\Local\Temp\notes46E1E4\IV-accent%20-%20Meerjarenraming%202019%20-%202025%20IV-accent%20versie%200.72%20(13-7-2018)%20incl.%20cirkeldiagramme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rtp00\AppData\Local\Temp\notesDD8340\Bijlage%2013%20Financieel%20Model%201.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.belastingdienst.nl\Homes\VIPROW63\BCIEVERT_DIVERS\Bedrijfsburo\1100%20Kasrapportage\01.%20PSM\2020\2020-03-23%20verscherpt%20toezicht%20standen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mbr00\AppData\Local\Temp\notes030940\20190627%20P-View%20juni%202019%20-%20input%20budgetrapportage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file:///\\pc.belastingdienst.nl\Homes\VSPROW55\CFD_UG_HKT\Inkoop-UNIT\80-INKOOPDOSSIERS-ICT\IUC19-027%20Inkoop%20en%20Contractmanagement%20Tool\01%20-%20VOORBEREIDING\Econoom\prijsmodel\UITGANGSPUNTEN%20-%20IUC19-027%20-%20Inkoop%20en%20Contractmanagement%20Tool.xlsm?0849AB9B" TargetMode="External"/><Relationship Id="rId1" Type="http://schemas.openxmlformats.org/officeDocument/2006/relationships/externalLinkPath" Target="file:///\\0849AB9B\UITGANGSPUNTEN%20-%20IUC19-027%20-%20Inkoop%20en%20Contractmanagement%20Too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Invoer EMVI-kaders"/>
      <sheetName val=" EMVI-Superformule"/>
      <sheetName val="Grafiek EMVI-Superformule"/>
      <sheetName val="Versiebeheer"/>
      <sheetName val="TBV PRIJSMODEL (1)"/>
      <sheetName val="TBV PRIJSMODEL (2)"/>
      <sheetName val="HULP-velden"/>
      <sheetName val="Blad2"/>
    </sheetNames>
    <sheetDataSet>
      <sheetData sheetId="0" refreshError="1"/>
      <sheetData sheetId="1">
        <row r="20">
          <cell r="M20">
            <v>400</v>
          </cell>
        </row>
        <row r="21">
          <cell r="M21">
            <v>200</v>
          </cell>
        </row>
        <row r="22">
          <cell r="M22">
            <v>200</v>
          </cell>
        </row>
        <row r="25">
          <cell r="M25">
            <v>10000000</v>
          </cell>
        </row>
        <row r="26">
          <cell r="M26">
            <v>300</v>
          </cell>
        </row>
        <row r="27">
          <cell r="M27">
            <v>12472191.28924647</v>
          </cell>
        </row>
        <row r="28">
          <cell r="M28">
            <v>2</v>
          </cell>
        </row>
      </sheetData>
      <sheetData sheetId="2" refreshError="1"/>
      <sheetData sheetId="3" refreshError="1"/>
      <sheetData sheetId="4" refreshError="1"/>
      <sheetData sheetId="5"/>
      <sheetData sheetId="6">
        <row r="6">
          <cell r="C6">
            <v>200000</v>
          </cell>
        </row>
      </sheetData>
      <sheetData sheetId="7">
        <row r="8">
          <cell r="D8">
            <v>1.247219128924647</v>
          </cell>
        </row>
        <row r="9">
          <cell r="D9">
            <v>1.3333333333333333</v>
          </cell>
        </row>
        <row r="10">
          <cell r="D10">
            <v>2.0003000000000002</v>
          </cell>
        </row>
      </sheetData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 3550 configs"/>
      <sheetName val="Configurator"/>
    </sheetNames>
    <sheetDataSet>
      <sheetData sheetId="0"/>
      <sheetData sheetId="1">
        <row r="21">
          <cell r="A21">
            <v>2</v>
          </cell>
        </row>
        <row r="22">
          <cell r="A22">
            <v>3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Kentallen EUR"/>
      <sheetName val="Parameters"/>
      <sheetName val="Kentallen (exchange rates)"/>
      <sheetName val="Kentallen USD"/>
      <sheetName val="LicentieXMLAuteurstool"/>
      <sheetName val="LicentieXMLPublishertool"/>
      <sheetName val="Aansluiting_op_ECM"/>
      <sheetName val="Implementatieservices"/>
      <sheetName val="Overigekos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Vergelijken"/>
      <sheetName val="BPK-Grafiek"/>
      <sheetName val="DATA"/>
      <sheetName val="HULP-velden"/>
      <sheetName val="HULP-data"/>
    </sheetNames>
    <sheetDataSet>
      <sheetData sheetId="0"/>
      <sheetData sheetId="1">
        <row r="11">
          <cell r="K11">
            <v>100</v>
          </cell>
        </row>
        <row r="12">
          <cell r="K12">
            <v>100</v>
          </cell>
        </row>
        <row r="13">
          <cell r="K13">
            <v>200</v>
          </cell>
        </row>
        <row r="14">
          <cell r="K14">
            <v>140</v>
          </cell>
        </row>
        <row r="15">
          <cell r="K15">
            <v>1600000</v>
          </cell>
        </row>
        <row r="16">
          <cell r="K16">
            <v>1835789.4736842106</v>
          </cell>
        </row>
        <row r="19">
          <cell r="K19">
            <v>4.79</v>
          </cell>
        </row>
        <row r="22">
          <cell r="K22">
            <v>140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D8">
            <v>1.1473684210526316</v>
          </cell>
        </row>
        <row r="9">
          <cell r="D9">
            <v>1.4285714285714286</v>
          </cell>
        </row>
        <row r="10">
          <cell r="D10">
            <v>4.7897999999999996</v>
          </cell>
        </row>
        <row r="20">
          <cell r="L20">
            <v>1.4285714285714286</v>
          </cell>
        </row>
        <row r="59">
          <cell r="P59">
            <v>160000</v>
          </cell>
        </row>
        <row r="77">
          <cell r="J77">
            <v>0.5</v>
          </cell>
        </row>
        <row r="80">
          <cell r="J80">
            <v>0.5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e !"/>
      <sheetName val="Kengetallen"/>
      <sheetName val="Parameters"/>
      <sheetName val="Drukwerk 1 (niet af!)"/>
      <sheetName val="Drukwerk 2"/>
      <sheetName val="nog verwijderen !"/>
    </sheetNames>
    <sheetDataSet>
      <sheetData sheetId="0" refreshError="1"/>
      <sheetData sheetId="1">
        <row r="22">
          <cell r="D22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45">
          <cell r="H45">
            <v>0</v>
          </cell>
        </row>
      </sheetData>
      <sheetData sheetId="2">
        <row r="5">
          <cell r="C5">
            <v>1</v>
          </cell>
        </row>
        <row r="10">
          <cell r="C10">
            <v>1</v>
          </cell>
        </row>
        <row r="15">
          <cell r="E15" t="b">
            <v>0</v>
          </cell>
          <cell r="F15">
            <v>0</v>
          </cell>
        </row>
        <row r="16">
          <cell r="E16" t="b">
            <v>0</v>
          </cell>
          <cell r="F16">
            <v>0</v>
          </cell>
        </row>
        <row r="17">
          <cell r="E17">
            <v>0</v>
          </cell>
          <cell r="F17">
            <v>0</v>
          </cell>
        </row>
        <row r="18">
          <cell r="E18">
            <v>0</v>
          </cell>
          <cell r="F18">
            <v>0</v>
          </cell>
        </row>
        <row r="19">
          <cell r="E19">
            <v>0</v>
          </cell>
          <cell r="F19">
            <v>0</v>
          </cell>
        </row>
      </sheetData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mework 1.0"/>
      <sheetName val="Checklist ICT"/>
      <sheetName val="1.3"/>
      <sheetName val="2.2"/>
      <sheetName val="2.3"/>
      <sheetName val="2.5"/>
      <sheetName val="2.6"/>
      <sheetName val="2.7"/>
      <sheetName val="4.1"/>
      <sheetName val="4.2"/>
      <sheetName val="5.2"/>
      <sheetName val="6.1"/>
      <sheetName val="6.2"/>
      <sheetName val="7.1"/>
      <sheetName val="7.2"/>
      <sheetName val="8.1"/>
      <sheetName val="9.1"/>
      <sheetName val="9.2"/>
    </sheetNames>
    <sheetDataSet>
      <sheetData sheetId="0"/>
      <sheetData sheetId="1"/>
      <sheetData sheetId="2"/>
      <sheetData sheetId="3">
        <row r="41">
          <cell r="D41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Cirkeldiagram Financiering"/>
      <sheetName val="2. Cirkeldiagram EP - IH"/>
      <sheetName val="3. Cirkeldiagram Keten"/>
      <sheetName val="4. Cont. vs Vernieuwing P"/>
      <sheetName val="4. Cont. vs Vernieuwing M"/>
      <sheetName val="Tabellen"/>
      <sheetName val="Financieringsbron"/>
      <sheetName val="IV-accent (kopie tbv grafieken)"/>
      <sheetName val="IV-accent"/>
      <sheetName val="MJR IV-accent 18-25"/>
      <sheetName val="FTE Aanbod"/>
      <sheetName val="Onderbouwing materieel"/>
      <sheetName val="IV-accent (oud)"/>
      <sheetName val="MJR IV-accent 18-22 (oud)"/>
      <sheetName val="FTE Aanbod (oud)"/>
      <sheetName val="Onderbouwing materieel (oud)"/>
      <sheetName val="beschrijving"/>
      <sheetName val="statusvelden"/>
      <sheetName val="KPI Rapportage A&amp;P testen"/>
      <sheetName val="stamtabel variabe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0">
          <cell r="V20" t="str">
            <v>I. Overdracht regulier</v>
          </cell>
        </row>
        <row r="21">
          <cell r="V21" t="str">
            <v>II. IA</v>
          </cell>
        </row>
        <row r="22">
          <cell r="V22" t="str">
            <v>III. HIA</v>
          </cell>
        </row>
        <row r="23">
          <cell r="V23" t="str">
            <v>IV. VJN Fiod / Douane</v>
          </cell>
        </row>
        <row r="24">
          <cell r="V24" t="str">
            <v>V. Mix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getallen"/>
      <sheetName val="Berekening Kengetallen"/>
      <sheetName val="Samenvatting"/>
      <sheetName val="Oplossing - Licentie"/>
      <sheetName val="Additionele diensten"/>
      <sheetName val="EMVI-grafiek"/>
      <sheetName val="DATA"/>
    </sheetNames>
    <sheetDataSet>
      <sheetData sheetId="0">
        <row r="5">
          <cell r="M5">
            <v>4</v>
          </cell>
        </row>
        <row r="6">
          <cell r="M6">
            <v>2</v>
          </cell>
        </row>
        <row r="7">
          <cell r="M7">
            <v>1</v>
          </cell>
        </row>
        <row r="8">
          <cell r="M8">
            <v>7</v>
          </cell>
        </row>
        <row r="20">
          <cell r="D20">
            <v>0</v>
          </cell>
          <cell r="E20">
            <v>0</v>
          </cell>
          <cell r="F20">
            <v>0</v>
          </cell>
        </row>
        <row r="22">
          <cell r="D22">
            <v>0</v>
          </cell>
          <cell r="E22">
            <v>0</v>
          </cell>
          <cell r="F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</row>
        <row r="28">
          <cell r="D28">
            <v>0</v>
          </cell>
          <cell r="E28">
            <v>0</v>
          </cell>
          <cell r="F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H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H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H42">
            <v>0</v>
          </cell>
        </row>
      </sheetData>
      <sheetData sheetId="1"/>
      <sheetData sheetId="2">
        <row r="3">
          <cell r="C3" t="str">
            <v>Europese Aanbesteding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eringen per PC (01032018)"/>
      <sheetName val="Invest. en uitbest. 02032020"/>
      <sheetName val=" Kasvpl (23032020)"/>
      <sheetName val="PSM VT 230320"/>
      <sheetName val="260000"/>
      <sheetName val="Tabellen"/>
      <sheetName val="WBS element"/>
      <sheetName val="Koptekst"/>
      <sheetName val="kstgro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zetting"/>
      <sheetName val="input budgetrapportage"/>
      <sheetName val="bron bezetting"/>
      <sheetName val="stamtabel afdeling"/>
      <sheetName val="stamtabel direct"/>
      <sheetName val="stamtabel variabelen"/>
    </sheetNames>
    <sheetDataSet>
      <sheetData sheetId="0">
        <row r="5">
          <cell r="C5" t="str">
            <v>nee</v>
          </cell>
        </row>
        <row r="6">
          <cell r="C6" t="str">
            <v>ja</v>
          </cell>
        </row>
        <row r="7">
          <cell r="C7" t="str">
            <v>nee</v>
          </cell>
        </row>
        <row r="8">
          <cell r="C8" t="str">
            <v>nee</v>
          </cell>
        </row>
        <row r="9">
          <cell r="C9" t="str">
            <v>nee</v>
          </cell>
        </row>
      </sheetData>
      <sheetData sheetId="1"/>
      <sheetData sheetId="2">
        <row r="4">
          <cell r="E4" t="str">
            <v>organisatieonderdeel</v>
          </cell>
        </row>
      </sheetData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>
        <row r="22">
          <cell r="K22">
            <v>0</v>
          </cell>
        </row>
      </sheetData>
      <sheetData sheetId="2"/>
      <sheetData sheetId="3"/>
      <sheetData sheetId="4"/>
      <sheetData sheetId="5"/>
      <sheetData sheetId="6">
        <row r="20">
          <cell r="L20">
            <v>1.1363636363636365</v>
          </cell>
        </row>
        <row r="80">
          <cell r="J80">
            <v>0.6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N24"/>
  <sheetViews>
    <sheetView showGridLines="0" tabSelected="1" zoomScaleNormal="100" workbookViewId="0">
      <selection activeCell="B9" sqref="B9:C9"/>
    </sheetView>
  </sheetViews>
  <sheetFormatPr defaultColWidth="0" defaultRowHeight="0" customHeight="1" zeroHeight="1" x14ac:dyDescent="0.2"/>
  <cols>
    <col min="1" max="1" width="2.21875" style="6" customWidth="1"/>
    <col min="2" max="2" width="7.44140625" style="188" bestFit="1" customWidth="1"/>
    <col min="3" max="3" width="63.44140625" style="6" customWidth="1"/>
    <col min="4" max="4" width="20.77734375" style="6" customWidth="1"/>
    <col min="5" max="5" width="5.88671875" style="6" customWidth="1"/>
    <col min="6" max="6" width="26" style="6" customWidth="1"/>
    <col min="7" max="7" width="2.6640625" style="6" customWidth="1"/>
    <col min="8" max="8" width="18.109375" style="6" hidden="1" customWidth="1"/>
    <col min="9" max="9" width="13.109375" style="6" hidden="1" customWidth="1"/>
    <col min="10" max="14" width="37.5546875" style="6" hidden="1" customWidth="1"/>
    <col min="15" max="16384" width="19.5546875" style="6" hidden="1"/>
  </cols>
  <sheetData>
    <row r="1" spans="2:10" ht="15" customHeight="1" x14ac:dyDescent="0.2"/>
    <row r="2" spans="2:10" s="191" customFormat="1" ht="22.2" customHeight="1" x14ac:dyDescent="0.3">
      <c r="B2" s="189" t="s">
        <v>40</v>
      </c>
      <c r="C2" s="190"/>
      <c r="D2" s="190"/>
      <c r="E2" s="190"/>
      <c r="F2" s="190"/>
    </row>
    <row r="3" spans="2:10" s="191" customFormat="1" ht="19.95" customHeight="1" x14ac:dyDescent="0.3">
      <c r="B3" s="192" t="s">
        <v>65</v>
      </c>
      <c r="C3" s="190"/>
      <c r="D3" s="193"/>
      <c r="E3" s="193"/>
      <c r="F3" s="190"/>
    </row>
    <row r="4" spans="2:10" s="191" customFormat="1" ht="19.95" customHeight="1" x14ac:dyDescent="0.3">
      <c r="B4" s="194" t="s">
        <v>2</v>
      </c>
      <c r="C4" s="190"/>
      <c r="D4" s="190"/>
      <c r="E4" s="190"/>
      <c r="F4" s="190"/>
    </row>
    <row r="5" spans="2:10" s="191" customFormat="1" ht="19.95" customHeight="1" x14ac:dyDescent="0.3">
      <c r="B5" s="18" t="s">
        <v>66</v>
      </c>
      <c r="C5" s="190"/>
      <c r="D5" s="190"/>
      <c r="E5" s="190"/>
      <c r="F5" s="190"/>
    </row>
    <row r="6" spans="2:10" s="191" customFormat="1" ht="19.95" customHeight="1" x14ac:dyDescent="0.3">
      <c r="B6" s="195" t="s">
        <v>5</v>
      </c>
      <c r="C6" s="190"/>
      <c r="D6" s="190"/>
      <c r="E6" s="190"/>
      <c r="F6" s="190"/>
    </row>
    <row r="7" spans="2:10" ht="15" customHeight="1" x14ac:dyDescent="0.2">
      <c r="B7" s="196"/>
      <c r="C7" s="8"/>
      <c r="D7" s="8"/>
      <c r="E7" s="8"/>
      <c r="F7" s="8"/>
    </row>
    <row r="8" spans="2:10" ht="19.95" customHeight="1" x14ac:dyDescent="0.2">
      <c r="B8" s="197" t="s">
        <v>7</v>
      </c>
      <c r="C8" s="198"/>
      <c r="D8" s="198"/>
      <c r="E8" s="8"/>
      <c r="F8" s="8"/>
      <c r="G8" s="199"/>
      <c r="I8" s="200"/>
    </row>
    <row r="9" spans="2:10" ht="19.95" customHeight="1" x14ac:dyDescent="0.3">
      <c r="B9" s="316"/>
      <c r="C9" s="317"/>
      <c r="D9" s="201"/>
      <c r="E9" s="8"/>
      <c r="F9" s="8"/>
      <c r="G9" s="199"/>
      <c r="I9" s="200"/>
    </row>
    <row r="10" spans="2:10" ht="15" customHeight="1" x14ac:dyDescent="0.2">
      <c r="B10" s="202"/>
      <c r="C10" s="203"/>
      <c r="D10" s="204"/>
      <c r="E10" s="204"/>
      <c r="F10" s="204"/>
      <c r="H10" s="199"/>
      <c r="J10" s="200"/>
    </row>
    <row r="11" spans="2:10" ht="17.399999999999999" customHeight="1" thickBot="1" x14ac:dyDescent="0.25">
      <c r="B11" s="205"/>
      <c r="C11" s="9"/>
      <c r="D11" s="11"/>
      <c r="E11" s="11"/>
      <c r="F11" s="10"/>
    </row>
    <row r="12" spans="2:10" ht="17.399999999999999" customHeight="1" x14ac:dyDescent="0.2">
      <c r="B12" s="206"/>
      <c r="C12" s="63"/>
      <c r="D12" s="64"/>
      <c r="E12" s="64"/>
      <c r="F12" s="65"/>
    </row>
    <row r="13" spans="2:10" ht="17.399999999999999" customHeight="1" x14ac:dyDescent="0.3">
      <c r="B13" s="314" t="str">
        <f>'1. Implementatie'!B4</f>
        <v>1. Implementatie</v>
      </c>
      <c r="C13" s="315"/>
      <c r="D13" s="207"/>
      <c r="E13" s="208"/>
      <c r="F13" s="209">
        <f>'1. Implementatie'!C15</f>
        <v>0</v>
      </c>
    </row>
    <row r="14" spans="2:10" ht="17.399999999999999" customHeight="1" x14ac:dyDescent="0.2">
      <c r="B14" s="206"/>
      <c r="C14" s="63"/>
      <c r="D14" s="64"/>
      <c r="E14" s="64"/>
      <c r="F14" s="65"/>
    </row>
    <row r="15" spans="2:10" ht="19.95" customHeight="1" x14ac:dyDescent="0.3">
      <c r="B15" s="314" t="str">
        <f>'2. Gebruiksrecht'!C5</f>
        <v>2. Oplossing / Gebruiksrecht</v>
      </c>
      <c r="C15" s="315"/>
      <c r="D15" s="207"/>
      <c r="E15" s="208"/>
      <c r="F15" s="209">
        <f>'2. Gebruiksrecht'!E98</f>
        <v>0</v>
      </c>
    </row>
    <row r="16" spans="2:10" ht="19.95" customHeight="1" x14ac:dyDescent="0.2">
      <c r="C16" s="63"/>
      <c r="D16" s="63"/>
      <c r="E16" s="210"/>
      <c r="F16" s="211"/>
    </row>
    <row r="17" spans="2:6" ht="19.95" customHeight="1" x14ac:dyDescent="0.3">
      <c r="B17" s="311" t="str">
        <f>'3. Consultancy'!B4</f>
        <v>3. Additionele dienstverlening - Consultancy</v>
      </c>
      <c r="C17" s="312"/>
      <c r="D17" s="313"/>
      <c r="E17" s="208"/>
      <c r="F17" s="209">
        <f>'3. Consultancy'!F19</f>
        <v>0</v>
      </c>
    </row>
    <row r="18" spans="2:6" ht="19.95" customHeight="1" x14ac:dyDescent="0.2">
      <c r="B18" s="6"/>
    </row>
    <row r="19" spans="2:6" ht="19.95" customHeight="1" x14ac:dyDescent="0.3">
      <c r="B19" s="311" t="str">
        <f>'4. Opleidingen'!C4</f>
        <v>4. Additionele dienstverlening - Opleidingen</v>
      </c>
      <c r="C19" s="312"/>
      <c r="D19" s="313"/>
      <c r="E19" s="208"/>
      <c r="F19" s="209">
        <f>'4. Opleidingen'!H14</f>
        <v>0</v>
      </c>
    </row>
    <row r="20" spans="2:6" ht="17.399999999999999" customHeight="1" thickBot="1" x14ac:dyDescent="0.25">
      <c r="B20" s="212" t="s">
        <v>0</v>
      </c>
      <c r="C20" s="213"/>
      <c r="D20" s="214"/>
      <c r="E20" s="214"/>
      <c r="F20" s="215"/>
    </row>
    <row r="21" spans="2:6" ht="17.399999999999999" customHeight="1" x14ac:dyDescent="0.2">
      <c r="C21" s="216"/>
      <c r="D21" s="216"/>
      <c r="E21" s="216"/>
      <c r="F21" s="217"/>
    </row>
    <row r="22" spans="2:6" ht="19.95" customHeight="1" thickBot="1" x14ac:dyDescent="0.35">
      <c r="B22" s="218" t="s">
        <v>6</v>
      </c>
      <c r="C22" s="219"/>
      <c r="D22" s="219"/>
      <c r="E22" s="220"/>
      <c r="F22" s="221">
        <f>F13+F15+F17+F19</f>
        <v>0</v>
      </c>
    </row>
    <row r="23" spans="2:6" ht="16.95" customHeight="1" thickTop="1" thickBot="1" x14ac:dyDescent="0.25">
      <c r="B23" s="9"/>
      <c r="C23" s="9"/>
      <c r="D23" s="11"/>
      <c r="E23" s="11"/>
      <c r="F23" s="10"/>
    </row>
    <row r="24" spans="2:6" ht="17.399999999999999" customHeight="1" x14ac:dyDescent="0.2">
      <c r="C24" s="63"/>
      <c r="D24" s="64"/>
      <c r="E24" s="64"/>
      <c r="F24" s="65"/>
    </row>
  </sheetData>
  <sheetProtection algorithmName="SHA-512" hashValue="CGg6wVVbSjnEeYV9mudJ45sO44ZfYCtAJkVaiT6prOluoNNkzM0M+XD+JclSlOtlidB8Phhv5UeA/1yWErOJJQ==" saltValue="HyMajXCLKlTnrAEzvZIvvw==" spinCount="100000" sheet="1" objects="1" scenarios="1"/>
  <mergeCells count="5">
    <mergeCell ref="B17:D17"/>
    <mergeCell ref="B15:C15"/>
    <mergeCell ref="B9:C9"/>
    <mergeCell ref="B13:C13"/>
    <mergeCell ref="B19:D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6"/>
  <sheetViews>
    <sheetView showGridLines="0" workbookViewId="0">
      <selection activeCell="F12" sqref="F12"/>
    </sheetView>
  </sheetViews>
  <sheetFormatPr defaultRowHeight="14.4" x14ac:dyDescent="0.3"/>
  <cols>
    <col min="1" max="1" width="2.44140625" style="12" customWidth="1"/>
    <col min="2" max="2" width="70.5546875" style="12" customWidth="1"/>
    <col min="3" max="3" width="31.109375" style="12" customWidth="1"/>
    <col min="4" max="16384" width="8.88671875" style="12"/>
  </cols>
  <sheetData>
    <row r="2" spans="2:3" ht="22.2" x14ac:dyDescent="0.3">
      <c r="B2" s="13" t="s">
        <v>41</v>
      </c>
      <c r="C2" s="14"/>
    </row>
    <row r="3" spans="2:3" ht="17.399999999999999" x14ac:dyDescent="0.3">
      <c r="B3" s="15" t="str">
        <f>Samenvatting!B3</f>
        <v>Enquêtetool ervaringen sollicitatieproces en instroom</v>
      </c>
      <c r="C3" s="16"/>
    </row>
    <row r="4" spans="2:3" ht="19.8" x14ac:dyDescent="0.3">
      <c r="B4" s="17" t="s">
        <v>45</v>
      </c>
      <c r="C4" s="16"/>
    </row>
    <row r="5" spans="2:3" x14ac:dyDescent="0.3">
      <c r="B5" s="18" t="str">
        <f>Samenvatting!B5</f>
        <v>IUC23-039</v>
      </c>
      <c r="C5" s="16"/>
    </row>
    <row r="6" spans="2:3" x14ac:dyDescent="0.3">
      <c r="B6" s="19" t="s">
        <v>5</v>
      </c>
      <c r="C6" s="16"/>
    </row>
    <row r="7" spans="2:3" x14ac:dyDescent="0.3">
      <c r="B7" s="20"/>
      <c r="C7" s="21"/>
    </row>
    <row r="8" spans="2:3" ht="15" thickBot="1" x14ac:dyDescent="0.35">
      <c r="B8" s="22"/>
      <c r="C8" s="22"/>
    </row>
    <row r="9" spans="2:3" x14ac:dyDescent="0.3">
      <c r="B9" s="23"/>
      <c r="C9" s="24"/>
    </row>
    <row r="10" spans="2:3" ht="17.399999999999999" x14ac:dyDescent="0.3">
      <c r="B10" s="25" t="s">
        <v>42</v>
      </c>
      <c r="C10" s="26"/>
    </row>
    <row r="11" spans="2:3" x14ac:dyDescent="0.3">
      <c r="B11" s="27" t="s">
        <v>1</v>
      </c>
      <c r="C11" s="28" t="s">
        <v>43</v>
      </c>
    </row>
    <row r="12" spans="2:3" ht="37.799999999999997" x14ac:dyDescent="0.3">
      <c r="B12" s="305" t="s">
        <v>142</v>
      </c>
      <c r="C12" s="29">
        <v>0</v>
      </c>
    </row>
    <row r="13" spans="2:3" ht="15" thickBot="1" x14ac:dyDescent="0.35">
      <c r="B13" s="22"/>
      <c r="C13" s="22"/>
    </row>
    <row r="15" spans="2:3" ht="15" thickBot="1" x14ac:dyDescent="0.35">
      <c r="B15" s="30" t="s">
        <v>44</v>
      </c>
      <c r="C15" s="32">
        <f>C12</f>
        <v>0</v>
      </c>
    </row>
    <row r="16" spans="2:3" ht="15.6" thickTop="1" thickBot="1" x14ac:dyDescent="0.35">
      <c r="B16" s="22"/>
      <c r="C16" s="22"/>
    </row>
  </sheetData>
  <sheetProtection algorithmName="SHA-512" hashValue="OOvbFNob0MVZTdldsvTlA9gSsA0y1i0eLNvsRgE4j9mIBowBHWtELs+qY1boP1d0GNAJDZg0w4gSpYrw6azKFQ==" saltValue="qAmOqM6ut2V1RB9Obwi5p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42"/>
  <sheetViews>
    <sheetView showGridLines="0" topLeftCell="C1" zoomScaleNormal="100" workbookViewId="0">
      <selection activeCell="I91" sqref="I91"/>
    </sheetView>
  </sheetViews>
  <sheetFormatPr defaultColWidth="0" defaultRowHeight="0" customHeight="1" zeroHeight="1" x14ac:dyDescent="0.25"/>
  <cols>
    <col min="1" max="2" width="1.6640625" style="7" customWidth="1"/>
    <col min="3" max="3" width="36.88671875" style="33" customWidth="1"/>
    <col min="4" max="4" width="20.6640625" style="7" customWidth="1"/>
    <col min="5" max="5" width="20.6640625" style="34" customWidth="1"/>
    <col min="6" max="6" width="20.6640625" style="35" customWidth="1"/>
    <col min="7" max="9" width="20.6640625" style="34" customWidth="1"/>
    <col min="10" max="11" width="24.109375" style="34" customWidth="1"/>
    <col min="12" max="12" width="24.109375" style="114" customWidth="1"/>
    <col min="13" max="13" width="6.109375" style="114" customWidth="1"/>
    <col min="14" max="16" width="8.88671875" style="153" hidden="1" customWidth="1"/>
    <col min="17" max="16384" width="8.88671875" style="7" hidden="1"/>
  </cols>
  <sheetData>
    <row r="1" spans="1:27" ht="16.2" x14ac:dyDescent="0.3">
      <c r="L1" s="36"/>
      <c r="M1" s="36"/>
      <c r="N1" s="37"/>
      <c r="O1" s="37"/>
      <c r="P1" s="37"/>
      <c r="Q1" s="37"/>
      <c r="R1" s="37"/>
      <c r="S1" s="37"/>
      <c r="T1" s="37"/>
      <c r="U1" s="37"/>
      <c r="V1" s="37"/>
    </row>
    <row r="2" spans="1:27" s="44" customFormat="1" ht="16.2" x14ac:dyDescent="0.3">
      <c r="A2" s="38"/>
      <c r="B2" s="38"/>
      <c r="C2" s="20"/>
      <c r="D2" s="39"/>
      <c r="E2" s="40"/>
      <c r="F2" s="41"/>
      <c r="G2" s="39"/>
      <c r="H2" s="39"/>
      <c r="I2" s="42"/>
      <c r="J2" s="42"/>
      <c r="K2" s="42"/>
      <c r="L2" s="43"/>
      <c r="M2" s="36"/>
      <c r="N2" s="37"/>
      <c r="O2" s="37"/>
      <c r="P2" s="37"/>
      <c r="Q2" s="37"/>
      <c r="R2" s="37"/>
      <c r="S2" s="37"/>
      <c r="T2" s="37"/>
      <c r="U2" s="37"/>
      <c r="V2" s="37"/>
      <c r="W2" s="37"/>
      <c r="Z2" s="45"/>
    </row>
    <row r="3" spans="1:27" s="46" customFormat="1" ht="22.2" x14ac:dyDescent="0.35">
      <c r="C3" s="47" t="str">
        <f>Samenvatting!B2</f>
        <v xml:space="preserve">Europese Aanbesteding </v>
      </c>
      <c r="D3" s="48"/>
      <c r="E3" s="49"/>
      <c r="F3" s="50"/>
      <c r="G3" s="48"/>
      <c r="H3" s="48"/>
      <c r="I3" s="51"/>
      <c r="J3" s="51"/>
      <c r="K3" s="51"/>
      <c r="L3" s="43"/>
      <c r="M3" s="52"/>
      <c r="N3" s="53"/>
      <c r="O3" s="53"/>
      <c r="P3" s="53"/>
      <c r="Q3" s="53"/>
      <c r="R3" s="53"/>
      <c r="S3" s="53"/>
      <c r="T3" s="53"/>
      <c r="U3" s="53"/>
      <c r="V3" s="53"/>
      <c r="W3" s="53"/>
      <c r="Z3" s="54"/>
    </row>
    <row r="4" spans="1:27" s="38" customFormat="1" ht="17.399999999999999" x14ac:dyDescent="0.3">
      <c r="C4" s="55" t="str">
        <f>Samenvatting!B3</f>
        <v>Enquêtetool ervaringen sollicitatieproces en instroom</v>
      </c>
      <c r="D4" s="56"/>
      <c r="E4" s="56"/>
      <c r="F4" s="57"/>
      <c r="G4" s="56"/>
      <c r="H4" s="56"/>
      <c r="I4" s="56"/>
      <c r="J4" s="56"/>
      <c r="K4" s="56"/>
      <c r="L4" s="43"/>
      <c r="M4" s="36"/>
      <c r="N4" s="37"/>
      <c r="O4" s="37"/>
      <c r="P4" s="37"/>
      <c r="Q4" s="37"/>
      <c r="R4" s="37"/>
      <c r="S4" s="37"/>
      <c r="T4" s="37"/>
      <c r="U4" s="37"/>
      <c r="V4" s="37"/>
      <c r="W4" s="37"/>
      <c r="Z4" s="58"/>
    </row>
    <row r="5" spans="1:27" s="38" customFormat="1" ht="19.8" x14ac:dyDescent="0.3">
      <c r="C5" s="59" t="s">
        <v>140</v>
      </c>
      <c r="D5" s="56"/>
      <c r="E5" s="56"/>
      <c r="F5" s="57"/>
      <c r="G5" s="56"/>
      <c r="H5" s="56"/>
      <c r="I5" s="56"/>
      <c r="J5" s="56"/>
      <c r="K5" s="56"/>
      <c r="L5" s="43"/>
      <c r="M5" s="36"/>
      <c r="N5" s="37"/>
      <c r="O5" s="37"/>
      <c r="P5" s="37"/>
      <c r="Q5" s="37"/>
      <c r="R5" s="37"/>
      <c r="S5" s="37"/>
      <c r="T5" s="37"/>
      <c r="U5" s="37"/>
      <c r="V5" s="37"/>
      <c r="W5" s="37"/>
      <c r="Z5" s="58"/>
    </row>
    <row r="6" spans="1:27" s="38" customFormat="1" ht="16.2" x14ac:dyDescent="0.3">
      <c r="C6" s="60" t="str">
        <f>Samenvatting!B5</f>
        <v>IUC23-039</v>
      </c>
      <c r="D6" s="56"/>
      <c r="E6" s="56"/>
      <c r="F6" s="57"/>
      <c r="G6" s="56"/>
      <c r="H6" s="56"/>
      <c r="I6" s="56"/>
      <c r="J6" s="56"/>
      <c r="K6" s="56"/>
      <c r="L6" s="43"/>
      <c r="M6" s="36"/>
      <c r="N6" s="37"/>
      <c r="O6" s="37"/>
      <c r="P6" s="37"/>
      <c r="Q6" s="37"/>
      <c r="R6" s="37"/>
      <c r="S6" s="37"/>
      <c r="T6" s="37"/>
      <c r="U6" s="37"/>
      <c r="V6" s="37"/>
      <c r="W6" s="37"/>
      <c r="Z6" s="58"/>
    </row>
    <row r="7" spans="1:27" s="38" customFormat="1" ht="16.2" x14ac:dyDescent="0.3">
      <c r="C7" s="20" t="s">
        <v>35</v>
      </c>
      <c r="D7" s="56"/>
      <c r="E7" s="56"/>
      <c r="F7" s="57"/>
      <c r="G7" s="56"/>
      <c r="H7" s="56"/>
      <c r="I7" s="56"/>
      <c r="J7" s="56"/>
      <c r="K7" s="56"/>
      <c r="L7" s="43"/>
      <c r="M7" s="36"/>
      <c r="N7" s="37"/>
      <c r="O7" s="37"/>
      <c r="P7" s="37"/>
      <c r="Q7" s="37"/>
      <c r="R7" s="37"/>
      <c r="S7" s="37"/>
      <c r="T7" s="37"/>
      <c r="U7" s="37"/>
      <c r="V7" s="37"/>
      <c r="W7" s="37"/>
      <c r="Z7" s="58"/>
    </row>
    <row r="8" spans="1:27" s="38" customFormat="1" ht="16.2" x14ac:dyDescent="0.3">
      <c r="C8" s="20"/>
      <c r="D8" s="56"/>
      <c r="E8" s="56"/>
      <c r="F8" s="57"/>
      <c r="G8" s="56"/>
      <c r="H8" s="56"/>
      <c r="I8" s="56"/>
      <c r="J8" s="56"/>
      <c r="K8" s="56"/>
      <c r="L8" s="43"/>
      <c r="M8" s="36"/>
      <c r="N8" s="37"/>
      <c r="O8" s="37"/>
      <c r="P8" s="37"/>
      <c r="Q8" s="37"/>
      <c r="R8" s="37"/>
      <c r="S8" s="37"/>
      <c r="T8" s="37"/>
      <c r="U8" s="37"/>
      <c r="V8" s="37"/>
      <c r="W8" s="37"/>
      <c r="Z8" s="58"/>
    </row>
    <row r="9" spans="1:27" s="38" customFormat="1" ht="16.2" x14ac:dyDescent="0.3">
      <c r="C9" s="20"/>
      <c r="D9" s="61"/>
      <c r="E9" s="62"/>
      <c r="F9" s="62"/>
      <c r="G9" s="57"/>
      <c r="H9" s="62"/>
      <c r="I9" s="57"/>
      <c r="J9" s="43"/>
      <c r="K9" s="43"/>
      <c r="L9" s="43"/>
      <c r="M9" s="3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 spans="1:27" s="38" customFormat="1" ht="16.8" thickBot="1" x14ac:dyDescent="0.35">
      <c r="C10" s="9"/>
      <c r="D10" s="11"/>
      <c r="E10" s="11"/>
      <c r="F10" s="10"/>
      <c r="G10" s="11"/>
      <c r="H10" s="11"/>
      <c r="I10" s="11"/>
      <c r="J10" s="11"/>
      <c r="K10" s="11"/>
      <c r="L10" s="66"/>
      <c r="M10" s="36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7" s="38" customFormat="1" ht="16.2" x14ac:dyDescent="0.3">
      <c r="C11" s="63"/>
      <c r="D11" s="64"/>
      <c r="E11" s="64"/>
      <c r="F11" s="65"/>
      <c r="G11" s="64"/>
      <c r="H11" s="64"/>
      <c r="I11" s="64"/>
      <c r="J11" s="64"/>
      <c r="K11" s="64"/>
      <c r="L11" s="36"/>
      <c r="M11" s="36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7" s="38" customFormat="1" ht="15" customHeight="1" x14ac:dyDescent="0.3">
      <c r="C12" s="67" t="s">
        <v>34</v>
      </c>
      <c r="D12" s="68"/>
      <c r="E12" s="69"/>
      <c r="F12" s="69"/>
      <c r="G12" s="68"/>
      <c r="H12" s="68"/>
      <c r="I12" s="68"/>
      <c r="J12" s="68"/>
      <c r="K12" s="70"/>
      <c r="L12" s="36"/>
      <c r="M12" s="36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spans="1:27" s="38" customFormat="1" ht="15" customHeight="1" x14ac:dyDescent="0.3">
      <c r="C13" s="71" t="s">
        <v>0</v>
      </c>
      <c r="D13" s="72">
        <v>2024</v>
      </c>
      <c r="E13" s="72">
        <v>2025</v>
      </c>
      <c r="F13" s="73">
        <v>2026</v>
      </c>
      <c r="G13" s="73">
        <v>2027</v>
      </c>
      <c r="H13" s="73">
        <v>2028</v>
      </c>
      <c r="I13" s="73">
        <v>2029</v>
      </c>
      <c r="J13" s="74">
        <v>2030</v>
      </c>
      <c r="K13" s="75">
        <v>2031</v>
      </c>
      <c r="L13" s="36"/>
      <c r="M13" s="36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 spans="1:27" s="38" customFormat="1" ht="15" customHeight="1" x14ac:dyDescent="0.3">
      <c r="C14" s="76"/>
      <c r="D14" s="339"/>
      <c r="E14" s="340"/>
      <c r="F14" s="340"/>
      <c r="G14" s="340"/>
      <c r="H14" s="340"/>
      <c r="I14" s="340"/>
      <c r="J14" s="340"/>
      <c r="K14" s="304"/>
      <c r="L14" s="36"/>
      <c r="M14" s="36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spans="1:27" s="38" customFormat="1" ht="15" customHeight="1" x14ac:dyDescent="0.3">
      <c r="C15" s="223" t="s">
        <v>37</v>
      </c>
      <c r="D15" s="77">
        <v>10</v>
      </c>
      <c r="E15" s="77">
        <v>15</v>
      </c>
      <c r="F15" s="77">
        <v>20</v>
      </c>
      <c r="G15" s="77">
        <v>20</v>
      </c>
      <c r="H15" s="77">
        <v>20</v>
      </c>
      <c r="I15" s="77">
        <v>20</v>
      </c>
      <c r="J15" s="77">
        <v>20</v>
      </c>
      <c r="K15" s="78">
        <v>25</v>
      </c>
      <c r="L15" s="36"/>
      <c r="M15" s="36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</row>
    <row r="16" spans="1:27" s="38" customFormat="1" ht="15" customHeight="1" x14ac:dyDescent="0.3">
      <c r="C16" s="223" t="s">
        <v>146</v>
      </c>
      <c r="D16" s="78">
        <v>65000</v>
      </c>
      <c r="E16" s="78">
        <v>65000</v>
      </c>
      <c r="F16" s="78">
        <v>60000</v>
      </c>
      <c r="G16" s="78">
        <v>60000</v>
      </c>
      <c r="H16" s="78">
        <v>60000</v>
      </c>
      <c r="I16" s="78">
        <v>60000</v>
      </c>
      <c r="J16" s="78">
        <v>55000</v>
      </c>
      <c r="K16" s="78">
        <v>55000</v>
      </c>
      <c r="L16" s="36"/>
      <c r="M16" s="36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</row>
    <row r="17" spans="3:26" s="38" customFormat="1" ht="16.8" thickBot="1" x14ac:dyDescent="0.35">
      <c r="C17" s="9"/>
      <c r="D17" s="11"/>
      <c r="E17" s="11"/>
      <c r="F17" s="10"/>
      <c r="G17" s="11"/>
      <c r="H17" s="11"/>
      <c r="I17" s="11"/>
      <c r="J17" s="11"/>
      <c r="K17" s="11"/>
      <c r="L17" s="66"/>
      <c r="M17" s="36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3:26" s="38" customFormat="1" ht="16.2" x14ac:dyDescent="0.3">
      <c r="C18" s="63"/>
      <c r="D18" s="64"/>
      <c r="E18" s="64"/>
      <c r="F18" s="65"/>
      <c r="G18" s="64"/>
      <c r="H18" s="64"/>
      <c r="I18" s="64"/>
      <c r="J18" s="64"/>
      <c r="K18" s="64"/>
      <c r="L18" s="36"/>
      <c r="M18" s="36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3:26" s="38" customFormat="1" ht="16.2" x14ac:dyDescent="0.3">
      <c r="C19" s="79" t="s">
        <v>58</v>
      </c>
      <c r="D19" s="80"/>
      <c r="E19" s="80"/>
      <c r="F19" s="80"/>
      <c r="G19" s="80"/>
      <c r="H19" s="80"/>
      <c r="I19" s="80"/>
      <c r="J19" s="80"/>
      <c r="K19" s="81"/>
      <c r="L19" s="36"/>
      <c r="M19" s="36"/>
      <c r="N19" s="37"/>
      <c r="O19" s="37"/>
      <c r="P19" s="37"/>
      <c r="Q19" s="37"/>
      <c r="R19" s="37"/>
      <c r="S19" s="37"/>
      <c r="T19" s="37"/>
      <c r="U19" s="37"/>
      <c r="V19" s="37"/>
    </row>
    <row r="20" spans="3:26" s="38" customFormat="1" ht="16.2" x14ac:dyDescent="0.3">
      <c r="C20" s="82"/>
      <c r="D20" s="82"/>
      <c r="E20" s="82"/>
      <c r="F20" s="82"/>
      <c r="G20" s="82"/>
      <c r="H20" s="82"/>
      <c r="I20" s="82"/>
      <c r="J20" s="82"/>
      <c r="K20" s="82"/>
      <c r="L20" s="36"/>
      <c r="M20" s="36"/>
      <c r="N20" s="37"/>
      <c r="O20" s="37"/>
    </row>
    <row r="21" spans="3:26" s="38" customFormat="1" ht="16.2" x14ac:dyDescent="0.3">
      <c r="C21" s="83" t="s">
        <v>48</v>
      </c>
      <c r="D21" s="84"/>
      <c r="E21" s="303"/>
      <c r="F21" s="303"/>
      <c r="G21" s="303" t="s">
        <v>0</v>
      </c>
      <c r="H21" s="303"/>
      <c r="I21" s="303"/>
      <c r="J21" s="303"/>
      <c r="K21" s="85"/>
      <c r="L21" s="36"/>
      <c r="M21" s="36"/>
      <c r="N21" s="37"/>
      <c r="O21" s="37"/>
      <c r="P21" s="37"/>
    </row>
    <row r="22" spans="3:26" s="38" customFormat="1" ht="16.2" x14ac:dyDescent="0.3">
      <c r="C22" s="86" t="s">
        <v>0</v>
      </c>
      <c r="D22" s="334" t="s">
        <v>50</v>
      </c>
      <c r="E22" s="87"/>
      <c r="F22" s="87"/>
      <c r="G22" s="87"/>
      <c r="H22" s="87"/>
      <c r="I22" s="87"/>
      <c r="J22" s="87"/>
      <c r="K22" s="88"/>
      <c r="L22" s="36"/>
      <c r="M22" s="36"/>
      <c r="N22" s="37"/>
      <c r="O22" s="37"/>
      <c r="P22" s="37"/>
    </row>
    <row r="23" spans="3:26" s="38" customFormat="1" ht="16.2" x14ac:dyDescent="0.3">
      <c r="C23" s="89" t="s">
        <v>49</v>
      </c>
      <c r="D23" s="335"/>
      <c r="E23" s="87"/>
      <c r="F23" s="87"/>
      <c r="G23" s="87"/>
      <c r="H23" s="87"/>
      <c r="I23" s="87"/>
      <c r="J23" s="87"/>
      <c r="K23" s="88"/>
      <c r="L23" s="36"/>
      <c r="M23" s="36"/>
      <c r="N23" s="37"/>
      <c r="O23" s="37"/>
      <c r="P23" s="37"/>
    </row>
    <row r="24" spans="3:26" s="38" customFormat="1" ht="16.2" x14ac:dyDescent="0.3">
      <c r="C24" s="90" t="s">
        <v>36</v>
      </c>
      <c r="D24" s="3">
        <v>0</v>
      </c>
      <c r="E24" s="87"/>
      <c r="F24" s="87"/>
      <c r="G24" s="87"/>
      <c r="H24" s="87"/>
      <c r="I24" s="87"/>
      <c r="J24" s="87"/>
      <c r="K24" s="88"/>
      <c r="L24" s="36"/>
      <c r="M24" s="36"/>
      <c r="N24" s="37"/>
      <c r="O24" s="37"/>
      <c r="P24" s="37"/>
    </row>
    <row r="25" spans="3:26" s="38" customFormat="1" ht="16.2" x14ac:dyDescent="0.3">
      <c r="C25" s="91"/>
      <c r="D25" s="87"/>
      <c r="E25" s="87"/>
      <c r="F25" s="87"/>
      <c r="G25" s="87"/>
      <c r="H25" s="87"/>
      <c r="I25" s="87"/>
      <c r="J25" s="87"/>
      <c r="K25" s="88"/>
      <c r="L25" s="36"/>
      <c r="M25" s="36"/>
      <c r="N25" s="37"/>
      <c r="O25" s="37"/>
      <c r="P25" s="37"/>
    </row>
    <row r="26" spans="3:26" s="38" customFormat="1" ht="16.2" x14ac:dyDescent="0.3">
      <c r="C26" s="91"/>
      <c r="D26" s="87"/>
      <c r="E26" s="87"/>
      <c r="F26" s="92" t="s">
        <v>10</v>
      </c>
      <c r="G26" s="92"/>
      <c r="H26" s="87"/>
      <c r="I26" s="92" t="s">
        <v>52</v>
      </c>
      <c r="J26" s="87"/>
      <c r="K26" s="88"/>
      <c r="L26" s="36"/>
      <c r="M26" s="36"/>
      <c r="N26" s="37"/>
      <c r="O26" s="37"/>
      <c r="P26" s="37"/>
      <c r="Q26" s="37"/>
    </row>
    <row r="27" spans="3:26" s="38" customFormat="1" ht="16.2" x14ac:dyDescent="0.3">
      <c r="C27" s="94" t="s">
        <v>11</v>
      </c>
      <c r="D27" s="87"/>
      <c r="E27" s="87"/>
      <c r="F27" s="92" t="s">
        <v>12</v>
      </c>
      <c r="G27" s="92" t="s">
        <v>31</v>
      </c>
      <c r="H27" s="92"/>
      <c r="I27" s="95" t="s">
        <v>53</v>
      </c>
      <c r="J27" s="92"/>
      <c r="K27" s="93"/>
      <c r="L27" s="36"/>
      <c r="M27" s="36"/>
      <c r="N27" s="37"/>
      <c r="O27" s="37"/>
      <c r="P27" s="37"/>
      <c r="Q27" s="37"/>
    </row>
    <row r="28" spans="3:26" s="38" customFormat="1" ht="16.2" x14ac:dyDescent="0.3">
      <c r="C28" s="96"/>
      <c r="D28" s="97"/>
      <c r="E28" s="97"/>
      <c r="F28" s="92" t="s">
        <v>13</v>
      </c>
      <c r="G28" s="95" t="s">
        <v>51</v>
      </c>
      <c r="H28" s="95" t="s">
        <v>0</v>
      </c>
      <c r="I28" s="95" t="s">
        <v>14</v>
      </c>
      <c r="J28" s="95"/>
      <c r="K28" s="98"/>
      <c r="L28" s="36"/>
      <c r="M28" s="36"/>
      <c r="N28" s="37"/>
      <c r="O28" s="37"/>
      <c r="P28" s="37"/>
      <c r="Q28" s="37"/>
    </row>
    <row r="29" spans="3:26" s="38" customFormat="1" ht="16.2" x14ac:dyDescent="0.3">
      <c r="C29" s="99" t="s">
        <v>32</v>
      </c>
      <c r="D29" s="100" t="s">
        <v>15</v>
      </c>
      <c r="E29" s="100" t="s">
        <v>16</v>
      </c>
      <c r="F29" s="100" t="s">
        <v>17</v>
      </c>
      <c r="G29" s="100" t="s">
        <v>17</v>
      </c>
      <c r="H29" s="100" t="s">
        <v>18</v>
      </c>
      <c r="I29" s="100" t="s">
        <v>19</v>
      </c>
      <c r="J29" s="92"/>
      <c r="K29" s="93"/>
      <c r="L29" s="36"/>
      <c r="M29" s="36"/>
      <c r="N29" s="37"/>
      <c r="O29" s="37"/>
      <c r="P29" s="37"/>
      <c r="Q29" s="37"/>
    </row>
    <row r="30" spans="3:26" s="38" customFormat="1" ht="16.2" x14ac:dyDescent="0.3">
      <c r="C30" s="102" t="s">
        <v>20</v>
      </c>
      <c r="D30" s="102">
        <v>1</v>
      </c>
      <c r="E30" s="102">
        <v>10</v>
      </c>
      <c r="F30" s="4">
        <v>0</v>
      </c>
      <c r="G30" s="102">
        <f>IF(D30=" "," ",IF(+E30&lt;&gt;0,E30,"&gt;"))</f>
        <v>10</v>
      </c>
      <c r="H30" s="102">
        <f>+G30</f>
        <v>10</v>
      </c>
      <c r="I30" s="103">
        <f>IF(H30=" "," ",+$D$24*(1-F30))</f>
        <v>0</v>
      </c>
      <c r="J30" s="104" t="str">
        <f t="shared" ref="J30:J37" si="0">IF(D30=" "," ","over cumulatief aantal Gebruikers")</f>
        <v>over cumulatief aantal Gebruikers</v>
      </c>
      <c r="K30" s="104"/>
      <c r="L30" s="36"/>
      <c r="M30" s="36">
        <f>IF(AND(D30&lt;&gt;"",E30="&gt;"),0,IF(AND(D30="",E30="&gt;"),2,1))</f>
        <v>1</v>
      </c>
      <c r="N30" s="37"/>
      <c r="O30" s="37"/>
      <c r="P30" s="37"/>
      <c r="Q30" s="37"/>
    </row>
    <row r="31" spans="3:26" s="38" customFormat="1" ht="16.2" x14ac:dyDescent="0.3">
      <c r="C31" s="102" t="s">
        <v>22</v>
      </c>
      <c r="D31" s="102">
        <f t="shared" ref="D31:D37" si="1">IF(ISERROR(+E30+1)," ",E30+1)</f>
        <v>11</v>
      </c>
      <c r="E31" s="102">
        <v>15</v>
      </c>
      <c r="F31" s="5">
        <v>0</v>
      </c>
      <c r="G31" s="102">
        <f t="shared" ref="G31:G37" si="2">IF(D31=" "," ",IF(+E31&lt;&gt;0,E31,"&gt;"))</f>
        <v>15</v>
      </c>
      <c r="H31" s="102">
        <f>IF(G31=" "," ",IF(G31="&gt;",1,G31-G30))</f>
        <v>5</v>
      </c>
      <c r="I31" s="103">
        <f>IF(H31=" "," ",+$D$24*(1-F31))</f>
        <v>0</v>
      </c>
      <c r="J31" s="104" t="str">
        <f t="shared" si="0"/>
        <v>over cumulatief aantal Gebruikers</v>
      </c>
      <c r="K31" s="104"/>
      <c r="L31" s="36"/>
      <c r="M31" s="36">
        <f>IF(D31="",0,IF(F31&lt;F30,1,0))</f>
        <v>0</v>
      </c>
      <c r="N31" s="37"/>
      <c r="O31" s="37"/>
      <c r="P31" s="37"/>
      <c r="Q31" s="37"/>
    </row>
    <row r="32" spans="3:26" s="38" customFormat="1" ht="16.2" x14ac:dyDescent="0.3">
      <c r="C32" s="102" t="s">
        <v>23</v>
      </c>
      <c r="D32" s="102">
        <f t="shared" si="1"/>
        <v>16</v>
      </c>
      <c r="E32" s="102">
        <v>20</v>
      </c>
      <c r="F32" s="5">
        <v>0</v>
      </c>
      <c r="G32" s="102">
        <f t="shared" si="2"/>
        <v>20</v>
      </c>
      <c r="H32" s="102">
        <f t="shared" ref="H32:H37" si="3">IF(G32=" "," ",IF(G32="&gt;",1,G32-G31))</f>
        <v>5</v>
      </c>
      <c r="I32" s="103">
        <f t="shared" ref="I32:I37" si="4">IF(H32=" "," ",+$D$24*(1-F32))</f>
        <v>0</v>
      </c>
      <c r="J32" s="337" t="str">
        <f t="shared" si="0"/>
        <v>over cumulatief aantal Gebruikers</v>
      </c>
      <c r="K32" s="338"/>
      <c r="L32" s="36"/>
      <c r="M32" s="36">
        <f t="shared" ref="M32:M37" si="5">IF(D32="",0,IF(F32&lt;F31,1,0))</f>
        <v>0</v>
      </c>
      <c r="N32" s="37"/>
      <c r="O32" s="37"/>
      <c r="P32" s="37"/>
      <c r="Q32" s="37"/>
    </row>
    <row r="33" spans="3:17" s="38" customFormat="1" ht="16.2" x14ac:dyDescent="0.3">
      <c r="C33" s="102" t="s">
        <v>24</v>
      </c>
      <c r="D33" s="102">
        <f t="shared" si="1"/>
        <v>21</v>
      </c>
      <c r="E33" s="102">
        <v>30</v>
      </c>
      <c r="F33" s="5">
        <v>0</v>
      </c>
      <c r="G33" s="102">
        <f t="shared" si="2"/>
        <v>30</v>
      </c>
      <c r="H33" s="102">
        <f t="shared" si="3"/>
        <v>10</v>
      </c>
      <c r="I33" s="103">
        <f t="shared" si="4"/>
        <v>0</v>
      </c>
      <c r="J33" s="341" t="str">
        <f t="shared" si="0"/>
        <v>over cumulatief aantal Gebruikers</v>
      </c>
      <c r="K33" s="342"/>
      <c r="L33" s="36"/>
      <c r="M33" s="36">
        <f t="shared" si="5"/>
        <v>0</v>
      </c>
      <c r="N33" s="37"/>
      <c r="O33" s="37"/>
      <c r="P33" s="37"/>
      <c r="Q33" s="37"/>
    </row>
    <row r="34" spans="3:17" s="38" customFormat="1" ht="16.2" x14ac:dyDescent="0.3">
      <c r="C34" s="102" t="s">
        <v>25</v>
      </c>
      <c r="D34" s="102">
        <f t="shared" si="1"/>
        <v>31</v>
      </c>
      <c r="E34" s="102">
        <v>50</v>
      </c>
      <c r="F34" s="5">
        <v>0</v>
      </c>
      <c r="G34" s="102">
        <f t="shared" si="2"/>
        <v>50</v>
      </c>
      <c r="H34" s="102">
        <f t="shared" si="3"/>
        <v>20</v>
      </c>
      <c r="I34" s="103">
        <f t="shared" si="4"/>
        <v>0</v>
      </c>
      <c r="J34" s="337" t="str">
        <f t="shared" si="0"/>
        <v>over cumulatief aantal Gebruikers</v>
      </c>
      <c r="K34" s="338"/>
      <c r="L34" s="36"/>
      <c r="M34" s="36">
        <f t="shared" si="5"/>
        <v>0</v>
      </c>
      <c r="N34" s="37"/>
      <c r="O34" s="37"/>
      <c r="P34" s="37"/>
      <c r="Q34" s="37"/>
    </row>
    <row r="35" spans="3:17" s="38" customFormat="1" ht="16.2" x14ac:dyDescent="0.3">
      <c r="C35" s="102" t="s">
        <v>26</v>
      </c>
      <c r="D35" s="102">
        <f t="shared" si="1"/>
        <v>51</v>
      </c>
      <c r="E35" s="102">
        <v>100</v>
      </c>
      <c r="F35" s="5">
        <v>0</v>
      </c>
      <c r="G35" s="102">
        <f t="shared" si="2"/>
        <v>100</v>
      </c>
      <c r="H35" s="102">
        <f t="shared" si="3"/>
        <v>50</v>
      </c>
      <c r="I35" s="103">
        <f t="shared" si="4"/>
        <v>0</v>
      </c>
      <c r="J35" s="337" t="str">
        <f t="shared" si="0"/>
        <v>over cumulatief aantal Gebruikers</v>
      </c>
      <c r="K35" s="338"/>
      <c r="L35" s="36"/>
      <c r="M35" s="36">
        <f t="shared" si="5"/>
        <v>0</v>
      </c>
      <c r="N35" s="37"/>
      <c r="O35" s="37"/>
      <c r="P35" s="37"/>
      <c r="Q35" s="37"/>
    </row>
    <row r="36" spans="3:17" s="38" customFormat="1" ht="16.2" x14ac:dyDescent="0.3">
      <c r="C36" s="102" t="s">
        <v>27</v>
      </c>
      <c r="D36" s="102">
        <f t="shared" si="1"/>
        <v>101</v>
      </c>
      <c r="E36" s="102">
        <v>150</v>
      </c>
      <c r="F36" s="5">
        <v>0</v>
      </c>
      <c r="G36" s="102">
        <f t="shared" si="2"/>
        <v>150</v>
      </c>
      <c r="H36" s="102">
        <f t="shared" si="3"/>
        <v>50</v>
      </c>
      <c r="I36" s="103">
        <f t="shared" si="4"/>
        <v>0</v>
      </c>
      <c r="J36" s="337" t="str">
        <f t="shared" si="0"/>
        <v>over cumulatief aantal Gebruikers</v>
      </c>
      <c r="K36" s="338"/>
      <c r="L36" s="36"/>
      <c r="M36" s="36">
        <f t="shared" si="5"/>
        <v>0</v>
      </c>
      <c r="N36" s="37"/>
      <c r="O36" s="37"/>
      <c r="P36" s="37"/>
      <c r="Q36" s="37"/>
    </row>
    <row r="37" spans="3:17" s="38" customFormat="1" ht="16.2" x14ac:dyDescent="0.3">
      <c r="C37" s="102" t="s">
        <v>28</v>
      </c>
      <c r="D37" s="102">
        <f t="shared" si="1"/>
        <v>151</v>
      </c>
      <c r="E37" s="102" t="s">
        <v>21</v>
      </c>
      <c r="F37" s="5">
        <v>0</v>
      </c>
      <c r="G37" s="105" t="str">
        <f t="shared" si="2"/>
        <v>&gt;</v>
      </c>
      <c r="H37" s="102">
        <f t="shared" si="3"/>
        <v>1</v>
      </c>
      <c r="I37" s="103">
        <f t="shared" si="4"/>
        <v>0</v>
      </c>
      <c r="J37" s="337" t="str">
        <f t="shared" si="0"/>
        <v>over cumulatief aantal Gebruikers</v>
      </c>
      <c r="K37" s="338"/>
      <c r="L37" s="36"/>
      <c r="M37" s="36">
        <f t="shared" si="5"/>
        <v>0</v>
      </c>
      <c r="N37" s="37"/>
      <c r="O37" s="37"/>
      <c r="P37" s="37"/>
      <c r="Q37" s="37"/>
    </row>
    <row r="38" spans="3:17" s="38" customFormat="1" ht="21.6" customHeight="1" x14ac:dyDescent="0.3">
      <c r="C38" s="106"/>
      <c r="D38" s="107"/>
      <c r="E38" s="107"/>
      <c r="F38" s="101"/>
      <c r="G38" s="108"/>
      <c r="H38" s="108"/>
      <c r="I38" s="109"/>
      <c r="J38" s="109"/>
      <c r="K38" s="109"/>
      <c r="L38" s="36"/>
      <c r="M38" s="36"/>
      <c r="N38" s="37"/>
      <c r="O38" s="37"/>
      <c r="P38" s="37"/>
      <c r="Q38" s="37"/>
    </row>
    <row r="39" spans="3:17" s="38" customFormat="1" ht="16.2" x14ac:dyDescent="0.3">
      <c r="C39" s="82"/>
      <c r="D39" s="82"/>
      <c r="E39" s="82"/>
      <c r="F39" s="82"/>
      <c r="G39" s="82"/>
      <c r="H39" s="82"/>
      <c r="I39" s="82"/>
      <c r="J39" s="82"/>
      <c r="K39" s="82"/>
      <c r="L39" s="36"/>
      <c r="M39" s="36"/>
      <c r="N39" s="37"/>
      <c r="O39" s="37"/>
    </row>
    <row r="40" spans="3:17" s="38" customFormat="1" ht="16.2" x14ac:dyDescent="0.3">
      <c r="C40" s="110" t="s">
        <v>55</v>
      </c>
      <c r="D40" s="111"/>
      <c r="E40" s="112">
        <f t="shared" ref="E40:L40" si="6">+D13</f>
        <v>2024</v>
      </c>
      <c r="F40" s="112">
        <f t="shared" si="6"/>
        <v>2025</v>
      </c>
      <c r="G40" s="112">
        <f t="shared" si="6"/>
        <v>2026</v>
      </c>
      <c r="H40" s="113">
        <f t="shared" si="6"/>
        <v>2027</v>
      </c>
      <c r="I40" s="113">
        <f t="shared" si="6"/>
        <v>2028</v>
      </c>
      <c r="J40" s="113">
        <f t="shared" si="6"/>
        <v>2029</v>
      </c>
      <c r="K40" s="113">
        <f t="shared" si="6"/>
        <v>2030</v>
      </c>
      <c r="L40" s="113">
        <f t="shared" si="6"/>
        <v>2031</v>
      </c>
      <c r="M40" s="114"/>
      <c r="N40" s="37"/>
      <c r="O40" s="37"/>
    </row>
    <row r="41" spans="3:17" s="38" customFormat="1" ht="16.2" x14ac:dyDescent="0.3">
      <c r="C41" s="318" t="s">
        <v>54</v>
      </c>
      <c r="D41" s="336"/>
      <c r="E41" s="115">
        <f t="shared" ref="E41:L41" si="7">+D15</f>
        <v>10</v>
      </c>
      <c r="F41" s="115">
        <f t="shared" si="7"/>
        <v>15</v>
      </c>
      <c r="G41" s="115">
        <f t="shared" si="7"/>
        <v>20</v>
      </c>
      <c r="H41" s="115">
        <f t="shared" si="7"/>
        <v>20</v>
      </c>
      <c r="I41" s="115">
        <f t="shared" si="7"/>
        <v>20</v>
      </c>
      <c r="J41" s="115">
        <f t="shared" si="7"/>
        <v>20</v>
      </c>
      <c r="K41" s="115">
        <f t="shared" si="7"/>
        <v>20</v>
      </c>
      <c r="L41" s="115">
        <f t="shared" si="7"/>
        <v>25</v>
      </c>
      <c r="M41" s="114"/>
      <c r="N41" s="37"/>
      <c r="O41" s="37"/>
    </row>
    <row r="42" spans="3:17" s="38" customFormat="1" ht="16.2" x14ac:dyDescent="0.3">
      <c r="C42" s="318" t="s">
        <v>143</v>
      </c>
      <c r="D42" s="336"/>
      <c r="E42" s="116">
        <f t="shared" ref="E42:L42" si="8">IF(ISERROR(+VLOOKUP(E41,Staffel1,6,TRUE)),0,+VLOOKUP(E41,Staffel1,6,TRUE))</f>
        <v>0</v>
      </c>
      <c r="F42" s="116">
        <f t="shared" si="8"/>
        <v>0</v>
      </c>
      <c r="G42" s="116">
        <f t="shared" si="8"/>
        <v>0</v>
      </c>
      <c r="H42" s="116">
        <f t="shared" si="8"/>
        <v>0</v>
      </c>
      <c r="I42" s="116">
        <f t="shared" si="8"/>
        <v>0</v>
      </c>
      <c r="J42" s="116">
        <f t="shared" si="8"/>
        <v>0</v>
      </c>
      <c r="K42" s="116">
        <f t="shared" si="8"/>
        <v>0</v>
      </c>
      <c r="L42" s="116">
        <f t="shared" si="8"/>
        <v>0</v>
      </c>
      <c r="M42" s="114"/>
      <c r="N42" s="37"/>
      <c r="O42" s="37"/>
    </row>
    <row r="43" spans="3:17" s="38" customFormat="1" ht="16.2" hidden="1" x14ac:dyDescent="0.3">
      <c r="C43" s="318" t="s">
        <v>56</v>
      </c>
      <c r="D43" s="319"/>
      <c r="E43" s="117">
        <f t="shared" ref="E43:L43" si="9">IF(ISERROR(+E42*E41),0,+E42*E41)</f>
        <v>0</v>
      </c>
      <c r="F43" s="117">
        <f t="shared" si="9"/>
        <v>0</v>
      </c>
      <c r="G43" s="117">
        <f t="shared" si="9"/>
        <v>0</v>
      </c>
      <c r="H43" s="117">
        <f t="shared" si="9"/>
        <v>0</v>
      </c>
      <c r="I43" s="117">
        <f t="shared" si="9"/>
        <v>0</v>
      </c>
      <c r="J43" s="117">
        <f t="shared" si="9"/>
        <v>0</v>
      </c>
      <c r="K43" s="117">
        <f t="shared" si="9"/>
        <v>0</v>
      </c>
      <c r="L43" s="117">
        <f t="shared" si="9"/>
        <v>0</v>
      </c>
      <c r="M43" s="114"/>
      <c r="N43" s="37"/>
      <c r="O43" s="37"/>
    </row>
    <row r="44" spans="3:17" s="38" customFormat="1" ht="16.2" hidden="1" x14ac:dyDescent="0.3">
      <c r="C44" s="318"/>
      <c r="D44" s="319"/>
      <c r="E44" s="116"/>
      <c r="F44" s="116"/>
      <c r="G44" s="116"/>
      <c r="H44" s="116"/>
      <c r="I44" s="116"/>
      <c r="J44" s="116"/>
      <c r="K44" s="116"/>
      <c r="L44" s="116"/>
      <c r="M44" s="114"/>
      <c r="N44" s="37"/>
      <c r="O44" s="37"/>
    </row>
    <row r="45" spans="3:17" s="38" customFormat="1" ht="16.8" thickBot="1" x14ac:dyDescent="0.35">
      <c r="C45" s="322" t="s">
        <v>57</v>
      </c>
      <c r="D45" s="323"/>
      <c r="E45" s="118">
        <f t="shared" ref="E45:L45" si="10">+E43</f>
        <v>0</v>
      </c>
      <c r="F45" s="118">
        <f t="shared" si="10"/>
        <v>0</v>
      </c>
      <c r="G45" s="118">
        <f t="shared" si="10"/>
        <v>0</v>
      </c>
      <c r="H45" s="118">
        <f t="shared" si="10"/>
        <v>0</v>
      </c>
      <c r="I45" s="118">
        <f t="shared" si="10"/>
        <v>0</v>
      </c>
      <c r="J45" s="118">
        <f t="shared" si="10"/>
        <v>0</v>
      </c>
      <c r="K45" s="118">
        <f t="shared" si="10"/>
        <v>0</v>
      </c>
      <c r="L45" s="118">
        <f t="shared" si="10"/>
        <v>0</v>
      </c>
      <c r="M45" s="114"/>
      <c r="N45" s="37"/>
      <c r="O45" s="37"/>
    </row>
    <row r="46" spans="3:17" s="38" customFormat="1" ht="16.8" thickTop="1" x14ac:dyDescent="0.3">
      <c r="C46" s="82"/>
      <c r="D46" s="82"/>
      <c r="E46" s="82"/>
      <c r="F46" s="82"/>
      <c r="G46" s="82"/>
      <c r="H46" s="82"/>
      <c r="I46" s="82"/>
      <c r="J46" s="82"/>
      <c r="K46" s="82"/>
      <c r="L46" s="114"/>
      <c r="M46" s="114"/>
      <c r="N46" s="37"/>
      <c r="O46" s="37"/>
    </row>
    <row r="47" spans="3:17" s="38" customFormat="1" ht="16.2" x14ac:dyDescent="0.3">
      <c r="C47" s="330" t="s">
        <v>39</v>
      </c>
      <c r="D47" s="331"/>
      <c r="E47" s="119">
        <f>SUM(E45:L45)</f>
        <v>0</v>
      </c>
      <c r="F47" s="82" t="s">
        <v>0</v>
      </c>
      <c r="G47" s="82"/>
      <c r="H47" s="82"/>
      <c r="I47" s="82"/>
      <c r="J47" s="82"/>
      <c r="K47" s="82"/>
      <c r="L47" s="114"/>
      <c r="M47" s="114"/>
      <c r="N47" s="37"/>
      <c r="O47" s="37"/>
    </row>
    <row r="48" spans="3:17" s="38" customFormat="1" ht="16.8" thickBot="1" x14ac:dyDescent="0.35">
      <c r="C48" s="9"/>
      <c r="D48" s="11"/>
      <c r="E48" s="11"/>
      <c r="F48" s="10"/>
      <c r="G48" s="11"/>
      <c r="H48" s="11"/>
      <c r="I48" s="11"/>
      <c r="J48" s="11"/>
      <c r="K48" s="11"/>
      <c r="L48" s="66"/>
      <c r="M48" s="36"/>
      <c r="N48" s="37"/>
    </row>
    <row r="49" spans="3:14" s="38" customFormat="1" ht="16.2" x14ac:dyDescent="0.3">
      <c r="C49" s="63"/>
      <c r="D49" s="64"/>
      <c r="E49" s="64"/>
      <c r="F49" s="65"/>
      <c r="G49" s="64"/>
      <c r="H49" s="64"/>
      <c r="I49" s="64"/>
      <c r="J49" s="64"/>
      <c r="K49" s="64"/>
      <c r="L49" s="224"/>
      <c r="M49" s="36"/>
      <c r="N49" s="37"/>
    </row>
    <row r="50" spans="3:14" s="38" customFormat="1" ht="16.2" x14ac:dyDescent="0.3">
      <c r="C50" s="79" t="s">
        <v>147</v>
      </c>
      <c r="D50" s="80"/>
      <c r="E50" s="80"/>
      <c r="F50" s="80"/>
      <c r="G50" s="80"/>
      <c r="H50" s="80"/>
      <c r="I50" s="80"/>
      <c r="J50" s="80"/>
      <c r="K50" s="81"/>
      <c r="L50" s="36"/>
      <c r="M50" s="36"/>
      <c r="N50" s="37"/>
    </row>
    <row r="51" spans="3:14" s="38" customFormat="1" ht="16.2" x14ac:dyDescent="0.3">
      <c r="C51" s="82"/>
      <c r="D51" s="82"/>
      <c r="E51" s="82"/>
      <c r="F51" s="82"/>
      <c r="G51" s="82"/>
      <c r="H51" s="82"/>
      <c r="I51" s="82"/>
      <c r="J51" s="82"/>
      <c r="K51" s="82"/>
      <c r="L51" s="36"/>
      <c r="M51" s="36"/>
      <c r="N51" s="37"/>
    </row>
    <row r="52" spans="3:14" s="38" customFormat="1" ht="16.2" x14ac:dyDescent="0.3">
      <c r="C52" s="83" t="s">
        <v>149</v>
      </c>
      <c r="D52" s="84"/>
      <c r="E52" s="303"/>
      <c r="F52" s="303"/>
      <c r="G52" s="303" t="s">
        <v>0</v>
      </c>
      <c r="H52" s="303"/>
      <c r="I52" s="303"/>
      <c r="J52" s="303"/>
      <c r="K52" s="85"/>
      <c r="L52" s="36"/>
      <c r="M52" s="36"/>
      <c r="N52" s="37"/>
    </row>
    <row r="53" spans="3:14" s="38" customFormat="1" ht="16.2" x14ac:dyDescent="0.3">
      <c r="C53" s="86" t="s">
        <v>0</v>
      </c>
      <c r="D53" s="334" t="s">
        <v>148</v>
      </c>
      <c r="E53" s="87"/>
      <c r="F53" s="87"/>
      <c r="G53" s="87"/>
      <c r="H53" s="87"/>
      <c r="I53" s="87"/>
      <c r="J53" s="87"/>
      <c r="K53" s="88"/>
      <c r="L53" s="36"/>
      <c r="M53" s="36"/>
      <c r="N53" s="37"/>
    </row>
    <row r="54" spans="3:14" s="38" customFormat="1" ht="16.2" x14ac:dyDescent="0.3">
      <c r="C54" s="89" t="s">
        <v>49</v>
      </c>
      <c r="D54" s="335"/>
      <c r="E54" s="87"/>
      <c r="F54" s="87"/>
      <c r="G54" s="87"/>
      <c r="H54" s="87"/>
      <c r="I54" s="87"/>
      <c r="J54" s="87"/>
      <c r="K54" s="88"/>
      <c r="L54" s="36"/>
      <c r="M54" s="36"/>
      <c r="N54" s="37"/>
    </row>
    <row r="55" spans="3:14" s="38" customFormat="1" ht="16.2" x14ac:dyDescent="0.3">
      <c r="C55" s="90" t="s">
        <v>71</v>
      </c>
      <c r="D55" s="3">
        <v>0</v>
      </c>
      <c r="E55" s="87"/>
      <c r="F55" s="87"/>
      <c r="G55" s="87"/>
      <c r="H55" s="87"/>
      <c r="I55" s="87"/>
      <c r="J55" s="87"/>
      <c r="K55" s="88"/>
      <c r="L55" s="36"/>
      <c r="M55" s="36"/>
      <c r="N55" s="37"/>
    </row>
    <row r="56" spans="3:14" s="38" customFormat="1" ht="16.2" x14ac:dyDescent="0.3">
      <c r="C56" s="91"/>
      <c r="D56" s="87"/>
      <c r="E56" s="87"/>
      <c r="F56" s="87"/>
      <c r="G56" s="87"/>
      <c r="H56" s="87"/>
      <c r="I56" s="87"/>
      <c r="J56" s="87"/>
      <c r="K56" s="88"/>
      <c r="L56" s="36"/>
      <c r="M56" s="36"/>
      <c r="N56" s="37"/>
    </row>
    <row r="57" spans="3:14" s="38" customFormat="1" ht="16.2" x14ac:dyDescent="0.3">
      <c r="C57" s="91"/>
      <c r="D57" s="87"/>
      <c r="E57" s="87"/>
      <c r="F57" s="92" t="s">
        <v>10</v>
      </c>
      <c r="G57" s="92"/>
      <c r="H57" s="87"/>
      <c r="I57" s="92" t="s">
        <v>52</v>
      </c>
      <c r="J57" s="87"/>
      <c r="K57" s="88"/>
      <c r="L57" s="36"/>
      <c r="M57" s="36"/>
      <c r="N57" s="37"/>
    </row>
    <row r="58" spans="3:14" s="38" customFormat="1" ht="16.2" x14ac:dyDescent="0.3">
      <c r="C58" s="94" t="s">
        <v>11</v>
      </c>
      <c r="D58" s="87"/>
      <c r="E58" s="87"/>
      <c r="F58" s="92" t="s">
        <v>12</v>
      </c>
      <c r="G58" s="92" t="s">
        <v>31</v>
      </c>
      <c r="H58" s="92"/>
      <c r="I58" s="95" t="s">
        <v>74</v>
      </c>
      <c r="J58" s="92"/>
      <c r="K58" s="93"/>
      <c r="L58" s="36"/>
      <c r="M58" s="36"/>
      <c r="N58" s="37"/>
    </row>
    <row r="59" spans="3:14" s="38" customFormat="1" ht="16.2" x14ac:dyDescent="0.3">
      <c r="C59" s="96"/>
      <c r="D59" s="97"/>
      <c r="E59" s="97"/>
      <c r="F59" s="92" t="s">
        <v>13</v>
      </c>
      <c r="G59" s="95" t="s">
        <v>73</v>
      </c>
      <c r="H59" s="95" t="s">
        <v>0</v>
      </c>
      <c r="I59" s="95" t="s">
        <v>14</v>
      </c>
      <c r="J59" s="95"/>
      <c r="K59" s="98"/>
      <c r="L59" s="36"/>
      <c r="M59" s="36"/>
      <c r="N59" s="37"/>
    </row>
    <row r="60" spans="3:14" s="38" customFormat="1" ht="16.2" x14ac:dyDescent="0.3">
      <c r="C60" s="99" t="s">
        <v>32</v>
      </c>
      <c r="D60" s="100" t="s">
        <v>15</v>
      </c>
      <c r="E60" s="100" t="s">
        <v>16</v>
      </c>
      <c r="F60" s="100" t="s">
        <v>17</v>
      </c>
      <c r="G60" s="100" t="s">
        <v>17</v>
      </c>
      <c r="H60" s="100" t="s">
        <v>18</v>
      </c>
      <c r="I60" s="100" t="s">
        <v>19</v>
      </c>
      <c r="J60" s="92"/>
      <c r="K60" s="93"/>
      <c r="L60" s="36"/>
      <c r="M60" s="36"/>
      <c r="N60" s="37"/>
    </row>
    <row r="61" spans="3:14" s="38" customFormat="1" ht="16.2" x14ac:dyDescent="0.3">
      <c r="C61" s="102" t="s">
        <v>20</v>
      </c>
      <c r="D61" s="102">
        <v>1</v>
      </c>
      <c r="E61" s="102">
        <v>25000</v>
      </c>
      <c r="F61" s="4">
        <v>0</v>
      </c>
      <c r="G61" s="102">
        <f>IF(D61=" "," ",IF(+E61&lt;&gt;0,E61,"&gt;"))</f>
        <v>25000</v>
      </c>
      <c r="H61" s="102">
        <f>+G61</f>
        <v>25000</v>
      </c>
      <c r="I61" s="103">
        <f>D55-F61</f>
        <v>0</v>
      </c>
      <c r="J61" s="104" t="s">
        <v>75</v>
      </c>
      <c r="K61" s="104"/>
      <c r="L61" s="36"/>
      <c r="M61" s="36"/>
      <c r="N61" s="37"/>
    </row>
    <row r="62" spans="3:14" s="38" customFormat="1" ht="16.2" x14ac:dyDescent="0.3">
      <c r="C62" s="102" t="s">
        <v>22</v>
      </c>
      <c r="D62" s="102">
        <f>E61+1</f>
        <v>25001</v>
      </c>
      <c r="E62" s="102">
        <v>50000</v>
      </c>
      <c r="F62" s="5">
        <v>0</v>
      </c>
      <c r="G62" s="102">
        <f t="shared" ref="G62:G68" si="11">IF(D62=" "," ",IF(+E62&lt;&gt;0,E62,"&gt;"))</f>
        <v>50000</v>
      </c>
      <c r="H62" s="102">
        <f>IF(G62=" "," ",IF(G62="&gt;",1,G62-G61))</f>
        <v>25000</v>
      </c>
      <c r="I62" s="103">
        <f>D55-F62</f>
        <v>0</v>
      </c>
      <c r="J62" s="104" t="s">
        <v>75</v>
      </c>
      <c r="K62" s="104"/>
      <c r="L62" s="36"/>
      <c r="M62" s="36"/>
      <c r="N62" s="37"/>
    </row>
    <row r="63" spans="3:14" s="38" customFormat="1" ht="16.2" x14ac:dyDescent="0.3">
      <c r="C63" s="102" t="s">
        <v>23</v>
      </c>
      <c r="D63" s="102">
        <f>E62+1</f>
        <v>50001</v>
      </c>
      <c r="E63" s="102">
        <v>55000</v>
      </c>
      <c r="F63" s="5">
        <v>0</v>
      </c>
      <c r="G63" s="102">
        <f t="shared" si="11"/>
        <v>55000</v>
      </c>
      <c r="H63" s="102">
        <f t="shared" ref="H63:H68" si="12">IF(G63=" "," ",IF(G63="&gt;",1,G63-G62))</f>
        <v>5000</v>
      </c>
      <c r="I63" s="103">
        <f>D55-F63</f>
        <v>0</v>
      </c>
      <c r="J63" s="104" t="s">
        <v>75</v>
      </c>
      <c r="K63" s="104"/>
      <c r="L63" s="36"/>
      <c r="M63" s="36"/>
      <c r="N63" s="37"/>
    </row>
    <row r="64" spans="3:14" s="38" customFormat="1" ht="16.2" x14ac:dyDescent="0.3">
      <c r="C64" s="102" t="s">
        <v>24</v>
      </c>
      <c r="D64" s="102">
        <f t="shared" ref="D64:D68" si="13">IF(ISERROR(+E63+1)," ",E63+1)</f>
        <v>55001</v>
      </c>
      <c r="E64" s="102">
        <v>60000</v>
      </c>
      <c r="F64" s="5">
        <v>0</v>
      </c>
      <c r="G64" s="102">
        <f t="shared" si="11"/>
        <v>60000</v>
      </c>
      <c r="H64" s="102">
        <f t="shared" si="12"/>
        <v>5000</v>
      </c>
      <c r="I64" s="103">
        <f>D55-F64</f>
        <v>0</v>
      </c>
      <c r="J64" s="104" t="s">
        <v>75</v>
      </c>
      <c r="K64" s="104"/>
      <c r="L64" s="36"/>
      <c r="M64" s="36"/>
      <c r="N64" s="37"/>
    </row>
    <row r="65" spans="3:14" s="38" customFormat="1" ht="16.2" x14ac:dyDescent="0.3">
      <c r="C65" s="102" t="s">
        <v>25</v>
      </c>
      <c r="D65" s="102">
        <f t="shared" si="13"/>
        <v>60001</v>
      </c>
      <c r="E65" s="102">
        <v>65000</v>
      </c>
      <c r="F65" s="5">
        <v>0</v>
      </c>
      <c r="G65" s="102">
        <f t="shared" si="11"/>
        <v>65000</v>
      </c>
      <c r="H65" s="102">
        <f t="shared" si="12"/>
        <v>5000</v>
      </c>
      <c r="I65" s="103">
        <f>D55-F65</f>
        <v>0</v>
      </c>
      <c r="J65" s="104" t="s">
        <v>75</v>
      </c>
      <c r="K65" s="104"/>
      <c r="L65" s="36"/>
      <c r="M65" s="36"/>
      <c r="N65" s="37"/>
    </row>
    <row r="66" spans="3:14" s="38" customFormat="1" ht="16.2" x14ac:dyDescent="0.3">
      <c r="C66" s="102" t="s">
        <v>26</v>
      </c>
      <c r="D66" s="102">
        <f t="shared" si="13"/>
        <v>65001</v>
      </c>
      <c r="E66" s="102">
        <v>70000</v>
      </c>
      <c r="F66" s="5">
        <v>0</v>
      </c>
      <c r="G66" s="102">
        <f t="shared" si="11"/>
        <v>70000</v>
      </c>
      <c r="H66" s="102">
        <f t="shared" si="12"/>
        <v>5000</v>
      </c>
      <c r="I66" s="103">
        <f>D55-F66</f>
        <v>0</v>
      </c>
      <c r="J66" s="104" t="s">
        <v>75</v>
      </c>
      <c r="K66" s="104"/>
      <c r="L66" s="36"/>
      <c r="M66" s="36"/>
      <c r="N66" s="37"/>
    </row>
    <row r="67" spans="3:14" s="38" customFormat="1" ht="16.2" x14ac:dyDescent="0.3">
      <c r="C67" s="102" t="s">
        <v>27</v>
      </c>
      <c r="D67" s="102">
        <f t="shared" si="13"/>
        <v>70001</v>
      </c>
      <c r="E67" s="102">
        <v>100000</v>
      </c>
      <c r="F67" s="5">
        <v>0</v>
      </c>
      <c r="G67" s="102">
        <f t="shared" si="11"/>
        <v>100000</v>
      </c>
      <c r="H67" s="102">
        <f t="shared" si="12"/>
        <v>30000</v>
      </c>
      <c r="I67" s="103">
        <f>D55-F67</f>
        <v>0</v>
      </c>
      <c r="J67" s="104" t="s">
        <v>75</v>
      </c>
      <c r="K67" s="104"/>
      <c r="L67" s="36"/>
      <c r="M67" s="36"/>
      <c r="N67" s="37"/>
    </row>
    <row r="68" spans="3:14" s="38" customFormat="1" ht="16.2" x14ac:dyDescent="0.3">
      <c r="C68" s="102" t="s">
        <v>28</v>
      </c>
      <c r="D68" s="102">
        <f t="shared" si="13"/>
        <v>100001</v>
      </c>
      <c r="E68" s="102" t="s">
        <v>21</v>
      </c>
      <c r="F68" s="5">
        <v>0</v>
      </c>
      <c r="G68" s="105" t="str">
        <f t="shared" si="11"/>
        <v>&gt;</v>
      </c>
      <c r="H68" s="102">
        <f t="shared" si="12"/>
        <v>1</v>
      </c>
      <c r="I68" s="103">
        <f>D55-F68</f>
        <v>0</v>
      </c>
      <c r="J68" s="104" t="s">
        <v>75</v>
      </c>
      <c r="K68" s="104"/>
      <c r="L68" s="36"/>
      <c r="M68" s="36"/>
      <c r="N68" s="37"/>
    </row>
    <row r="69" spans="3:14" s="38" customFormat="1" ht="16.2" x14ac:dyDescent="0.3">
      <c r="C69" s="106"/>
      <c r="D69" s="107"/>
      <c r="E69" s="107"/>
      <c r="F69" s="101">
        <v>0</v>
      </c>
      <c r="G69" s="108"/>
      <c r="H69" s="108"/>
      <c r="I69" s="109"/>
      <c r="J69" s="109"/>
      <c r="K69" s="109"/>
      <c r="L69" s="36"/>
      <c r="M69" s="36"/>
      <c r="N69" s="37"/>
    </row>
    <row r="70" spans="3:14" s="38" customFormat="1" ht="16.2" x14ac:dyDescent="0.3">
      <c r="C70" s="82"/>
      <c r="D70" s="82"/>
      <c r="E70" s="82"/>
      <c r="F70" s="82"/>
      <c r="G70" s="82"/>
      <c r="H70" s="82"/>
      <c r="I70" s="82"/>
      <c r="J70" s="82"/>
      <c r="K70" s="82"/>
      <c r="L70" s="36"/>
      <c r="M70" s="36"/>
      <c r="N70" s="37"/>
    </row>
    <row r="71" spans="3:14" s="38" customFormat="1" ht="16.2" x14ac:dyDescent="0.3">
      <c r="C71" s="110" t="s">
        <v>72</v>
      </c>
      <c r="D71" s="111" t="s">
        <v>150</v>
      </c>
      <c r="E71" s="112">
        <f t="shared" ref="E71:L71" si="14">D13</f>
        <v>2024</v>
      </c>
      <c r="F71" s="112">
        <f t="shared" si="14"/>
        <v>2025</v>
      </c>
      <c r="G71" s="112">
        <f t="shared" si="14"/>
        <v>2026</v>
      </c>
      <c r="H71" s="113">
        <f t="shared" si="14"/>
        <v>2027</v>
      </c>
      <c r="I71" s="113">
        <f t="shared" si="14"/>
        <v>2028</v>
      </c>
      <c r="J71" s="113">
        <f t="shared" si="14"/>
        <v>2029</v>
      </c>
      <c r="K71" s="113">
        <f t="shared" si="14"/>
        <v>2030</v>
      </c>
      <c r="L71" s="113">
        <f t="shared" si="14"/>
        <v>2031</v>
      </c>
      <c r="M71" s="36"/>
      <c r="N71" s="37"/>
    </row>
    <row r="72" spans="3:14" s="38" customFormat="1" ht="16.2" x14ac:dyDescent="0.3">
      <c r="C72" s="318" t="s">
        <v>151</v>
      </c>
      <c r="D72" s="336"/>
      <c r="E72" s="115">
        <f t="shared" ref="E72:L72" si="15">D16</f>
        <v>65000</v>
      </c>
      <c r="F72" s="115">
        <f t="shared" si="15"/>
        <v>65000</v>
      </c>
      <c r="G72" s="115">
        <f t="shared" si="15"/>
        <v>60000</v>
      </c>
      <c r="H72" s="115">
        <f t="shared" si="15"/>
        <v>60000</v>
      </c>
      <c r="I72" s="115">
        <f t="shared" si="15"/>
        <v>60000</v>
      </c>
      <c r="J72" s="115">
        <f t="shared" si="15"/>
        <v>60000</v>
      </c>
      <c r="K72" s="115">
        <f t="shared" si="15"/>
        <v>55000</v>
      </c>
      <c r="L72" s="115">
        <f t="shared" si="15"/>
        <v>55000</v>
      </c>
      <c r="M72" s="36"/>
      <c r="N72" s="37"/>
    </row>
    <row r="73" spans="3:14" s="38" customFormat="1" ht="16.2" x14ac:dyDescent="0.3">
      <c r="C73" s="318" t="s">
        <v>148</v>
      </c>
      <c r="D73" s="336"/>
      <c r="E73" s="116">
        <f>I65</f>
        <v>0</v>
      </c>
      <c r="F73" s="116">
        <f>I65</f>
        <v>0</v>
      </c>
      <c r="G73" s="116">
        <f>I64</f>
        <v>0</v>
      </c>
      <c r="H73" s="116">
        <f>I64</f>
        <v>0</v>
      </c>
      <c r="I73" s="116">
        <f>I64</f>
        <v>0</v>
      </c>
      <c r="J73" s="116">
        <f>I64</f>
        <v>0</v>
      </c>
      <c r="K73" s="116">
        <f>I63</f>
        <v>0</v>
      </c>
      <c r="L73" s="116">
        <f>I63</f>
        <v>0</v>
      </c>
      <c r="M73" s="36"/>
      <c r="N73" s="37"/>
    </row>
    <row r="74" spans="3:14" s="38" customFormat="1" ht="16.2" hidden="1" x14ac:dyDescent="0.3">
      <c r="C74" s="318" t="s">
        <v>56</v>
      </c>
      <c r="D74" s="319"/>
      <c r="E74" s="117">
        <f t="shared" ref="E74:L74" si="16">IF(ISERROR(+E73*E72),0,+E73*E72)</f>
        <v>0</v>
      </c>
      <c r="F74" s="117">
        <f t="shared" si="16"/>
        <v>0</v>
      </c>
      <c r="G74" s="117">
        <f t="shared" si="16"/>
        <v>0</v>
      </c>
      <c r="H74" s="117">
        <f t="shared" si="16"/>
        <v>0</v>
      </c>
      <c r="I74" s="117">
        <f t="shared" si="16"/>
        <v>0</v>
      </c>
      <c r="J74" s="117">
        <f t="shared" si="16"/>
        <v>0</v>
      </c>
      <c r="K74" s="117">
        <f t="shared" si="16"/>
        <v>0</v>
      </c>
      <c r="L74" s="117">
        <f t="shared" si="16"/>
        <v>0</v>
      </c>
      <c r="M74" s="36"/>
      <c r="N74" s="37"/>
    </row>
    <row r="75" spans="3:14" s="38" customFormat="1" ht="16.2" hidden="1" x14ac:dyDescent="0.3">
      <c r="C75" s="318"/>
      <c r="D75" s="319"/>
      <c r="E75" s="116"/>
      <c r="F75" s="116"/>
      <c r="G75" s="116"/>
      <c r="H75" s="116"/>
      <c r="I75" s="116"/>
      <c r="J75" s="116"/>
      <c r="K75" s="116"/>
      <c r="L75" s="116"/>
      <c r="M75" s="36"/>
      <c r="N75" s="37"/>
    </row>
    <row r="76" spans="3:14" s="38" customFormat="1" ht="16.8" thickBot="1" x14ac:dyDescent="0.35">
      <c r="C76" s="322" t="s">
        <v>152</v>
      </c>
      <c r="D76" s="323"/>
      <c r="E76" s="118">
        <f t="shared" ref="E76:L76" si="17">+E74</f>
        <v>0</v>
      </c>
      <c r="F76" s="118">
        <f t="shared" si="17"/>
        <v>0</v>
      </c>
      <c r="G76" s="118">
        <f t="shared" si="17"/>
        <v>0</v>
      </c>
      <c r="H76" s="118">
        <f t="shared" si="17"/>
        <v>0</v>
      </c>
      <c r="I76" s="118">
        <f t="shared" si="17"/>
        <v>0</v>
      </c>
      <c r="J76" s="118">
        <f t="shared" si="17"/>
        <v>0</v>
      </c>
      <c r="K76" s="118">
        <f t="shared" si="17"/>
        <v>0</v>
      </c>
      <c r="L76" s="118">
        <f t="shared" si="17"/>
        <v>0</v>
      </c>
      <c r="M76" s="36"/>
      <c r="N76" s="37"/>
    </row>
    <row r="77" spans="3:14" s="38" customFormat="1" ht="16.8" thickTop="1" x14ac:dyDescent="0.3">
      <c r="C77" s="82"/>
      <c r="D77" s="82"/>
      <c r="E77" s="82"/>
      <c r="F77" s="82"/>
      <c r="G77" s="82"/>
      <c r="H77" s="82"/>
      <c r="I77" s="82"/>
      <c r="J77" s="82"/>
      <c r="K77" s="82"/>
      <c r="L77" s="114"/>
      <c r="M77" s="36"/>
      <c r="N77" s="37"/>
    </row>
    <row r="78" spans="3:14" s="38" customFormat="1" ht="16.2" x14ac:dyDescent="0.3">
      <c r="C78" s="330" t="s">
        <v>39</v>
      </c>
      <c r="D78" s="331"/>
      <c r="E78" s="119">
        <f>SUM(E76:L76)</f>
        <v>0</v>
      </c>
      <c r="F78" s="82" t="s">
        <v>0</v>
      </c>
      <c r="G78" s="82"/>
      <c r="H78" s="82"/>
      <c r="I78" s="82"/>
      <c r="J78" s="82"/>
      <c r="K78" s="82"/>
      <c r="L78" s="114"/>
      <c r="M78" s="36"/>
      <c r="N78" s="37"/>
    </row>
    <row r="79" spans="3:14" s="38" customFormat="1" ht="16.8" thickBot="1" x14ac:dyDescent="0.35">
      <c r="C79" s="9"/>
      <c r="D79" s="11"/>
      <c r="E79" s="11"/>
      <c r="F79" s="10"/>
      <c r="G79" s="11"/>
      <c r="H79" s="11"/>
      <c r="I79" s="11"/>
      <c r="J79" s="11"/>
      <c r="K79" s="11"/>
      <c r="L79" s="66"/>
      <c r="M79" s="36"/>
      <c r="N79" s="37"/>
    </row>
    <row r="80" spans="3:14" s="38" customFormat="1" ht="16.2" x14ac:dyDescent="0.3">
      <c r="C80" s="63"/>
      <c r="D80" s="64"/>
      <c r="E80" s="64"/>
      <c r="F80" s="65"/>
      <c r="G80" s="64"/>
      <c r="H80" s="64"/>
      <c r="I80" s="64"/>
      <c r="J80" s="64"/>
      <c r="K80" s="64"/>
      <c r="L80" s="36"/>
      <c r="M80" s="36"/>
      <c r="N80" s="37"/>
    </row>
    <row r="81" spans="3:15" s="38" customFormat="1" ht="15.45" customHeight="1" x14ac:dyDescent="0.3">
      <c r="C81" s="328" t="s">
        <v>153</v>
      </c>
      <c r="D81" s="329"/>
      <c r="E81" s="329"/>
      <c r="F81" s="329"/>
      <c r="G81" s="329"/>
      <c r="H81" s="329"/>
      <c r="I81" s="329"/>
      <c r="J81" s="329"/>
      <c r="K81" s="329"/>
      <c r="L81" s="329"/>
      <c r="M81" s="36"/>
      <c r="N81" s="37"/>
    </row>
    <row r="82" spans="3:15" s="38" customFormat="1" ht="16.2" x14ac:dyDescent="0.3">
      <c r="C82" s="82"/>
      <c r="D82" s="82"/>
      <c r="E82" s="82"/>
      <c r="F82" s="82"/>
      <c r="G82" s="82"/>
      <c r="I82" s="82"/>
      <c r="J82" s="82"/>
      <c r="K82" s="82"/>
      <c r="L82" s="36"/>
      <c r="M82" s="36"/>
      <c r="N82" s="37"/>
    </row>
    <row r="83" spans="3:15" s="38" customFormat="1" ht="16.2" x14ac:dyDescent="0.3">
      <c r="C83" s="83"/>
      <c r="D83" s="84" t="s">
        <v>0</v>
      </c>
      <c r="E83" s="303"/>
      <c r="F83" s="303"/>
      <c r="G83" s="324"/>
      <c r="H83" s="325"/>
      <c r="I83" s="325"/>
      <c r="J83" s="325"/>
      <c r="K83" s="120"/>
      <c r="L83" s="121"/>
      <c r="M83" s="36"/>
    </row>
    <row r="84" spans="3:15" s="38" customFormat="1" ht="16.2" x14ac:dyDescent="0.3">
      <c r="C84" s="86" t="s">
        <v>0</v>
      </c>
      <c r="D84" s="122" t="s">
        <v>0</v>
      </c>
      <c r="E84" s="87"/>
      <c r="F84" s="87"/>
      <c r="G84" s="326"/>
      <c r="H84" s="326"/>
      <c r="I84" s="326"/>
      <c r="J84" s="326"/>
      <c r="K84" s="123"/>
      <c r="L84" s="124"/>
      <c r="M84" s="36"/>
    </row>
    <row r="85" spans="3:15" s="38" customFormat="1" ht="16.2" x14ac:dyDescent="0.3">
      <c r="C85" s="86" t="s">
        <v>0</v>
      </c>
      <c r="D85" s="332" t="s">
        <v>60</v>
      </c>
      <c r="E85" s="87"/>
      <c r="F85" s="87"/>
      <c r="G85" s="326"/>
      <c r="H85" s="326"/>
      <c r="I85" s="326"/>
      <c r="J85" s="326"/>
      <c r="K85" s="123"/>
      <c r="L85" s="124"/>
      <c r="M85" s="36"/>
    </row>
    <row r="86" spans="3:15" s="38" customFormat="1" ht="16.2" x14ac:dyDescent="0.3">
      <c r="C86" s="89" t="s">
        <v>49</v>
      </c>
      <c r="D86" s="333"/>
      <c r="E86" s="87"/>
      <c r="F86" s="87"/>
      <c r="G86" s="326"/>
      <c r="H86" s="326"/>
      <c r="I86" s="326"/>
      <c r="J86" s="326"/>
      <c r="K86" s="123"/>
      <c r="L86" s="124"/>
      <c r="M86" s="36"/>
    </row>
    <row r="87" spans="3:15" s="38" customFormat="1" ht="16.2" x14ac:dyDescent="0.3">
      <c r="C87" s="125" t="s">
        <v>59</v>
      </c>
      <c r="D87" s="3">
        <v>0</v>
      </c>
      <c r="E87" s="126"/>
      <c r="F87" s="87"/>
      <c r="G87" s="326"/>
      <c r="H87" s="326"/>
      <c r="I87" s="326"/>
      <c r="J87" s="326"/>
      <c r="K87" s="123"/>
      <c r="L87" s="124"/>
      <c r="M87" s="36"/>
    </row>
    <row r="88" spans="3:15" s="38" customFormat="1" ht="16.2" x14ac:dyDescent="0.3">
      <c r="C88" s="127"/>
      <c r="D88" s="128"/>
      <c r="E88" s="128"/>
      <c r="F88" s="128"/>
      <c r="G88" s="327"/>
      <c r="H88" s="327"/>
      <c r="I88" s="327"/>
      <c r="J88" s="327"/>
      <c r="K88" s="129"/>
      <c r="L88" s="130"/>
      <c r="M88" s="36"/>
    </row>
    <row r="89" spans="3:15" s="38" customFormat="1" ht="16.2" x14ac:dyDescent="0.3">
      <c r="C89" s="82"/>
      <c r="D89" s="82"/>
      <c r="E89" s="82"/>
      <c r="F89" s="82"/>
      <c r="G89" s="82"/>
      <c r="H89" s="82"/>
      <c r="I89" s="82"/>
      <c r="J89" s="82"/>
      <c r="K89" s="82"/>
      <c r="L89" s="36"/>
      <c r="M89" s="36"/>
      <c r="N89" s="37"/>
    </row>
    <row r="90" spans="3:15" s="38" customFormat="1" ht="16.2" x14ac:dyDescent="0.3">
      <c r="C90" s="110" t="s">
        <v>59</v>
      </c>
      <c r="D90" s="111"/>
      <c r="E90" s="112">
        <f t="shared" ref="E90:L90" si="18">E40</f>
        <v>2024</v>
      </c>
      <c r="F90" s="112">
        <f t="shared" si="18"/>
        <v>2025</v>
      </c>
      <c r="G90" s="112">
        <f t="shared" si="18"/>
        <v>2026</v>
      </c>
      <c r="H90" s="113">
        <f t="shared" si="18"/>
        <v>2027</v>
      </c>
      <c r="I90" s="131">
        <f t="shared" si="18"/>
        <v>2028</v>
      </c>
      <c r="J90" s="131">
        <f t="shared" si="18"/>
        <v>2029</v>
      </c>
      <c r="K90" s="131">
        <f t="shared" si="18"/>
        <v>2030</v>
      </c>
      <c r="L90" s="132">
        <f t="shared" si="18"/>
        <v>2031</v>
      </c>
      <c r="M90" s="114"/>
    </row>
    <row r="91" spans="3:15" s="38" customFormat="1" ht="13.2" thickBot="1" x14ac:dyDescent="0.25">
      <c r="C91" s="133" t="s">
        <v>61</v>
      </c>
      <c r="D91" s="134"/>
      <c r="E91" s="118">
        <f>$D$87</f>
        <v>0</v>
      </c>
      <c r="F91" s="118">
        <f t="shared" ref="F91:L91" si="19">$D$87</f>
        <v>0</v>
      </c>
      <c r="G91" s="118">
        <f t="shared" si="19"/>
        <v>0</v>
      </c>
      <c r="H91" s="118">
        <f t="shared" si="19"/>
        <v>0</v>
      </c>
      <c r="I91" s="135">
        <f t="shared" si="19"/>
        <v>0</v>
      </c>
      <c r="J91" s="135">
        <f t="shared" si="19"/>
        <v>0</v>
      </c>
      <c r="K91" s="135">
        <f t="shared" si="19"/>
        <v>0</v>
      </c>
      <c r="L91" s="118">
        <f t="shared" si="19"/>
        <v>0</v>
      </c>
      <c r="M91" s="114"/>
    </row>
    <row r="92" spans="3:15" s="38" customFormat="1" ht="13.2" thickTop="1" x14ac:dyDescent="0.2">
      <c r="C92" s="136"/>
      <c r="D92" s="136"/>
      <c r="E92" s="82"/>
      <c r="F92" s="82"/>
      <c r="G92" s="82"/>
      <c r="H92" s="82"/>
      <c r="I92" s="82"/>
      <c r="J92" s="82"/>
      <c r="K92" s="82"/>
      <c r="L92" s="82"/>
      <c r="M92" s="137"/>
    </row>
    <row r="93" spans="3:15" s="38" customFormat="1" ht="12.6" x14ac:dyDescent="0.2">
      <c r="C93" s="330" t="s">
        <v>39</v>
      </c>
      <c r="D93" s="331"/>
      <c r="E93" s="119">
        <f>SUM(E91:L91)</f>
        <v>0</v>
      </c>
      <c r="F93" s="82"/>
      <c r="G93" s="82"/>
      <c r="H93" s="82"/>
      <c r="I93" s="82"/>
      <c r="J93" s="82"/>
      <c r="K93" s="82"/>
      <c r="L93" s="82"/>
      <c r="M93" s="137"/>
    </row>
    <row r="94" spans="3:15" s="38" customFormat="1" ht="16.2" x14ac:dyDescent="0.3"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36"/>
      <c r="N94" s="37"/>
    </row>
    <row r="95" spans="3:15" s="38" customFormat="1" ht="16.2" x14ac:dyDescent="0.3">
      <c r="C95" s="138" t="s">
        <v>33</v>
      </c>
      <c r="D95" s="113"/>
      <c r="E95" s="131">
        <f t="shared" ref="E95:L95" si="20">E90</f>
        <v>2024</v>
      </c>
      <c r="F95" s="112">
        <f t="shared" si="20"/>
        <v>2025</v>
      </c>
      <c r="G95" s="112">
        <f t="shared" si="20"/>
        <v>2026</v>
      </c>
      <c r="H95" s="113">
        <f t="shared" si="20"/>
        <v>2027</v>
      </c>
      <c r="I95" s="113">
        <f t="shared" si="20"/>
        <v>2028</v>
      </c>
      <c r="J95" s="113">
        <f t="shared" si="20"/>
        <v>2029</v>
      </c>
      <c r="K95" s="113">
        <f t="shared" si="20"/>
        <v>2030</v>
      </c>
      <c r="L95" s="113">
        <f t="shared" si="20"/>
        <v>2031</v>
      </c>
      <c r="M95" s="114"/>
      <c r="N95" s="37"/>
      <c r="O95" s="37"/>
    </row>
    <row r="96" spans="3:15" s="38" customFormat="1" ht="16.8" thickBot="1" x14ac:dyDescent="0.35">
      <c r="C96" s="309" t="s">
        <v>62</v>
      </c>
      <c r="D96" s="310"/>
      <c r="E96" s="118">
        <f t="shared" ref="E96:L96" si="21">IF(OR(E45=0,E76=0,E91=0),E45+E76+E91,MIN(E45,E76,E91))</f>
        <v>0</v>
      </c>
      <c r="F96" s="118">
        <f t="shared" si="21"/>
        <v>0</v>
      </c>
      <c r="G96" s="118">
        <f t="shared" si="21"/>
        <v>0</v>
      </c>
      <c r="H96" s="118">
        <f t="shared" si="21"/>
        <v>0</v>
      </c>
      <c r="I96" s="118">
        <f t="shared" si="21"/>
        <v>0</v>
      </c>
      <c r="J96" s="118">
        <f t="shared" si="21"/>
        <v>0</v>
      </c>
      <c r="K96" s="118">
        <f t="shared" si="21"/>
        <v>0</v>
      </c>
      <c r="L96" s="118">
        <f t="shared" si="21"/>
        <v>0</v>
      </c>
      <c r="M96" s="114"/>
      <c r="N96" s="37"/>
      <c r="O96" s="37"/>
    </row>
    <row r="97" spans="3:15" s="38" customFormat="1" ht="16.8" thickTop="1" x14ac:dyDescent="0.3">
      <c r="C97" s="82"/>
      <c r="D97" s="82"/>
      <c r="E97" s="82"/>
      <c r="F97" s="82"/>
      <c r="G97" s="82"/>
      <c r="H97" s="82"/>
      <c r="I97" s="82"/>
      <c r="J97" s="82"/>
      <c r="K97" s="82"/>
      <c r="L97" s="114"/>
      <c r="M97" s="114"/>
      <c r="N97" s="37"/>
      <c r="O97" s="37"/>
    </row>
    <row r="98" spans="3:15" s="38" customFormat="1" ht="16.8" thickBot="1" x14ac:dyDescent="0.35">
      <c r="C98" s="320" t="s">
        <v>38</v>
      </c>
      <c r="D98" s="321"/>
      <c r="E98" s="32">
        <f>SUM(E96:L96)</f>
        <v>0</v>
      </c>
      <c r="F98" s="82"/>
      <c r="G98" s="82"/>
      <c r="H98" s="82"/>
      <c r="I98" s="82"/>
      <c r="J98" s="82"/>
      <c r="K98" s="82"/>
      <c r="L98" s="114"/>
      <c r="M98" s="114"/>
      <c r="N98" s="37"/>
      <c r="O98" s="37"/>
    </row>
    <row r="99" spans="3:15" s="38" customFormat="1" ht="16.8" thickTop="1" x14ac:dyDescent="0.3">
      <c r="C99" s="82"/>
      <c r="D99" s="82"/>
      <c r="E99" s="82"/>
      <c r="F99" s="82"/>
      <c r="G99" s="82"/>
      <c r="H99" s="82"/>
      <c r="I99" s="82"/>
      <c r="J99" s="82"/>
      <c r="K99" s="82"/>
      <c r="L99" s="36"/>
      <c r="M99" s="36"/>
      <c r="N99" s="37"/>
    </row>
    <row r="100" spans="3:15" s="38" customFormat="1" ht="16.2" hidden="1" x14ac:dyDescent="0.3">
      <c r="C100" s="82"/>
      <c r="D100" s="82"/>
      <c r="E100" s="82"/>
      <c r="F100" s="82"/>
      <c r="G100" s="82"/>
      <c r="H100" s="82"/>
      <c r="I100" s="82"/>
      <c r="J100" s="82"/>
      <c r="K100" s="82"/>
      <c r="L100" s="36"/>
      <c r="M100" s="36"/>
      <c r="N100" s="37"/>
    </row>
    <row r="101" spans="3:15" s="38" customFormat="1" ht="16.2" hidden="1" x14ac:dyDescent="0.3">
      <c r="C101" s="82"/>
      <c r="D101" s="82"/>
      <c r="E101" s="82"/>
      <c r="F101" s="82"/>
      <c r="G101" s="82"/>
      <c r="H101" s="82"/>
      <c r="I101" s="82"/>
      <c r="J101" s="82"/>
      <c r="K101" s="82"/>
      <c r="L101" s="36"/>
      <c r="M101" s="36"/>
      <c r="N101" s="37"/>
    </row>
    <row r="102" spans="3:15" s="38" customFormat="1" ht="16.2" hidden="1" x14ac:dyDescent="0.3">
      <c r="C102" s="82"/>
      <c r="D102" s="82"/>
      <c r="E102" s="82"/>
      <c r="F102" s="82"/>
      <c r="G102" s="82"/>
      <c r="H102" s="82"/>
      <c r="I102" s="82"/>
      <c r="J102" s="82"/>
      <c r="K102" s="82"/>
      <c r="L102" s="36"/>
      <c r="M102" s="36"/>
      <c r="N102" s="37"/>
    </row>
    <row r="103" spans="3:15" s="38" customFormat="1" ht="16.2" hidden="1" x14ac:dyDescent="0.3">
      <c r="C103" s="82"/>
      <c r="D103" s="82"/>
      <c r="E103" s="82"/>
      <c r="F103" s="82"/>
      <c r="G103" s="82"/>
      <c r="H103" s="82"/>
      <c r="I103" s="82"/>
      <c r="J103" s="82"/>
      <c r="K103" s="82"/>
      <c r="L103" s="36"/>
      <c r="M103" s="36"/>
      <c r="N103" s="37"/>
    </row>
    <row r="104" spans="3:15" s="38" customFormat="1" ht="16.2" hidden="1" x14ac:dyDescent="0.3">
      <c r="C104" s="82"/>
      <c r="D104" s="82"/>
      <c r="E104" s="82"/>
      <c r="F104" s="82"/>
      <c r="G104" s="82"/>
      <c r="H104" s="82"/>
      <c r="I104" s="82"/>
      <c r="J104" s="82"/>
      <c r="K104" s="82"/>
      <c r="L104" s="36"/>
      <c r="M104" s="36"/>
      <c r="N104" s="37"/>
    </row>
    <row r="105" spans="3:15" s="38" customFormat="1" ht="16.2" hidden="1" x14ac:dyDescent="0.3">
      <c r="C105" s="82"/>
      <c r="D105" s="82"/>
      <c r="E105" s="82"/>
      <c r="F105" s="82"/>
      <c r="G105" s="82"/>
      <c r="H105" s="82"/>
      <c r="I105" s="82"/>
      <c r="J105" s="82"/>
      <c r="K105" s="82"/>
      <c r="L105" s="36"/>
      <c r="M105" s="36"/>
      <c r="N105" s="37"/>
    </row>
    <row r="106" spans="3:15" s="38" customFormat="1" ht="16.2" hidden="1" x14ac:dyDescent="0.3">
      <c r="C106" s="82"/>
      <c r="D106" s="82"/>
      <c r="E106" s="82"/>
      <c r="F106" s="82"/>
      <c r="G106" s="82"/>
      <c r="H106" s="82"/>
      <c r="I106" s="82"/>
      <c r="J106" s="82"/>
      <c r="K106" s="82"/>
      <c r="L106" s="36"/>
      <c r="M106" s="36"/>
      <c r="N106" s="37"/>
    </row>
    <row r="107" spans="3:15" s="38" customFormat="1" ht="16.2" hidden="1" x14ac:dyDescent="0.3">
      <c r="C107" s="82"/>
      <c r="D107" s="82"/>
      <c r="E107" s="82"/>
      <c r="F107" s="82"/>
      <c r="G107" s="82"/>
      <c r="H107" s="82"/>
      <c r="I107" s="82"/>
      <c r="J107" s="82"/>
      <c r="K107" s="82"/>
      <c r="L107" s="36"/>
      <c r="M107" s="36"/>
      <c r="N107" s="37"/>
    </row>
    <row r="108" spans="3:15" s="38" customFormat="1" ht="16.2" hidden="1" x14ac:dyDescent="0.3">
      <c r="C108" s="82"/>
      <c r="D108" s="82"/>
      <c r="E108" s="82"/>
      <c r="F108" s="82"/>
      <c r="G108" s="82"/>
      <c r="H108" s="82"/>
      <c r="I108" s="82"/>
      <c r="J108" s="82"/>
      <c r="K108" s="82"/>
      <c r="L108" s="36"/>
      <c r="M108" s="36"/>
      <c r="N108" s="37"/>
    </row>
    <row r="109" spans="3:15" s="38" customFormat="1" ht="16.2" hidden="1" x14ac:dyDescent="0.3">
      <c r="C109" s="82"/>
      <c r="D109" s="82"/>
      <c r="E109" s="82"/>
      <c r="F109" s="82"/>
      <c r="G109" s="82"/>
      <c r="H109" s="82"/>
      <c r="I109" s="82"/>
      <c r="J109" s="82"/>
      <c r="K109" s="82"/>
      <c r="L109" s="36"/>
      <c r="M109" s="36"/>
      <c r="N109" s="37"/>
    </row>
    <row r="110" spans="3:15" s="38" customFormat="1" ht="16.2" hidden="1" x14ac:dyDescent="0.3">
      <c r="C110" s="82"/>
      <c r="D110" s="82"/>
      <c r="E110" s="82"/>
      <c r="F110" s="82"/>
      <c r="G110" s="82"/>
      <c r="H110" s="82"/>
      <c r="I110" s="82"/>
      <c r="J110" s="82"/>
      <c r="K110" s="82"/>
      <c r="L110" s="36"/>
      <c r="M110" s="36"/>
      <c r="N110" s="37"/>
    </row>
    <row r="111" spans="3:15" s="38" customFormat="1" ht="16.2" hidden="1" x14ac:dyDescent="0.3">
      <c r="C111" s="82"/>
      <c r="D111" s="82"/>
      <c r="E111" s="82"/>
      <c r="F111" s="82"/>
      <c r="G111" s="82"/>
      <c r="H111" s="82"/>
      <c r="I111" s="82"/>
      <c r="J111" s="82"/>
      <c r="K111" s="82"/>
      <c r="L111" s="36"/>
      <c r="M111" s="36"/>
      <c r="N111" s="37"/>
    </row>
    <row r="112" spans="3:15" s="38" customFormat="1" ht="16.2" hidden="1" x14ac:dyDescent="0.3">
      <c r="C112" s="82"/>
      <c r="D112" s="82"/>
      <c r="E112" s="82"/>
      <c r="F112" s="82"/>
      <c r="G112" s="82"/>
      <c r="H112" s="82"/>
      <c r="I112" s="82"/>
      <c r="J112" s="82"/>
      <c r="K112" s="82"/>
      <c r="L112" s="36"/>
      <c r="M112" s="36"/>
      <c r="N112" s="37"/>
    </row>
    <row r="113" spans="3:14" s="38" customFormat="1" ht="16.2" hidden="1" x14ac:dyDescent="0.3">
      <c r="C113" s="82"/>
      <c r="D113" s="82"/>
      <c r="E113" s="82"/>
      <c r="F113" s="82"/>
      <c r="G113" s="82"/>
      <c r="H113" s="82"/>
      <c r="I113" s="82"/>
      <c r="J113" s="82"/>
      <c r="K113" s="82"/>
      <c r="L113" s="36"/>
      <c r="M113" s="36"/>
      <c r="N113" s="37"/>
    </row>
    <row r="114" spans="3:14" s="38" customFormat="1" ht="16.2" hidden="1" x14ac:dyDescent="0.3">
      <c r="C114" s="82"/>
      <c r="D114" s="82"/>
      <c r="E114" s="82"/>
      <c r="F114" s="82"/>
      <c r="G114" s="82"/>
      <c r="H114" s="82"/>
      <c r="I114" s="82"/>
      <c r="J114" s="82"/>
      <c r="K114" s="82"/>
      <c r="L114" s="36"/>
      <c r="M114" s="36"/>
      <c r="N114" s="37"/>
    </row>
    <row r="115" spans="3:14" s="38" customFormat="1" ht="16.2" hidden="1" x14ac:dyDescent="0.3">
      <c r="C115" s="82"/>
      <c r="D115" s="82"/>
      <c r="E115" s="82"/>
      <c r="F115" s="82"/>
      <c r="G115" s="82"/>
      <c r="H115" s="82"/>
      <c r="I115" s="82"/>
      <c r="J115" s="82"/>
      <c r="K115" s="82"/>
      <c r="L115" s="36"/>
      <c r="M115" s="36"/>
      <c r="N115" s="37"/>
    </row>
    <row r="116" spans="3:14" s="38" customFormat="1" ht="16.2" hidden="1" x14ac:dyDescent="0.3">
      <c r="C116" s="82"/>
      <c r="D116" s="82"/>
      <c r="E116" s="82"/>
      <c r="F116" s="82"/>
      <c r="G116" s="82"/>
      <c r="H116" s="82"/>
      <c r="I116" s="82"/>
      <c r="J116" s="82"/>
      <c r="K116" s="82"/>
      <c r="L116" s="36"/>
      <c r="M116" s="36"/>
      <c r="N116" s="37"/>
    </row>
    <row r="117" spans="3:14" s="38" customFormat="1" ht="16.2" hidden="1" x14ac:dyDescent="0.3">
      <c r="C117" s="82"/>
      <c r="D117" s="82"/>
      <c r="E117" s="82"/>
      <c r="F117" s="82"/>
      <c r="G117" s="82"/>
      <c r="H117" s="82"/>
      <c r="I117" s="82"/>
      <c r="J117" s="82"/>
      <c r="K117" s="82"/>
      <c r="L117" s="36"/>
      <c r="M117" s="36"/>
      <c r="N117" s="37"/>
    </row>
    <row r="118" spans="3:14" s="38" customFormat="1" ht="16.2" hidden="1" x14ac:dyDescent="0.3">
      <c r="C118" s="82"/>
      <c r="D118" s="82"/>
      <c r="E118" s="82"/>
      <c r="F118" s="82"/>
      <c r="G118" s="82"/>
      <c r="H118" s="82"/>
      <c r="I118" s="82"/>
      <c r="J118" s="82"/>
      <c r="K118" s="82"/>
      <c r="L118" s="36"/>
      <c r="M118" s="36"/>
      <c r="N118" s="37"/>
    </row>
    <row r="119" spans="3:14" s="38" customFormat="1" ht="16.2" hidden="1" x14ac:dyDescent="0.3">
      <c r="C119" s="82"/>
      <c r="D119" s="82"/>
      <c r="E119" s="82"/>
      <c r="F119" s="82"/>
      <c r="G119" s="82"/>
      <c r="H119" s="82"/>
      <c r="I119" s="82"/>
      <c r="J119" s="82"/>
      <c r="K119" s="82"/>
      <c r="L119" s="36"/>
      <c r="M119" s="36"/>
      <c r="N119" s="37"/>
    </row>
    <row r="120" spans="3:14" s="38" customFormat="1" ht="16.2" hidden="1" x14ac:dyDescent="0.3">
      <c r="C120" s="82"/>
      <c r="D120" s="82"/>
      <c r="E120" s="82"/>
      <c r="F120" s="82"/>
      <c r="G120" s="82"/>
      <c r="H120" s="82"/>
      <c r="I120" s="82"/>
      <c r="J120" s="82"/>
      <c r="K120" s="82"/>
      <c r="L120" s="36"/>
      <c r="M120" s="36"/>
      <c r="N120" s="37"/>
    </row>
    <row r="121" spans="3:14" s="38" customFormat="1" ht="16.2" hidden="1" x14ac:dyDescent="0.3">
      <c r="C121" s="82"/>
      <c r="D121" s="82"/>
      <c r="E121" s="82"/>
      <c r="F121" s="82"/>
      <c r="G121" s="82"/>
      <c r="H121" s="82"/>
      <c r="I121" s="82"/>
      <c r="J121" s="82"/>
      <c r="K121" s="82"/>
      <c r="L121" s="36"/>
      <c r="M121" s="36"/>
      <c r="N121" s="37"/>
    </row>
    <row r="122" spans="3:14" s="38" customFormat="1" ht="16.2" hidden="1" x14ac:dyDescent="0.3">
      <c r="C122" s="82"/>
      <c r="D122" s="82"/>
      <c r="E122" s="82"/>
      <c r="F122" s="82"/>
      <c r="G122" s="82"/>
      <c r="H122" s="82"/>
      <c r="I122" s="82"/>
      <c r="J122" s="82"/>
      <c r="K122" s="82"/>
      <c r="L122" s="36"/>
      <c r="M122" s="36"/>
      <c r="N122" s="37"/>
    </row>
    <row r="123" spans="3:14" s="38" customFormat="1" ht="16.2" hidden="1" x14ac:dyDescent="0.3">
      <c r="C123" s="82"/>
      <c r="D123" s="82"/>
      <c r="E123" s="82"/>
      <c r="F123" s="82"/>
      <c r="G123" s="82"/>
      <c r="H123" s="82"/>
      <c r="I123" s="82"/>
      <c r="J123" s="82"/>
      <c r="K123" s="82"/>
      <c r="L123" s="36"/>
      <c r="M123" s="36"/>
      <c r="N123" s="37"/>
    </row>
    <row r="124" spans="3:14" s="38" customFormat="1" ht="16.2" hidden="1" x14ac:dyDescent="0.3">
      <c r="C124" s="82"/>
      <c r="D124" s="82"/>
      <c r="E124" s="82"/>
      <c r="F124" s="82"/>
      <c r="G124" s="82"/>
      <c r="H124" s="82"/>
      <c r="I124" s="82"/>
      <c r="J124" s="82"/>
      <c r="K124" s="82"/>
      <c r="L124" s="36"/>
      <c r="M124" s="36"/>
      <c r="N124" s="37"/>
    </row>
    <row r="125" spans="3:14" s="38" customFormat="1" ht="16.2" hidden="1" x14ac:dyDescent="0.3">
      <c r="C125" s="82"/>
      <c r="D125" s="82"/>
      <c r="E125" s="82"/>
      <c r="F125" s="82"/>
      <c r="G125" s="82"/>
      <c r="H125" s="82"/>
      <c r="I125" s="82"/>
      <c r="J125" s="82"/>
      <c r="K125" s="82"/>
      <c r="L125" s="36"/>
      <c r="M125" s="36"/>
      <c r="N125" s="37"/>
    </row>
    <row r="126" spans="3:14" s="38" customFormat="1" ht="16.2" hidden="1" x14ac:dyDescent="0.3">
      <c r="C126" s="82"/>
      <c r="D126" s="82"/>
      <c r="E126" s="82"/>
      <c r="F126" s="82"/>
      <c r="G126" s="82"/>
      <c r="H126" s="82"/>
      <c r="I126" s="82"/>
      <c r="J126" s="82"/>
      <c r="K126" s="82"/>
      <c r="L126" s="36"/>
      <c r="M126" s="36"/>
      <c r="N126" s="37"/>
    </row>
    <row r="127" spans="3:14" s="38" customFormat="1" ht="16.2" hidden="1" x14ac:dyDescent="0.3">
      <c r="C127" s="82"/>
      <c r="D127" s="82"/>
      <c r="E127" s="82"/>
      <c r="F127" s="82"/>
      <c r="G127" s="82"/>
      <c r="H127" s="82"/>
      <c r="I127" s="82"/>
      <c r="J127" s="82"/>
      <c r="K127" s="82"/>
      <c r="L127" s="36"/>
      <c r="M127" s="36"/>
      <c r="N127" s="37"/>
    </row>
    <row r="128" spans="3:14" s="38" customFormat="1" ht="16.2" hidden="1" x14ac:dyDescent="0.3">
      <c r="C128" s="82"/>
      <c r="D128" s="82"/>
      <c r="E128" s="82"/>
      <c r="F128" s="82"/>
      <c r="G128" s="82"/>
      <c r="H128" s="82"/>
      <c r="I128" s="82"/>
      <c r="J128" s="82"/>
      <c r="K128" s="82"/>
      <c r="L128" s="36"/>
      <c r="M128" s="36"/>
      <c r="N128" s="37"/>
    </row>
    <row r="129" spans="3:14" s="38" customFormat="1" ht="16.2" hidden="1" x14ac:dyDescent="0.3">
      <c r="C129" s="82"/>
      <c r="D129" s="82"/>
      <c r="E129" s="82"/>
      <c r="F129" s="82"/>
      <c r="G129" s="82"/>
      <c r="H129" s="82"/>
      <c r="I129" s="82"/>
      <c r="J129" s="82"/>
      <c r="K129" s="82"/>
      <c r="L129" s="36"/>
      <c r="M129" s="36"/>
      <c r="N129" s="37"/>
    </row>
    <row r="130" spans="3:14" s="38" customFormat="1" ht="16.2" hidden="1" x14ac:dyDescent="0.3">
      <c r="C130" s="82"/>
      <c r="D130" s="82"/>
      <c r="E130" s="82"/>
      <c r="F130" s="82"/>
      <c r="G130" s="82"/>
      <c r="H130" s="82"/>
      <c r="I130" s="82"/>
      <c r="J130" s="82"/>
      <c r="K130" s="82"/>
      <c r="L130" s="36"/>
      <c r="M130" s="36"/>
      <c r="N130" s="37"/>
    </row>
    <row r="131" spans="3:14" s="38" customFormat="1" ht="16.2" hidden="1" x14ac:dyDescent="0.3">
      <c r="C131" s="82"/>
      <c r="D131" s="82"/>
      <c r="E131" s="82"/>
      <c r="F131" s="82"/>
      <c r="G131" s="82"/>
      <c r="H131" s="82"/>
      <c r="I131" s="82"/>
      <c r="J131" s="82"/>
      <c r="K131" s="82"/>
      <c r="L131" s="36"/>
      <c r="M131" s="36"/>
      <c r="N131" s="37"/>
    </row>
    <row r="132" spans="3:14" s="38" customFormat="1" ht="16.2" hidden="1" x14ac:dyDescent="0.3">
      <c r="C132" s="82"/>
      <c r="D132" s="82"/>
      <c r="E132" s="82"/>
      <c r="F132" s="82"/>
      <c r="G132" s="82"/>
      <c r="H132" s="82"/>
      <c r="I132" s="82"/>
      <c r="J132" s="82"/>
      <c r="K132" s="82"/>
      <c r="L132" s="36"/>
      <c r="M132" s="36"/>
      <c r="N132" s="37"/>
    </row>
    <row r="133" spans="3:14" s="38" customFormat="1" ht="16.2" hidden="1" x14ac:dyDescent="0.3">
      <c r="C133" s="82"/>
      <c r="D133" s="82"/>
      <c r="E133" s="82"/>
      <c r="F133" s="82"/>
      <c r="G133" s="82"/>
      <c r="H133" s="82"/>
      <c r="I133" s="82"/>
      <c r="J133" s="82"/>
      <c r="K133" s="82"/>
      <c r="L133" s="36"/>
      <c r="M133" s="36"/>
      <c r="N133" s="37"/>
    </row>
    <row r="134" spans="3:14" s="38" customFormat="1" ht="16.2" hidden="1" x14ac:dyDescent="0.3">
      <c r="C134" s="82"/>
      <c r="D134" s="82"/>
      <c r="E134" s="82"/>
      <c r="F134" s="82"/>
      <c r="G134" s="82"/>
      <c r="H134" s="82"/>
      <c r="I134" s="82"/>
      <c r="J134" s="82"/>
      <c r="K134" s="82"/>
      <c r="L134" s="36"/>
      <c r="M134" s="36"/>
      <c r="N134" s="37"/>
    </row>
    <row r="135" spans="3:14" s="38" customFormat="1" ht="16.2" hidden="1" x14ac:dyDescent="0.3">
      <c r="C135" s="82"/>
      <c r="D135" s="82"/>
      <c r="E135" s="82"/>
      <c r="F135" s="82"/>
      <c r="G135" s="82"/>
      <c r="H135" s="82"/>
      <c r="I135" s="82"/>
      <c r="J135" s="82"/>
      <c r="K135" s="82"/>
      <c r="L135" s="36"/>
      <c r="M135" s="36"/>
      <c r="N135" s="37"/>
    </row>
    <row r="136" spans="3:14" s="38" customFormat="1" ht="16.2" hidden="1" x14ac:dyDescent="0.3">
      <c r="C136" s="82"/>
      <c r="D136" s="82"/>
      <c r="E136" s="82"/>
      <c r="F136" s="82"/>
      <c r="G136" s="82"/>
      <c r="H136" s="82"/>
      <c r="I136" s="82"/>
      <c r="J136" s="82"/>
      <c r="K136" s="82"/>
      <c r="L136" s="36"/>
      <c r="M136" s="36"/>
      <c r="N136" s="37"/>
    </row>
    <row r="137" spans="3:14" s="38" customFormat="1" ht="16.2" hidden="1" x14ac:dyDescent="0.3">
      <c r="C137" s="82"/>
      <c r="D137" s="82"/>
      <c r="E137" s="82"/>
      <c r="F137" s="82"/>
      <c r="G137" s="82"/>
      <c r="H137" s="82"/>
      <c r="I137" s="82"/>
      <c r="J137" s="82"/>
      <c r="K137" s="82"/>
      <c r="L137" s="36"/>
      <c r="M137" s="36"/>
      <c r="N137" s="37"/>
    </row>
    <row r="138" spans="3:14" s="38" customFormat="1" ht="16.2" hidden="1" x14ac:dyDescent="0.3">
      <c r="C138" s="82"/>
      <c r="D138" s="82"/>
      <c r="E138" s="82"/>
      <c r="F138" s="82"/>
      <c r="G138" s="82"/>
      <c r="H138" s="82"/>
      <c r="I138" s="82"/>
      <c r="J138" s="82"/>
      <c r="K138" s="82"/>
      <c r="L138" s="36"/>
      <c r="M138" s="36"/>
      <c r="N138" s="37"/>
    </row>
    <row r="139" spans="3:14" s="38" customFormat="1" ht="16.2" hidden="1" x14ac:dyDescent="0.3">
      <c r="C139" s="82"/>
      <c r="D139" s="82"/>
      <c r="E139" s="82"/>
      <c r="F139" s="82"/>
      <c r="G139" s="82"/>
      <c r="H139" s="82"/>
      <c r="I139" s="82"/>
      <c r="J139" s="82"/>
      <c r="K139" s="82"/>
      <c r="L139" s="36"/>
      <c r="M139" s="36"/>
      <c r="N139" s="37"/>
    </row>
    <row r="140" spans="3:14" s="38" customFormat="1" ht="16.2" hidden="1" x14ac:dyDescent="0.3">
      <c r="C140" s="82"/>
      <c r="D140" s="82"/>
      <c r="E140" s="82"/>
      <c r="F140" s="82"/>
      <c r="G140" s="82"/>
      <c r="H140" s="82"/>
      <c r="I140" s="82"/>
      <c r="J140" s="82"/>
      <c r="K140" s="82"/>
      <c r="L140" s="36"/>
      <c r="M140" s="36"/>
      <c r="N140" s="37"/>
    </row>
    <row r="141" spans="3:14" s="38" customFormat="1" ht="16.2" hidden="1" x14ac:dyDescent="0.3">
      <c r="C141" s="82"/>
      <c r="D141" s="82"/>
      <c r="E141" s="82"/>
      <c r="F141" s="82"/>
      <c r="G141" s="82"/>
      <c r="H141" s="82"/>
      <c r="I141" s="82"/>
      <c r="J141" s="82"/>
      <c r="K141" s="82"/>
      <c r="L141" s="36"/>
      <c r="M141" s="36"/>
      <c r="N141" s="37"/>
    </row>
    <row r="142" spans="3:14" s="38" customFormat="1" ht="16.2" hidden="1" x14ac:dyDescent="0.3">
      <c r="C142" s="82"/>
      <c r="D142" s="82"/>
      <c r="E142" s="82"/>
      <c r="F142" s="82"/>
      <c r="G142" s="82"/>
      <c r="H142" s="82"/>
      <c r="I142" s="82"/>
      <c r="J142" s="82"/>
      <c r="K142" s="82"/>
      <c r="L142" s="36"/>
      <c r="M142" s="36"/>
      <c r="N142" s="37"/>
    </row>
    <row r="143" spans="3:14" s="38" customFormat="1" ht="16.2" hidden="1" x14ac:dyDescent="0.3">
      <c r="C143" s="82"/>
      <c r="D143" s="82"/>
      <c r="E143" s="82"/>
      <c r="F143" s="82"/>
      <c r="G143" s="82"/>
      <c r="H143" s="82"/>
      <c r="I143" s="82"/>
      <c r="J143" s="82"/>
      <c r="K143" s="82"/>
      <c r="L143" s="36"/>
      <c r="M143" s="36"/>
      <c r="N143" s="37"/>
    </row>
    <row r="144" spans="3:14" s="38" customFormat="1" ht="16.2" hidden="1" x14ac:dyDescent="0.3">
      <c r="C144" s="82"/>
      <c r="D144" s="82"/>
      <c r="E144" s="82"/>
      <c r="F144" s="82"/>
      <c r="G144" s="82"/>
      <c r="H144" s="82"/>
      <c r="I144" s="82"/>
      <c r="J144" s="82"/>
      <c r="K144" s="82"/>
      <c r="L144" s="36"/>
      <c r="M144" s="36"/>
      <c r="N144" s="37"/>
    </row>
    <row r="145" spans="3:14" s="38" customFormat="1" ht="16.2" hidden="1" x14ac:dyDescent="0.3">
      <c r="C145" s="82"/>
      <c r="D145" s="82"/>
      <c r="E145" s="82"/>
      <c r="F145" s="82"/>
      <c r="G145" s="82"/>
      <c r="H145" s="82"/>
      <c r="I145" s="82"/>
      <c r="J145" s="82"/>
      <c r="K145" s="82"/>
      <c r="L145" s="36"/>
      <c r="M145" s="36"/>
      <c r="N145" s="37"/>
    </row>
    <row r="146" spans="3:14" s="38" customFormat="1" ht="16.2" hidden="1" x14ac:dyDescent="0.3">
      <c r="C146" s="82"/>
      <c r="D146" s="82"/>
      <c r="E146" s="82"/>
      <c r="F146" s="82"/>
      <c r="G146" s="82"/>
      <c r="H146" s="82"/>
      <c r="I146" s="82"/>
      <c r="J146" s="82"/>
      <c r="K146" s="82"/>
      <c r="L146" s="36"/>
      <c r="M146" s="36"/>
      <c r="N146" s="37"/>
    </row>
    <row r="147" spans="3:14" s="38" customFormat="1" ht="16.2" hidden="1" x14ac:dyDescent="0.3">
      <c r="C147" s="82"/>
      <c r="D147" s="82"/>
      <c r="E147" s="82"/>
      <c r="F147" s="82"/>
      <c r="G147" s="82"/>
      <c r="H147" s="82"/>
      <c r="I147" s="82"/>
      <c r="J147" s="82"/>
      <c r="K147" s="82"/>
      <c r="L147" s="36"/>
      <c r="M147" s="36"/>
      <c r="N147" s="37"/>
    </row>
    <row r="148" spans="3:14" s="38" customFormat="1" ht="16.2" hidden="1" x14ac:dyDescent="0.3">
      <c r="C148" s="82"/>
      <c r="D148" s="82"/>
      <c r="E148" s="82"/>
      <c r="F148" s="82"/>
      <c r="G148" s="82"/>
      <c r="H148" s="82"/>
      <c r="I148" s="82"/>
      <c r="J148" s="82"/>
      <c r="K148" s="82"/>
      <c r="L148" s="36"/>
      <c r="M148" s="36"/>
      <c r="N148" s="37"/>
    </row>
    <row r="149" spans="3:14" s="38" customFormat="1" ht="16.2" hidden="1" x14ac:dyDescent="0.3">
      <c r="C149" s="82"/>
      <c r="D149" s="82"/>
      <c r="E149" s="82"/>
      <c r="F149" s="82"/>
      <c r="G149" s="82"/>
      <c r="H149" s="82"/>
      <c r="I149" s="82"/>
      <c r="J149" s="82"/>
      <c r="K149" s="82"/>
      <c r="L149" s="36"/>
      <c r="M149" s="36"/>
      <c r="N149" s="37"/>
    </row>
    <row r="150" spans="3:14" s="38" customFormat="1" ht="16.2" hidden="1" x14ac:dyDescent="0.3">
      <c r="C150" s="82"/>
      <c r="D150" s="82"/>
      <c r="E150" s="82"/>
      <c r="F150" s="82"/>
      <c r="G150" s="82"/>
      <c r="H150" s="82"/>
      <c r="I150" s="82"/>
      <c r="J150" s="82"/>
      <c r="K150" s="82"/>
      <c r="L150" s="36"/>
      <c r="M150" s="36"/>
      <c r="N150" s="37"/>
    </row>
    <row r="151" spans="3:14" s="38" customFormat="1" ht="16.2" hidden="1" x14ac:dyDescent="0.3">
      <c r="C151" s="82"/>
      <c r="D151" s="82"/>
      <c r="E151" s="82"/>
      <c r="F151" s="82"/>
      <c r="G151" s="82"/>
      <c r="H151" s="82"/>
      <c r="I151" s="82"/>
      <c r="J151" s="82"/>
      <c r="K151" s="82"/>
      <c r="L151" s="36"/>
      <c r="M151" s="36"/>
      <c r="N151" s="37"/>
    </row>
    <row r="152" spans="3:14" s="38" customFormat="1" ht="16.2" hidden="1" x14ac:dyDescent="0.3">
      <c r="C152" s="82"/>
      <c r="D152" s="82"/>
      <c r="E152" s="82"/>
      <c r="F152" s="82"/>
      <c r="G152" s="82"/>
      <c r="H152" s="82"/>
      <c r="I152" s="82"/>
      <c r="J152" s="82"/>
      <c r="K152" s="82"/>
      <c r="L152" s="36"/>
      <c r="M152" s="36"/>
      <c r="N152" s="37"/>
    </row>
    <row r="153" spans="3:14" s="38" customFormat="1" ht="16.2" hidden="1" x14ac:dyDescent="0.3">
      <c r="C153" s="82"/>
      <c r="D153" s="82"/>
      <c r="E153" s="82"/>
      <c r="F153" s="82"/>
      <c r="G153" s="82"/>
      <c r="H153" s="82"/>
      <c r="I153" s="82"/>
      <c r="J153" s="82"/>
      <c r="K153" s="82"/>
      <c r="L153" s="36"/>
      <c r="M153" s="36"/>
      <c r="N153" s="37"/>
    </row>
    <row r="154" spans="3:14" s="38" customFormat="1" ht="16.2" hidden="1" x14ac:dyDescent="0.3">
      <c r="C154" s="82"/>
      <c r="D154" s="82"/>
      <c r="E154" s="82"/>
      <c r="F154" s="82"/>
      <c r="G154" s="82"/>
      <c r="H154" s="82"/>
      <c r="I154" s="82"/>
      <c r="J154" s="82"/>
      <c r="K154" s="82"/>
      <c r="L154" s="36"/>
      <c r="M154" s="36"/>
      <c r="N154" s="37"/>
    </row>
    <row r="155" spans="3:14" s="38" customFormat="1" ht="16.2" hidden="1" x14ac:dyDescent="0.3">
      <c r="C155" s="82"/>
      <c r="D155" s="82"/>
      <c r="E155" s="82"/>
      <c r="F155" s="82"/>
      <c r="G155" s="82"/>
      <c r="H155" s="82"/>
      <c r="I155" s="82"/>
      <c r="J155" s="82"/>
      <c r="K155" s="82"/>
      <c r="L155" s="36"/>
      <c r="M155" s="36"/>
      <c r="N155" s="37"/>
    </row>
    <row r="156" spans="3:14" s="38" customFormat="1" ht="16.2" hidden="1" x14ac:dyDescent="0.3">
      <c r="C156" s="82"/>
      <c r="D156" s="82"/>
      <c r="E156" s="82"/>
      <c r="F156" s="82"/>
      <c r="G156" s="82"/>
      <c r="H156" s="82"/>
      <c r="I156" s="82"/>
      <c r="J156" s="82"/>
      <c r="K156" s="82"/>
      <c r="L156" s="36"/>
      <c r="M156" s="36"/>
      <c r="N156" s="37"/>
    </row>
    <row r="157" spans="3:14" s="38" customFormat="1" ht="16.2" hidden="1" x14ac:dyDescent="0.3">
      <c r="C157" s="82"/>
      <c r="D157" s="82"/>
      <c r="E157" s="82"/>
      <c r="F157" s="82"/>
      <c r="G157" s="82"/>
      <c r="H157" s="82"/>
      <c r="I157" s="82"/>
      <c r="J157" s="82"/>
      <c r="K157" s="82"/>
      <c r="L157" s="36"/>
      <c r="M157" s="36"/>
      <c r="N157" s="37"/>
    </row>
    <row r="158" spans="3:14" s="38" customFormat="1" ht="16.2" hidden="1" x14ac:dyDescent="0.3">
      <c r="C158" s="82"/>
      <c r="D158" s="82"/>
      <c r="E158" s="82"/>
      <c r="F158" s="82"/>
      <c r="G158" s="82"/>
      <c r="H158" s="82"/>
      <c r="I158" s="82"/>
      <c r="J158" s="82"/>
      <c r="K158" s="82"/>
      <c r="L158" s="36"/>
      <c r="M158" s="36"/>
      <c r="N158" s="37"/>
    </row>
    <row r="159" spans="3:14" s="38" customFormat="1" ht="16.2" hidden="1" x14ac:dyDescent="0.3">
      <c r="C159" s="82"/>
      <c r="D159" s="82"/>
      <c r="E159" s="82"/>
      <c r="F159" s="82"/>
      <c r="G159" s="82"/>
      <c r="H159" s="82"/>
      <c r="I159" s="82"/>
      <c r="J159" s="82"/>
      <c r="K159" s="82"/>
      <c r="L159" s="36"/>
      <c r="M159" s="36"/>
      <c r="N159" s="37"/>
    </row>
    <row r="160" spans="3:14" s="38" customFormat="1" ht="16.2" hidden="1" x14ac:dyDescent="0.3">
      <c r="C160" s="82"/>
      <c r="D160" s="82"/>
      <c r="E160" s="82"/>
      <c r="F160" s="82"/>
      <c r="G160" s="82"/>
      <c r="H160" s="82"/>
      <c r="I160" s="82"/>
      <c r="J160" s="82"/>
      <c r="K160" s="82"/>
      <c r="L160" s="36"/>
      <c r="M160" s="36"/>
      <c r="N160" s="37"/>
    </row>
    <row r="161" spans="3:14" s="38" customFormat="1" ht="16.2" hidden="1" x14ac:dyDescent="0.3">
      <c r="C161" s="82"/>
      <c r="D161" s="82"/>
      <c r="E161" s="82"/>
      <c r="F161" s="82"/>
      <c r="G161" s="82"/>
      <c r="H161" s="82"/>
      <c r="I161" s="82"/>
      <c r="J161" s="82"/>
      <c r="K161" s="82"/>
      <c r="L161" s="36"/>
      <c r="M161" s="36"/>
      <c r="N161" s="37"/>
    </row>
    <row r="162" spans="3:14" s="38" customFormat="1" ht="16.2" hidden="1" x14ac:dyDescent="0.3">
      <c r="C162" s="82"/>
      <c r="D162" s="82"/>
      <c r="E162" s="82"/>
      <c r="F162" s="82"/>
      <c r="G162" s="82"/>
      <c r="H162" s="82"/>
      <c r="I162" s="82"/>
      <c r="J162" s="82"/>
      <c r="K162" s="82"/>
      <c r="L162" s="36"/>
      <c r="M162" s="36"/>
      <c r="N162" s="37"/>
    </row>
    <row r="163" spans="3:14" s="38" customFormat="1" ht="16.2" hidden="1" x14ac:dyDescent="0.3">
      <c r="C163" s="82"/>
      <c r="D163" s="82"/>
      <c r="E163" s="82"/>
      <c r="F163" s="82"/>
      <c r="G163" s="82"/>
      <c r="H163" s="82"/>
      <c r="I163" s="82"/>
      <c r="J163" s="82"/>
      <c r="K163" s="82"/>
      <c r="L163" s="36"/>
      <c r="M163" s="36"/>
      <c r="N163" s="37"/>
    </row>
    <row r="164" spans="3:14" s="38" customFormat="1" ht="16.2" hidden="1" x14ac:dyDescent="0.3">
      <c r="C164" s="82"/>
      <c r="D164" s="82"/>
      <c r="E164" s="82"/>
      <c r="F164" s="82"/>
      <c r="G164" s="82"/>
      <c r="H164" s="82"/>
      <c r="I164" s="82"/>
      <c r="J164" s="82"/>
      <c r="K164" s="82"/>
      <c r="L164" s="36"/>
      <c r="M164" s="36"/>
      <c r="N164" s="37"/>
    </row>
    <row r="165" spans="3:14" s="38" customFormat="1" ht="16.2" hidden="1" x14ac:dyDescent="0.3">
      <c r="C165" s="82"/>
      <c r="D165" s="82"/>
      <c r="E165" s="82"/>
      <c r="F165" s="82"/>
      <c r="G165" s="82"/>
      <c r="H165" s="82"/>
      <c r="I165" s="82"/>
      <c r="J165" s="82"/>
      <c r="K165" s="82"/>
      <c r="L165" s="36"/>
      <c r="M165" s="36"/>
      <c r="N165" s="37"/>
    </row>
    <row r="166" spans="3:14" s="38" customFormat="1" ht="16.2" hidden="1" x14ac:dyDescent="0.3">
      <c r="C166" s="82"/>
      <c r="D166" s="82"/>
      <c r="E166" s="82"/>
      <c r="F166" s="82"/>
      <c r="G166" s="82"/>
      <c r="H166" s="82"/>
      <c r="I166" s="82"/>
      <c r="J166" s="82"/>
      <c r="K166" s="82"/>
      <c r="L166" s="36"/>
      <c r="M166" s="36"/>
      <c r="N166" s="37"/>
    </row>
    <row r="167" spans="3:14" s="38" customFormat="1" ht="16.2" hidden="1" x14ac:dyDescent="0.3">
      <c r="C167" s="82"/>
      <c r="D167" s="82"/>
      <c r="E167" s="82"/>
      <c r="F167" s="82"/>
      <c r="G167" s="82"/>
      <c r="H167" s="82"/>
      <c r="I167" s="82"/>
      <c r="J167" s="82"/>
      <c r="K167" s="82"/>
      <c r="L167" s="36"/>
      <c r="M167" s="36"/>
      <c r="N167" s="37"/>
    </row>
    <row r="168" spans="3:14" s="38" customFormat="1" ht="16.2" hidden="1" x14ac:dyDescent="0.3">
      <c r="C168" s="82"/>
      <c r="D168" s="82"/>
      <c r="E168" s="82"/>
      <c r="F168" s="82"/>
      <c r="G168" s="82"/>
      <c r="H168" s="82"/>
      <c r="I168" s="82"/>
      <c r="J168" s="82"/>
      <c r="K168" s="82"/>
      <c r="L168" s="36"/>
      <c r="M168" s="36"/>
      <c r="N168" s="37"/>
    </row>
    <row r="169" spans="3:14" s="38" customFormat="1" ht="16.2" hidden="1" x14ac:dyDescent="0.3">
      <c r="C169" s="82"/>
      <c r="D169" s="82"/>
      <c r="E169" s="82"/>
      <c r="F169" s="82"/>
      <c r="G169" s="82"/>
      <c r="H169" s="82"/>
      <c r="I169" s="82"/>
      <c r="J169" s="82"/>
      <c r="K169" s="82"/>
      <c r="L169" s="36"/>
      <c r="M169" s="36"/>
      <c r="N169" s="37"/>
    </row>
    <row r="170" spans="3:14" s="38" customFormat="1" ht="16.2" hidden="1" x14ac:dyDescent="0.3">
      <c r="C170" s="82"/>
      <c r="D170" s="82"/>
      <c r="E170" s="82"/>
      <c r="F170" s="82"/>
      <c r="G170" s="82"/>
      <c r="H170" s="82"/>
      <c r="I170" s="82"/>
      <c r="J170" s="82"/>
      <c r="K170" s="82"/>
      <c r="L170" s="36"/>
      <c r="M170" s="36"/>
      <c r="N170" s="37"/>
    </row>
    <row r="171" spans="3:14" s="38" customFormat="1" ht="16.2" hidden="1" x14ac:dyDescent="0.3">
      <c r="C171" s="82"/>
      <c r="D171" s="82"/>
      <c r="E171" s="82"/>
      <c r="F171" s="82"/>
      <c r="G171" s="82"/>
      <c r="H171" s="82"/>
      <c r="I171" s="82"/>
      <c r="J171" s="82"/>
      <c r="K171" s="82"/>
      <c r="L171" s="36"/>
      <c r="M171" s="36"/>
      <c r="N171" s="37"/>
    </row>
    <row r="172" spans="3:14" s="38" customFormat="1" ht="16.2" hidden="1" x14ac:dyDescent="0.3">
      <c r="C172" s="82"/>
      <c r="D172" s="82"/>
      <c r="E172" s="82"/>
      <c r="F172" s="82"/>
      <c r="G172" s="82"/>
      <c r="H172" s="82"/>
      <c r="I172" s="82"/>
      <c r="J172" s="82"/>
      <c r="K172" s="82"/>
      <c r="L172" s="36"/>
      <c r="M172" s="36"/>
      <c r="N172" s="37"/>
    </row>
    <row r="173" spans="3:14" s="38" customFormat="1" ht="16.2" hidden="1" x14ac:dyDescent="0.3">
      <c r="C173" s="82"/>
      <c r="D173" s="82"/>
      <c r="E173" s="82"/>
      <c r="F173" s="82"/>
      <c r="G173" s="82"/>
      <c r="H173" s="82"/>
      <c r="I173" s="82"/>
      <c r="J173" s="82"/>
      <c r="K173" s="82"/>
      <c r="L173" s="36"/>
      <c r="M173" s="36"/>
      <c r="N173" s="37"/>
    </row>
    <row r="174" spans="3:14" s="38" customFormat="1" ht="16.2" hidden="1" x14ac:dyDescent="0.3">
      <c r="C174" s="82"/>
      <c r="D174" s="82"/>
      <c r="E174" s="82"/>
      <c r="F174" s="82"/>
      <c r="G174" s="82"/>
      <c r="H174" s="82"/>
      <c r="I174" s="82"/>
      <c r="J174" s="82"/>
      <c r="K174" s="82"/>
      <c r="L174" s="36"/>
      <c r="M174" s="36"/>
      <c r="N174" s="37"/>
    </row>
    <row r="175" spans="3:14" s="38" customFormat="1" ht="16.2" hidden="1" x14ac:dyDescent="0.3">
      <c r="C175" s="82"/>
      <c r="D175" s="82"/>
      <c r="E175" s="82"/>
      <c r="F175" s="82"/>
      <c r="G175" s="82"/>
      <c r="H175" s="82"/>
      <c r="I175" s="82"/>
      <c r="J175" s="82"/>
      <c r="K175" s="82"/>
      <c r="L175" s="36"/>
      <c r="M175" s="36"/>
      <c r="N175" s="37"/>
    </row>
    <row r="176" spans="3:14" s="38" customFormat="1" ht="16.2" hidden="1" x14ac:dyDescent="0.3">
      <c r="C176" s="82"/>
      <c r="D176" s="82"/>
      <c r="E176" s="82"/>
      <c r="F176" s="82"/>
      <c r="G176" s="82"/>
      <c r="H176" s="82"/>
      <c r="I176" s="82"/>
      <c r="J176" s="82"/>
      <c r="K176" s="82"/>
      <c r="L176" s="36"/>
      <c r="M176" s="36"/>
      <c r="N176" s="37"/>
    </row>
    <row r="177" spans="3:14" s="38" customFormat="1" ht="16.2" hidden="1" x14ac:dyDescent="0.3">
      <c r="C177" s="82"/>
      <c r="D177" s="82"/>
      <c r="E177" s="82"/>
      <c r="F177" s="82"/>
      <c r="G177" s="82"/>
      <c r="H177" s="82"/>
      <c r="I177" s="82"/>
      <c r="J177" s="82"/>
      <c r="K177" s="82"/>
      <c r="L177" s="36"/>
      <c r="M177" s="36"/>
      <c r="N177" s="37"/>
    </row>
    <row r="178" spans="3:14" s="38" customFormat="1" ht="16.2" hidden="1" x14ac:dyDescent="0.3">
      <c r="C178" s="82"/>
      <c r="D178" s="82"/>
      <c r="E178" s="82"/>
      <c r="F178" s="82"/>
      <c r="G178" s="82"/>
      <c r="H178" s="82"/>
      <c r="I178" s="82"/>
      <c r="J178" s="82"/>
      <c r="K178" s="82"/>
      <c r="L178" s="36"/>
      <c r="M178" s="36"/>
      <c r="N178" s="37"/>
    </row>
    <row r="179" spans="3:14" s="38" customFormat="1" ht="16.2" hidden="1" x14ac:dyDescent="0.3">
      <c r="C179" s="82"/>
      <c r="D179" s="82"/>
      <c r="E179" s="82"/>
      <c r="F179" s="82"/>
      <c r="G179" s="82"/>
      <c r="H179" s="82"/>
      <c r="I179" s="82"/>
      <c r="J179" s="82"/>
      <c r="K179" s="82"/>
      <c r="L179" s="36"/>
      <c r="M179" s="36"/>
      <c r="N179" s="37"/>
    </row>
    <row r="180" spans="3:14" s="38" customFormat="1" ht="16.2" hidden="1" x14ac:dyDescent="0.3">
      <c r="C180" s="82"/>
      <c r="D180" s="82"/>
      <c r="E180" s="82"/>
      <c r="F180" s="82"/>
      <c r="G180" s="82"/>
      <c r="H180" s="82"/>
      <c r="I180" s="82"/>
      <c r="J180" s="82"/>
      <c r="K180" s="82"/>
      <c r="L180" s="36"/>
      <c r="M180" s="36"/>
      <c r="N180" s="37"/>
    </row>
    <row r="181" spans="3:14" s="38" customFormat="1" ht="16.2" hidden="1" x14ac:dyDescent="0.3">
      <c r="C181" s="82"/>
      <c r="D181" s="82"/>
      <c r="E181" s="82"/>
      <c r="F181" s="82"/>
      <c r="G181" s="82"/>
      <c r="H181" s="82"/>
      <c r="I181" s="82"/>
      <c r="J181" s="82"/>
      <c r="K181" s="82"/>
      <c r="L181" s="36"/>
      <c r="M181" s="36"/>
      <c r="N181" s="37"/>
    </row>
    <row r="182" spans="3:14" s="38" customFormat="1" ht="16.2" hidden="1" x14ac:dyDescent="0.3">
      <c r="C182" s="82"/>
      <c r="D182" s="82"/>
      <c r="E182" s="82"/>
      <c r="F182" s="82"/>
      <c r="G182" s="82"/>
      <c r="H182" s="82"/>
      <c r="I182" s="82"/>
      <c r="J182" s="82"/>
      <c r="K182" s="82"/>
      <c r="L182" s="36"/>
      <c r="M182" s="36"/>
      <c r="N182" s="37"/>
    </row>
    <row r="183" spans="3:14" s="38" customFormat="1" ht="16.2" hidden="1" x14ac:dyDescent="0.3">
      <c r="C183" s="82"/>
      <c r="D183" s="82"/>
      <c r="E183" s="82"/>
      <c r="F183" s="82"/>
      <c r="G183" s="82"/>
      <c r="H183" s="82"/>
      <c r="I183" s="82"/>
      <c r="J183" s="82"/>
      <c r="K183" s="82"/>
      <c r="L183" s="36"/>
      <c r="M183" s="36"/>
      <c r="N183" s="37"/>
    </row>
    <row r="184" spans="3:14" s="38" customFormat="1" ht="16.2" hidden="1" x14ac:dyDescent="0.3">
      <c r="C184" s="82"/>
      <c r="D184" s="82"/>
      <c r="E184" s="82"/>
      <c r="F184" s="82"/>
      <c r="G184" s="82"/>
      <c r="H184" s="82"/>
      <c r="I184" s="82"/>
      <c r="J184" s="82"/>
      <c r="K184" s="82"/>
      <c r="L184" s="36"/>
      <c r="M184" s="36"/>
      <c r="N184" s="37"/>
    </row>
    <row r="185" spans="3:14" s="38" customFormat="1" ht="16.2" hidden="1" x14ac:dyDescent="0.3">
      <c r="C185" s="82"/>
      <c r="D185" s="82"/>
      <c r="E185" s="82"/>
      <c r="F185" s="82"/>
      <c r="G185" s="82"/>
      <c r="H185" s="82"/>
      <c r="I185" s="82"/>
      <c r="J185" s="82"/>
      <c r="K185" s="82"/>
      <c r="L185" s="36"/>
      <c r="M185" s="36"/>
      <c r="N185" s="37"/>
    </row>
    <row r="186" spans="3:14" s="38" customFormat="1" ht="16.2" hidden="1" x14ac:dyDescent="0.3">
      <c r="C186" s="82"/>
      <c r="D186" s="82"/>
      <c r="E186" s="82"/>
      <c r="F186" s="82"/>
      <c r="G186" s="82"/>
      <c r="H186" s="82"/>
      <c r="I186" s="82"/>
      <c r="J186" s="82"/>
      <c r="K186" s="82"/>
      <c r="L186" s="36"/>
      <c r="M186" s="36"/>
      <c r="N186" s="37"/>
    </row>
    <row r="187" spans="3:14" s="38" customFormat="1" ht="16.2" hidden="1" x14ac:dyDescent="0.3">
      <c r="C187" s="82"/>
      <c r="D187" s="82"/>
      <c r="E187" s="82"/>
      <c r="F187" s="82"/>
      <c r="G187" s="82"/>
      <c r="H187" s="82"/>
      <c r="I187" s="82"/>
      <c r="J187" s="82"/>
      <c r="K187" s="82"/>
      <c r="L187" s="36"/>
      <c r="M187" s="36"/>
      <c r="N187" s="37"/>
    </row>
    <row r="188" spans="3:14" s="38" customFormat="1" ht="16.2" hidden="1" x14ac:dyDescent="0.3">
      <c r="C188" s="82"/>
      <c r="D188" s="82"/>
      <c r="E188" s="82"/>
      <c r="F188" s="82"/>
      <c r="G188" s="82"/>
      <c r="H188" s="82"/>
      <c r="I188" s="82"/>
      <c r="J188" s="82"/>
      <c r="K188" s="82"/>
      <c r="L188" s="36"/>
      <c r="M188" s="36"/>
      <c r="N188" s="37"/>
    </row>
    <row r="189" spans="3:14" s="38" customFormat="1" ht="16.2" hidden="1" x14ac:dyDescent="0.3">
      <c r="C189" s="82"/>
      <c r="D189" s="82"/>
      <c r="E189" s="82"/>
      <c r="F189" s="82"/>
      <c r="G189" s="82"/>
      <c r="H189" s="82"/>
      <c r="I189" s="82"/>
      <c r="J189" s="82"/>
      <c r="K189" s="82"/>
      <c r="L189" s="36"/>
      <c r="M189" s="36"/>
      <c r="N189" s="37"/>
    </row>
    <row r="190" spans="3:14" s="38" customFormat="1" ht="16.2" hidden="1" x14ac:dyDescent="0.3">
      <c r="C190" s="82"/>
      <c r="D190" s="82"/>
      <c r="E190" s="82"/>
      <c r="F190" s="82"/>
      <c r="G190" s="82"/>
      <c r="H190" s="82"/>
      <c r="I190" s="82"/>
      <c r="J190" s="82"/>
      <c r="K190" s="82"/>
      <c r="L190" s="36"/>
      <c r="M190" s="36"/>
      <c r="N190" s="37"/>
    </row>
    <row r="191" spans="3:14" s="38" customFormat="1" ht="16.2" hidden="1" x14ac:dyDescent="0.3">
      <c r="C191" s="82"/>
      <c r="D191" s="82"/>
      <c r="E191" s="82"/>
      <c r="F191" s="82"/>
      <c r="G191" s="82"/>
      <c r="H191" s="82"/>
      <c r="I191" s="82"/>
      <c r="J191" s="82"/>
      <c r="K191" s="82"/>
      <c r="L191" s="36"/>
      <c r="M191" s="36"/>
      <c r="N191" s="37"/>
    </row>
    <row r="192" spans="3:14" s="38" customFormat="1" ht="16.2" hidden="1" x14ac:dyDescent="0.3">
      <c r="C192" s="82"/>
      <c r="D192" s="82"/>
      <c r="E192" s="82"/>
      <c r="F192" s="82"/>
      <c r="G192" s="82"/>
      <c r="H192" s="82"/>
      <c r="I192" s="82"/>
      <c r="J192" s="82"/>
      <c r="K192" s="82"/>
      <c r="L192" s="36"/>
      <c r="M192" s="36"/>
      <c r="N192" s="37"/>
    </row>
    <row r="193" spans="3:14" s="38" customFormat="1" ht="16.2" hidden="1" x14ac:dyDescent="0.3">
      <c r="C193" s="82"/>
      <c r="D193" s="82"/>
      <c r="E193" s="82"/>
      <c r="F193" s="82"/>
      <c r="G193" s="82"/>
      <c r="H193" s="82"/>
      <c r="I193" s="82"/>
      <c r="J193" s="82"/>
      <c r="K193" s="82"/>
      <c r="L193" s="36"/>
      <c r="M193" s="36"/>
      <c r="N193" s="37"/>
    </row>
    <row r="194" spans="3:14" s="38" customFormat="1" ht="16.2" hidden="1" x14ac:dyDescent="0.3">
      <c r="C194" s="82"/>
      <c r="D194" s="82"/>
      <c r="E194" s="82"/>
      <c r="F194" s="82"/>
      <c r="G194" s="82"/>
      <c r="H194" s="82"/>
      <c r="I194" s="82"/>
      <c r="J194" s="82"/>
      <c r="K194" s="82"/>
      <c r="L194" s="36"/>
      <c r="M194" s="36"/>
      <c r="N194" s="37"/>
    </row>
    <row r="195" spans="3:14" s="38" customFormat="1" ht="16.2" hidden="1" x14ac:dyDescent="0.3">
      <c r="C195" s="82"/>
      <c r="D195" s="82"/>
      <c r="E195" s="82"/>
      <c r="F195" s="82"/>
      <c r="G195" s="82"/>
      <c r="H195" s="82"/>
      <c r="I195" s="82"/>
      <c r="J195" s="82"/>
      <c r="K195" s="82"/>
      <c r="L195" s="36"/>
      <c r="M195" s="36"/>
      <c r="N195" s="37"/>
    </row>
    <row r="196" spans="3:14" s="38" customFormat="1" ht="16.2" hidden="1" x14ac:dyDescent="0.3">
      <c r="C196" s="82"/>
      <c r="D196" s="82"/>
      <c r="E196" s="82"/>
      <c r="F196" s="82"/>
      <c r="G196" s="82"/>
      <c r="H196" s="82"/>
      <c r="I196" s="82"/>
      <c r="J196" s="82"/>
      <c r="K196" s="82"/>
      <c r="L196" s="36"/>
      <c r="M196" s="36"/>
      <c r="N196" s="37"/>
    </row>
    <row r="197" spans="3:14" s="38" customFormat="1" ht="16.2" hidden="1" x14ac:dyDescent="0.3">
      <c r="C197" s="82"/>
      <c r="D197" s="82"/>
      <c r="E197" s="82"/>
      <c r="F197" s="82"/>
      <c r="G197" s="82"/>
      <c r="H197" s="82"/>
      <c r="I197" s="82"/>
      <c r="J197" s="82"/>
      <c r="K197" s="82"/>
      <c r="L197" s="36"/>
      <c r="M197" s="36"/>
      <c r="N197" s="37"/>
    </row>
    <row r="198" spans="3:14" s="38" customFormat="1" ht="16.2" hidden="1" x14ac:dyDescent="0.3">
      <c r="C198" s="82"/>
      <c r="D198" s="82"/>
      <c r="E198" s="82"/>
      <c r="F198" s="82"/>
      <c r="G198" s="82"/>
      <c r="H198" s="82"/>
      <c r="I198" s="82"/>
      <c r="J198" s="82"/>
      <c r="K198" s="82"/>
      <c r="L198" s="36"/>
      <c r="M198" s="36"/>
      <c r="N198" s="37"/>
    </row>
    <row r="199" spans="3:14" s="38" customFormat="1" ht="16.2" hidden="1" x14ac:dyDescent="0.3">
      <c r="C199" s="82"/>
      <c r="D199" s="82"/>
      <c r="E199" s="82"/>
      <c r="F199" s="82"/>
      <c r="G199" s="82"/>
      <c r="H199" s="82"/>
      <c r="I199" s="82"/>
      <c r="J199" s="82"/>
      <c r="K199" s="82"/>
      <c r="L199" s="36"/>
      <c r="M199" s="36"/>
      <c r="N199" s="37"/>
    </row>
    <row r="200" spans="3:14" s="38" customFormat="1" ht="16.2" hidden="1" x14ac:dyDescent="0.3">
      <c r="C200" s="82"/>
      <c r="D200" s="82"/>
      <c r="E200" s="82"/>
      <c r="F200" s="82"/>
      <c r="G200" s="82"/>
      <c r="H200" s="82"/>
      <c r="I200" s="82"/>
      <c r="J200" s="82"/>
      <c r="K200" s="82"/>
      <c r="L200" s="36"/>
      <c r="M200" s="36"/>
      <c r="N200" s="37"/>
    </row>
    <row r="201" spans="3:14" s="38" customFormat="1" ht="16.2" hidden="1" x14ac:dyDescent="0.3">
      <c r="C201" s="82"/>
      <c r="D201" s="82"/>
      <c r="E201" s="82"/>
      <c r="F201" s="82"/>
      <c r="G201" s="82"/>
      <c r="H201" s="82"/>
      <c r="I201" s="82"/>
      <c r="J201" s="82"/>
      <c r="K201" s="82"/>
      <c r="L201" s="36"/>
      <c r="M201" s="36"/>
      <c r="N201" s="37"/>
    </row>
    <row r="202" spans="3:14" s="38" customFormat="1" ht="16.2" hidden="1" x14ac:dyDescent="0.3">
      <c r="C202" s="82"/>
      <c r="D202" s="82"/>
      <c r="E202" s="82"/>
      <c r="F202" s="82"/>
      <c r="G202" s="82"/>
      <c r="H202" s="82"/>
      <c r="I202" s="82"/>
      <c r="J202" s="82"/>
      <c r="K202" s="82"/>
      <c r="L202" s="36"/>
      <c r="M202" s="36"/>
      <c r="N202" s="37"/>
    </row>
    <row r="203" spans="3:14" s="38" customFormat="1" ht="16.2" hidden="1" x14ac:dyDescent="0.3">
      <c r="C203" s="82"/>
      <c r="D203" s="82"/>
      <c r="E203" s="82"/>
      <c r="F203" s="82"/>
      <c r="G203" s="82"/>
      <c r="H203" s="82"/>
      <c r="I203" s="82"/>
      <c r="J203" s="82"/>
      <c r="K203" s="82"/>
      <c r="L203" s="36"/>
      <c r="M203" s="36"/>
      <c r="N203" s="37"/>
    </row>
    <row r="204" spans="3:14" s="38" customFormat="1" ht="16.2" hidden="1" x14ac:dyDescent="0.3">
      <c r="C204" s="82"/>
      <c r="D204" s="82"/>
      <c r="E204" s="82"/>
      <c r="F204" s="82"/>
      <c r="G204" s="82"/>
      <c r="H204" s="82"/>
      <c r="I204" s="82"/>
      <c r="J204" s="82"/>
      <c r="K204" s="82"/>
      <c r="L204" s="36"/>
      <c r="M204" s="36"/>
      <c r="N204" s="37"/>
    </row>
    <row r="205" spans="3:14" s="38" customFormat="1" ht="16.2" hidden="1" x14ac:dyDescent="0.3">
      <c r="C205" s="82"/>
      <c r="D205" s="82"/>
      <c r="E205" s="82"/>
      <c r="F205" s="82"/>
      <c r="G205" s="82"/>
      <c r="H205" s="82"/>
      <c r="I205" s="82"/>
      <c r="J205" s="82"/>
      <c r="K205" s="82"/>
      <c r="L205" s="36"/>
      <c r="M205" s="36"/>
      <c r="N205" s="37"/>
    </row>
    <row r="206" spans="3:14" s="38" customFormat="1" ht="16.2" hidden="1" x14ac:dyDescent="0.3">
      <c r="C206" s="82"/>
      <c r="D206" s="82"/>
      <c r="E206" s="82"/>
      <c r="F206" s="82"/>
      <c r="G206" s="82"/>
      <c r="H206" s="82"/>
      <c r="I206" s="82"/>
      <c r="J206" s="82"/>
      <c r="K206" s="82"/>
      <c r="L206" s="36"/>
      <c r="M206" s="36"/>
      <c r="N206" s="37"/>
    </row>
    <row r="207" spans="3:14" s="38" customFormat="1" ht="16.2" hidden="1" x14ac:dyDescent="0.3">
      <c r="C207" s="82"/>
      <c r="D207" s="82"/>
      <c r="E207" s="82"/>
      <c r="F207" s="82"/>
      <c r="G207" s="82"/>
      <c r="H207" s="82"/>
      <c r="I207" s="82"/>
      <c r="J207" s="82"/>
      <c r="K207" s="82"/>
      <c r="L207" s="36"/>
      <c r="M207" s="36"/>
      <c r="N207" s="37"/>
    </row>
    <row r="208" spans="3:14" s="38" customFormat="1" ht="16.2" hidden="1" x14ac:dyDescent="0.3">
      <c r="C208" s="82"/>
      <c r="D208" s="82"/>
      <c r="E208" s="82"/>
      <c r="F208" s="82"/>
      <c r="G208" s="82"/>
      <c r="H208" s="82"/>
      <c r="I208" s="82"/>
      <c r="J208" s="82"/>
      <c r="K208" s="82"/>
      <c r="L208" s="36"/>
      <c r="M208" s="36"/>
      <c r="N208" s="37"/>
    </row>
    <row r="209" spans="3:14" s="38" customFormat="1" ht="16.2" hidden="1" x14ac:dyDescent="0.3">
      <c r="C209" s="82"/>
      <c r="D209" s="82"/>
      <c r="E209" s="82"/>
      <c r="F209" s="82"/>
      <c r="G209" s="82"/>
      <c r="H209" s="82"/>
      <c r="I209" s="82"/>
      <c r="J209" s="82"/>
      <c r="K209" s="82"/>
      <c r="L209" s="36"/>
      <c r="M209" s="36"/>
      <c r="N209" s="37"/>
    </row>
    <row r="210" spans="3:14" s="38" customFormat="1" ht="16.2" hidden="1" x14ac:dyDescent="0.3">
      <c r="C210" s="82"/>
      <c r="D210" s="82"/>
      <c r="E210" s="82"/>
      <c r="F210" s="82"/>
      <c r="G210" s="82"/>
      <c r="H210" s="82"/>
      <c r="I210" s="82"/>
      <c r="J210" s="82"/>
      <c r="K210" s="82"/>
      <c r="L210" s="36"/>
      <c r="M210" s="36"/>
      <c r="N210" s="37"/>
    </row>
    <row r="211" spans="3:14" s="38" customFormat="1" ht="16.2" hidden="1" x14ac:dyDescent="0.3">
      <c r="C211" s="82"/>
      <c r="D211" s="82"/>
      <c r="E211" s="82"/>
      <c r="F211" s="82"/>
      <c r="G211" s="82"/>
      <c r="H211" s="82"/>
      <c r="I211" s="82"/>
      <c r="J211" s="82"/>
      <c r="K211" s="82"/>
      <c r="L211" s="36"/>
      <c r="M211" s="36"/>
      <c r="N211" s="37"/>
    </row>
    <row r="212" spans="3:14" s="38" customFormat="1" ht="16.2" hidden="1" x14ac:dyDescent="0.3">
      <c r="C212" s="82"/>
      <c r="D212" s="82"/>
      <c r="E212" s="82"/>
      <c r="F212" s="82"/>
      <c r="G212" s="82"/>
      <c r="H212" s="82"/>
      <c r="I212" s="82"/>
      <c r="J212" s="82"/>
      <c r="K212" s="82"/>
      <c r="L212" s="36"/>
      <c r="M212" s="36"/>
      <c r="N212" s="37"/>
    </row>
    <row r="213" spans="3:14" s="38" customFormat="1" ht="16.2" hidden="1" x14ac:dyDescent="0.3">
      <c r="C213" s="82"/>
      <c r="D213" s="82"/>
      <c r="E213" s="82"/>
      <c r="F213" s="82"/>
      <c r="G213" s="82"/>
      <c r="H213" s="82"/>
      <c r="I213" s="82"/>
      <c r="J213" s="82"/>
      <c r="K213" s="82"/>
      <c r="L213" s="36"/>
      <c r="M213" s="36"/>
      <c r="N213" s="37"/>
    </row>
    <row r="214" spans="3:14" s="38" customFormat="1" ht="16.2" hidden="1" x14ac:dyDescent="0.3">
      <c r="C214" s="82"/>
      <c r="D214" s="82"/>
      <c r="E214" s="82"/>
      <c r="F214" s="82"/>
      <c r="G214" s="82"/>
      <c r="H214" s="82"/>
      <c r="I214" s="82"/>
      <c r="J214" s="82"/>
      <c r="K214" s="82"/>
      <c r="L214" s="36"/>
      <c r="M214" s="36"/>
      <c r="N214" s="37"/>
    </row>
    <row r="215" spans="3:14" s="38" customFormat="1" ht="16.2" hidden="1" x14ac:dyDescent="0.3">
      <c r="C215" s="82"/>
      <c r="D215" s="82"/>
      <c r="E215" s="82"/>
      <c r="F215" s="82"/>
      <c r="G215" s="82"/>
      <c r="H215" s="82"/>
      <c r="I215" s="82"/>
      <c r="J215" s="82"/>
      <c r="K215" s="82"/>
      <c r="L215" s="36"/>
      <c r="M215" s="36"/>
      <c r="N215" s="37"/>
    </row>
    <row r="216" spans="3:14" s="38" customFormat="1" ht="16.2" hidden="1" x14ac:dyDescent="0.3">
      <c r="C216" s="82"/>
      <c r="D216" s="82"/>
      <c r="E216" s="82"/>
      <c r="F216" s="82"/>
      <c r="G216" s="82"/>
      <c r="H216" s="82"/>
      <c r="I216" s="82"/>
      <c r="J216" s="82"/>
      <c r="K216" s="82"/>
      <c r="L216" s="36"/>
      <c r="M216" s="36"/>
      <c r="N216" s="37"/>
    </row>
    <row r="217" spans="3:14" s="38" customFormat="1" ht="16.2" hidden="1" x14ac:dyDescent="0.3">
      <c r="C217" s="82"/>
      <c r="D217" s="82"/>
      <c r="E217" s="82"/>
      <c r="F217" s="82"/>
      <c r="G217" s="82"/>
      <c r="H217" s="82"/>
      <c r="I217" s="82"/>
      <c r="J217" s="82"/>
      <c r="K217" s="82"/>
      <c r="L217" s="36"/>
      <c r="M217" s="36"/>
      <c r="N217" s="37"/>
    </row>
    <row r="218" spans="3:14" s="38" customFormat="1" ht="16.2" hidden="1" x14ac:dyDescent="0.3">
      <c r="C218" s="82"/>
      <c r="D218" s="82"/>
      <c r="E218" s="82"/>
      <c r="F218" s="82"/>
      <c r="G218" s="82"/>
      <c r="H218" s="82"/>
      <c r="I218" s="82"/>
      <c r="J218" s="82"/>
      <c r="K218" s="82"/>
      <c r="L218" s="36"/>
      <c r="M218" s="36"/>
      <c r="N218" s="37"/>
    </row>
    <row r="219" spans="3:14" s="38" customFormat="1" ht="16.2" hidden="1" x14ac:dyDescent="0.3">
      <c r="C219" s="82"/>
      <c r="D219" s="82"/>
      <c r="E219" s="82"/>
      <c r="F219" s="82"/>
      <c r="G219" s="82"/>
      <c r="H219" s="82"/>
      <c r="I219" s="82"/>
      <c r="J219" s="82"/>
      <c r="K219" s="82"/>
      <c r="L219" s="36"/>
      <c r="M219" s="36"/>
      <c r="N219" s="37"/>
    </row>
    <row r="220" spans="3:14" s="38" customFormat="1" ht="16.2" hidden="1" x14ac:dyDescent="0.3">
      <c r="C220" s="82"/>
      <c r="D220" s="82"/>
      <c r="E220" s="82"/>
      <c r="F220" s="82"/>
      <c r="G220" s="82"/>
      <c r="H220" s="82"/>
      <c r="I220" s="82"/>
      <c r="J220" s="82"/>
      <c r="K220" s="82"/>
      <c r="L220" s="36"/>
      <c r="M220" s="36"/>
      <c r="N220" s="37"/>
    </row>
    <row r="221" spans="3:14" s="38" customFormat="1" ht="16.2" hidden="1" x14ac:dyDescent="0.3">
      <c r="C221" s="82"/>
      <c r="D221" s="82"/>
      <c r="E221" s="82"/>
      <c r="F221" s="82"/>
      <c r="G221" s="82"/>
      <c r="H221" s="82"/>
      <c r="I221" s="82"/>
      <c r="J221" s="82"/>
      <c r="K221" s="82"/>
      <c r="L221" s="36"/>
      <c r="M221" s="36"/>
      <c r="N221" s="37"/>
    </row>
    <row r="222" spans="3:14" s="38" customFormat="1" ht="16.2" hidden="1" x14ac:dyDescent="0.3">
      <c r="C222" s="82"/>
      <c r="D222" s="82"/>
      <c r="E222" s="82"/>
      <c r="F222" s="82"/>
      <c r="G222" s="82"/>
      <c r="H222" s="82"/>
      <c r="I222" s="82"/>
      <c r="J222" s="82"/>
      <c r="K222" s="82"/>
      <c r="L222" s="36"/>
      <c r="M222" s="36"/>
      <c r="N222" s="37"/>
    </row>
    <row r="223" spans="3:14" s="38" customFormat="1" ht="16.2" hidden="1" x14ac:dyDescent="0.3">
      <c r="C223" s="82"/>
      <c r="D223" s="82"/>
      <c r="E223" s="82"/>
      <c r="F223" s="82"/>
      <c r="G223" s="82"/>
      <c r="H223" s="82"/>
      <c r="I223" s="82"/>
      <c r="J223" s="82"/>
      <c r="K223" s="82"/>
      <c r="L223" s="36"/>
      <c r="M223" s="36"/>
      <c r="N223" s="37"/>
    </row>
    <row r="224" spans="3:14" s="38" customFormat="1" ht="16.2" hidden="1" x14ac:dyDescent="0.3">
      <c r="C224" s="82"/>
      <c r="D224" s="82"/>
      <c r="E224" s="82"/>
      <c r="F224" s="82"/>
      <c r="G224" s="82"/>
      <c r="H224" s="82"/>
      <c r="I224" s="82"/>
      <c r="J224" s="82"/>
      <c r="K224" s="82"/>
      <c r="L224" s="36"/>
      <c r="M224" s="36"/>
      <c r="N224" s="37"/>
    </row>
    <row r="225" spans="3:14" s="38" customFormat="1" ht="16.2" hidden="1" x14ac:dyDescent="0.3">
      <c r="C225" s="82"/>
      <c r="D225" s="82"/>
      <c r="E225" s="82"/>
      <c r="F225" s="82"/>
      <c r="G225" s="82"/>
      <c r="H225" s="82"/>
      <c r="I225" s="82"/>
      <c r="J225" s="82"/>
      <c r="K225" s="82"/>
      <c r="L225" s="36"/>
      <c r="M225" s="36"/>
      <c r="N225" s="37"/>
    </row>
    <row r="226" spans="3:14" s="38" customFormat="1" ht="16.2" hidden="1" x14ac:dyDescent="0.3">
      <c r="C226" s="82"/>
      <c r="D226" s="82"/>
      <c r="E226" s="82"/>
      <c r="F226" s="82"/>
      <c r="G226" s="82"/>
      <c r="H226" s="82"/>
      <c r="I226" s="82"/>
      <c r="J226" s="82"/>
      <c r="K226" s="82"/>
      <c r="L226" s="36"/>
      <c r="M226" s="36"/>
      <c r="N226" s="37"/>
    </row>
    <row r="227" spans="3:14" s="38" customFormat="1" ht="16.2" hidden="1" x14ac:dyDescent="0.3">
      <c r="C227" s="82"/>
      <c r="D227" s="82"/>
      <c r="E227" s="82"/>
      <c r="F227" s="82"/>
      <c r="G227" s="82"/>
      <c r="H227" s="82"/>
      <c r="I227" s="82"/>
      <c r="J227" s="82"/>
      <c r="K227" s="82"/>
      <c r="L227" s="36"/>
      <c r="M227" s="36"/>
      <c r="N227" s="37"/>
    </row>
    <row r="228" spans="3:14" s="38" customFormat="1" ht="16.2" hidden="1" x14ac:dyDescent="0.3">
      <c r="C228" s="82"/>
      <c r="D228" s="82"/>
      <c r="E228" s="82"/>
      <c r="F228" s="82"/>
      <c r="G228" s="82"/>
      <c r="H228" s="82"/>
      <c r="I228" s="82"/>
      <c r="J228" s="82"/>
      <c r="K228" s="82"/>
      <c r="L228" s="36"/>
      <c r="M228" s="36"/>
      <c r="N228" s="37"/>
    </row>
    <row r="229" spans="3:14" s="38" customFormat="1" ht="16.2" hidden="1" x14ac:dyDescent="0.3">
      <c r="C229" s="82"/>
      <c r="D229" s="82"/>
      <c r="E229" s="82"/>
      <c r="F229" s="82"/>
      <c r="G229" s="82"/>
      <c r="H229" s="82"/>
      <c r="I229" s="82"/>
      <c r="J229" s="82"/>
      <c r="K229" s="82"/>
      <c r="L229" s="36"/>
      <c r="M229" s="36"/>
      <c r="N229" s="37"/>
    </row>
    <row r="230" spans="3:14" s="38" customFormat="1" ht="16.2" hidden="1" x14ac:dyDescent="0.3">
      <c r="C230" s="82"/>
      <c r="D230" s="82"/>
      <c r="E230" s="82"/>
      <c r="F230" s="82"/>
      <c r="G230" s="82"/>
      <c r="H230" s="82"/>
      <c r="I230" s="82"/>
      <c r="J230" s="82"/>
      <c r="K230" s="82"/>
      <c r="L230" s="36"/>
      <c r="M230" s="36"/>
      <c r="N230" s="37"/>
    </row>
    <row r="231" spans="3:14" s="38" customFormat="1" ht="16.2" hidden="1" x14ac:dyDescent="0.3">
      <c r="C231" s="82"/>
      <c r="D231" s="82"/>
      <c r="E231" s="82"/>
      <c r="F231" s="82"/>
      <c r="G231" s="82"/>
      <c r="H231" s="82"/>
      <c r="I231" s="82"/>
      <c r="J231" s="82"/>
      <c r="K231" s="82"/>
      <c r="L231" s="36"/>
      <c r="M231" s="36"/>
      <c r="N231" s="37"/>
    </row>
    <row r="232" spans="3:14" s="38" customFormat="1" ht="16.2" hidden="1" x14ac:dyDescent="0.3">
      <c r="C232" s="82"/>
      <c r="D232" s="82"/>
      <c r="E232" s="82"/>
      <c r="F232" s="82"/>
      <c r="G232" s="82"/>
      <c r="H232" s="82"/>
      <c r="I232" s="82"/>
      <c r="J232" s="82"/>
      <c r="K232" s="82"/>
      <c r="L232" s="36"/>
      <c r="M232" s="36"/>
      <c r="N232" s="37"/>
    </row>
    <row r="233" spans="3:14" s="38" customFormat="1" ht="16.2" hidden="1" x14ac:dyDescent="0.3">
      <c r="C233" s="82"/>
      <c r="D233" s="82"/>
      <c r="E233" s="82"/>
      <c r="F233" s="82"/>
      <c r="G233" s="82"/>
      <c r="H233" s="82"/>
      <c r="I233" s="82"/>
      <c r="J233" s="82"/>
      <c r="K233" s="82"/>
      <c r="L233" s="36"/>
      <c r="M233" s="36"/>
      <c r="N233" s="37"/>
    </row>
    <row r="234" spans="3:14" s="38" customFormat="1" ht="16.2" hidden="1" x14ac:dyDescent="0.3">
      <c r="C234" s="82"/>
      <c r="D234" s="82"/>
      <c r="E234" s="82"/>
      <c r="F234" s="82"/>
      <c r="G234" s="82"/>
      <c r="H234" s="82"/>
      <c r="I234" s="82"/>
      <c r="J234" s="82"/>
      <c r="K234" s="82"/>
      <c r="L234" s="36"/>
      <c r="M234" s="36"/>
      <c r="N234" s="37"/>
    </row>
    <row r="235" spans="3:14" s="38" customFormat="1" ht="16.2" hidden="1" x14ac:dyDescent="0.3">
      <c r="C235" s="82"/>
      <c r="D235" s="82"/>
      <c r="E235" s="82"/>
      <c r="F235" s="82"/>
      <c r="G235" s="82"/>
      <c r="H235" s="82"/>
      <c r="I235" s="82"/>
      <c r="J235" s="82"/>
      <c r="K235" s="82"/>
      <c r="L235" s="36"/>
      <c r="M235" s="36"/>
      <c r="N235" s="37"/>
    </row>
    <row r="236" spans="3:14" s="38" customFormat="1" ht="16.2" hidden="1" x14ac:dyDescent="0.3">
      <c r="C236" s="82"/>
      <c r="D236" s="82"/>
      <c r="E236" s="82"/>
      <c r="F236" s="82"/>
      <c r="G236" s="82"/>
      <c r="H236" s="82"/>
      <c r="I236" s="82"/>
      <c r="J236" s="82"/>
      <c r="K236" s="82"/>
      <c r="L236" s="36"/>
      <c r="M236" s="36"/>
      <c r="N236" s="37"/>
    </row>
    <row r="237" spans="3:14" s="38" customFormat="1" ht="16.2" hidden="1" x14ac:dyDescent="0.3">
      <c r="C237" s="82"/>
      <c r="D237" s="82"/>
      <c r="E237" s="82"/>
      <c r="F237" s="82"/>
      <c r="G237" s="82"/>
      <c r="H237" s="82"/>
      <c r="I237" s="82"/>
      <c r="J237" s="82"/>
      <c r="K237" s="82"/>
      <c r="L237" s="36"/>
      <c r="M237" s="36"/>
      <c r="N237" s="37"/>
    </row>
    <row r="238" spans="3:14" s="38" customFormat="1" ht="16.2" hidden="1" x14ac:dyDescent="0.3">
      <c r="C238" s="82"/>
      <c r="D238" s="82"/>
      <c r="E238" s="82"/>
      <c r="F238" s="82"/>
      <c r="G238" s="82"/>
      <c r="H238" s="82"/>
      <c r="I238" s="82"/>
      <c r="J238" s="82"/>
      <c r="K238" s="82"/>
      <c r="L238" s="36"/>
      <c r="M238" s="36"/>
      <c r="N238" s="37"/>
    </row>
    <row r="239" spans="3:14" s="38" customFormat="1" ht="16.2" hidden="1" x14ac:dyDescent="0.3">
      <c r="C239" s="82"/>
      <c r="D239" s="82"/>
      <c r="E239" s="82"/>
      <c r="F239" s="82"/>
      <c r="G239" s="82"/>
      <c r="H239" s="82"/>
      <c r="I239" s="82"/>
      <c r="J239" s="82"/>
      <c r="K239" s="82"/>
      <c r="L239" s="36"/>
      <c r="M239" s="36"/>
      <c r="N239" s="37"/>
    </row>
    <row r="240" spans="3:14" s="38" customFormat="1" ht="16.2" hidden="1" x14ac:dyDescent="0.3">
      <c r="C240" s="82"/>
      <c r="D240" s="82"/>
      <c r="E240" s="82"/>
      <c r="F240" s="82"/>
      <c r="G240" s="82"/>
      <c r="H240" s="82"/>
      <c r="I240" s="82"/>
      <c r="J240" s="82"/>
      <c r="K240" s="82"/>
      <c r="L240" s="36"/>
      <c r="M240" s="36"/>
      <c r="N240" s="37"/>
    </row>
    <row r="241" spans="3:14" s="38" customFormat="1" ht="16.2" hidden="1" x14ac:dyDescent="0.3">
      <c r="C241" s="82"/>
      <c r="D241" s="82"/>
      <c r="E241" s="82"/>
      <c r="F241" s="82"/>
      <c r="G241" s="82"/>
      <c r="H241" s="82"/>
      <c r="I241" s="82"/>
      <c r="J241" s="82"/>
      <c r="K241" s="82"/>
      <c r="L241" s="36"/>
      <c r="M241" s="36"/>
      <c r="N241" s="37"/>
    </row>
    <row r="242" spans="3:14" s="38" customFormat="1" ht="16.2" hidden="1" x14ac:dyDescent="0.3">
      <c r="C242" s="82"/>
      <c r="D242" s="82"/>
      <c r="E242" s="82"/>
      <c r="F242" s="82"/>
      <c r="G242" s="82"/>
      <c r="H242" s="82"/>
      <c r="I242" s="82"/>
      <c r="J242" s="82"/>
      <c r="K242" s="82"/>
      <c r="L242" s="36"/>
      <c r="M242" s="36"/>
      <c r="N242" s="37"/>
    </row>
    <row r="243" spans="3:14" s="38" customFormat="1" ht="16.2" hidden="1" x14ac:dyDescent="0.3">
      <c r="C243" s="82"/>
      <c r="D243" s="82"/>
      <c r="E243" s="82"/>
      <c r="F243" s="82"/>
      <c r="G243" s="82"/>
      <c r="H243" s="82"/>
      <c r="I243" s="82"/>
      <c r="J243" s="82"/>
      <c r="K243" s="82"/>
      <c r="L243" s="36"/>
      <c r="M243" s="36"/>
      <c r="N243" s="37"/>
    </row>
    <row r="244" spans="3:14" s="38" customFormat="1" ht="16.2" hidden="1" x14ac:dyDescent="0.3">
      <c r="C244" s="82"/>
      <c r="D244" s="82"/>
      <c r="E244" s="82"/>
      <c r="F244" s="82"/>
      <c r="G244" s="82"/>
      <c r="H244" s="82"/>
      <c r="I244" s="82"/>
      <c r="J244" s="82"/>
      <c r="K244" s="82"/>
      <c r="L244" s="36"/>
      <c r="M244" s="36"/>
      <c r="N244" s="37"/>
    </row>
    <row r="245" spans="3:14" s="38" customFormat="1" ht="16.2" hidden="1" x14ac:dyDescent="0.3">
      <c r="C245" s="82"/>
      <c r="D245" s="82"/>
      <c r="E245" s="82"/>
      <c r="F245" s="82"/>
      <c r="G245" s="82"/>
      <c r="H245" s="82"/>
      <c r="I245" s="82"/>
      <c r="J245" s="82"/>
      <c r="K245" s="82"/>
      <c r="L245" s="36"/>
      <c r="M245" s="36"/>
      <c r="N245" s="37"/>
    </row>
    <row r="246" spans="3:14" s="38" customFormat="1" ht="16.2" hidden="1" x14ac:dyDescent="0.3">
      <c r="C246" s="82"/>
      <c r="D246" s="82"/>
      <c r="E246" s="82"/>
      <c r="F246" s="82"/>
      <c r="G246" s="82"/>
      <c r="H246" s="82"/>
      <c r="I246" s="82"/>
      <c r="J246" s="82"/>
      <c r="K246" s="82"/>
      <c r="L246" s="36"/>
      <c r="M246" s="36"/>
      <c r="N246" s="37"/>
    </row>
    <row r="247" spans="3:14" s="38" customFormat="1" ht="16.2" hidden="1" x14ac:dyDescent="0.3">
      <c r="C247" s="82"/>
      <c r="D247" s="82"/>
      <c r="E247" s="82"/>
      <c r="F247" s="82"/>
      <c r="G247" s="82"/>
      <c r="H247" s="82"/>
      <c r="I247" s="82"/>
      <c r="J247" s="82"/>
      <c r="K247" s="82"/>
      <c r="L247" s="36"/>
      <c r="M247" s="36"/>
      <c r="N247" s="37"/>
    </row>
    <row r="248" spans="3:14" s="38" customFormat="1" ht="16.2" hidden="1" x14ac:dyDescent="0.3">
      <c r="C248" s="82"/>
      <c r="D248" s="82"/>
      <c r="E248" s="82"/>
      <c r="F248" s="82"/>
      <c r="G248" s="82"/>
      <c r="H248" s="82"/>
      <c r="I248" s="82"/>
      <c r="J248" s="82"/>
      <c r="K248" s="82"/>
      <c r="L248" s="36"/>
      <c r="M248" s="36"/>
      <c r="N248" s="37"/>
    </row>
    <row r="249" spans="3:14" s="38" customFormat="1" ht="16.2" hidden="1" x14ac:dyDescent="0.3">
      <c r="C249" s="82"/>
      <c r="D249" s="82"/>
      <c r="E249" s="82"/>
      <c r="F249" s="82"/>
      <c r="G249" s="82"/>
      <c r="H249" s="82"/>
      <c r="I249" s="82"/>
      <c r="J249" s="82"/>
      <c r="K249" s="82"/>
      <c r="L249" s="36"/>
      <c r="M249" s="36"/>
      <c r="N249" s="37"/>
    </row>
    <row r="250" spans="3:14" s="38" customFormat="1" ht="16.2" hidden="1" x14ac:dyDescent="0.3">
      <c r="C250" s="82"/>
      <c r="D250" s="82"/>
      <c r="E250" s="82"/>
      <c r="F250" s="82"/>
      <c r="G250" s="82"/>
      <c r="H250" s="82"/>
      <c r="I250" s="82"/>
      <c r="J250" s="82"/>
      <c r="K250" s="82"/>
      <c r="L250" s="36"/>
      <c r="M250" s="36"/>
      <c r="N250" s="37"/>
    </row>
    <row r="251" spans="3:14" s="38" customFormat="1" ht="16.2" hidden="1" x14ac:dyDescent="0.3">
      <c r="C251" s="82"/>
      <c r="D251" s="82"/>
      <c r="E251" s="82"/>
      <c r="F251" s="82"/>
      <c r="G251" s="82"/>
      <c r="H251" s="82"/>
      <c r="I251" s="82"/>
      <c r="J251" s="82"/>
      <c r="K251" s="82"/>
      <c r="L251" s="36"/>
      <c r="M251" s="36"/>
      <c r="N251" s="37"/>
    </row>
    <row r="252" spans="3:14" s="38" customFormat="1" ht="16.2" hidden="1" x14ac:dyDescent="0.3">
      <c r="C252" s="82"/>
      <c r="D252" s="82"/>
      <c r="E252" s="82"/>
      <c r="F252" s="82"/>
      <c r="G252" s="82"/>
      <c r="H252" s="82"/>
      <c r="I252" s="82"/>
      <c r="J252" s="82"/>
      <c r="K252" s="82"/>
      <c r="L252" s="36"/>
      <c r="M252" s="36"/>
      <c r="N252" s="37"/>
    </row>
    <row r="253" spans="3:14" s="38" customFormat="1" ht="16.2" hidden="1" x14ac:dyDescent="0.3">
      <c r="C253" s="82"/>
      <c r="D253" s="82"/>
      <c r="E253" s="82"/>
      <c r="F253" s="82"/>
      <c r="G253" s="82"/>
      <c r="H253" s="82"/>
      <c r="I253" s="82"/>
      <c r="J253" s="82"/>
      <c r="K253" s="82"/>
      <c r="L253" s="36"/>
      <c r="M253" s="36"/>
      <c r="N253" s="37"/>
    </row>
    <row r="254" spans="3:14" s="38" customFormat="1" ht="16.2" hidden="1" x14ac:dyDescent="0.3">
      <c r="C254" s="82"/>
      <c r="D254" s="82"/>
      <c r="E254" s="82"/>
      <c r="F254" s="82"/>
      <c r="G254" s="82"/>
      <c r="H254" s="82"/>
      <c r="I254" s="82"/>
      <c r="J254" s="82"/>
      <c r="K254" s="82"/>
      <c r="L254" s="36"/>
      <c r="M254" s="36"/>
      <c r="N254" s="37"/>
    </row>
    <row r="255" spans="3:14" s="38" customFormat="1" ht="16.2" hidden="1" x14ac:dyDescent="0.3">
      <c r="C255" s="82"/>
      <c r="D255" s="82"/>
      <c r="E255" s="82"/>
      <c r="F255" s="82"/>
      <c r="G255" s="82"/>
      <c r="H255" s="82"/>
      <c r="I255" s="82"/>
      <c r="J255" s="82"/>
      <c r="K255" s="82"/>
      <c r="L255" s="36"/>
      <c r="M255" s="36"/>
      <c r="N255" s="37"/>
    </row>
    <row r="256" spans="3:14" s="38" customFormat="1" ht="16.2" hidden="1" x14ac:dyDescent="0.3">
      <c r="C256" s="82"/>
      <c r="D256" s="82"/>
      <c r="E256" s="82"/>
      <c r="F256" s="82"/>
      <c r="G256" s="82"/>
      <c r="H256" s="82"/>
      <c r="I256" s="82"/>
      <c r="J256" s="82"/>
      <c r="K256" s="82"/>
      <c r="L256" s="36"/>
      <c r="M256" s="36"/>
      <c r="N256" s="37"/>
    </row>
    <row r="257" spans="3:14" s="38" customFormat="1" ht="16.2" hidden="1" x14ac:dyDescent="0.3">
      <c r="C257" s="82"/>
      <c r="D257" s="82"/>
      <c r="E257" s="82"/>
      <c r="F257" s="82"/>
      <c r="G257" s="82"/>
      <c r="H257" s="82"/>
      <c r="I257" s="82"/>
      <c r="J257" s="82"/>
      <c r="K257" s="82"/>
      <c r="L257" s="36"/>
      <c r="M257" s="36"/>
      <c r="N257" s="37"/>
    </row>
    <row r="258" spans="3:14" s="38" customFormat="1" ht="16.2" hidden="1" x14ac:dyDescent="0.3">
      <c r="C258" s="82"/>
      <c r="D258" s="82"/>
      <c r="E258" s="82"/>
      <c r="F258" s="82"/>
      <c r="G258" s="82"/>
      <c r="H258" s="82"/>
      <c r="I258" s="82"/>
      <c r="J258" s="82"/>
      <c r="K258" s="82"/>
      <c r="L258" s="36"/>
      <c r="M258" s="36"/>
      <c r="N258" s="37"/>
    </row>
    <row r="259" spans="3:14" s="38" customFormat="1" ht="16.2" hidden="1" x14ac:dyDescent="0.3">
      <c r="C259" s="82"/>
      <c r="D259" s="82"/>
      <c r="E259" s="82"/>
      <c r="F259" s="82"/>
      <c r="G259" s="82"/>
      <c r="H259" s="82"/>
      <c r="I259" s="82"/>
      <c r="J259" s="82"/>
      <c r="K259" s="82"/>
      <c r="L259" s="36"/>
      <c r="M259" s="36"/>
      <c r="N259" s="37"/>
    </row>
    <row r="260" spans="3:14" s="38" customFormat="1" ht="16.2" hidden="1" x14ac:dyDescent="0.3">
      <c r="C260" s="82"/>
      <c r="D260" s="82"/>
      <c r="E260" s="82"/>
      <c r="F260" s="82"/>
      <c r="G260" s="82"/>
      <c r="H260" s="82"/>
      <c r="I260" s="82"/>
      <c r="J260" s="82"/>
      <c r="K260" s="82"/>
      <c r="L260" s="36"/>
      <c r="M260" s="36"/>
      <c r="N260" s="37"/>
    </row>
    <row r="261" spans="3:14" s="38" customFormat="1" ht="16.2" hidden="1" x14ac:dyDescent="0.3">
      <c r="C261" s="82"/>
      <c r="D261" s="82"/>
      <c r="E261" s="82"/>
      <c r="F261" s="82"/>
      <c r="G261" s="82"/>
      <c r="H261" s="82"/>
      <c r="I261" s="82"/>
      <c r="J261" s="82"/>
      <c r="K261" s="82"/>
      <c r="L261" s="36"/>
      <c r="M261" s="36"/>
      <c r="N261" s="37"/>
    </row>
    <row r="262" spans="3:14" s="38" customFormat="1" ht="16.2" hidden="1" x14ac:dyDescent="0.3">
      <c r="C262" s="82"/>
      <c r="D262" s="82"/>
      <c r="E262" s="82"/>
      <c r="F262" s="82"/>
      <c r="G262" s="82"/>
      <c r="H262" s="82"/>
      <c r="I262" s="82"/>
      <c r="J262" s="82"/>
      <c r="K262" s="82"/>
      <c r="L262" s="36"/>
      <c r="M262" s="36"/>
      <c r="N262" s="37"/>
    </row>
    <row r="263" spans="3:14" s="38" customFormat="1" ht="16.2" hidden="1" x14ac:dyDescent="0.3">
      <c r="C263" s="82"/>
      <c r="D263" s="82"/>
      <c r="E263" s="82"/>
      <c r="F263" s="82"/>
      <c r="G263" s="82"/>
      <c r="H263" s="82"/>
      <c r="I263" s="82"/>
      <c r="J263" s="82"/>
      <c r="K263" s="82"/>
      <c r="L263" s="36"/>
      <c r="M263" s="36"/>
      <c r="N263" s="37"/>
    </row>
    <row r="264" spans="3:14" s="38" customFormat="1" ht="16.2" hidden="1" x14ac:dyDescent="0.3">
      <c r="C264" s="82"/>
      <c r="D264" s="82"/>
      <c r="E264" s="82"/>
      <c r="F264" s="82"/>
      <c r="G264" s="82"/>
      <c r="H264" s="82"/>
      <c r="I264" s="82"/>
      <c r="J264" s="82"/>
      <c r="K264" s="82"/>
      <c r="L264" s="36"/>
      <c r="M264" s="36"/>
      <c r="N264" s="37"/>
    </row>
    <row r="265" spans="3:14" s="38" customFormat="1" ht="16.2" hidden="1" x14ac:dyDescent="0.3">
      <c r="C265" s="82"/>
      <c r="D265" s="82"/>
      <c r="E265" s="82"/>
      <c r="F265" s="82"/>
      <c r="G265" s="82"/>
      <c r="H265" s="82"/>
      <c r="I265" s="82"/>
      <c r="J265" s="82"/>
      <c r="K265" s="82"/>
      <c r="L265" s="36"/>
      <c r="M265" s="36"/>
      <c r="N265" s="37"/>
    </row>
    <row r="266" spans="3:14" s="38" customFormat="1" ht="16.2" hidden="1" x14ac:dyDescent="0.3">
      <c r="C266" s="82"/>
      <c r="D266" s="82"/>
      <c r="E266" s="82"/>
      <c r="F266" s="82"/>
      <c r="G266" s="82"/>
      <c r="H266" s="82"/>
      <c r="I266" s="82"/>
      <c r="J266" s="82"/>
      <c r="K266" s="82"/>
      <c r="L266" s="36"/>
      <c r="M266" s="36"/>
      <c r="N266" s="37"/>
    </row>
    <row r="267" spans="3:14" s="38" customFormat="1" ht="16.2" hidden="1" x14ac:dyDescent="0.3">
      <c r="C267" s="82"/>
      <c r="D267" s="82"/>
      <c r="E267" s="82"/>
      <c r="F267" s="82"/>
      <c r="G267" s="82"/>
      <c r="H267" s="82"/>
      <c r="I267" s="82"/>
      <c r="J267" s="82"/>
      <c r="K267" s="82"/>
      <c r="L267" s="36"/>
      <c r="M267" s="36"/>
      <c r="N267" s="37"/>
    </row>
    <row r="268" spans="3:14" s="38" customFormat="1" ht="16.2" hidden="1" x14ac:dyDescent="0.3">
      <c r="C268" s="82"/>
      <c r="D268" s="82"/>
      <c r="E268" s="82"/>
      <c r="F268" s="82"/>
      <c r="G268" s="82"/>
      <c r="H268" s="82"/>
      <c r="I268" s="82"/>
      <c r="J268" s="82"/>
      <c r="K268" s="82"/>
      <c r="L268" s="36"/>
      <c r="M268" s="36"/>
      <c r="N268" s="37"/>
    </row>
    <row r="269" spans="3:14" s="38" customFormat="1" ht="16.2" hidden="1" x14ac:dyDescent="0.3">
      <c r="C269" s="82"/>
      <c r="D269" s="82"/>
      <c r="E269" s="82"/>
      <c r="F269" s="82"/>
      <c r="G269" s="82"/>
      <c r="H269" s="82"/>
      <c r="I269" s="82"/>
      <c r="J269" s="82"/>
      <c r="K269" s="82"/>
      <c r="L269" s="36"/>
      <c r="M269" s="36"/>
      <c r="N269" s="37"/>
    </row>
    <row r="270" spans="3:14" s="38" customFormat="1" ht="16.2" hidden="1" x14ac:dyDescent="0.3">
      <c r="C270" s="82"/>
      <c r="D270" s="82"/>
      <c r="E270" s="82"/>
      <c r="F270" s="82"/>
      <c r="G270" s="82"/>
      <c r="H270" s="82"/>
      <c r="I270" s="82"/>
      <c r="J270" s="82"/>
      <c r="K270" s="82"/>
      <c r="L270" s="36"/>
      <c r="M270" s="36"/>
      <c r="N270" s="37"/>
    </row>
    <row r="271" spans="3:14" s="38" customFormat="1" ht="16.2" hidden="1" x14ac:dyDescent="0.3">
      <c r="C271" s="82"/>
      <c r="D271" s="82"/>
      <c r="E271" s="82"/>
      <c r="F271" s="82"/>
      <c r="G271" s="82"/>
      <c r="H271" s="82"/>
      <c r="I271" s="82"/>
      <c r="J271" s="82"/>
      <c r="K271" s="82"/>
      <c r="L271" s="36"/>
      <c r="M271" s="36"/>
      <c r="N271" s="37"/>
    </row>
    <row r="272" spans="3:14" s="38" customFormat="1" ht="16.2" hidden="1" x14ac:dyDescent="0.3">
      <c r="C272" s="82"/>
      <c r="D272" s="82"/>
      <c r="E272" s="82"/>
      <c r="F272" s="82"/>
      <c r="G272" s="82"/>
      <c r="H272" s="82"/>
      <c r="I272" s="82"/>
      <c r="J272" s="82"/>
      <c r="K272" s="82"/>
      <c r="L272" s="36"/>
      <c r="M272" s="36"/>
      <c r="N272" s="37"/>
    </row>
    <row r="273" spans="3:14" s="38" customFormat="1" ht="16.2" hidden="1" x14ac:dyDescent="0.3">
      <c r="C273" s="82"/>
      <c r="D273" s="82"/>
      <c r="E273" s="82"/>
      <c r="F273" s="82"/>
      <c r="G273" s="82"/>
      <c r="H273" s="82"/>
      <c r="I273" s="82"/>
      <c r="J273" s="82"/>
      <c r="K273" s="82"/>
      <c r="L273" s="36"/>
      <c r="M273" s="36"/>
      <c r="N273" s="37"/>
    </row>
    <row r="274" spans="3:14" s="38" customFormat="1" ht="16.2" hidden="1" x14ac:dyDescent="0.3">
      <c r="C274" s="82"/>
      <c r="D274" s="82"/>
      <c r="E274" s="82"/>
      <c r="F274" s="82"/>
      <c r="G274" s="82"/>
      <c r="H274" s="82"/>
      <c r="I274" s="82"/>
      <c r="J274" s="82"/>
      <c r="K274" s="82"/>
      <c r="L274" s="36"/>
      <c r="M274" s="36"/>
      <c r="N274" s="37"/>
    </row>
    <row r="275" spans="3:14" s="38" customFormat="1" ht="16.2" hidden="1" x14ac:dyDescent="0.3">
      <c r="C275" s="82"/>
      <c r="D275" s="82"/>
      <c r="E275" s="82"/>
      <c r="F275" s="82"/>
      <c r="G275" s="82"/>
      <c r="H275" s="82"/>
      <c r="I275" s="82"/>
      <c r="J275" s="82"/>
      <c r="K275" s="82"/>
      <c r="L275" s="36"/>
      <c r="M275" s="36"/>
      <c r="N275" s="37"/>
    </row>
    <row r="276" spans="3:14" s="38" customFormat="1" ht="16.2" hidden="1" x14ac:dyDescent="0.3">
      <c r="C276" s="82"/>
      <c r="D276" s="82"/>
      <c r="E276" s="82"/>
      <c r="F276" s="82"/>
      <c r="G276" s="82"/>
      <c r="H276" s="82"/>
      <c r="I276" s="82"/>
      <c r="J276" s="82"/>
      <c r="K276" s="82"/>
      <c r="L276" s="36"/>
      <c r="M276" s="36"/>
      <c r="N276" s="37"/>
    </row>
    <row r="277" spans="3:14" s="38" customFormat="1" ht="16.2" hidden="1" x14ac:dyDescent="0.3">
      <c r="C277" s="82"/>
      <c r="D277" s="82"/>
      <c r="E277" s="82"/>
      <c r="F277" s="82"/>
      <c r="G277" s="82"/>
      <c r="H277" s="82"/>
      <c r="I277" s="82"/>
      <c r="J277" s="82"/>
      <c r="K277" s="82"/>
      <c r="L277" s="36"/>
      <c r="M277" s="36"/>
      <c r="N277" s="37"/>
    </row>
    <row r="278" spans="3:14" s="38" customFormat="1" ht="16.2" hidden="1" x14ac:dyDescent="0.3">
      <c r="C278" s="82"/>
      <c r="D278" s="82"/>
      <c r="E278" s="82"/>
      <c r="F278" s="82"/>
      <c r="G278" s="82"/>
      <c r="H278" s="82"/>
      <c r="I278" s="82"/>
      <c r="J278" s="82"/>
      <c r="K278" s="82"/>
      <c r="L278" s="36"/>
      <c r="M278" s="36"/>
      <c r="N278" s="37"/>
    </row>
    <row r="279" spans="3:14" s="38" customFormat="1" ht="16.2" hidden="1" x14ac:dyDescent="0.3">
      <c r="C279" s="82"/>
      <c r="D279" s="82"/>
      <c r="E279" s="82"/>
      <c r="F279" s="82"/>
      <c r="G279" s="82"/>
      <c r="H279" s="82"/>
      <c r="I279" s="82"/>
      <c r="J279" s="82"/>
      <c r="K279" s="82"/>
      <c r="L279" s="36"/>
      <c r="M279" s="36"/>
      <c r="N279" s="37"/>
    </row>
    <row r="280" spans="3:14" s="38" customFormat="1" ht="16.2" hidden="1" x14ac:dyDescent="0.3">
      <c r="C280" s="82"/>
      <c r="D280" s="82"/>
      <c r="E280" s="82"/>
      <c r="F280" s="82"/>
      <c r="G280" s="82"/>
      <c r="H280" s="82"/>
      <c r="I280" s="82"/>
      <c r="J280" s="82"/>
      <c r="K280" s="82"/>
      <c r="L280" s="36"/>
      <c r="M280" s="36"/>
      <c r="N280" s="37"/>
    </row>
    <row r="281" spans="3:14" s="38" customFormat="1" ht="16.2" hidden="1" x14ac:dyDescent="0.3">
      <c r="C281" s="82"/>
      <c r="D281" s="82"/>
      <c r="E281" s="82"/>
      <c r="F281" s="82"/>
      <c r="G281" s="82"/>
      <c r="H281" s="82"/>
      <c r="I281" s="82"/>
      <c r="J281" s="82"/>
      <c r="K281" s="82"/>
      <c r="L281" s="36"/>
      <c r="M281" s="36"/>
      <c r="N281" s="37"/>
    </row>
    <row r="282" spans="3:14" s="38" customFormat="1" ht="16.2" hidden="1" x14ac:dyDescent="0.3">
      <c r="C282" s="82"/>
      <c r="D282" s="82"/>
      <c r="E282" s="82"/>
      <c r="F282" s="82"/>
      <c r="G282" s="82"/>
      <c r="H282" s="82"/>
      <c r="I282" s="82"/>
      <c r="J282" s="82"/>
      <c r="K282" s="82"/>
      <c r="L282" s="36"/>
      <c r="M282" s="36"/>
      <c r="N282" s="37"/>
    </row>
    <row r="283" spans="3:14" s="38" customFormat="1" ht="16.2" hidden="1" x14ac:dyDescent="0.3">
      <c r="C283" s="82"/>
      <c r="D283" s="82"/>
      <c r="E283" s="82"/>
      <c r="F283" s="82"/>
      <c r="G283" s="82"/>
      <c r="H283" s="82"/>
      <c r="I283" s="82"/>
      <c r="J283" s="82"/>
      <c r="K283" s="82"/>
      <c r="L283" s="36"/>
      <c r="M283" s="36"/>
      <c r="N283" s="37"/>
    </row>
    <row r="284" spans="3:14" s="38" customFormat="1" ht="16.2" hidden="1" x14ac:dyDescent="0.3">
      <c r="C284" s="82"/>
      <c r="D284" s="82"/>
      <c r="E284" s="82"/>
      <c r="F284" s="82"/>
      <c r="G284" s="82"/>
      <c r="H284" s="82"/>
      <c r="I284" s="82"/>
      <c r="J284" s="82"/>
      <c r="K284" s="82"/>
      <c r="L284" s="36"/>
      <c r="M284" s="36"/>
      <c r="N284" s="37"/>
    </row>
    <row r="285" spans="3:14" s="38" customFormat="1" ht="16.2" hidden="1" x14ac:dyDescent="0.3">
      <c r="C285" s="82"/>
      <c r="D285" s="82"/>
      <c r="E285" s="82"/>
      <c r="F285" s="82"/>
      <c r="G285" s="82"/>
      <c r="H285" s="82"/>
      <c r="I285" s="82"/>
      <c r="J285" s="82"/>
      <c r="K285" s="82"/>
      <c r="L285" s="36"/>
      <c r="M285" s="36"/>
      <c r="N285" s="37"/>
    </row>
    <row r="286" spans="3:14" s="38" customFormat="1" ht="16.2" hidden="1" x14ac:dyDescent="0.3">
      <c r="C286" s="82"/>
      <c r="D286" s="82"/>
      <c r="E286" s="82"/>
      <c r="F286" s="82"/>
      <c r="G286" s="82"/>
      <c r="H286" s="82"/>
      <c r="I286" s="82"/>
      <c r="J286" s="82"/>
      <c r="K286" s="82"/>
      <c r="L286" s="36"/>
      <c r="M286" s="36"/>
      <c r="N286" s="37"/>
    </row>
    <row r="287" spans="3:14" s="38" customFormat="1" ht="16.2" hidden="1" x14ac:dyDescent="0.3">
      <c r="C287" s="82"/>
      <c r="D287" s="82"/>
      <c r="E287" s="82"/>
      <c r="F287" s="82"/>
      <c r="G287" s="82"/>
      <c r="H287" s="82"/>
      <c r="I287" s="82"/>
      <c r="J287" s="82"/>
      <c r="K287" s="82"/>
      <c r="L287" s="36"/>
      <c r="M287" s="36"/>
      <c r="N287" s="37"/>
    </row>
    <row r="288" spans="3:14" s="38" customFormat="1" ht="16.2" hidden="1" x14ac:dyDescent="0.3">
      <c r="C288" s="82"/>
      <c r="D288" s="82"/>
      <c r="E288" s="82"/>
      <c r="F288" s="82"/>
      <c r="G288" s="82"/>
      <c r="H288" s="82"/>
      <c r="I288" s="82"/>
      <c r="J288" s="82"/>
      <c r="K288" s="82"/>
      <c r="L288" s="36"/>
      <c r="M288" s="36"/>
      <c r="N288" s="37"/>
    </row>
    <row r="289" spans="3:14" s="38" customFormat="1" ht="16.2" hidden="1" x14ac:dyDescent="0.3">
      <c r="C289" s="82"/>
      <c r="D289" s="82"/>
      <c r="E289" s="82"/>
      <c r="F289" s="82"/>
      <c r="G289" s="82"/>
      <c r="H289" s="82"/>
      <c r="I289" s="82"/>
      <c r="J289" s="82"/>
      <c r="K289" s="82"/>
      <c r="L289" s="36"/>
      <c r="M289" s="36"/>
      <c r="N289" s="37"/>
    </row>
    <row r="290" spans="3:14" s="38" customFormat="1" ht="16.2" hidden="1" x14ac:dyDescent="0.3">
      <c r="C290" s="82"/>
      <c r="D290" s="82"/>
      <c r="E290" s="82"/>
      <c r="F290" s="82"/>
      <c r="G290" s="82"/>
      <c r="H290" s="82"/>
      <c r="I290" s="82"/>
      <c r="J290" s="82"/>
      <c r="K290" s="82"/>
      <c r="L290" s="36"/>
      <c r="M290" s="36"/>
      <c r="N290" s="37"/>
    </row>
    <row r="291" spans="3:14" s="38" customFormat="1" ht="16.2" hidden="1" x14ac:dyDescent="0.3">
      <c r="C291" s="82"/>
      <c r="D291" s="82"/>
      <c r="E291" s="82"/>
      <c r="F291" s="82"/>
      <c r="G291" s="82"/>
      <c r="H291" s="82"/>
      <c r="I291" s="82"/>
      <c r="J291" s="82"/>
      <c r="K291" s="82"/>
      <c r="L291" s="36"/>
      <c r="M291" s="36"/>
      <c r="N291" s="37"/>
    </row>
    <row r="292" spans="3:14" s="38" customFormat="1" ht="16.2" hidden="1" x14ac:dyDescent="0.3">
      <c r="C292" s="82"/>
      <c r="D292" s="82"/>
      <c r="E292" s="82"/>
      <c r="F292" s="82"/>
      <c r="G292" s="82"/>
      <c r="H292" s="82"/>
      <c r="I292" s="82"/>
      <c r="J292" s="82"/>
      <c r="K292" s="82"/>
      <c r="L292" s="36"/>
      <c r="M292" s="36"/>
      <c r="N292" s="37"/>
    </row>
    <row r="293" spans="3:14" s="38" customFormat="1" ht="16.2" hidden="1" x14ac:dyDescent="0.3">
      <c r="C293" s="82"/>
      <c r="D293" s="82"/>
      <c r="E293" s="82"/>
      <c r="F293" s="82"/>
      <c r="G293" s="82"/>
      <c r="H293" s="82"/>
      <c r="I293" s="82"/>
      <c r="J293" s="82"/>
      <c r="K293" s="82"/>
      <c r="L293" s="36"/>
      <c r="M293" s="36"/>
      <c r="N293" s="37"/>
    </row>
    <row r="294" spans="3:14" s="38" customFormat="1" ht="16.2" hidden="1" x14ac:dyDescent="0.3">
      <c r="C294" s="82"/>
      <c r="D294" s="82"/>
      <c r="E294" s="82"/>
      <c r="F294" s="82"/>
      <c r="G294" s="82"/>
      <c r="H294" s="82"/>
      <c r="I294" s="82"/>
      <c r="J294" s="82"/>
      <c r="K294" s="82"/>
      <c r="L294" s="36"/>
      <c r="M294" s="36"/>
      <c r="N294" s="37"/>
    </row>
    <row r="295" spans="3:14" s="38" customFormat="1" ht="16.2" hidden="1" x14ac:dyDescent="0.3">
      <c r="C295" s="82"/>
      <c r="D295" s="82"/>
      <c r="E295" s="82"/>
      <c r="F295" s="82"/>
      <c r="G295" s="82"/>
      <c r="H295" s="82"/>
      <c r="I295" s="82"/>
      <c r="J295" s="82"/>
      <c r="K295" s="82"/>
      <c r="L295" s="36"/>
      <c r="M295" s="36"/>
      <c r="N295" s="37"/>
    </row>
    <row r="296" spans="3:14" s="38" customFormat="1" ht="16.2" hidden="1" x14ac:dyDescent="0.3">
      <c r="C296" s="82"/>
      <c r="D296" s="82"/>
      <c r="E296" s="82"/>
      <c r="F296" s="82"/>
      <c r="G296" s="82"/>
      <c r="H296" s="82"/>
      <c r="I296" s="82"/>
      <c r="J296" s="82"/>
      <c r="K296" s="82"/>
      <c r="L296" s="36"/>
      <c r="M296" s="36"/>
      <c r="N296" s="37"/>
    </row>
    <row r="297" spans="3:14" s="38" customFormat="1" ht="16.2" hidden="1" x14ac:dyDescent="0.3">
      <c r="C297" s="82"/>
      <c r="D297" s="82"/>
      <c r="E297" s="82"/>
      <c r="F297" s="82"/>
      <c r="G297" s="82"/>
      <c r="H297" s="82"/>
      <c r="I297" s="82"/>
      <c r="J297" s="82"/>
      <c r="K297" s="82"/>
      <c r="L297" s="36"/>
      <c r="M297" s="36"/>
      <c r="N297" s="37"/>
    </row>
    <row r="298" spans="3:14" s="38" customFormat="1" ht="16.2" hidden="1" x14ac:dyDescent="0.3">
      <c r="C298" s="82"/>
      <c r="D298" s="82"/>
      <c r="E298" s="82"/>
      <c r="F298" s="82"/>
      <c r="G298" s="82"/>
      <c r="H298" s="82"/>
      <c r="I298" s="82"/>
      <c r="J298" s="82"/>
      <c r="K298" s="82"/>
      <c r="L298" s="36"/>
      <c r="M298" s="36"/>
      <c r="N298" s="37"/>
    </row>
    <row r="299" spans="3:14" s="38" customFormat="1" ht="16.2" hidden="1" x14ac:dyDescent="0.3">
      <c r="C299" s="82"/>
      <c r="D299" s="82"/>
      <c r="E299" s="82"/>
      <c r="F299" s="82"/>
      <c r="G299" s="82"/>
      <c r="H299" s="82"/>
      <c r="I299" s="82"/>
      <c r="J299" s="82"/>
      <c r="K299" s="82"/>
      <c r="L299" s="36"/>
      <c r="M299" s="36"/>
      <c r="N299" s="37"/>
    </row>
    <row r="300" spans="3:14" s="38" customFormat="1" ht="16.2" hidden="1" x14ac:dyDescent="0.3">
      <c r="C300" s="82"/>
      <c r="D300" s="82"/>
      <c r="E300" s="82"/>
      <c r="F300" s="82"/>
      <c r="G300" s="82"/>
      <c r="H300" s="82"/>
      <c r="I300" s="82"/>
      <c r="J300" s="82"/>
      <c r="K300" s="82"/>
      <c r="L300" s="36"/>
      <c r="M300" s="36"/>
      <c r="N300" s="37"/>
    </row>
    <row r="301" spans="3:14" s="38" customFormat="1" ht="16.2" hidden="1" x14ac:dyDescent="0.3">
      <c r="C301" s="82"/>
      <c r="D301" s="82"/>
      <c r="E301" s="82"/>
      <c r="F301" s="82"/>
      <c r="G301" s="82"/>
      <c r="H301" s="82"/>
      <c r="I301" s="82"/>
      <c r="J301" s="82"/>
      <c r="K301" s="82"/>
      <c r="L301" s="36"/>
      <c r="M301" s="36"/>
      <c r="N301" s="37"/>
    </row>
    <row r="302" spans="3:14" s="38" customFormat="1" ht="16.2" hidden="1" x14ac:dyDescent="0.3">
      <c r="C302" s="82"/>
      <c r="D302" s="82"/>
      <c r="E302" s="82"/>
      <c r="F302" s="82"/>
      <c r="G302" s="82"/>
      <c r="H302" s="82"/>
      <c r="I302" s="82"/>
      <c r="J302" s="82"/>
      <c r="K302" s="82"/>
      <c r="L302" s="36"/>
      <c r="M302" s="36"/>
      <c r="N302" s="37"/>
    </row>
    <row r="303" spans="3:14" s="38" customFormat="1" ht="16.2" hidden="1" x14ac:dyDescent="0.3">
      <c r="C303" s="82"/>
      <c r="D303" s="82"/>
      <c r="E303" s="82"/>
      <c r="F303" s="82"/>
      <c r="G303" s="82"/>
      <c r="H303" s="82"/>
      <c r="I303" s="82"/>
      <c r="J303" s="82"/>
      <c r="K303" s="82"/>
      <c r="L303" s="36"/>
      <c r="M303" s="36"/>
      <c r="N303" s="37"/>
    </row>
    <row r="304" spans="3:14" s="38" customFormat="1" ht="16.2" hidden="1" x14ac:dyDescent="0.3">
      <c r="C304" s="82"/>
      <c r="D304" s="82"/>
      <c r="E304" s="82"/>
      <c r="F304" s="82"/>
      <c r="G304" s="82"/>
      <c r="H304" s="82"/>
      <c r="I304" s="82"/>
      <c r="J304" s="82"/>
      <c r="K304" s="82"/>
      <c r="L304" s="36"/>
      <c r="M304" s="36"/>
      <c r="N304" s="37"/>
    </row>
    <row r="305" spans="3:14" s="38" customFormat="1" ht="16.2" hidden="1" x14ac:dyDescent="0.3">
      <c r="C305" s="82"/>
      <c r="D305" s="82"/>
      <c r="E305" s="82"/>
      <c r="F305" s="82"/>
      <c r="G305" s="82"/>
      <c r="H305" s="82"/>
      <c r="I305" s="82"/>
      <c r="J305" s="82"/>
      <c r="K305" s="82"/>
      <c r="L305" s="36"/>
      <c r="M305" s="36"/>
      <c r="N305" s="37"/>
    </row>
    <row r="306" spans="3:14" s="38" customFormat="1" ht="16.2" hidden="1" x14ac:dyDescent="0.3">
      <c r="C306" s="82"/>
      <c r="D306" s="82"/>
      <c r="E306" s="82"/>
      <c r="F306" s="82"/>
      <c r="G306" s="82"/>
      <c r="H306" s="82"/>
      <c r="I306" s="82"/>
      <c r="J306" s="82"/>
      <c r="K306" s="82"/>
      <c r="L306" s="36"/>
      <c r="M306" s="36"/>
      <c r="N306" s="37"/>
    </row>
    <row r="307" spans="3:14" s="38" customFormat="1" ht="16.2" hidden="1" x14ac:dyDescent="0.3">
      <c r="C307" s="82"/>
      <c r="D307" s="82"/>
      <c r="E307" s="82"/>
      <c r="F307" s="82"/>
      <c r="G307" s="82"/>
      <c r="H307" s="82"/>
      <c r="I307" s="82"/>
      <c r="J307" s="82"/>
      <c r="K307" s="82"/>
      <c r="L307" s="36"/>
      <c r="M307" s="36"/>
      <c r="N307" s="37"/>
    </row>
    <row r="308" spans="3:14" s="38" customFormat="1" ht="16.2" hidden="1" x14ac:dyDescent="0.3">
      <c r="C308" s="82"/>
      <c r="D308" s="82"/>
      <c r="E308" s="82"/>
      <c r="F308" s="82"/>
      <c r="G308" s="82"/>
      <c r="H308" s="82"/>
      <c r="I308" s="82"/>
      <c r="J308" s="82"/>
      <c r="K308" s="82"/>
      <c r="L308" s="36"/>
      <c r="M308" s="36"/>
      <c r="N308" s="37"/>
    </row>
    <row r="309" spans="3:14" s="38" customFormat="1" ht="16.2" hidden="1" x14ac:dyDescent="0.3">
      <c r="C309" s="82"/>
      <c r="D309" s="82"/>
      <c r="E309" s="82"/>
      <c r="F309" s="82"/>
      <c r="G309" s="82"/>
      <c r="H309" s="82"/>
      <c r="I309" s="82"/>
      <c r="J309" s="82"/>
      <c r="K309" s="82"/>
      <c r="L309" s="36"/>
      <c r="M309" s="36"/>
      <c r="N309" s="37"/>
    </row>
    <row r="310" spans="3:14" s="38" customFormat="1" ht="16.2" hidden="1" x14ac:dyDescent="0.3">
      <c r="C310" s="82"/>
      <c r="D310" s="82"/>
      <c r="E310" s="82"/>
      <c r="F310" s="82"/>
      <c r="G310" s="82"/>
      <c r="H310" s="82"/>
      <c r="I310" s="82"/>
      <c r="J310" s="82"/>
      <c r="K310" s="82"/>
      <c r="L310" s="36"/>
      <c r="M310" s="36"/>
      <c r="N310" s="37"/>
    </row>
    <row r="311" spans="3:14" s="38" customFormat="1" ht="16.2" hidden="1" x14ac:dyDescent="0.3">
      <c r="C311" s="82"/>
      <c r="D311" s="82"/>
      <c r="E311" s="82"/>
      <c r="F311" s="82"/>
      <c r="G311" s="82"/>
      <c r="H311" s="82"/>
      <c r="I311" s="82"/>
      <c r="J311" s="82"/>
      <c r="K311" s="82"/>
      <c r="L311" s="36"/>
      <c r="M311" s="36"/>
      <c r="N311" s="37"/>
    </row>
    <row r="312" spans="3:14" s="38" customFormat="1" ht="16.2" hidden="1" x14ac:dyDescent="0.3">
      <c r="C312" s="82"/>
      <c r="D312" s="82"/>
      <c r="E312" s="82"/>
      <c r="F312" s="82"/>
      <c r="G312" s="82"/>
      <c r="H312" s="82"/>
      <c r="I312" s="82"/>
      <c r="J312" s="82"/>
      <c r="K312" s="82"/>
      <c r="L312" s="36"/>
      <c r="M312" s="36"/>
      <c r="N312" s="37"/>
    </row>
    <row r="313" spans="3:14" s="38" customFormat="1" ht="16.2" hidden="1" x14ac:dyDescent="0.3">
      <c r="C313" s="82"/>
      <c r="D313" s="82"/>
      <c r="E313" s="82"/>
      <c r="F313" s="82"/>
      <c r="G313" s="82"/>
      <c r="H313" s="82"/>
      <c r="I313" s="82"/>
      <c r="J313" s="82"/>
      <c r="K313" s="82"/>
      <c r="L313" s="36"/>
      <c r="M313" s="36"/>
      <c r="N313" s="37"/>
    </row>
    <row r="314" spans="3:14" s="38" customFormat="1" ht="16.2" hidden="1" x14ac:dyDescent="0.3">
      <c r="C314" s="82"/>
      <c r="D314" s="82"/>
      <c r="E314" s="82"/>
      <c r="F314" s="82"/>
      <c r="G314" s="82"/>
      <c r="H314" s="82"/>
      <c r="I314" s="82"/>
      <c r="J314" s="82"/>
      <c r="K314" s="82"/>
      <c r="L314" s="36"/>
      <c r="M314" s="36"/>
      <c r="N314" s="37"/>
    </row>
    <row r="315" spans="3:14" s="38" customFormat="1" ht="16.2" hidden="1" x14ac:dyDescent="0.3">
      <c r="C315" s="82"/>
      <c r="D315" s="82"/>
      <c r="E315" s="82"/>
      <c r="F315" s="82"/>
      <c r="G315" s="82"/>
      <c r="H315" s="82"/>
      <c r="I315" s="82"/>
      <c r="J315" s="82"/>
      <c r="K315" s="82"/>
      <c r="L315" s="36"/>
      <c r="M315" s="36"/>
      <c r="N315" s="37"/>
    </row>
    <row r="316" spans="3:14" s="38" customFormat="1" ht="16.2" hidden="1" x14ac:dyDescent="0.3">
      <c r="C316" s="82"/>
      <c r="D316" s="82"/>
      <c r="E316" s="82"/>
      <c r="F316" s="82"/>
      <c r="G316" s="82"/>
      <c r="H316" s="82"/>
      <c r="I316" s="82"/>
      <c r="J316" s="82"/>
      <c r="K316" s="82"/>
      <c r="L316" s="36"/>
      <c r="M316" s="36"/>
      <c r="N316" s="37"/>
    </row>
    <row r="317" spans="3:14" s="38" customFormat="1" ht="16.2" hidden="1" x14ac:dyDescent="0.3">
      <c r="C317" s="82"/>
      <c r="D317" s="82"/>
      <c r="E317" s="82"/>
      <c r="F317" s="82"/>
      <c r="G317" s="82"/>
      <c r="H317" s="82"/>
      <c r="I317" s="82"/>
      <c r="J317" s="82"/>
      <c r="K317" s="82"/>
      <c r="L317" s="36"/>
      <c r="M317" s="36"/>
      <c r="N317" s="37"/>
    </row>
    <row r="318" spans="3:14" s="38" customFormat="1" ht="16.2" hidden="1" x14ac:dyDescent="0.3">
      <c r="C318" s="82"/>
      <c r="D318" s="82"/>
      <c r="E318" s="82"/>
      <c r="F318" s="82"/>
      <c r="G318" s="82"/>
      <c r="H318" s="82"/>
      <c r="I318" s="82"/>
      <c r="J318" s="82"/>
      <c r="K318" s="82"/>
      <c r="L318" s="36"/>
      <c r="M318" s="36"/>
      <c r="N318" s="37"/>
    </row>
    <row r="319" spans="3:14" s="38" customFormat="1" ht="16.2" hidden="1" x14ac:dyDescent="0.3">
      <c r="C319" s="82"/>
      <c r="D319" s="82"/>
      <c r="E319" s="82"/>
      <c r="F319" s="82"/>
      <c r="G319" s="82"/>
      <c r="H319" s="82"/>
      <c r="I319" s="82"/>
      <c r="J319" s="82"/>
      <c r="K319" s="82"/>
      <c r="L319" s="36"/>
      <c r="M319" s="36"/>
      <c r="N319" s="37"/>
    </row>
    <row r="320" spans="3:14" s="38" customFormat="1" ht="16.2" hidden="1" x14ac:dyDescent="0.3">
      <c r="C320" s="82"/>
      <c r="D320" s="82"/>
      <c r="E320" s="82"/>
      <c r="F320" s="82"/>
      <c r="G320" s="82"/>
      <c r="H320" s="82"/>
      <c r="I320" s="82"/>
      <c r="J320" s="82"/>
      <c r="K320" s="82"/>
      <c r="L320" s="36"/>
      <c r="M320" s="36"/>
      <c r="N320" s="37"/>
    </row>
    <row r="321" spans="3:14" s="38" customFormat="1" ht="16.2" hidden="1" x14ac:dyDescent="0.3">
      <c r="C321" s="82"/>
      <c r="D321" s="82"/>
      <c r="E321" s="82"/>
      <c r="F321" s="82"/>
      <c r="G321" s="82"/>
      <c r="H321" s="82"/>
      <c r="I321" s="82"/>
      <c r="J321" s="82"/>
      <c r="K321" s="82"/>
      <c r="L321" s="36"/>
      <c r="M321" s="36"/>
      <c r="N321" s="37"/>
    </row>
    <row r="322" spans="3:14" s="38" customFormat="1" ht="16.2" hidden="1" x14ac:dyDescent="0.3">
      <c r="C322" s="82"/>
      <c r="D322" s="82"/>
      <c r="E322" s="82"/>
      <c r="F322" s="82"/>
      <c r="G322" s="82"/>
      <c r="H322" s="82"/>
      <c r="I322" s="82"/>
      <c r="J322" s="82"/>
      <c r="K322" s="82"/>
      <c r="L322" s="36"/>
      <c r="M322" s="36"/>
      <c r="N322" s="37"/>
    </row>
    <row r="323" spans="3:14" s="38" customFormat="1" ht="16.2" hidden="1" x14ac:dyDescent="0.3">
      <c r="C323" s="82"/>
      <c r="D323" s="82"/>
      <c r="E323" s="82"/>
      <c r="F323" s="82"/>
      <c r="G323" s="82"/>
      <c r="H323" s="82"/>
      <c r="I323" s="82"/>
      <c r="J323" s="82"/>
      <c r="K323" s="82"/>
      <c r="L323" s="36"/>
      <c r="M323" s="36"/>
      <c r="N323" s="37"/>
    </row>
    <row r="324" spans="3:14" s="38" customFormat="1" ht="16.2" hidden="1" x14ac:dyDescent="0.3">
      <c r="C324" s="82"/>
      <c r="D324" s="82"/>
      <c r="E324" s="82"/>
      <c r="F324" s="82"/>
      <c r="G324" s="82"/>
      <c r="H324" s="82"/>
      <c r="I324" s="82"/>
      <c r="J324" s="82"/>
      <c r="K324" s="82"/>
      <c r="L324" s="36"/>
      <c r="M324" s="36"/>
      <c r="N324" s="37"/>
    </row>
    <row r="325" spans="3:14" s="38" customFormat="1" ht="16.2" hidden="1" x14ac:dyDescent="0.3">
      <c r="C325" s="82"/>
      <c r="D325" s="82"/>
      <c r="E325" s="82"/>
      <c r="F325" s="82"/>
      <c r="G325" s="82"/>
      <c r="H325" s="82"/>
      <c r="I325" s="82"/>
      <c r="J325" s="82"/>
      <c r="K325" s="82"/>
      <c r="L325" s="36"/>
      <c r="M325" s="36"/>
      <c r="N325" s="37"/>
    </row>
    <row r="326" spans="3:14" s="38" customFormat="1" ht="16.2" hidden="1" x14ac:dyDescent="0.3">
      <c r="C326" s="82"/>
      <c r="D326" s="82"/>
      <c r="E326" s="82"/>
      <c r="F326" s="82"/>
      <c r="G326" s="82"/>
      <c r="H326" s="82"/>
      <c r="I326" s="82"/>
      <c r="J326" s="82"/>
      <c r="K326" s="82"/>
      <c r="L326" s="36"/>
      <c r="M326" s="36"/>
      <c r="N326" s="37"/>
    </row>
    <row r="327" spans="3:14" s="38" customFormat="1" ht="16.2" hidden="1" x14ac:dyDescent="0.3">
      <c r="C327" s="82"/>
      <c r="D327" s="82"/>
      <c r="E327" s="82"/>
      <c r="F327" s="82"/>
      <c r="G327" s="82"/>
      <c r="H327" s="82"/>
      <c r="I327" s="82"/>
      <c r="J327" s="82"/>
      <c r="K327" s="82"/>
      <c r="L327" s="36"/>
      <c r="M327" s="36"/>
      <c r="N327" s="37"/>
    </row>
    <row r="328" spans="3:14" s="38" customFormat="1" ht="16.2" hidden="1" x14ac:dyDescent="0.3">
      <c r="C328" s="82"/>
      <c r="D328" s="82"/>
      <c r="E328" s="82"/>
      <c r="F328" s="82"/>
      <c r="G328" s="82"/>
      <c r="H328" s="82"/>
      <c r="I328" s="82"/>
      <c r="J328" s="82"/>
      <c r="K328" s="82"/>
      <c r="L328" s="36"/>
      <c r="M328" s="36"/>
      <c r="N328" s="37"/>
    </row>
    <row r="329" spans="3:14" s="38" customFormat="1" ht="16.2" hidden="1" x14ac:dyDescent="0.3">
      <c r="C329" s="82"/>
      <c r="D329" s="82"/>
      <c r="E329" s="82"/>
      <c r="F329" s="82"/>
      <c r="G329" s="82"/>
      <c r="H329" s="82"/>
      <c r="I329" s="82"/>
      <c r="J329" s="82"/>
      <c r="K329" s="82"/>
      <c r="L329" s="36"/>
      <c r="M329" s="36"/>
      <c r="N329" s="37"/>
    </row>
    <row r="330" spans="3:14" s="38" customFormat="1" ht="16.2" hidden="1" x14ac:dyDescent="0.3">
      <c r="C330" s="82"/>
      <c r="D330" s="82"/>
      <c r="E330" s="82"/>
      <c r="F330" s="82"/>
      <c r="G330" s="82"/>
      <c r="H330" s="82"/>
      <c r="I330" s="82"/>
      <c r="J330" s="82"/>
      <c r="K330" s="82"/>
      <c r="L330" s="36"/>
      <c r="M330" s="36"/>
      <c r="N330" s="37"/>
    </row>
    <row r="331" spans="3:14" s="38" customFormat="1" ht="16.2" hidden="1" x14ac:dyDescent="0.3">
      <c r="C331" s="82"/>
      <c r="D331" s="82"/>
      <c r="E331" s="82"/>
      <c r="F331" s="82"/>
      <c r="G331" s="82"/>
      <c r="H331" s="82"/>
      <c r="I331" s="82"/>
      <c r="J331" s="82"/>
      <c r="K331" s="82"/>
      <c r="L331" s="36"/>
      <c r="M331" s="36"/>
      <c r="N331" s="37"/>
    </row>
    <row r="332" spans="3:14" s="38" customFormat="1" ht="16.2" hidden="1" x14ac:dyDescent="0.3">
      <c r="C332" s="82"/>
      <c r="D332" s="82"/>
      <c r="E332" s="82"/>
      <c r="F332" s="82"/>
      <c r="G332" s="82"/>
      <c r="H332" s="82"/>
      <c r="I332" s="82"/>
      <c r="J332" s="82"/>
      <c r="K332" s="82"/>
      <c r="L332" s="36"/>
      <c r="M332" s="36"/>
      <c r="N332" s="37"/>
    </row>
    <row r="333" spans="3:14" s="38" customFormat="1" ht="16.2" hidden="1" x14ac:dyDescent="0.3">
      <c r="C333" s="82"/>
      <c r="D333" s="82"/>
      <c r="E333" s="82"/>
      <c r="F333" s="82"/>
      <c r="G333" s="82"/>
      <c r="H333" s="82"/>
      <c r="I333" s="82"/>
      <c r="J333" s="82"/>
      <c r="K333" s="82"/>
      <c r="L333" s="36"/>
      <c r="M333" s="36"/>
      <c r="N333" s="37"/>
    </row>
    <row r="334" spans="3:14" s="38" customFormat="1" ht="16.2" hidden="1" x14ac:dyDescent="0.3">
      <c r="C334" s="82"/>
      <c r="D334" s="82"/>
      <c r="E334" s="82"/>
      <c r="F334" s="82"/>
      <c r="G334" s="82"/>
      <c r="H334" s="82"/>
      <c r="I334" s="82"/>
      <c r="J334" s="82"/>
      <c r="K334" s="82"/>
      <c r="L334" s="36"/>
      <c r="M334" s="36"/>
      <c r="N334" s="37"/>
    </row>
    <row r="335" spans="3:14" s="38" customFormat="1" ht="16.2" hidden="1" x14ac:dyDescent="0.3">
      <c r="C335" s="82"/>
      <c r="D335" s="82"/>
      <c r="E335" s="82"/>
      <c r="F335" s="82"/>
      <c r="G335" s="82"/>
      <c r="H335" s="82"/>
      <c r="I335" s="82"/>
      <c r="J335" s="82"/>
      <c r="K335" s="82"/>
      <c r="L335" s="36"/>
      <c r="M335" s="36"/>
      <c r="N335" s="37"/>
    </row>
    <row r="336" spans="3:14" s="38" customFormat="1" ht="16.2" hidden="1" x14ac:dyDescent="0.3">
      <c r="C336" s="82"/>
      <c r="D336" s="82"/>
      <c r="E336" s="82"/>
      <c r="F336" s="82"/>
      <c r="G336" s="82"/>
      <c r="H336" s="82"/>
      <c r="I336" s="82"/>
      <c r="J336" s="82"/>
      <c r="K336" s="82"/>
      <c r="L336" s="36"/>
      <c r="M336" s="36"/>
      <c r="N336" s="37"/>
    </row>
    <row r="337" spans="3:14" s="38" customFormat="1" ht="16.2" hidden="1" x14ac:dyDescent="0.3">
      <c r="C337" s="82"/>
      <c r="D337" s="82"/>
      <c r="E337" s="82"/>
      <c r="F337" s="82"/>
      <c r="G337" s="82"/>
      <c r="H337" s="82"/>
      <c r="I337" s="82"/>
      <c r="J337" s="82"/>
      <c r="K337" s="82"/>
      <c r="L337" s="36"/>
      <c r="M337" s="36"/>
      <c r="N337" s="37"/>
    </row>
    <row r="338" spans="3:14" s="38" customFormat="1" ht="16.2" hidden="1" x14ac:dyDescent="0.3">
      <c r="C338" s="82"/>
      <c r="D338" s="82"/>
      <c r="E338" s="82"/>
      <c r="F338" s="82"/>
      <c r="G338" s="82"/>
      <c r="H338" s="82"/>
      <c r="I338" s="82"/>
      <c r="J338" s="82"/>
      <c r="K338" s="82"/>
      <c r="L338" s="36"/>
      <c r="M338" s="36"/>
      <c r="N338" s="37"/>
    </row>
    <row r="339" spans="3:14" s="38" customFormat="1" ht="16.2" hidden="1" x14ac:dyDescent="0.3">
      <c r="C339" s="82"/>
      <c r="D339" s="82"/>
      <c r="E339" s="82"/>
      <c r="F339" s="82"/>
      <c r="G339" s="82"/>
      <c r="H339" s="82"/>
      <c r="I339" s="82"/>
      <c r="J339" s="82"/>
      <c r="K339" s="82"/>
      <c r="L339" s="36"/>
      <c r="M339" s="36"/>
      <c r="N339" s="37"/>
    </row>
    <row r="340" spans="3:14" s="38" customFormat="1" ht="16.2" hidden="1" x14ac:dyDescent="0.3">
      <c r="C340" s="82"/>
      <c r="D340" s="82"/>
      <c r="E340" s="82"/>
      <c r="F340" s="82"/>
      <c r="G340" s="82"/>
      <c r="H340" s="82"/>
      <c r="I340" s="82"/>
      <c r="J340" s="82"/>
      <c r="K340" s="82"/>
      <c r="L340" s="36"/>
      <c r="M340" s="36"/>
      <c r="N340" s="37"/>
    </row>
    <row r="341" spans="3:14" s="38" customFormat="1" ht="16.2" hidden="1" x14ac:dyDescent="0.3">
      <c r="C341" s="82"/>
      <c r="D341" s="82"/>
      <c r="E341" s="82"/>
      <c r="F341" s="82"/>
      <c r="G341" s="82"/>
      <c r="H341" s="82"/>
      <c r="I341" s="82"/>
      <c r="J341" s="82"/>
      <c r="K341" s="82"/>
      <c r="L341" s="36"/>
      <c r="M341" s="36"/>
      <c r="N341" s="37"/>
    </row>
    <row r="342" spans="3:14" s="38" customFormat="1" ht="16.2" hidden="1" x14ac:dyDescent="0.3">
      <c r="C342" s="82"/>
      <c r="D342" s="82"/>
      <c r="E342" s="82"/>
      <c r="F342" s="82"/>
      <c r="G342" s="82"/>
      <c r="H342" s="82"/>
      <c r="I342" s="82"/>
      <c r="J342" s="82"/>
      <c r="K342" s="82"/>
      <c r="L342" s="36"/>
      <c r="M342" s="36"/>
      <c r="N342" s="37"/>
    </row>
    <row r="343" spans="3:14" s="38" customFormat="1" ht="16.2" hidden="1" x14ac:dyDescent="0.3">
      <c r="C343" s="82"/>
      <c r="D343" s="82"/>
      <c r="E343" s="82"/>
      <c r="F343" s="82"/>
      <c r="G343" s="82"/>
      <c r="H343" s="82"/>
      <c r="I343" s="82"/>
      <c r="J343" s="82"/>
      <c r="K343" s="82"/>
      <c r="L343" s="36"/>
      <c r="M343" s="36"/>
      <c r="N343" s="37"/>
    </row>
    <row r="344" spans="3:14" s="38" customFormat="1" ht="16.2" hidden="1" x14ac:dyDescent="0.3">
      <c r="C344" s="82"/>
      <c r="D344" s="82"/>
      <c r="E344" s="82"/>
      <c r="F344" s="82"/>
      <c r="G344" s="82"/>
      <c r="H344" s="82"/>
      <c r="I344" s="82"/>
      <c r="J344" s="82"/>
      <c r="K344" s="82"/>
      <c r="L344" s="36"/>
      <c r="M344" s="36"/>
      <c r="N344" s="37"/>
    </row>
    <row r="345" spans="3:14" s="38" customFormat="1" ht="16.2" hidden="1" x14ac:dyDescent="0.3">
      <c r="C345" s="82"/>
      <c r="D345" s="82"/>
      <c r="E345" s="82"/>
      <c r="F345" s="82"/>
      <c r="G345" s="82"/>
      <c r="H345" s="82"/>
      <c r="I345" s="82"/>
      <c r="J345" s="82"/>
      <c r="K345" s="82"/>
      <c r="L345" s="36"/>
      <c r="M345" s="36"/>
      <c r="N345" s="37"/>
    </row>
    <row r="346" spans="3:14" s="38" customFormat="1" ht="16.2" hidden="1" x14ac:dyDescent="0.3">
      <c r="C346" s="82"/>
      <c r="D346" s="82"/>
      <c r="E346" s="82"/>
      <c r="F346" s="82"/>
      <c r="G346" s="82"/>
      <c r="H346" s="82"/>
      <c r="I346" s="82"/>
      <c r="J346" s="82"/>
      <c r="K346" s="82"/>
      <c r="L346" s="36"/>
      <c r="M346" s="36"/>
      <c r="N346" s="37"/>
    </row>
    <row r="347" spans="3:14" s="38" customFormat="1" ht="16.2" hidden="1" x14ac:dyDescent="0.3">
      <c r="C347" s="82"/>
      <c r="D347" s="82"/>
      <c r="E347" s="82"/>
      <c r="F347" s="82"/>
      <c r="G347" s="82"/>
      <c r="H347" s="82"/>
      <c r="I347" s="82"/>
      <c r="J347" s="82"/>
      <c r="K347" s="82"/>
      <c r="L347" s="36"/>
      <c r="M347" s="36"/>
      <c r="N347" s="37"/>
    </row>
    <row r="348" spans="3:14" s="38" customFormat="1" ht="16.2" hidden="1" x14ac:dyDescent="0.3">
      <c r="C348" s="82"/>
      <c r="D348" s="82"/>
      <c r="E348" s="82"/>
      <c r="F348" s="82"/>
      <c r="G348" s="82"/>
      <c r="H348" s="82"/>
      <c r="I348" s="82"/>
      <c r="J348" s="82"/>
      <c r="K348" s="82"/>
      <c r="L348" s="36"/>
      <c r="M348" s="36"/>
      <c r="N348" s="37"/>
    </row>
    <row r="349" spans="3:14" s="38" customFormat="1" ht="16.2" hidden="1" x14ac:dyDescent="0.3">
      <c r="C349" s="82"/>
      <c r="D349" s="82"/>
      <c r="E349" s="82"/>
      <c r="F349" s="82"/>
      <c r="G349" s="82"/>
      <c r="H349" s="82"/>
      <c r="I349" s="82"/>
      <c r="J349" s="82"/>
      <c r="K349" s="82"/>
      <c r="L349" s="36"/>
      <c r="M349" s="36"/>
      <c r="N349" s="37"/>
    </row>
    <row r="350" spans="3:14" s="38" customFormat="1" ht="16.2" hidden="1" x14ac:dyDescent="0.3">
      <c r="C350" s="82"/>
      <c r="D350" s="82"/>
      <c r="E350" s="82"/>
      <c r="F350" s="82"/>
      <c r="G350" s="82"/>
      <c r="H350" s="82"/>
      <c r="I350" s="82"/>
      <c r="J350" s="82"/>
      <c r="K350" s="82"/>
      <c r="L350" s="36"/>
      <c r="M350" s="36"/>
      <c r="N350" s="37"/>
    </row>
    <row r="351" spans="3:14" s="38" customFormat="1" ht="16.2" hidden="1" x14ac:dyDescent="0.3">
      <c r="C351" s="82"/>
      <c r="D351" s="82"/>
      <c r="E351" s="82"/>
      <c r="F351" s="82"/>
      <c r="G351" s="82"/>
      <c r="H351" s="82"/>
      <c r="I351" s="82"/>
      <c r="J351" s="82"/>
      <c r="K351" s="82"/>
      <c r="L351" s="36"/>
      <c r="M351" s="36"/>
      <c r="N351" s="37"/>
    </row>
    <row r="352" spans="3:14" s="38" customFormat="1" ht="16.2" hidden="1" x14ac:dyDescent="0.3">
      <c r="C352" s="82"/>
      <c r="D352" s="82"/>
      <c r="E352" s="82"/>
      <c r="F352" s="82"/>
      <c r="G352" s="82"/>
      <c r="H352" s="82"/>
      <c r="I352" s="82"/>
      <c r="J352" s="82"/>
      <c r="K352" s="82"/>
      <c r="L352" s="36"/>
      <c r="M352" s="36"/>
      <c r="N352" s="37"/>
    </row>
    <row r="353" spans="3:26" s="38" customFormat="1" ht="16.2" hidden="1" x14ac:dyDescent="0.3">
      <c r="C353" s="139"/>
      <c r="D353" s="64"/>
      <c r="E353" s="64"/>
      <c r="F353" s="65"/>
      <c r="G353" s="64"/>
      <c r="H353" s="64"/>
      <c r="I353" s="64"/>
      <c r="J353" s="64"/>
      <c r="K353" s="64"/>
      <c r="L353" s="140"/>
      <c r="M353" s="140"/>
      <c r="N353" s="106"/>
      <c r="O353" s="106"/>
      <c r="P353" s="106"/>
      <c r="Q353" s="106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3:26" s="38" customFormat="1" ht="16.2" hidden="1" x14ac:dyDescent="0.3">
      <c r="C354" s="141" t="s">
        <v>3</v>
      </c>
      <c r="D354" s="142"/>
      <c r="E354" s="143"/>
      <c r="F354" s="143"/>
      <c r="G354" s="143"/>
      <c r="H354" s="143"/>
      <c r="I354" s="143"/>
      <c r="J354" s="143"/>
      <c r="K354" s="143"/>
      <c r="L354" s="140"/>
      <c r="M354" s="140"/>
      <c r="N354" s="106"/>
      <c r="O354" s="106"/>
      <c r="P354" s="106"/>
      <c r="Q354" s="106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3:26" s="38" customFormat="1" ht="16.2" hidden="1" x14ac:dyDescent="0.3">
      <c r="C355" s="144" t="s">
        <v>4</v>
      </c>
      <c r="D355" s="145"/>
      <c r="E355" s="146"/>
      <c r="F355" s="147"/>
      <c r="G355" s="128"/>
      <c r="H355" s="128"/>
      <c r="I355" s="128"/>
      <c r="J355" s="128"/>
      <c r="K355" s="128"/>
      <c r="L355" s="140"/>
      <c r="M355" s="140"/>
      <c r="N355" s="148"/>
      <c r="O355" s="148"/>
      <c r="P355" s="148"/>
      <c r="Q355" s="148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3:26" s="38" customFormat="1" ht="16.2" hidden="1" x14ac:dyDescent="0.3">
      <c r="C356" s="149"/>
      <c r="D356" s="150"/>
      <c r="E356" s="150"/>
      <c r="F356" s="150"/>
      <c r="G356" s="150"/>
      <c r="H356" s="150"/>
      <c r="I356" s="150"/>
      <c r="J356" s="150"/>
      <c r="K356" s="150"/>
      <c r="L356" s="140"/>
      <c r="M356" s="140"/>
      <c r="N356" s="148"/>
      <c r="O356" s="148"/>
      <c r="P356" s="148"/>
      <c r="Q356" s="148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3:26" s="38" customFormat="1" ht="16.2" hidden="1" x14ac:dyDescent="0.3">
      <c r="C357" s="149"/>
      <c r="D357" s="150"/>
      <c r="E357" s="150"/>
      <c r="F357" s="150"/>
      <c r="G357" s="150"/>
      <c r="H357" s="150"/>
      <c r="I357" s="150"/>
      <c r="J357" s="150"/>
      <c r="K357" s="150"/>
      <c r="L357" s="140"/>
      <c r="M357" s="140"/>
      <c r="N357" s="148"/>
      <c r="O357" s="148"/>
      <c r="P357" s="148"/>
      <c r="Q357" s="148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3:26" s="38" customFormat="1" ht="16.2" hidden="1" x14ac:dyDescent="0.3">
      <c r="C358" s="149"/>
      <c r="D358" s="150"/>
      <c r="E358" s="150"/>
      <c r="F358" s="150"/>
      <c r="G358" s="150"/>
      <c r="H358" s="150"/>
      <c r="I358" s="150"/>
      <c r="J358" s="150"/>
      <c r="K358" s="150"/>
      <c r="L358" s="140"/>
      <c r="M358" s="140"/>
      <c r="N358" s="148"/>
      <c r="O358" s="148"/>
      <c r="P358" s="148"/>
      <c r="Q358" s="148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3:26" s="38" customFormat="1" ht="16.2" hidden="1" x14ac:dyDescent="0.3">
      <c r="C359" s="149"/>
      <c r="D359" s="150"/>
      <c r="E359" s="150"/>
      <c r="F359" s="150"/>
      <c r="G359" s="150"/>
      <c r="H359" s="150"/>
      <c r="I359" s="150"/>
      <c r="J359" s="150"/>
      <c r="K359" s="150"/>
      <c r="L359" s="140"/>
      <c r="M359" s="140"/>
      <c r="N359" s="148"/>
      <c r="O359" s="148"/>
      <c r="P359" s="148"/>
      <c r="Q359" s="148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3:26" s="38" customFormat="1" ht="16.2" hidden="1" x14ac:dyDescent="0.3">
      <c r="C360" s="149"/>
      <c r="D360" s="150"/>
      <c r="E360" s="150"/>
      <c r="F360" s="150"/>
      <c r="G360" s="150"/>
      <c r="H360" s="150"/>
      <c r="I360" s="150"/>
      <c r="J360" s="150"/>
      <c r="K360" s="150"/>
      <c r="L360" s="140"/>
      <c r="M360" s="140"/>
      <c r="N360" s="148"/>
      <c r="O360" s="148"/>
      <c r="P360" s="148"/>
      <c r="Q360" s="148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3:26" s="38" customFormat="1" ht="16.2" hidden="1" x14ac:dyDescent="0.3">
      <c r="C361" s="149"/>
      <c r="D361" s="150"/>
      <c r="E361" s="150"/>
      <c r="F361" s="150"/>
      <c r="G361" s="150"/>
      <c r="H361" s="150"/>
      <c r="I361" s="150"/>
      <c r="J361" s="150"/>
      <c r="K361" s="150"/>
      <c r="L361" s="140"/>
      <c r="M361" s="140"/>
      <c r="N361" s="148"/>
      <c r="O361" s="148"/>
      <c r="P361" s="148"/>
      <c r="Q361" s="148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3:26" s="38" customFormat="1" ht="16.2" hidden="1" x14ac:dyDescent="0.3">
      <c r="C362" s="149"/>
      <c r="D362" s="150"/>
      <c r="E362" s="150"/>
      <c r="F362" s="150"/>
      <c r="G362" s="150"/>
      <c r="H362" s="150"/>
      <c r="I362" s="150"/>
      <c r="J362" s="150"/>
      <c r="K362" s="150"/>
      <c r="L362" s="140"/>
      <c r="M362" s="140"/>
      <c r="N362" s="148"/>
      <c r="O362" s="148"/>
      <c r="P362" s="148"/>
      <c r="Q362" s="148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3:26" s="38" customFormat="1" ht="16.2" hidden="1" x14ac:dyDescent="0.3">
      <c r="C363" s="149"/>
      <c r="D363" s="150"/>
      <c r="E363" s="150"/>
      <c r="F363" s="150"/>
      <c r="G363" s="150"/>
      <c r="H363" s="150"/>
      <c r="I363" s="150"/>
      <c r="J363" s="150"/>
      <c r="K363" s="150"/>
      <c r="L363" s="140"/>
      <c r="M363" s="140"/>
      <c r="N363" s="148"/>
      <c r="O363" s="148"/>
      <c r="P363" s="148"/>
      <c r="Q363" s="148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3:26" s="38" customFormat="1" ht="16.2" hidden="1" x14ac:dyDescent="0.3">
      <c r="C364" s="149"/>
      <c r="D364" s="150"/>
      <c r="E364" s="150"/>
      <c r="F364" s="150"/>
      <c r="G364" s="150"/>
      <c r="H364" s="150"/>
      <c r="I364" s="150"/>
      <c r="J364" s="150"/>
      <c r="K364" s="150"/>
      <c r="L364" s="140"/>
      <c r="M364" s="140"/>
      <c r="N364" s="148"/>
      <c r="O364" s="148"/>
      <c r="P364" s="148"/>
      <c r="Q364" s="148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3:26" s="38" customFormat="1" ht="16.2" hidden="1" x14ac:dyDescent="0.3">
      <c r="C365" s="149"/>
      <c r="D365" s="150"/>
      <c r="E365" s="150"/>
      <c r="F365" s="150"/>
      <c r="G365" s="150"/>
      <c r="H365" s="150"/>
      <c r="I365" s="150"/>
      <c r="J365" s="150"/>
      <c r="K365" s="150"/>
      <c r="L365" s="140"/>
      <c r="M365" s="140"/>
      <c r="N365" s="148"/>
      <c r="O365" s="148"/>
      <c r="P365" s="148"/>
      <c r="Q365" s="148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3:26" s="38" customFormat="1" ht="16.2" hidden="1" x14ac:dyDescent="0.3">
      <c r="C366" s="149"/>
      <c r="D366" s="150"/>
      <c r="E366" s="150"/>
      <c r="F366" s="150"/>
      <c r="G366" s="150"/>
      <c r="H366" s="150"/>
      <c r="I366" s="150"/>
      <c r="J366" s="150"/>
      <c r="K366" s="150"/>
      <c r="L366" s="140"/>
      <c r="M366" s="140"/>
      <c r="N366" s="148"/>
      <c r="O366" s="148"/>
      <c r="P366" s="148"/>
      <c r="Q366" s="148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3:26" s="38" customFormat="1" ht="16.2" hidden="1" x14ac:dyDescent="0.3">
      <c r="C367" s="149"/>
      <c r="D367" s="150"/>
      <c r="E367" s="150"/>
      <c r="F367" s="150"/>
      <c r="G367" s="150"/>
      <c r="H367" s="150"/>
      <c r="I367" s="150"/>
      <c r="J367" s="150"/>
      <c r="K367" s="150"/>
      <c r="L367" s="140"/>
      <c r="M367" s="140"/>
      <c r="N367" s="148"/>
      <c r="O367" s="148"/>
      <c r="P367" s="148"/>
      <c r="Q367" s="148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3:26" s="38" customFormat="1" ht="16.2" hidden="1" x14ac:dyDescent="0.3">
      <c r="C368" s="149"/>
      <c r="D368" s="150"/>
      <c r="E368" s="150"/>
      <c r="F368" s="150"/>
      <c r="G368" s="150"/>
      <c r="H368" s="150"/>
      <c r="I368" s="150"/>
      <c r="J368" s="150"/>
      <c r="K368" s="150"/>
      <c r="L368" s="140"/>
      <c r="M368" s="140"/>
      <c r="N368" s="148"/>
      <c r="O368" s="148"/>
      <c r="P368" s="148"/>
      <c r="Q368" s="148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 s="38" customFormat="1" ht="16.2" hidden="1" x14ac:dyDescent="0.3">
      <c r="C369" s="149"/>
      <c r="D369" s="150"/>
      <c r="E369" s="150"/>
      <c r="F369" s="150"/>
      <c r="G369" s="150"/>
      <c r="H369" s="150"/>
      <c r="I369" s="150"/>
      <c r="J369" s="150"/>
      <c r="K369" s="150"/>
      <c r="L369" s="140"/>
      <c r="M369" s="140"/>
      <c r="N369" s="148"/>
      <c r="O369" s="148"/>
      <c r="P369" s="148"/>
      <c r="Q369" s="148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 s="38" customFormat="1" ht="16.2" hidden="1" x14ac:dyDescent="0.3">
      <c r="C370" s="149"/>
      <c r="D370" s="150"/>
      <c r="E370" s="150"/>
      <c r="F370" s="150"/>
      <c r="G370" s="150"/>
      <c r="H370" s="150"/>
      <c r="I370" s="150"/>
      <c r="J370" s="150"/>
      <c r="K370" s="150"/>
      <c r="L370" s="140"/>
      <c r="M370" s="140"/>
      <c r="N370" s="148"/>
      <c r="O370" s="148"/>
      <c r="P370" s="148"/>
      <c r="Q370" s="148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 s="38" customFormat="1" ht="16.2" hidden="1" x14ac:dyDescent="0.3">
      <c r="C371" s="149"/>
      <c r="D371" s="150"/>
      <c r="E371" s="150"/>
      <c r="F371" s="150"/>
      <c r="G371" s="150"/>
      <c r="H371" s="150"/>
      <c r="I371" s="150"/>
      <c r="J371" s="150"/>
      <c r="K371" s="150"/>
      <c r="L371" s="140"/>
      <c r="M371" s="140"/>
      <c r="N371" s="148"/>
      <c r="O371" s="148"/>
      <c r="P371" s="148"/>
      <c r="Q371" s="148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 s="38" customFormat="1" ht="16.2" hidden="1" x14ac:dyDescent="0.3">
      <c r="C372" s="149"/>
      <c r="D372" s="150"/>
      <c r="E372" s="150"/>
      <c r="F372" s="150"/>
      <c r="G372" s="150"/>
      <c r="H372" s="150"/>
      <c r="I372" s="150"/>
      <c r="J372" s="150"/>
      <c r="K372" s="150"/>
      <c r="L372" s="140"/>
      <c r="M372" s="140"/>
      <c r="N372" s="148"/>
      <c r="O372" s="148"/>
      <c r="P372" s="148"/>
      <c r="Q372" s="148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 s="38" customFormat="1" ht="16.2" hidden="1" x14ac:dyDescent="0.3">
      <c r="C373" s="149"/>
      <c r="D373" s="150"/>
      <c r="E373" s="150"/>
      <c r="F373" s="150"/>
      <c r="G373" s="150"/>
      <c r="H373" s="150"/>
      <c r="I373" s="150"/>
      <c r="J373" s="150"/>
      <c r="K373" s="150"/>
      <c r="L373" s="140"/>
      <c r="M373" s="140"/>
      <c r="N373" s="148"/>
      <c r="O373" s="148"/>
      <c r="P373" s="148"/>
      <c r="Q373" s="148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 s="38" customFormat="1" ht="16.2" hidden="1" x14ac:dyDescent="0.3">
      <c r="C374" s="149"/>
      <c r="D374" s="150"/>
      <c r="E374" s="150"/>
      <c r="F374" s="150"/>
      <c r="G374" s="150"/>
      <c r="H374" s="150"/>
      <c r="I374" s="150"/>
      <c r="J374" s="150"/>
      <c r="K374" s="150"/>
      <c r="L374" s="140"/>
      <c r="M374" s="140"/>
      <c r="N374" s="148"/>
      <c r="O374" s="148"/>
      <c r="P374" s="148"/>
      <c r="Q374" s="148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 s="38" customFormat="1" ht="16.2" hidden="1" x14ac:dyDescent="0.3">
      <c r="C375" s="149"/>
      <c r="D375" s="150"/>
      <c r="E375" s="150"/>
      <c r="F375" s="150"/>
      <c r="G375" s="150"/>
      <c r="H375" s="150"/>
      <c r="I375" s="150"/>
      <c r="J375" s="150"/>
      <c r="K375" s="150"/>
      <c r="L375" s="140"/>
      <c r="M375" s="140"/>
      <c r="N375" s="148"/>
      <c r="O375" s="148"/>
      <c r="P375" s="148"/>
      <c r="Q375" s="148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 s="38" customFormat="1" ht="16.2" hidden="1" x14ac:dyDescent="0.3">
      <c r="C376" s="149"/>
      <c r="D376" s="150"/>
      <c r="E376" s="150"/>
      <c r="F376" s="150"/>
      <c r="G376" s="150"/>
      <c r="H376" s="150"/>
      <c r="I376" s="150"/>
      <c r="J376" s="150"/>
      <c r="K376" s="150"/>
      <c r="L376" s="140"/>
      <c r="M376" s="140"/>
      <c r="N376" s="148"/>
      <c r="O376" s="148"/>
      <c r="P376" s="148"/>
      <c r="Q376" s="148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 s="38" customFormat="1" ht="16.2" hidden="1" x14ac:dyDescent="0.3">
      <c r="C377" s="151"/>
      <c r="D377" s="152"/>
      <c r="E377" s="152"/>
      <c r="F377" s="152"/>
      <c r="G377" s="152"/>
      <c r="H377" s="152"/>
      <c r="I377" s="152"/>
      <c r="J377" s="152"/>
      <c r="K377" s="152"/>
      <c r="L377" s="114"/>
      <c r="M377" s="114"/>
      <c r="N377" s="153"/>
      <c r="O377" s="153"/>
      <c r="P377" s="153"/>
      <c r="Q377" s="153"/>
      <c r="R377" s="153"/>
      <c r="S377" s="153"/>
      <c r="T377" s="37"/>
      <c r="U377" s="37"/>
      <c r="V377" s="37"/>
      <c r="W377" s="37"/>
      <c r="X377" s="37"/>
      <c r="Y377" s="37"/>
      <c r="Z377" s="37"/>
    </row>
    <row r="378" spans="1:26" s="38" customFormat="1" ht="16.8" hidden="1" thickBot="1" x14ac:dyDescent="0.35">
      <c r="C378" s="9"/>
      <c r="D378" s="11"/>
      <c r="E378" s="11"/>
      <c r="F378" s="10"/>
      <c r="G378" s="11"/>
      <c r="H378" s="11"/>
      <c r="I378" s="11"/>
      <c r="J378" s="11"/>
      <c r="K378" s="11"/>
      <c r="L378" s="114"/>
      <c r="M378" s="114"/>
      <c r="N378" s="153"/>
      <c r="O378" s="153"/>
      <c r="P378" s="153"/>
      <c r="Q378" s="153"/>
      <c r="R378" s="153"/>
      <c r="S378" s="153"/>
      <c r="T378" s="37"/>
      <c r="U378" s="37"/>
      <c r="V378" s="37"/>
      <c r="W378" s="37"/>
      <c r="X378" s="37"/>
      <c r="Y378" s="37"/>
      <c r="Z378" s="37"/>
    </row>
    <row r="379" spans="1:26" ht="13.8" hidden="1" x14ac:dyDescent="0.25">
      <c r="A379" s="38"/>
      <c r="B379" s="38"/>
      <c r="C379" s="63"/>
      <c r="D379" s="64"/>
      <c r="E379" s="64"/>
      <c r="F379" s="65"/>
      <c r="G379" s="64"/>
      <c r="H379" s="64"/>
      <c r="I379" s="64"/>
      <c r="J379" s="64"/>
      <c r="K379" s="64"/>
      <c r="Q379" s="153"/>
      <c r="R379" s="153"/>
      <c r="S379" s="153"/>
    </row>
    <row r="380" spans="1:26" ht="14.25" hidden="1" customHeight="1" x14ac:dyDescent="0.25"/>
    <row r="381" spans="1:26" ht="14.25" hidden="1" customHeight="1" x14ac:dyDescent="0.25"/>
    <row r="382" spans="1:26" ht="14.25" hidden="1" customHeight="1" x14ac:dyDescent="0.25"/>
    <row r="383" spans="1:26" ht="14.25" hidden="1" customHeight="1" x14ac:dyDescent="0.25"/>
    <row r="384" spans="1:26" ht="14.25" hidden="1" customHeight="1" x14ac:dyDescent="0.25"/>
    <row r="385" ht="14.25" hidden="1" customHeight="1" x14ac:dyDescent="0.25"/>
    <row r="386" ht="14.25" hidden="1" customHeight="1" x14ac:dyDescent="0.25"/>
    <row r="387" ht="14.25" hidden="1" customHeight="1" x14ac:dyDescent="0.25"/>
    <row r="388" ht="14.25" hidden="1" customHeight="1" x14ac:dyDescent="0.25"/>
    <row r="389" ht="14.25" hidden="1" customHeight="1" x14ac:dyDescent="0.25"/>
    <row r="390" ht="14.25" hidden="1" customHeight="1" x14ac:dyDescent="0.25"/>
    <row r="391" ht="14.25" hidden="1" customHeight="1" x14ac:dyDescent="0.25"/>
    <row r="392" ht="14.25" hidden="1" customHeight="1" x14ac:dyDescent="0.25"/>
    <row r="393" ht="14.25" hidden="1" customHeight="1" x14ac:dyDescent="0.25"/>
    <row r="394" ht="14.25" hidden="1" customHeight="1" x14ac:dyDescent="0.25"/>
    <row r="395" ht="14.25" hidden="1" customHeight="1" x14ac:dyDescent="0.25"/>
    <row r="396" ht="14.25" hidden="1" customHeight="1" x14ac:dyDescent="0.25"/>
    <row r="397" ht="14.25" hidden="1" customHeight="1" x14ac:dyDescent="0.25"/>
    <row r="398" ht="14.25" hidden="1" customHeight="1" x14ac:dyDescent="0.25"/>
    <row r="399" ht="14.25" hidden="1" customHeight="1" x14ac:dyDescent="0.25"/>
    <row r="400" ht="14.25" hidden="1" customHeight="1" x14ac:dyDescent="0.25"/>
    <row r="401" ht="14.25" hidden="1" customHeight="1" x14ac:dyDescent="0.25"/>
    <row r="402" ht="14.25" hidden="1" customHeight="1" x14ac:dyDescent="0.25"/>
    <row r="403" ht="14.25" hidden="1" customHeight="1" x14ac:dyDescent="0.25"/>
    <row r="404" ht="14.25" hidden="1" customHeight="1" x14ac:dyDescent="0.25"/>
    <row r="405" ht="14.25" hidden="1" customHeight="1" x14ac:dyDescent="0.25"/>
    <row r="406" ht="14.25" hidden="1" customHeight="1" x14ac:dyDescent="0.25"/>
    <row r="407" ht="14.25" hidden="1" customHeight="1" x14ac:dyDescent="0.25"/>
    <row r="408" ht="14.25" hidden="1" customHeight="1" x14ac:dyDescent="0.25"/>
    <row r="409" ht="14.25" hidden="1" customHeight="1" x14ac:dyDescent="0.25"/>
    <row r="410" ht="14.25" hidden="1" customHeight="1" x14ac:dyDescent="0.25"/>
    <row r="411" ht="14.25" hidden="1" customHeight="1" x14ac:dyDescent="0.25"/>
    <row r="412" ht="14.25" hidden="1" customHeight="1" x14ac:dyDescent="0.25"/>
    <row r="413" ht="14.25" hidden="1" customHeight="1" x14ac:dyDescent="0.25"/>
    <row r="414" ht="14.25" hidden="1" customHeight="1" x14ac:dyDescent="0.25"/>
    <row r="415" ht="14.25" hidden="1" customHeight="1" x14ac:dyDescent="0.25"/>
    <row r="416" ht="14.25" hidden="1" customHeight="1" x14ac:dyDescent="0.25"/>
    <row r="417" ht="14.25" hidden="1" customHeight="1" x14ac:dyDescent="0.25"/>
    <row r="418" ht="14.25" hidden="1" customHeight="1" x14ac:dyDescent="0.25"/>
    <row r="419" ht="14.25" hidden="1" customHeight="1" x14ac:dyDescent="0.25"/>
    <row r="420" ht="14.25" hidden="1" customHeight="1" x14ac:dyDescent="0.25"/>
    <row r="421" ht="14.25" hidden="1" customHeight="1" x14ac:dyDescent="0.25"/>
    <row r="422" ht="14.25" hidden="1" customHeight="1" x14ac:dyDescent="0.25"/>
    <row r="423" ht="14.25" hidden="1" customHeight="1" x14ac:dyDescent="0.25"/>
    <row r="424" ht="14.25" hidden="1" customHeight="1" x14ac:dyDescent="0.25"/>
    <row r="425" ht="14.25" hidden="1" customHeight="1" x14ac:dyDescent="0.25"/>
    <row r="426" ht="14.25" hidden="1" customHeight="1" x14ac:dyDescent="0.25"/>
    <row r="427" ht="14.25" hidden="1" customHeight="1" x14ac:dyDescent="0.25"/>
    <row r="428" ht="14.25" hidden="1" customHeight="1" x14ac:dyDescent="0.25"/>
    <row r="429" ht="14.25" hidden="1" customHeight="1" x14ac:dyDescent="0.25"/>
    <row r="430" ht="14.25" hidden="1" customHeight="1" x14ac:dyDescent="0.25"/>
    <row r="431" ht="14.25" hidden="1" customHeight="1" x14ac:dyDescent="0.25"/>
    <row r="432" ht="14.25" hidden="1" customHeight="1" x14ac:dyDescent="0.25"/>
    <row r="433" ht="14.25" hidden="1" customHeight="1" x14ac:dyDescent="0.25"/>
    <row r="434" ht="14.25" hidden="1" customHeight="1" x14ac:dyDescent="0.25"/>
    <row r="435" ht="14.25" hidden="1" customHeight="1" x14ac:dyDescent="0.25"/>
    <row r="436" ht="14.25" hidden="1" customHeight="1" x14ac:dyDescent="0.25"/>
    <row r="437" ht="14.25" hidden="1" customHeight="1" x14ac:dyDescent="0.25"/>
    <row r="438" ht="14.25" hidden="1" customHeight="1" x14ac:dyDescent="0.25"/>
    <row r="439" ht="14.25" hidden="1" customHeight="1" x14ac:dyDescent="0.25"/>
    <row r="440" ht="14.25" hidden="1" customHeight="1" x14ac:dyDescent="0.25"/>
    <row r="441" ht="14.25" hidden="1" customHeight="1" x14ac:dyDescent="0.25"/>
    <row r="442" ht="14.25" hidden="1" customHeight="1" x14ac:dyDescent="0.25"/>
    <row r="443" ht="14.25" hidden="1" customHeight="1" x14ac:dyDescent="0.25"/>
    <row r="444" ht="14.25" hidden="1" customHeight="1" x14ac:dyDescent="0.25"/>
    <row r="445" ht="14.25" hidden="1" customHeight="1" x14ac:dyDescent="0.25"/>
    <row r="446" ht="14.25" hidden="1" customHeight="1" x14ac:dyDescent="0.25"/>
    <row r="447" ht="14.25" hidden="1" customHeight="1" x14ac:dyDescent="0.25"/>
    <row r="448" ht="14.25" hidden="1" customHeight="1" x14ac:dyDescent="0.25"/>
    <row r="449" ht="14.25" hidden="1" customHeight="1" x14ac:dyDescent="0.25"/>
    <row r="450" ht="14.25" hidden="1" customHeight="1" x14ac:dyDescent="0.25"/>
    <row r="451" ht="14.25" hidden="1" customHeight="1" x14ac:dyDescent="0.25"/>
    <row r="452" ht="14.25" hidden="1" customHeight="1" x14ac:dyDescent="0.25"/>
    <row r="453" ht="14.25" hidden="1" customHeight="1" x14ac:dyDescent="0.25"/>
    <row r="454" ht="14.25" hidden="1" customHeight="1" x14ac:dyDescent="0.25"/>
    <row r="455" ht="14.25" hidden="1" customHeight="1" x14ac:dyDescent="0.25"/>
    <row r="456" ht="14.25" hidden="1" customHeight="1" x14ac:dyDescent="0.25"/>
    <row r="457" ht="14.25" hidden="1" customHeight="1" x14ac:dyDescent="0.25"/>
    <row r="458" ht="14.25" hidden="1" customHeight="1" x14ac:dyDescent="0.25"/>
    <row r="459" ht="14.25" hidden="1" customHeight="1" x14ac:dyDescent="0.25"/>
    <row r="460" ht="14.25" hidden="1" customHeight="1" x14ac:dyDescent="0.25"/>
    <row r="461" ht="14.25" hidden="1" customHeight="1" x14ac:dyDescent="0.25"/>
    <row r="462" ht="14.25" hidden="1" customHeight="1" x14ac:dyDescent="0.25"/>
    <row r="463" ht="14.25" hidden="1" customHeight="1" x14ac:dyDescent="0.25"/>
    <row r="464" ht="14.25" hidden="1" customHeight="1" x14ac:dyDescent="0.25"/>
    <row r="465" ht="14.25" hidden="1" customHeight="1" x14ac:dyDescent="0.25"/>
    <row r="466" ht="14.25" hidden="1" customHeight="1" x14ac:dyDescent="0.25"/>
    <row r="467" ht="14.25" hidden="1" customHeight="1" x14ac:dyDescent="0.25"/>
    <row r="468" ht="14.25" hidden="1" customHeight="1" x14ac:dyDescent="0.25"/>
    <row r="469" ht="14.25" hidden="1" customHeight="1" x14ac:dyDescent="0.25"/>
    <row r="470" ht="14.25" hidden="1" customHeight="1" x14ac:dyDescent="0.25"/>
    <row r="471" ht="14.25" hidden="1" customHeight="1" x14ac:dyDescent="0.25"/>
    <row r="472" ht="14.25" hidden="1" customHeight="1" x14ac:dyDescent="0.25"/>
    <row r="473" ht="14.25" hidden="1" customHeight="1" x14ac:dyDescent="0.25"/>
    <row r="474" ht="14.25" hidden="1" customHeight="1" x14ac:dyDescent="0.25"/>
    <row r="475" ht="14.25" hidden="1" customHeight="1" x14ac:dyDescent="0.25"/>
    <row r="476" ht="14.25" hidden="1" customHeight="1" x14ac:dyDescent="0.25"/>
    <row r="477" ht="14.25" hidden="1" customHeight="1" x14ac:dyDescent="0.25"/>
    <row r="478" ht="14.25" hidden="1" customHeight="1" x14ac:dyDescent="0.25"/>
    <row r="479" ht="14.25" hidden="1" customHeight="1" x14ac:dyDescent="0.25"/>
    <row r="480" ht="14.25" hidden="1" customHeight="1" x14ac:dyDescent="0.25"/>
    <row r="481" ht="14.25" hidden="1" customHeight="1" x14ac:dyDescent="0.25"/>
    <row r="482" ht="14.25" hidden="1" customHeight="1" x14ac:dyDescent="0.25"/>
    <row r="483" ht="14.25" hidden="1" customHeight="1" x14ac:dyDescent="0.25"/>
    <row r="484" ht="14.25" hidden="1" customHeight="1" x14ac:dyDescent="0.25"/>
    <row r="485" ht="14.25" hidden="1" customHeight="1" x14ac:dyDescent="0.25"/>
    <row r="486" ht="14.25" hidden="1" customHeight="1" x14ac:dyDescent="0.25"/>
    <row r="487" ht="14.25" hidden="1" customHeight="1" x14ac:dyDescent="0.25"/>
    <row r="488" ht="14.25" hidden="1" customHeight="1" x14ac:dyDescent="0.25"/>
    <row r="489" ht="14.25" hidden="1" customHeight="1" x14ac:dyDescent="0.25"/>
    <row r="490" ht="14.25" hidden="1" customHeight="1" x14ac:dyDescent="0.25"/>
    <row r="491" ht="14.25" hidden="1" customHeight="1" x14ac:dyDescent="0.25"/>
    <row r="492" ht="14.25" hidden="1" customHeight="1" x14ac:dyDescent="0.25"/>
    <row r="493" ht="14.25" hidden="1" customHeight="1" x14ac:dyDescent="0.25"/>
    <row r="494" ht="14.25" hidden="1" customHeight="1" x14ac:dyDescent="0.25"/>
    <row r="495" ht="14.25" hidden="1" customHeight="1" x14ac:dyDescent="0.25"/>
    <row r="496" ht="14.25" hidden="1" customHeight="1" x14ac:dyDescent="0.25"/>
    <row r="497" ht="14.25" hidden="1" customHeight="1" x14ac:dyDescent="0.25"/>
    <row r="498" ht="14.25" hidden="1" customHeight="1" x14ac:dyDescent="0.25"/>
    <row r="499" ht="14.25" hidden="1" customHeight="1" x14ac:dyDescent="0.25"/>
    <row r="500" ht="14.25" hidden="1" customHeight="1" x14ac:dyDescent="0.25"/>
    <row r="501" ht="14.25" hidden="1" customHeight="1" x14ac:dyDescent="0.25"/>
    <row r="502" ht="14.25" hidden="1" customHeight="1" x14ac:dyDescent="0.25"/>
    <row r="503" ht="14.25" hidden="1" customHeight="1" x14ac:dyDescent="0.25"/>
    <row r="504" ht="14.25" hidden="1" customHeight="1" x14ac:dyDescent="0.25"/>
    <row r="505" ht="14.25" hidden="1" customHeight="1" x14ac:dyDescent="0.25"/>
    <row r="506" ht="14.25" hidden="1" customHeight="1" x14ac:dyDescent="0.25"/>
    <row r="507" ht="14.25" hidden="1" customHeight="1" x14ac:dyDescent="0.25"/>
    <row r="508" ht="14.25" hidden="1" customHeight="1" x14ac:dyDescent="0.25"/>
    <row r="509" ht="14.25" hidden="1" customHeight="1" x14ac:dyDescent="0.25"/>
    <row r="510" ht="14.25" hidden="1" customHeight="1" x14ac:dyDescent="0.25"/>
    <row r="511" ht="14.25" hidden="1" customHeight="1" x14ac:dyDescent="0.25"/>
    <row r="512" ht="14.25" hidden="1" customHeight="1" x14ac:dyDescent="0.25"/>
    <row r="513" ht="14.25" hidden="1" customHeight="1" x14ac:dyDescent="0.25"/>
    <row r="514" ht="14.25" hidden="1" customHeight="1" x14ac:dyDescent="0.25"/>
    <row r="515" ht="14.25" hidden="1" customHeight="1" x14ac:dyDescent="0.25"/>
    <row r="516" ht="14.25" hidden="1" customHeight="1" x14ac:dyDescent="0.25"/>
    <row r="517" ht="14.25" hidden="1" customHeight="1" x14ac:dyDescent="0.25"/>
    <row r="518" ht="14.25" hidden="1" customHeight="1" x14ac:dyDescent="0.25"/>
    <row r="519" ht="14.25" hidden="1" customHeight="1" x14ac:dyDescent="0.25"/>
    <row r="520" ht="14.25" hidden="1" customHeight="1" x14ac:dyDescent="0.25"/>
    <row r="521" ht="14.25" hidden="1" customHeight="1" x14ac:dyDescent="0.25"/>
    <row r="522" ht="14.25" hidden="1" customHeight="1" x14ac:dyDescent="0.25"/>
    <row r="523" ht="14.25" hidden="1" customHeight="1" x14ac:dyDescent="0.25"/>
    <row r="524" ht="14.25" hidden="1" customHeight="1" x14ac:dyDescent="0.25"/>
    <row r="525" ht="14.25" hidden="1" customHeight="1" x14ac:dyDescent="0.25"/>
    <row r="526" ht="14.25" hidden="1" customHeight="1" x14ac:dyDescent="0.25"/>
    <row r="527" ht="14.25" hidden="1" customHeight="1" x14ac:dyDescent="0.25"/>
    <row r="528" ht="14.25" hidden="1" customHeight="1" x14ac:dyDescent="0.25"/>
    <row r="529" ht="14.25" hidden="1" customHeight="1" x14ac:dyDescent="0.25"/>
    <row r="530" ht="14.25" hidden="1" customHeight="1" x14ac:dyDescent="0.25"/>
    <row r="531" ht="14.25" hidden="1" customHeight="1" x14ac:dyDescent="0.25"/>
    <row r="532" ht="14.25" hidden="1" customHeight="1" x14ac:dyDescent="0.25"/>
    <row r="533" ht="14.25" hidden="1" customHeight="1" x14ac:dyDescent="0.25"/>
    <row r="534" ht="14.25" hidden="1" customHeight="1" x14ac:dyDescent="0.25"/>
    <row r="535" ht="14.25" hidden="1" customHeight="1" x14ac:dyDescent="0.25"/>
    <row r="536" ht="14.25" hidden="1" customHeight="1" x14ac:dyDescent="0.25"/>
    <row r="537" ht="14.25" hidden="1" customHeight="1" x14ac:dyDescent="0.25"/>
    <row r="538" ht="14.25" hidden="1" customHeight="1" x14ac:dyDescent="0.25"/>
    <row r="539" ht="14.25" hidden="1" customHeight="1" x14ac:dyDescent="0.25"/>
    <row r="540" ht="14.25" hidden="1" customHeight="1" x14ac:dyDescent="0.25"/>
    <row r="541" ht="14.25" hidden="1" customHeight="1" x14ac:dyDescent="0.25"/>
    <row r="542" ht="14.25" hidden="1" customHeight="1" x14ac:dyDescent="0.25"/>
    <row r="543" ht="14.25" hidden="1" customHeight="1" x14ac:dyDescent="0.25"/>
    <row r="544" ht="14.25" hidden="1" customHeight="1" x14ac:dyDescent="0.25"/>
    <row r="545" ht="14.25" hidden="1" customHeight="1" x14ac:dyDescent="0.25"/>
    <row r="546" ht="14.25" hidden="1" customHeight="1" x14ac:dyDescent="0.25"/>
    <row r="547" ht="14.25" hidden="1" customHeight="1" x14ac:dyDescent="0.25"/>
    <row r="548" ht="14.25" hidden="1" customHeight="1" x14ac:dyDescent="0.25"/>
    <row r="549" ht="14.25" hidden="1" customHeight="1" x14ac:dyDescent="0.25"/>
    <row r="550" ht="14.25" hidden="1" customHeight="1" x14ac:dyDescent="0.25"/>
    <row r="551" ht="14.25" hidden="1" customHeight="1" x14ac:dyDescent="0.25"/>
    <row r="552" ht="14.25" hidden="1" customHeight="1" x14ac:dyDescent="0.25"/>
    <row r="553" ht="14.25" hidden="1" customHeight="1" x14ac:dyDescent="0.25"/>
    <row r="554" ht="14.25" hidden="1" customHeight="1" x14ac:dyDescent="0.25"/>
    <row r="555" ht="14.25" hidden="1" customHeight="1" x14ac:dyDescent="0.25"/>
    <row r="556" ht="14.25" hidden="1" customHeight="1" x14ac:dyDescent="0.25"/>
    <row r="557" ht="14.25" hidden="1" customHeight="1" x14ac:dyDescent="0.25"/>
    <row r="558" ht="14.25" hidden="1" customHeight="1" x14ac:dyDescent="0.25"/>
    <row r="559" ht="14.25" hidden="1" customHeight="1" x14ac:dyDescent="0.25"/>
    <row r="560" ht="14.25" hidden="1" customHeight="1" x14ac:dyDescent="0.25"/>
    <row r="561" ht="14.25" hidden="1" customHeight="1" x14ac:dyDescent="0.25"/>
    <row r="562" ht="14.25" hidden="1" customHeight="1" x14ac:dyDescent="0.25"/>
    <row r="563" ht="14.25" hidden="1" customHeight="1" x14ac:dyDescent="0.25"/>
    <row r="564" ht="14.25" hidden="1" customHeight="1" x14ac:dyDescent="0.25"/>
    <row r="565" ht="14.25" hidden="1" customHeight="1" x14ac:dyDescent="0.25"/>
    <row r="566" ht="14.25" hidden="1" customHeight="1" x14ac:dyDescent="0.25"/>
    <row r="567" ht="14.25" hidden="1" customHeight="1" x14ac:dyDescent="0.25"/>
    <row r="568" ht="14.25" hidden="1" customHeight="1" x14ac:dyDescent="0.25"/>
    <row r="569" ht="14.25" hidden="1" customHeight="1" x14ac:dyDescent="0.25"/>
    <row r="570" ht="14.25" hidden="1" customHeight="1" x14ac:dyDescent="0.25"/>
    <row r="571" ht="14.25" hidden="1" customHeight="1" x14ac:dyDescent="0.25"/>
    <row r="572" ht="14.25" hidden="1" customHeight="1" x14ac:dyDescent="0.25"/>
    <row r="573" ht="14.25" hidden="1" customHeight="1" x14ac:dyDescent="0.25"/>
    <row r="574" ht="14.25" hidden="1" customHeight="1" x14ac:dyDescent="0.25"/>
    <row r="575" ht="14.25" hidden="1" customHeight="1" x14ac:dyDescent="0.25"/>
    <row r="576" ht="14.25" hidden="1" customHeight="1" x14ac:dyDescent="0.25"/>
    <row r="577" ht="14.25" hidden="1" customHeight="1" x14ac:dyDescent="0.25"/>
    <row r="578" ht="14.25" hidden="1" customHeight="1" x14ac:dyDescent="0.25"/>
    <row r="579" ht="14.25" hidden="1" customHeight="1" x14ac:dyDescent="0.25"/>
    <row r="580" ht="14.25" hidden="1" customHeight="1" x14ac:dyDescent="0.25"/>
    <row r="581" ht="14.25" hidden="1" customHeight="1" x14ac:dyDescent="0.25"/>
    <row r="582" ht="14.25" hidden="1" customHeight="1" x14ac:dyDescent="0.25"/>
    <row r="583" ht="14.25" hidden="1" customHeight="1" x14ac:dyDescent="0.25"/>
    <row r="584" ht="14.25" hidden="1" customHeight="1" x14ac:dyDescent="0.25"/>
    <row r="585" ht="14.25" hidden="1" customHeight="1" x14ac:dyDescent="0.25"/>
    <row r="586" ht="14.25" hidden="1" customHeight="1" x14ac:dyDescent="0.25"/>
    <row r="587" ht="14.25" hidden="1" customHeight="1" x14ac:dyDescent="0.25"/>
    <row r="588" ht="14.25" hidden="1" customHeight="1" x14ac:dyDescent="0.25"/>
    <row r="589" ht="14.25" hidden="1" customHeight="1" x14ac:dyDescent="0.25"/>
    <row r="590" ht="14.25" hidden="1" customHeight="1" x14ac:dyDescent="0.25"/>
    <row r="591" ht="14.25" hidden="1" customHeight="1" x14ac:dyDescent="0.25"/>
    <row r="592" ht="14.25" hidden="1" customHeight="1" x14ac:dyDescent="0.25"/>
    <row r="593" ht="14.25" hidden="1" customHeight="1" x14ac:dyDescent="0.25"/>
    <row r="594" ht="14.25" hidden="1" customHeight="1" x14ac:dyDescent="0.25"/>
    <row r="595" ht="14.25" hidden="1" customHeight="1" x14ac:dyDescent="0.25"/>
    <row r="596" ht="14.25" hidden="1" customHeight="1" x14ac:dyDescent="0.25"/>
    <row r="597" ht="14.25" hidden="1" customHeight="1" x14ac:dyDescent="0.25"/>
    <row r="598" ht="14.25" hidden="1" customHeight="1" x14ac:dyDescent="0.25"/>
    <row r="599" ht="14.25" hidden="1" customHeight="1" x14ac:dyDescent="0.25"/>
    <row r="600" ht="14.25" hidden="1" customHeight="1" x14ac:dyDescent="0.25"/>
    <row r="601" ht="14.25" hidden="1" customHeight="1" x14ac:dyDescent="0.25"/>
    <row r="602" ht="14.25" hidden="1" customHeight="1" x14ac:dyDescent="0.25"/>
    <row r="603" ht="14.25" hidden="1" customHeight="1" x14ac:dyDescent="0.25"/>
    <row r="604" ht="14.25" hidden="1" customHeight="1" x14ac:dyDescent="0.25"/>
    <row r="605" ht="14.25" hidden="1" customHeight="1" x14ac:dyDescent="0.25"/>
    <row r="606" ht="14.25" hidden="1" customHeight="1" x14ac:dyDescent="0.25"/>
    <row r="607" ht="14.25" hidden="1" customHeight="1" x14ac:dyDescent="0.25"/>
    <row r="608" ht="14.25" hidden="1" customHeight="1" x14ac:dyDescent="0.25"/>
    <row r="609" ht="14.25" hidden="1" customHeight="1" x14ac:dyDescent="0.25"/>
    <row r="610" ht="14.25" hidden="1" customHeight="1" x14ac:dyDescent="0.25"/>
    <row r="611" ht="14.25" hidden="1" customHeight="1" x14ac:dyDescent="0.25"/>
    <row r="612" ht="14.25" hidden="1" customHeight="1" x14ac:dyDescent="0.25"/>
    <row r="613" ht="14.25" hidden="1" customHeight="1" x14ac:dyDescent="0.25"/>
    <row r="614" ht="14.25" hidden="1" customHeight="1" x14ac:dyDescent="0.25"/>
    <row r="615" ht="14.25" hidden="1" customHeight="1" x14ac:dyDescent="0.25"/>
    <row r="616" ht="14.25" hidden="1" customHeight="1" x14ac:dyDescent="0.25"/>
    <row r="617" ht="14.25" hidden="1" customHeight="1" x14ac:dyDescent="0.25"/>
    <row r="618" ht="14.25" hidden="1" customHeight="1" x14ac:dyDescent="0.25"/>
    <row r="619" ht="14.25" hidden="1" customHeight="1" x14ac:dyDescent="0.25"/>
    <row r="620" ht="14.25" hidden="1" customHeight="1" x14ac:dyDescent="0.25"/>
    <row r="621" ht="14.25" hidden="1" customHeight="1" x14ac:dyDescent="0.25"/>
    <row r="622" ht="14.25" hidden="1" customHeight="1" x14ac:dyDescent="0.25"/>
    <row r="623" ht="14.25" hidden="1" customHeight="1" x14ac:dyDescent="0.25"/>
    <row r="624" ht="14.25" hidden="1" customHeight="1" x14ac:dyDescent="0.25"/>
    <row r="625" ht="14.25" hidden="1" customHeight="1" x14ac:dyDescent="0.25"/>
    <row r="626" ht="14.25" hidden="1" customHeight="1" x14ac:dyDescent="0.25"/>
    <row r="627" ht="14.25" hidden="1" customHeight="1" x14ac:dyDescent="0.25"/>
    <row r="628" ht="14.25" hidden="1" customHeight="1" x14ac:dyDescent="0.25"/>
    <row r="629" ht="14.25" hidden="1" customHeight="1" x14ac:dyDescent="0.25"/>
    <row r="630" ht="14.25" hidden="1" customHeight="1" x14ac:dyDescent="0.25"/>
    <row r="631" ht="14.25" hidden="1" customHeight="1" x14ac:dyDescent="0.25"/>
    <row r="632" ht="14.25" hidden="1" customHeight="1" x14ac:dyDescent="0.25"/>
    <row r="633" ht="14.25" hidden="1" customHeight="1" x14ac:dyDescent="0.25"/>
    <row r="634" ht="14.25" hidden="1" customHeight="1" x14ac:dyDescent="0.25"/>
    <row r="635" ht="14.25" hidden="1" customHeight="1" x14ac:dyDescent="0.25"/>
    <row r="636" ht="14.25" hidden="1" customHeight="1" x14ac:dyDescent="0.25"/>
    <row r="637" ht="14.25" hidden="1" customHeight="1" x14ac:dyDescent="0.25"/>
    <row r="638" ht="14.25" hidden="1" customHeight="1" x14ac:dyDescent="0.25"/>
    <row r="639" ht="14.25" hidden="1" customHeight="1" x14ac:dyDescent="0.25"/>
    <row r="640" ht="14.25" hidden="1" customHeight="1" x14ac:dyDescent="0.25"/>
    <row r="641" ht="14.25" hidden="1" customHeight="1" x14ac:dyDescent="0.25"/>
    <row r="642" ht="14.25" hidden="1" customHeight="1" x14ac:dyDescent="0.25"/>
    <row r="643" ht="14.25" hidden="1" customHeight="1" x14ac:dyDescent="0.25"/>
    <row r="644" ht="14.25" hidden="1" customHeight="1" x14ac:dyDescent="0.25"/>
    <row r="645" ht="14.25" hidden="1" customHeight="1" x14ac:dyDescent="0.25"/>
    <row r="646" ht="14.25" hidden="1" customHeight="1" x14ac:dyDescent="0.25"/>
    <row r="647" ht="14.25" hidden="1" customHeight="1" x14ac:dyDescent="0.25"/>
    <row r="648" ht="14.25" hidden="1" customHeight="1" x14ac:dyDescent="0.25"/>
    <row r="649" ht="14.25" hidden="1" customHeight="1" x14ac:dyDescent="0.25"/>
    <row r="650" ht="14.25" hidden="1" customHeight="1" x14ac:dyDescent="0.25"/>
    <row r="651" ht="14.25" hidden="1" customHeight="1" x14ac:dyDescent="0.25"/>
    <row r="652" ht="14.25" hidden="1" customHeight="1" x14ac:dyDescent="0.25"/>
    <row r="653" ht="14.25" hidden="1" customHeight="1" x14ac:dyDescent="0.25"/>
    <row r="654" ht="14.25" hidden="1" customHeight="1" x14ac:dyDescent="0.25"/>
    <row r="655" ht="14.25" hidden="1" customHeight="1" x14ac:dyDescent="0.25"/>
    <row r="656" ht="14.25" hidden="1" customHeight="1" x14ac:dyDescent="0.25"/>
    <row r="657" ht="14.25" hidden="1" customHeight="1" x14ac:dyDescent="0.25"/>
    <row r="658" ht="14.25" hidden="1" customHeight="1" x14ac:dyDescent="0.25"/>
    <row r="659" ht="14.25" hidden="1" customHeight="1" x14ac:dyDescent="0.25"/>
    <row r="660" ht="14.25" hidden="1" customHeight="1" x14ac:dyDescent="0.25"/>
    <row r="661" ht="14.25" hidden="1" customHeight="1" x14ac:dyDescent="0.25"/>
    <row r="662" ht="14.25" hidden="1" customHeight="1" x14ac:dyDescent="0.25"/>
    <row r="663" ht="14.25" hidden="1" customHeight="1" x14ac:dyDescent="0.25"/>
    <row r="664" ht="14.25" hidden="1" customHeight="1" x14ac:dyDescent="0.25"/>
    <row r="665" ht="14.25" hidden="1" customHeight="1" x14ac:dyDescent="0.25"/>
    <row r="666" ht="14.25" hidden="1" customHeight="1" x14ac:dyDescent="0.25"/>
    <row r="667" ht="14.25" hidden="1" customHeight="1" x14ac:dyDescent="0.25"/>
    <row r="668" ht="14.25" hidden="1" customHeight="1" x14ac:dyDescent="0.25"/>
    <row r="669" ht="14.25" hidden="1" customHeight="1" x14ac:dyDescent="0.25"/>
    <row r="670" ht="14.25" hidden="1" customHeight="1" x14ac:dyDescent="0.25"/>
    <row r="671" ht="14.25" hidden="1" customHeight="1" x14ac:dyDescent="0.25"/>
    <row r="672" ht="14.25" hidden="1" customHeight="1" x14ac:dyDescent="0.25"/>
    <row r="673" ht="14.25" hidden="1" customHeight="1" x14ac:dyDescent="0.25"/>
    <row r="674" ht="14.25" hidden="1" customHeight="1" x14ac:dyDescent="0.25"/>
    <row r="675" ht="14.25" hidden="1" customHeight="1" x14ac:dyDescent="0.25"/>
    <row r="676" ht="14.25" hidden="1" customHeight="1" x14ac:dyDescent="0.25"/>
    <row r="677" ht="14.25" hidden="1" customHeight="1" x14ac:dyDescent="0.25"/>
    <row r="678" ht="14.25" hidden="1" customHeight="1" x14ac:dyDescent="0.25"/>
    <row r="679" ht="14.25" hidden="1" customHeight="1" x14ac:dyDescent="0.25"/>
    <row r="680" ht="14.25" hidden="1" customHeight="1" x14ac:dyDescent="0.25"/>
    <row r="681" ht="14.25" hidden="1" customHeight="1" x14ac:dyDescent="0.25"/>
    <row r="682" ht="14.25" hidden="1" customHeight="1" x14ac:dyDescent="0.25"/>
    <row r="683" ht="14.25" hidden="1" customHeight="1" x14ac:dyDescent="0.25"/>
    <row r="684" ht="14.25" hidden="1" customHeight="1" x14ac:dyDescent="0.25"/>
    <row r="685" ht="14.25" hidden="1" customHeight="1" x14ac:dyDescent="0.25"/>
    <row r="686" ht="14.25" hidden="1" customHeight="1" x14ac:dyDescent="0.25"/>
    <row r="687" ht="14.25" hidden="1" customHeight="1" x14ac:dyDescent="0.25"/>
    <row r="688" ht="14.25" hidden="1" customHeight="1" x14ac:dyDescent="0.25"/>
    <row r="689" ht="14.25" hidden="1" customHeight="1" x14ac:dyDescent="0.25"/>
    <row r="690" ht="14.25" hidden="1" customHeight="1" x14ac:dyDescent="0.25"/>
    <row r="691" ht="14.25" hidden="1" customHeight="1" x14ac:dyDescent="0.25"/>
    <row r="692" ht="14.25" hidden="1" customHeight="1" x14ac:dyDescent="0.25"/>
    <row r="693" ht="14.25" hidden="1" customHeight="1" x14ac:dyDescent="0.25"/>
    <row r="694" ht="14.25" hidden="1" customHeight="1" x14ac:dyDescent="0.25"/>
    <row r="695" ht="14.25" hidden="1" customHeight="1" x14ac:dyDescent="0.25"/>
    <row r="696" ht="14.25" hidden="1" customHeight="1" x14ac:dyDescent="0.25"/>
    <row r="697" ht="14.25" hidden="1" customHeight="1" x14ac:dyDescent="0.25"/>
    <row r="698" ht="14.25" hidden="1" customHeight="1" x14ac:dyDescent="0.25"/>
    <row r="699" ht="14.25" hidden="1" customHeight="1" x14ac:dyDescent="0.25"/>
    <row r="700" ht="14.25" hidden="1" customHeight="1" x14ac:dyDescent="0.25"/>
    <row r="701" ht="14.25" hidden="1" customHeight="1" x14ac:dyDescent="0.25"/>
    <row r="702" ht="14.25" hidden="1" customHeight="1" x14ac:dyDescent="0.25"/>
    <row r="703" ht="14.25" hidden="1" customHeight="1" x14ac:dyDescent="0.25"/>
    <row r="704" ht="14.25" hidden="1" customHeight="1" x14ac:dyDescent="0.25"/>
    <row r="705" ht="14.25" hidden="1" customHeight="1" x14ac:dyDescent="0.25"/>
    <row r="706" ht="14.25" hidden="1" customHeight="1" x14ac:dyDescent="0.25"/>
    <row r="707" ht="14.25" hidden="1" customHeight="1" x14ac:dyDescent="0.25"/>
    <row r="708" ht="14.25" hidden="1" customHeight="1" x14ac:dyDescent="0.25"/>
    <row r="709" ht="14.25" hidden="1" customHeight="1" x14ac:dyDescent="0.25"/>
    <row r="710" ht="14.25" hidden="1" customHeight="1" x14ac:dyDescent="0.25"/>
    <row r="711" ht="14.25" hidden="1" customHeight="1" x14ac:dyDescent="0.25"/>
    <row r="712" ht="14.25" hidden="1" customHeight="1" x14ac:dyDescent="0.25"/>
    <row r="713" ht="14.25" hidden="1" customHeight="1" x14ac:dyDescent="0.25"/>
    <row r="714" ht="14.25" hidden="1" customHeight="1" x14ac:dyDescent="0.25"/>
    <row r="715" ht="14.25" hidden="1" customHeight="1" x14ac:dyDescent="0.25"/>
    <row r="716" ht="14.25" hidden="1" customHeight="1" x14ac:dyDescent="0.25"/>
    <row r="717" ht="14.25" hidden="1" customHeight="1" x14ac:dyDescent="0.25"/>
    <row r="718" ht="14.25" hidden="1" customHeight="1" x14ac:dyDescent="0.25"/>
    <row r="719" ht="14.25" hidden="1" customHeight="1" x14ac:dyDescent="0.25"/>
    <row r="720" ht="14.25" hidden="1" customHeight="1" x14ac:dyDescent="0.25"/>
    <row r="721" spans="1:27" ht="14.25" hidden="1" customHeight="1" x14ac:dyDescent="0.25"/>
    <row r="722" spans="1:27" ht="14.25" hidden="1" customHeight="1" x14ac:dyDescent="0.25"/>
    <row r="723" spans="1:27" ht="14.25" hidden="1" customHeight="1" x14ac:dyDescent="0.25"/>
    <row r="724" spans="1:27" ht="14.25" hidden="1" customHeight="1" x14ac:dyDescent="0.25"/>
    <row r="725" spans="1:27" ht="14.25" hidden="1" customHeight="1" x14ac:dyDescent="0.25"/>
    <row r="726" spans="1:27" ht="14.25" hidden="1" customHeight="1" x14ac:dyDescent="0.25"/>
    <row r="727" spans="1:27" ht="14.25" hidden="1" customHeight="1" x14ac:dyDescent="0.25"/>
    <row r="728" spans="1:27" ht="14.25" hidden="1" customHeight="1" x14ac:dyDescent="0.25"/>
    <row r="729" spans="1:27" ht="14.25" hidden="1" customHeight="1" x14ac:dyDescent="0.25"/>
    <row r="730" spans="1:27" ht="14.25" hidden="1" customHeight="1" x14ac:dyDescent="0.25"/>
    <row r="731" spans="1:27" ht="14.25" hidden="1" customHeight="1" x14ac:dyDescent="0.25"/>
    <row r="732" spans="1:27" ht="14.25" hidden="1" customHeight="1" x14ac:dyDescent="0.25"/>
    <row r="733" spans="1:27" ht="14.25" hidden="1" customHeight="1" x14ac:dyDescent="0.25"/>
    <row r="734" spans="1:27" ht="14.25" hidden="1" customHeight="1" x14ac:dyDescent="0.25"/>
    <row r="735" spans="1:27" s="34" customFormat="1" ht="13.8" hidden="1" x14ac:dyDescent="0.25">
      <c r="A735" s="7"/>
      <c r="B735" s="7"/>
      <c r="C735" s="33"/>
      <c r="D735" s="7"/>
      <c r="F735" s="35"/>
      <c r="L735" s="114"/>
      <c r="M735" s="114"/>
      <c r="N735" s="153"/>
      <c r="O735" s="153"/>
      <c r="P735" s="153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s="34" customFormat="1" ht="13.8" hidden="1" x14ac:dyDescent="0.25">
      <c r="A736" s="7"/>
      <c r="B736" s="7"/>
      <c r="C736" s="33"/>
      <c r="D736" s="7"/>
      <c r="F736" s="35"/>
      <c r="L736" s="114"/>
      <c r="M736" s="114"/>
      <c r="N736" s="153"/>
      <c r="O736" s="153"/>
      <c r="P736" s="153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s="34" customFormat="1" ht="13.8" hidden="1" x14ac:dyDescent="0.25">
      <c r="A737" s="7"/>
      <c r="B737" s="7"/>
      <c r="C737" s="33"/>
      <c r="D737" s="7"/>
      <c r="F737" s="35"/>
      <c r="L737" s="114"/>
      <c r="M737" s="114"/>
      <c r="N737" s="153"/>
      <c r="O737" s="153"/>
      <c r="P737" s="153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s="34" customFormat="1" ht="13.8" hidden="1" x14ac:dyDescent="0.25">
      <c r="A738" s="7"/>
      <c r="B738" s="7"/>
      <c r="C738" s="33"/>
      <c r="D738" s="7"/>
      <c r="F738" s="35"/>
      <c r="L738" s="114"/>
      <c r="M738" s="114"/>
      <c r="N738" s="153"/>
      <c r="O738" s="153"/>
      <c r="P738" s="153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s="34" customFormat="1" ht="13.8" hidden="1" x14ac:dyDescent="0.25">
      <c r="A739" s="7"/>
      <c r="B739" s="7"/>
      <c r="C739" s="33"/>
      <c r="D739" s="7"/>
      <c r="F739" s="35"/>
      <c r="L739" s="114"/>
      <c r="M739" s="114"/>
      <c r="N739" s="153"/>
      <c r="O739" s="153"/>
      <c r="P739" s="153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s="34" customFormat="1" ht="13.8" hidden="1" x14ac:dyDescent="0.25">
      <c r="A740" s="7"/>
      <c r="B740" s="7"/>
      <c r="C740" s="33"/>
      <c r="D740" s="7"/>
      <c r="F740" s="35"/>
      <c r="L740" s="114"/>
      <c r="M740" s="114"/>
      <c r="N740" s="153"/>
      <c r="O740" s="153"/>
      <c r="P740" s="153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s="34" customFormat="1" ht="13.8" hidden="1" x14ac:dyDescent="0.25">
      <c r="A741" s="7"/>
      <c r="B741" s="7"/>
      <c r="C741" s="33"/>
      <c r="D741" s="7"/>
      <c r="F741" s="35"/>
      <c r="L741" s="114"/>
      <c r="M741" s="114"/>
      <c r="N741" s="153"/>
      <c r="O741" s="153"/>
      <c r="P741" s="153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4.25" customHeight="1" x14ac:dyDescent="0.25"/>
  </sheetData>
  <sheetProtection algorithmName="SHA-512" hashValue="QOwQUFGT7ujIDY4oUpTwkd/eMz6zgUPr1HY5yUxjEKnt7WS6d1QmW1ki/1I/j35iP+TL2Y1mhbC/H95ynyc0VQ==" saltValue="UcsN2zZpvjeA2eJCqsYTnA==" spinCount="100000" sheet="1" objects="1" scenarios="1"/>
  <mergeCells count="26">
    <mergeCell ref="C41:D41"/>
    <mergeCell ref="C42:D42"/>
    <mergeCell ref="J37:K37"/>
    <mergeCell ref="D14:J14"/>
    <mergeCell ref="D22:D23"/>
    <mergeCell ref="J32:K32"/>
    <mergeCell ref="J33:K33"/>
    <mergeCell ref="J34:K34"/>
    <mergeCell ref="J35:K35"/>
    <mergeCell ref="J36:K36"/>
    <mergeCell ref="C44:D44"/>
    <mergeCell ref="C43:D43"/>
    <mergeCell ref="C98:D98"/>
    <mergeCell ref="C45:D45"/>
    <mergeCell ref="G83:J88"/>
    <mergeCell ref="C81:L81"/>
    <mergeCell ref="C47:D47"/>
    <mergeCell ref="D85:D86"/>
    <mergeCell ref="C93:D93"/>
    <mergeCell ref="D53:D54"/>
    <mergeCell ref="C76:D76"/>
    <mergeCell ref="C78:D78"/>
    <mergeCell ref="C72:D72"/>
    <mergeCell ref="C73:D73"/>
    <mergeCell ref="C74:D74"/>
    <mergeCell ref="C75:D75"/>
  </mergeCells>
  <conditionalFormatting sqref="I30">
    <cfRule type="expression" dxfId="44" priority="24">
      <formula>I30&gt;0</formula>
    </cfRule>
  </conditionalFormatting>
  <conditionalFormatting sqref="I31:I37">
    <cfRule type="expression" dxfId="43" priority="57">
      <formula>M31=1</formula>
    </cfRule>
    <cfRule type="expression" dxfId="42" priority="58">
      <formula>I31&lt;&gt;" "</formula>
    </cfRule>
  </conditionalFormatting>
  <conditionalFormatting sqref="F31:F37">
    <cfRule type="expression" dxfId="41" priority="7">
      <formula>M31=1</formula>
    </cfRule>
    <cfRule type="expression" dxfId="40" priority="8">
      <formula>E30&lt;&gt;"&gt;"</formula>
    </cfRule>
    <cfRule type="expression" dxfId="39" priority="9">
      <formula>E30="&gt;"</formula>
    </cfRule>
  </conditionalFormatting>
  <conditionalFormatting sqref="I61">
    <cfRule type="expression" dxfId="38" priority="4">
      <formula>I61&gt;0</formula>
    </cfRule>
  </conditionalFormatting>
  <conditionalFormatting sqref="I62:I68">
    <cfRule type="expression" dxfId="37" priority="5">
      <formula>M62=1</formula>
    </cfRule>
    <cfRule type="expression" dxfId="36" priority="6">
      <formula>I62&lt;&gt;" "</formula>
    </cfRule>
  </conditionalFormatting>
  <conditionalFormatting sqref="F62:F68">
    <cfRule type="expression" dxfId="35" priority="1">
      <formula>M62=1</formula>
    </cfRule>
    <cfRule type="expression" dxfId="34" priority="2">
      <formula>E61&lt;&gt;"&gt;"</formula>
    </cfRule>
    <cfRule type="expression" dxfId="33" priority="3">
      <formula>E61="&gt;"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7">
    <pageSetUpPr fitToPage="1"/>
  </sheetPr>
  <dimension ref="A1:AE169"/>
  <sheetViews>
    <sheetView showGridLines="0" showZeros="0" zoomScaleNormal="100" workbookViewId="0">
      <selection activeCell="F16" sqref="F16"/>
    </sheetView>
  </sheetViews>
  <sheetFormatPr defaultColWidth="0" defaultRowHeight="0" customHeight="1" zeroHeight="1" x14ac:dyDescent="0.2"/>
  <cols>
    <col min="1" max="1" width="2.21875" style="165" customWidth="1"/>
    <col min="2" max="2" width="29.44140625" style="165" customWidth="1"/>
    <col min="3" max="3" width="18.5546875" style="165" customWidth="1"/>
    <col min="4" max="4" width="53" style="178" customWidth="1"/>
    <col min="5" max="5" width="2.44140625" style="178" customWidth="1"/>
    <col min="6" max="6" width="21.21875" style="178" customWidth="1"/>
    <col min="7" max="7" width="3.6640625" style="178" customWidth="1"/>
    <col min="8" max="14" width="0" style="165" hidden="1" customWidth="1"/>
    <col min="15" max="16" width="2.6640625" style="165" hidden="1" customWidth="1"/>
    <col min="17" max="31" width="10.6640625" style="165" hidden="1" customWidth="1"/>
    <col min="32" max="16384" width="0" style="165" hidden="1"/>
  </cols>
  <sheetData>
    <row r="1" spans="1:7" s="155" customFormat="1" ht="15" customHeight="1" x14ac:dyDescent="0.2">
      <c r="A1" s="154"/>
      <c r="B1" s="154"/>
      <c r="C1" s="154"/>
      <c r="D1" s="154"/>
      <c r="E1" s="154"/>
      <c r="F1" s="154"/>
      <c r="G1" s="154"/>
    </row>
    <row r="2" spans="1:7" s="159" customFormat="1" ht="22.2" customHeight="1" x14ac:dyDescent="0.3">
      <c r="A2" s="156"/>
      <c r="B2" s="13" t="str">
        <f>+Samenvatting!B2</f>
        <v xml:space="preserve">Europese Aanbesteding </v>
      </c>
      <c r="C2" s="14"/>
      <c r="D2" s="157"/>
      <c r="E2" s="14"/>
      <c r="F2" s="14"/>
      <c r="G2" s="158"/>
    </row>
    <row r="3" spans="1:7" s="161" customFormat="1" ht="22.2" customHeight="1" x14ac:dyDescent="0.3">
      <c r="A3" s="158"/>
      <c r="B3" s="160" t="str">
        <f>+Samenvatting!B3</f>
        <v>Enquêtetool ervaringen sollicitatieproces en instroom</v>
      </c>
      <c r="C3" s="16"/>
      <c r="D3" s="16"/>
      <c r="E3" s="16"/>
      <c r="F3" s="16"/>
      <c r="G3" s="158"/>
    </row>
    <row r="4" spans="1:7" s="161" customFormat="1" ht="17.399999999999999" customHeight="1" x14ac:dyDescent="0.3">
      <c r="A4" s="158"/>
      <c r="B4" s="17" t="s">
        <v>47</v>
      </c>
      <c r="C4" s="16"/>
      <c r="D4" s="16"/>
      <c r="E4" s="16"/>
      <c r="F4" s="16"/>
      <c r="G4" s="158"/>
    </row>
    <row r="5" spans="1:7" s="161" customFormat="1" ht="17.399999999999999" customHeight="1" x14ac:dyDescent="0.3">
      <c r="A5" s="158"/>
      <c r="B5" s="162" t="str">
        <f>+Samenvatting!B5</f>
        <v>IUC23-039</v>
      </c>
      <c r="C5" s="16"/>
      <c r="D5" s="16"/>
      <c r="E5" s="16"/>
      <c r="F5" s="16"/>
      <c r="G5" s="158"/>
    </row>
    <row r="6" spans="1:7" s="161" customFormat="1" ht="17.399999999999999" customHeight="1" x14ac:dyDescent="0.3">
      <c r="A6" s="158"/>
      <c r="B6" s="163" t="str">
        <f>+Samenvatting!B6</f>
        <v>(Prijzen exclusief BTW)</v>
      </c>
      <c r="C6" s="16"/>
      <c r="D6" s="16"/>
      <c r="E6" s="16"/>
      <c r="F6" s="16"/>
      <c r="G6" s="158"/>
    </row>
    <row r="7" spans="1:7" s="161" customFormat="1" ht="17.399999999999999" customHeight="1" x14ac:dyDescent="0.3">
      <c r="A7" s="158"/>
      <c r="B7" s="163"/>
      <c r="C7" s="16"/>
      <c r="D7" s="16"/>
      <c r="E7" s="16"/>
      <c r="F7" s="16"/>
      <c r="G7" s="158"/>
    </row>
    <row r="8" spans="1:7" s="155" customFormat="1" ht="17.399999999999999" customHeight="1" x14ac:dyDescent="0.2">
      <c r="A8" s="154"/>
      <c r="B8" s="20" t="s">
        <v>29</v>
      </c>
      <c r="C8" s="164">
        <f>Samenvatting!B9</f>
        <v>0</v>
      </c>
      <c r="D8" s="62"/>
      <c r="E8" s="57"/>
      <c r="F8" s="57"/>
      <c r="G8" s="154"/>
    </row>
    <row r="9" spans="1:7" ht="12.6" x14ac:dyDescent="0.2">
      <c r="B9" s="23"/>
      <c r="C9" s="24"/>
      <c r="D9" s="24"/>
      <c r="E9" s="24"/>
      <c r="F9" s="24"/>
      <c r="G9" s="154"/>
    </row>
    <row r="10" spans="1:7" ht="12.6" x14ac:dyDescent="0.2">
      <c r="B10" s="23"/>
      <c r="C10" s="24"/>
      <c r="D10" s="24"/>
      <c r="E10" s="24"/>
      <c r="F10" s="24"/>
      <c r="G10" s="154"/>
    </row>
    <row r="11" spans="1:7" ht="17.399999999999999" x14ac:dyDescent="0.3">
      <c r="B11" s="25" t="s">
        <v>70</v>
      </c>
      <c r="C11" s="166"/>
      <c r="D11" s="166"/>
      <c r="E11" s="166"/>
      <c r="F11" s="26"/>
      <c r="G11" s="154"/>
    </row>
    <row r="12" spans="1:7" ht="12.6" x14ac:dyDescent="0.2">
      <c r="B12" s="27" t="s">
        <v>1</v>
      </c>
      <c r="C12" s="167"/>
      <c r="D12" s="168"/>
      <c r="E12" s="167"/>
      <c r="F12" s="168"/>
      <c r="G12" s="154"/>
    </row>
    <row r="13" spans="1:7" ht="36" customHeight="1" x14ac:dyDescent="0.2">
      <c r="B13" s="346" t="s">
        <v>141</v>
      </c>
      <c r="C13" s="344"/>
      <c r="D13" s="345"/>
      <c r="E13" s="169"/>
      <c r="F13" s="2">
        <v>0</v>
      </c>
      <c r="G13" s="154"/>
    </row>
    <row r="14" spans="1:7" ht="19.95" customHeight="1" x14ac:dyDescent="0.3">
      <c r="B14" s="170" t="s">
        <v>145</v>
      </c>
      <c r="C14" s="302"/>
      <c r="D14" s="222"/>
      <c r="E14" s="304"/>
      <c r="F14" s="171">
        <f>8*45</f>
        <v>360</v>
      </c>
      <c r="G14" s="154"/>
    </row>
    <row r="15" spans="1:7" ht="19.95" customHeight="1" x14ac:dyDescent="0.3">
      <c r="B15" s="172"/>
      <c r="C15" s="304"/>
      <c r="D15" s="304"/>
      <c r="E15" s="304"/>
      <c r="F15" s="304"/>
      <c r="G15" s="154"/>
    </row>
    <row r="16" spans="1:7" ht="19.95" customHeight="1" x14ac:dyDescent="0.2">
      <c r="B16" s="346" t="s">
        <v>76</v>
      </c>
      <c r="C16" s="344"/>
      <c r="D16" s="345"/>
      <c r="E16" s="169"/>
      <c r="F16" s="2">
        <v>0</v>
      </c>
      <c r="G16" s="154"/>
    </row>
    <row r="17" spans="2:7" ht="19.95" customHeight="1" x14ac:dyDescent="0.3">
      <c r="B17" s="170" t="s">
        <v>145</v>
      </c>
      <c r="C17" s="302"/>
      <c r="D17" s="222"/>
      <c r="E17" s="304"/>
      <c r="F17" s="171">
        <v>160</v>
      </c>
      <c r="G17" s="154"/>
    </row>
    <row r="18" spans="2:7" ht="19.95" customHeight="1" x14ac:dyDescent="0.2">
      <c r="D18" s="173"/>
      <c r="E18" s="174"/>
      <c r="F18" s="174"/>
      <c r="G18" s="154"/>
    </row>
    <row r="19" spans="2:7" ht="19.95" customHeight="1" thickBot="1" x14ac:dyDescent="0.25">
      <c r="B19" s="343" t="s">
        <v>63</v>
      </c>
      <c r="C19" s="344"/>
      <c r="D19" s="345"/>
      <c r="E19" s="175"/>
      <c r="F19" s="32">
        <f>(F13*F14)+(F16*F17)</f>
        <v>0</v>
      </c>
      <c r="G19" s="154"/>
    </row>
    <row r="20" spans="2:7" ht="13.8" thickTop="1" thickBot="1" x14ac:dyDescent="0.25">
      <c r="B20" s="22"/>
      <c r="C20" s="22"/>
      <c r="D20" s="176"/>
      <c r="E20" s="177"/>
      <c r="F20" s="177"/>
      <c r="G20" s="154"/>
    </row>
    <row r="21" spans="2:7" ht="12.75" customHeight="1" x14ac:dyDescent="0.2">
      <c r="G21" s="154"/>
    </row>
    <row r="22" spans="2:7" ht="12.75" hidden="1" customHeight="1" x14ac:dyDescent="0.2"/>
    <row r="23" spans="2:7" ht="12.75" hidden="1" customHeight="1" x14ac:dyDescent="0.2"/>
    <row r="24" spans="2:7" ht="12.75" hidden="1" customHeight="1" x14ac:dyDescent="0.2"/>
    <row r="25" spans="2:7" ht="12.75" hidden="1" customHeight="1" x14ac:dyDescent="0.2"/>
    <row r="26" spans="2:7" ht="12.75" hidden="1" customHeight="1" x14ac:dyDescent="0.2"/>
    <row r="27" spans="2:7" ht="12.75" hidden="1" customHeight="1" x14ac:dyDescent="0.2"/>
    <row r="28" spans="2:7" ht="12.75" hidden="1" customHeight="1" x14ac:dyDescent="0.2"/>
    <row r="29" spans="2:7" ht="12.75" hidden="1" customHeight="1" x14ac:dyDescent="0.2"/>
    <row r="30" spans="2:7" ht="12.75" hidden="1" customHeight="1" x14ac:dyDescent="0.2"/>
    <row r="31" spans="2:7" ht="12.75" hidden="1" customHeight="1" x14ac:dyDescent="0.2"/>
    <row r="32" spans="2:7" ht="12.75" hidden="1" customHeight="1" x14ac:dyDescent="0.2"/>
    <row r="33" ht="12.75" hidden="1" customHeight="1" x14ac:dyDescent="0.2"/>
    <row r="34" ht="12.75" hidden="1" customHeight="1" x14ac:dyDescent="0.2"/>
    <row r="35" ht="12.75" hidden="1" customHeight="1" x14ac:dyDescent="0.2"/>
    <row r="36" ht="12.75" hidden="1" customHeight="1" x14ac:dyDescent="0.2"/>
    <row r="37" ht="12.75" hidden="1" customHeight="1" x14ac:dyDescent="0.2"/>
    <row r="38" ht="12.75" hidden="1" customHeight="1" x14ac:dyDescent="0.2"/>
    <row r="39" ht="12.75" hidden="1" customHeight="1" x14ac:dyDescent="0.2"/>
    <row r="40" ht="12.75" hidden="1" customHeight="1" x14ac:dyDescent="0.2"/>
    <row r="41" ht="12.75" hidden="1" customHeight="1" x14ac:dyDescent="0.2"/>
    <row r="42" ht="12.75" hidden="1" customHeight="1" x14ac:dyDescent="0.2"/>
    <row r="43" ht="12.75" hidden="1" customHeight="1" x14ac:dyDescent="0.2"/>
    <row r="44" ht="12.75" hidden="1" customHeight="1" x14ac:dyDescent="0.2"/>
    <row r="45" ht="12.75" hidden="1" customHeight="1" x14ac:dyDescent="0.2"/>
    <row r="46" ht="12.75" hidden="1" customHeight="1" x14ac:dyDescent="0.2"/>
    <row r="47" ht="12.75" hidden="1" customHeight="1" x14ac:dyDescent="0.2"/>
    <row r="48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  <row r="60" ht="12.75" hidden="1" customHeight="1" x14ac:dyDescent="0.2"/>
    <row r="61" ht="12.75" hidden="1" customHeight="1" x14ac:dyDescent="0.2"/>
    <row r="62" ht="12.75" hidden="1" customHeight="1" x14ac:dyDescent="0.2"/>
    <row r="63" ht="12.75" hidden="1" customHeight="1" x14ac:dyDescent="0.2"/>
    <row r="64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  <row r="68" ht="12.75" hidden="1" customHeight="1" x14ac:dyDescent="0.2"/>
    <row r="69" ht="12.75" hidden="1" customHeight="1" x14ac:dyDescent="0.2"/>
    <row r="70" ht="12.75" hidden="1" customHeight="1" x14ac:dyDescent="0.2"/>
    <row r="71" ht="12.75" hidden="1" customHeight="1" x14ac:dyDescent="0.2"/>
    <row r="72" ht="12.75" hidden="1" customHeight="1" x14ac:dyDescent="0.2"/>
    <row r="73" ht="12.75" hidden="1" customHeight="1" x14ac:dyDescent="0.2"/>
    <row r="74" ht="12.75" hidden="1" customHeight="1" x14ac:dyDescent="0.2"/>
    <row r="75" ht="12.75" hidden="1" customHeight="1" x14ac:dyDescent="0.2"/>
    <row r="76" ht="12.75" hidden="1" customHeight="1" x14ac:dyDescent="0.2"/>
    <row r="77" ht="12.75" hidden="1" customHeight="1" x14ac:dyDescent="0.2"/>
    <row r="78" ht="12.75" hidden="1" customHeight="1" x14ac:dyDescent="0.2"/>
    <row r="79" ht="12.75" hidden="1" customHeight="1" x14ac:dyDescent="0.2"/>
    <row r="80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</sheetData>
  <sheetProtection algorithmName="SHA-512" hashValue="ZE+RiP1+F+FnKo1OubktCcJpt61gjAzft3SWhWFN6lTU065mR2ZnVFpNI/W+9h7foPoNzhMT7pePFSX2NikxEg==" saltValue="GOS0qZtc53LR7tv+440Vig==" spinCount="100000" sheet="1" objects="1" scenarios="1"/>
  <mergeCells count="3">
    <mergeCell ref="B19:D19"/>
    <mergeCell ref="B13:D13"/>
    <mergeCell ref="B16:D16"/>
  </mergeCells>
  <pageMargins left="0.75" right="0.75" top="0.51" bottom="0.46" header="0.5" footer="0.5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H18"/>
  <sheetViews>
    <sheetView showGridLines="0" zoomScaleNormal="100" workbookViewId="0">
      <selection activeCell="J14" sqref="J14"/>
    </sheetView>
  </sheetViews>
  <sheetFormatPr defaultColWidth="8.88671875" defaultRowHeight="14.4" x14ac:dyDescent="0.3"/>
  <cols>
    <col min="1" max="1" width="2.5546875" style="12" customWidth="1"/>
    <col min="2" max="2" width="2.21875" style="12" customWidth="1"/>
    <col min="3" max="3" width="45" style="12" customWidth="1"/>
    <col min="4" max="6" width="19.5546875" style="12" customWidth="1"/>
    <col min="7" max="8" width="18.5546875" style="12" customWidth="1"/>
    <col min="9" max="16384" width="8.88671875" style="12"/>
  </cols>
  <sheetData>
    <row r="1" spans="3:8" ht="15" customHeight="1" x14ac:dyDescent="0.3"/>
    <row r="2" spans="3:8" ht="22.2" x14ac:dyDescent="0.3">
      <c r="C2" s="13" t="str">
        <f>+Samenvatting!B2</f>
        <v xml:space="preserve">Europese Aanbesteding </v>
      </c>
      <c r="D2" s="13"/>
      <c r="E2" s="14"/>
      <c r="F2" s="14"/>
      <c r="G2" s="14"/>
      <c r="H2" s="14"/>
    </row>
    <row r="3" spans="3:8" ht="17.399999999999999" x14ac:dyDescent="0.3">
      <c r="C3" s="160" t="str">
        <f>+Samenvatting!B3</f>
        <v>Enquêtetool ervaringen sollicitatieproces en instroom</v>
      </c>
      <c r="D3" s="160"/>
      <c r="E3" s="16"/>
      <c r="F3" s="16"/>
      <c r="G3" s="16"/>
      <c r="H3" s="16"/>
    </row>
    <row r="4" spans="3:8" ht="19.8" x14ac:dyDescent="0.3">
      <c r="C4" s="17" t="s">
        <v>46</v>
      </c>
      <c r="D4" s="17"/>
      <c r="E4" s="16"/>
      <c r="F4" s="16"/>
      <c r="G4" s="16"/>
      <c r="H4" s="16"/>
    </row>
    <row r="5" spans="3:8" x14ac:dyDescent="0.3">
      <c r="C5" s="162" t="str">
        <f>+Samenvatting!B5</f>
        <v>IUC23-039</v>
      </c>
      <c r="D5" s="162"/>
      <c r="E5" s="16"/>
      <c r="F5" s="16"/>
      <c r="G5" s="16"/>
      <c r="H5" s="16"/>
    </row>
    <row r="6" spans="3:8" x14ac:dyDescent="0.3">
      <c r="C6" s="19" t="s">
        <v>30</v>
      </c>
      <c r="D6" s="163"/>
      <c r="E6" s="16"/>
      <c r="F6" s="16"/>
      <c r="G6" s="16"/>
      <c r="H6" s="16"/>
    </row>
    <row r="7" spans="3:8" x14ac:dyDescent="0.3">
      <c r="C7" s="163"/>
      <c r="D7" s="163"/>
      <c r="E7" s="16"/>
      <c r="F7" s="16"/>
      <c r="G7" s="16"/>
      <c r="H7" s="16"/>
    </row>
    <row r="8" spans="3:8" x14ac:dyDescent="0.3">
      <c r="C8" s="179"/>
      <c r="D8" s="179"/>
      <c r="E8" s="180"/>
      <c r="F8" s="180"/>
      <c r="G8" s="180"/>
      <c r="H8" s="180"/>
    </row>
    <row r="9" spans="3:8" ht="17.399999999999999" x14ac:dyDescent="0.3">
      <c r="C9" s="181" t="s">
        <v>8</v>
      </c>
      <c r="D9" s="349"/>
      <c r="E9" s="349"/>
      <c r="F9" s="182"/>
      <c r="G9" s="182"/>
      <c r="H9" s="183"/>
    </row>
    <row r="10" spans="3:8" s="186" customFormat="1" ht="63" x14ac:dyDescent="0.3">
      <c r="C10" s="184" t="s">
        <v>9</v>
      </c>
      <c r="D10" s="350"/>
      <c r="E10" s="350"/>
      <c r="F10" s="226" t="s">
        <v>69</v>
      </c>
      <c r="G10" s="227" t="s">
        <v>144</v>
      </c>
      <c r="H10" s="185" t="s">
        <v>64</v>
      </c>
    </row>
    <row r="11" spans="3:8" ht="14.4" customHeight="1" x14ac:dyDescent="0.3">
      <c r="C11" s="347" t="s">
        <v>67</v>
      </c>
      <c r="D11" s="347"/>
      <c r="E11" s="347"/>
      <c r="F11" s="225">
        <v>1</v>
      </c>
      <c r="G11" s="1">
        <v>0</v>
      </c>
      <c r="H11" s="31">
        <v>0</v>
      </c>
    </row>
    <row r="12" spans="3:8" ht="14.4" customHeight="1" x14ac:dyDescent="0.3">
      <c r="C12" s="347" t="s">
        <v>68</v>
      </c>
      <c r="D12" s="347"/>
      <c r="E12" s="347"/>
      <c r="F12" s="225">
        <v>1</v>
      </c>
      <c r="G12" s="1">
        <v>0</v>
      </c>
      <c r="H12" s="31">
        <v>0</v>
      </c>
    </row>
    <row r="14" spans="3:8" ht="15" thickBot="1" x14ac:dyDescent="0.35">
      <c r="D14" s="343" t="s">
        <v>63</v>
      </c>
      <c r="E14" s="344"/>
      <c r="F14" s="345"/>
      <c r="G14" s="175"/>
      <c r="H14" s="32">
        <f>7*((F11*G11*H11)+(F12*G12*H12))</f>
        <v>0</v>
      </c>
    </row>
    <row r="15" spans="3:8" ht="15.6" thickTop="1" thickBot="1" x14ac:dyDescent="0.35">
      <c r="C15" s="22"/>
      <c r="D15" s="22"/>
      <c r="E15" s="22"/>
      <c r="F15" s="22"/>
      <c r="G15" s="22"/>
      <c r="H15" s="22"/>
    </row>
    <row r="16" spans="3:8" x14ac:dyDescent="0.3">
      <c r="C16" s="165"/>
      <c r="D16" s="165"/>
      <c r="E16" s="165"/>
      <c r="F16" s="165"/>
      <c r="G16" s="165"/>
      <c r="H16" s="165"/>
    </row>
    <row r="17" spans="3:8" s="187" customFormat="1" x14ac:dyDescent="0.3">
      <c r="C17" s="348"/>
      <c r="D17" s="348"/>
      <c r="E17" s="348"/>
      <c r="F17" s="306"/>
      <c r="G17" s="306"/>
      <c r="H17" s="306"/>
    </row>
    <row r="18" spans="3:8" x14ac:dyDescent="0.3">
      <c r="C18" s="306"/>
      <c r="D18" s="306"/>
      <c r="E18" s="306"/>
      <c r="F18" s="306"/>
      <c r="G18" s="306"/>
      <c r="H18" s="306"/>
    </row>
  </sheetData>
  <sheetProtection algorithmName="SHA-512" hashValue="OrEqGLGTChsLZVariT7mazRs3m7siP21qW7k4I868gTAjJBq+vOz1nNTcTmO11ca5o1kltYtTZrGS1NOEnSYAw==" saltValue="J3Gn5/sI8nfrrJLpEMkT0A==" spinCount="100000" sheet="1" objects="1" scenarios="1"/>
  <mergeCells count="5">
    <mergeCell ref="C11:E11"/>
    <mergeCell ref="C17:E17"/>
    <mergeCell ref="D14:F14"/>
    <mergeCell ref="C12:E12"/>
    <mergeCell ref="D9:E10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4F609-D0D5-4C74-96BD-39AC6B28A387}">
  <sheetPr>
    <tabColor theme="0" tint="-0.499984740745262"/>
    <pageSetUpPr fitToPage="1"/>
  </sheetPr>
  <dimension ref="A1:P95"/>
  <sheetViews>
    <sheetView showGridLines="0" zoomScaleNormal="100" workbookViewId="0">
      <selection activeCell="G24" sqref="G24"/>
    </sheetView>
  </sheetViews>
  <sheetFormatPr defaultColWidth="0" defaultRowHeight="0" customHeight="1" zeroHeight="1" x14ac:dyDescent="0.3"/>
  <cols>
    <col min="1" max="1" width="3.77734375" style="12" customWidth="1"/>
    <col min="2" max="2" width="95.77734375" style="12" customWidth="1"/>
    <col min="3" max="3" width="1.77734375" style="12" customWidth="1"/>
    <col min="4" max="4" width="4" style="12" customWidth="1"/>
    <col min="5" max="5" width="54.5546875" style="12" customWidth="1"/>
    <col min="6" max="6" width="20.77734375" style="12" customWidth="1"/>
    <col min="7" max="7" width="11.21875" style="12" customWidth="1"/>
    <col min="8" max="8" width="4.21875" style="12" customWidth="1"/>
    <col min="9" max="9" width="3.77734375" style="12" customWidth="1"/>
    <col min="10" max="16384" width="9.21875" style="12" hidden="1"/>
  </cols>
  <sheetData>
    <row r="1" spans="1:10" s="7" customFormat="1" ht="21" customHeight="1" x14ac:dyDescent="0.25">
      <c r="A1" s="228"/>
      <c r="B1" s="228"/>
      <c r="C1" s="228"/>
      <c r="D1" s="228"/>
      <c r="E1" s="228"/>
      <c r="F1" s="228"/>
      <c r="G1" s="228"/>
      <c r="H1" s="228"/>
    </row>
    <row r="2" spans="1:10" s="7" customFormat="1" ht="21" customHeight="1" x14ac:dyDescent="0.35">
      <c r="A2" s="228"/>
      <c r="B2" s="229" t="s">
        <v>77</v>
      </c>
      <c r="C2" s="8"/>
      <c r="D2" s="8"/>
      <c r="E2" s="8"/>
      <c r="F2" s="8"/>
      <c r="G2" s="230"/>
      <c r="H2" s="230"/>
    </row>
    <row r="3" spans="1:10" s="7" customFormat="1" ht="21" customHeight="1" x14ac:dyDescent="0.3">
      <c r="A3" s="228"/>
      <c r="B3" s="231" t="s">
        <v>65</v>
      </c>
      <c r="C3" s="8"/>
      <c r="D3" s="8"/>
      <c r="E3" s="8"/>
      <c r="F3" s="8"/>
      <c r="G3" s="230"/>
      <c r="H3" s="230"/>
    </row>
    <row r="4" spans="1:10" s="7" customFormat="1" ht="24.6" x14ac:dyDescent="0.4">
      <c r="A4" s="228"/>
      <c r="B4" s="232" t="s">
        <v>78</v>
      </c>
      <c r="C4" s="8"/>
      <c r="D4" s="8"/>
      <c r="E4" s="8"/>
      <c r="F4" s="8"/>
      <c r="G4" s="230"/>
      <c r="H4" s="230"/>
    </row>
    <row r="5" spans="1:10" s="7" customFormat="1" ht="21" customHeight="1" x14ac:dyDescent="0.25">
      <c r="A5" s="228"/>
      <c r="B5" s="233" t="s">
        <v>79</v>
      </c>
      <c r="C5" s="8"/>
      <c r="D5" s="8"/>
      <c r="E5" s="8"/>
      <c r="F5" s="8"/>
      <c r="G5" s="230"/>
      <c r="H5" s="230"/>
    </row>
    <row r="6" spans="1:10" s="7" customFormat="1" ht="21" customHeight="1" x14ac:dyDescent="0.25">
      <c r="A6" s="228"/>
      <c r="B6" s="234" t="s">
        <v>5</v>
      </c>
      <c r="C6" s="8"/>
      <c r="D6" s="8"/>
      <c r="E6" s="8"/>
      <c r="F6" s="8"/>
      <c r="G6" s="230"/>
      <c r="H6" s="230"/>
    </row>
    <row r="7" spans="1:10" s="228" customFormat="1" ht="15" customHeight="1" thickBot="1" x14ac:dyDescent="0.3">
      <c r="B7" s="235"/>
      <c r="C7" s="236"/>
      <c r="D7" s="236"/>
      <c r="E7" s="236"/>
      <c r="F7" s="237"/>
      <c r="G7" s="238"/>
      <c r="H7" s="238"/>
      <c r="J7" s="239"/>
    </row>
    <row r="8" spans="1:10" s="7" customFormat="1" ht="15" customHeight="1" x14ac:dyDescent="0.25">
      <c r="A8" s="228"/>
    </row>
    <row r="9" spans="1:10" s="7" customFormat="1" ht="28.05" customHeight="1" x14ac:dyDescent="0.25">
      <c r="A9" s="240"/>
      <c r="B9" s="240"/>
      <c r="D9" s="352" t="s">
        <v>80</v>
      </c>
      <c r="E9" s="352"/>
      <c r="F9" s="241">
        <f>Samenvatting!F22</f>
        <v>0</v>
      </c>
    </row>
    <row r="10" spans="1:10" s="7" customFormat="1" ht="12.75" customHeight="1" x14ac:dyDescent="0.25">
      <c r="B10" s="240"/>
      <c r="C10" s="240"/>
    </row>
    <row r="11" spans="1:10" s="7" customFormat="1" ht="28.05" customHeight="1" x14ac:dyDescent="0.25">
      <c r="B11" s="240"/>
      <c r="C11" s="240"/>
      <c r="D11" s="353" t="s">
        <v>81</v>
      </c>
      <c r="E11" s="354"/>
      <c r="F11" s="307" t="s">
        <v>82</v>
      </c>
      <c r="G11" s="355" t="s">
        <v>83</v>
      </c>
      <c r="H11" s="356"/>
    </row>
    <row r="12" spans="1:10" s="7" customFormat="1" ht="28.05" customHeight="1" x14ac:dyDescent="0.25">
      <c r="B12" s="240"/>
      <c r="C12" s="240"/>
      <c r="D12" s="357" t="s">
        <v>84</v>
      </c>
      <c r="E12" s="358"/>
      <c r="F12" s="242">
        <f>+DATA!G41</f>
        <v>170</v>
      </c>
      <c r="G12" s="243">
        <f>+F12/DATA!$G$40*100</f>
        <v>62.962962962962962</v>
      </c>
      <c r="H12" s="244" t="s">
        <v>85</v>
      </c>
    </row>
    <row r="13" spans="1:10" s="7" customFormat="1" ht="28.05" customHeight="1" x14ac:dyDescent="0.25">
      <c r="B13" s="240"/>
      <c r="C13" s="240"/>
      <c r="D13" s="357" t="s">
        <v>86</v>
      </c>
      <c r="E13" s="358"/>
      <c r="F13" s="245">
        <v>80</v>
      </c>
      <c r="G13" s="243">
        <f>+F13/DATA!$G$40*100</f>
        <v>29.629629629629626</v>
      </c>
      <c r="H13" s="244" t="s">
        <v>85</v>
      </c>
    </row>
    <row r="14" spans="1:10" s="7" customFormat="1" ht="28.05" customHeight="1" x14ac:dyDescent="0.25">
      <c r="C14" s="240"/>
      <c r="D14" s="246"/>
      <c r="E14" s="308" t="s">
        <v>87</v>
      </c>
      <c r="F14" s="247">
        <f>SUM(F12:F13)</f>
        <v>250</v>
      </c>
      <c r="G14" s="243">
        <f>SUM(G12:G13)</f>
        <v>92.592592592592581</v>
      </c>
      <c r="H14" s="244" t="s">
        <v>85</v>
      </c>
    </row>
    <row r="15" spans="1:10" s="7" customFormat="1" ht="28.05" customHeight="1" x14ac:dyDescent="0.25">
      <c r="C15" s="240"/>
      <c r="D15" s="359" t="s">
        <v>88</v>
      </c>
      <c r="E15" s="360"/>
      <c r="F15" s="248">
        <f>+DATA!E7</f>
        <v>0.61068312920656365</v>
      </c>
    </row>
    <row r="16" spans="1:10" s="7" customFormat="1" ht="28.05" customHeight="1" x14ac:dyDescent="0.25">
      <c r="B16" s="240"/>
      <c r="C16" s="240"/>
      <c r="D16" s="249" t="s">
        <v>89</v>
      </c>
      <c r="E16" s="250" t="str">
        <f>"Eigen inschatting door Inschrijver. Waarde tussen 0 en "&amp;F20&amp;" punten."</f>
        <v>Eigen inschatting door Inschrijver. Waarde tussen 0 en 100 punten.</v>
      </c>
      <c r="F16" s="251"/>
      <c r="G16" s="252"/>
      <c r="H16" s="253"/>
    </row>
    <row r="17" spans="1:12" s="7" customFormat="1" ht="28.05" customHeight="1" x14ac:dyDescent="0.25">
      <c r="C17" s="240"/>
      <c r="D17" s="254"/>
      <c r="E17" s="253"/>
      <c r="F17" s="253"/>
      <c r="G17" s="253"/>
    </row>
    <row r="18" spans="1:12" s="7" customFormat="1" ht="28.05" customHeight="1" x14ac:dyDescent="0.25">
      <c r="C18" s="240"/>
      <c r="D18" s="353" t="s">
        <v>90</v>
      </c>
      <c r="E18" s="354"/>
      <c r="F18" s="255" t="s">
        <v>91</v>
      </c>
      <c r="G18" s="355" t="s">
        <v>83</v>
      </c>
      <c r="H18" s="356"/>
    </row>
    <row r="19" spans="1:12" s="7" customFormat="1" ht="28.05" customHeight="1" x14ac:dyDescent="0.25">
      <c r="C19" s="240"/>
      <c r="D19" s="352" t="s">
        <v>92</v>
      </c>
      <c r="E19" s="352"/>
      <c r="F19" s="247">
        <f>DATA!G41</f>
        <v>170</v>
      </c>
      <c r="G19" s="243">
        <f>+F19/DATA!$G$40*100</f>
        <v>62.962962962962962</v>
      </c>
      <c r="H19" s="244" t="s">
        <v>85</v>
      </c>
    </row>
    <row r="20" spans="1:12" s="7" customFormat="1" ht="28.05" customHeight="1" x14ac:dyDescent="0.25">
      <c r="C20" s="240"/>
      <c r="D20" s="352" t="s">
        <v>93</v>
      </c>
      <c r="E20" s="352"/>
      <c r="F20" s="247">
        <f>DATA!G42</f>
        <v>100</v>
      </c>
      <c r="G20" s="243">
        <f>+F20/DATA!$G$40*100</f>
        <v>37.037037037037038</v>
      </c>
      <c r="H20" s="244" t="s">
        <v>85</v>
      </c>
      <c r="J20" s="256"/>
      <c r="K20" s="256"/>
      <c r="L20" s="256"/>
    </row>
    <row r="21" spans="1:12" s="7" customFormat="1" ht="28.05" customHeight="1" x14ac:dyDescent="0.25">
      <c r="B21" s="240"/>
      <c r="C21" s="240"/>
      <c r="D21" s="352" t="s">
        <v>94</v>
      </c>
      <c r="E21" s="352"/>
      <c r="F21" s="247">
        <f>SUM(F19:F20)</f>
        <v>270</v>
      </c>
      <c r="G21" s="243">
        <f>+F21/DATA!$G$40*100</f>
        <v>100</v>
      </c>
      <c r="H21" s="244" t="s">
        <v>85</v>
      </c>
    </row>
    <row r="22" spans="1:12" s="7" customFormat="1" ht="28.05" customHeight="1" x14ac:dyDescent="0.25">
      <c r="B22" s="240"/>
      <c r="C22" s="240"/>
      <c r="D22" s="351"/>
      <c r="E22" s="351"/>
      <c r="F22" s="257"/>
      <c r="G22" s="258"/>
      <c r="H22" s="259"/>
    </row>
    <row r="23" spans="1:12" s="7" customFormat="1" ht="28.05" customHeight="1" x14ac:dyDescent="0.25">
      <c r="B23" s="240"/>
      <c r="C23" s="240"/>
      <c r="D23" s="240"/>
      <c r="E23" s="240"/>
      <c r="F23" s="240"/>
      <c r="G23" s="240"/>
      <c r="H23" s="240"/>
    </row>
    <row r="24" spans="1:12" s="7" customFormat="1" ht="28.05" customHeight="1" x14ac:dyDescent="0.25">
      <c r="B24" s="240"/>
      <c r="C24" s="240"/>
      <c r="D24" s="240"/>
      <c r="E24" s="240"/>
      <c r="F24" s="240"/>
      <c r="G24" s="240"/>
      <c r="H24" s="240"/>
    </row>
    <row r="25" spans="1:12" s="7" customFormat="1" ht="28.05" customHeight="1" x14ac:dyDescent="0.25">
      <c r="B25" s="240"/>
      <c r="C25" s="240"/>
      <c r="D25" s="240"/>
      <c r="E25" s="240"/>
      <c r="F25" s="240"/>
      <c r="G25" s="240"/>
      <c r="H25" s="240"/>
    </row>
    <row r="26" spans="1:12" s="7" customFormat="1" ht="28.05" customHeight="1" x14ac:dyDescent="0.25">
      <c r="B26" s="240"/>
      <c r="C26" s="240"/>
      <c r="D26" s="240"/>
      <c r="E26" s="240"/>
      <c r="F26" s="240"/>
      <c r="G26" s="240"/>
      <c r="H26" s="240"/>
    </row>
    <row r="27" spans="1:12" s="7" customFormat="1" ht="27.75" customHeight="1" x14ac:dyDescent="0.25">
      <c r="A27" s="228"/>
      <c r="B27" s="240"/>
      <c r="C27" s="240"/>
      <c r="D27" s="240"/>
      <c r="E27" s="240"/>
      <c r="F27" s="240"/>
      <c r="G27" s="240"/>
      <c r="H27" s="240"/>
    </row>
    <row r="28" spans="1:12" s="7" customFormat="1" ht="15" customHeight="1" thickBot="1" x14ac:dyDescent="0.3">
      <c r="A28" s="228"/>
      <c r="B28" s="235"/>
      <c r="C28" s="236"/>
      <c r="D28" s="236"/>
      <c r="E28" s="236"/>
      <c r="F28" s="237"/>
      <c r="G28" s="238"/>
      <c r="H28" s="238"/>
    </row>
    <row r="29" spans="1:12" s="7" customFormat="1" ht="15" customHeight="1" x14ac:dyDescent="0.25"/>
    <row r="30" spans="1:12" s="7" customFormat="1" ht="28.05" hidden="1" customHeight="1" x14ac:dyDescent="0.25">
      <c r="B30" s="240"/>
    </row>
    <row r="31" spans="1:12" s="7" customFormat="1" ht="28.05" hidden="1" customHeight="1" x14ac:dyDescent="0.25">
      <c r="B31" s="240"/>
    </row>
    <row r="32" spans="1:12" s="7" customFormat="1" ht="28.05" hidden="1" customHeight="1" x14ac:dyDescent="0.25">
      <c r="B32" s="240"/>
    </row>
    <row r="33" spans="2:16" s="7" customFormat="1" ht="28.05" hidden="1" customHeight="1" x14ac:dyDescent="0.25">
      <c r="B33" s="240"/>
    </row>
    <row r="34" spans="2:16" s="7" customFormat="1" ht="28.05" hidden="1" customHeight="1" x14ac:dyDescent="0.25">
      <c r="B34" s="240"/>
    </row>
    <row r="35" spans="2:16" s="7" customFormat="1" ht="28.05" hidden="1" customHeight="1" x14ac:dyDescent="0.25">
      <c r="B35" s="240"/>
      <c r="P35" s="7" t="s">
        <v>0</v>
      </c>
    </row>
    <row r="36" spans="2:16" s="7" customFormat="1" ht="28.05" hidden="1" customHeight="1" x14ac:dyDescent="0.25">
      <c r="B36" s="240"/>
    </row>
    <row r="37" spans="2:16" s="7" customFormat="1" ht="28.05" hidden="1" customHeight="1" x14ac:dyDescent="0.3">
      <c r="B37" s="240"/>
      <c r="G37" s="12"/>
    </row>
    <row r="38" spans="2:16" s="7" customFormat="1" ht="28.05" hidden="1" customHeight="1" x14ac:dyDescent="0.3">
      <c r="B38" s="240"/>
      <c r="G38" s="12"/>
    </row>
    <row r="39" spans="2:16" s="7" customFormat="1" ht="28.05" hidden="1" customHeight="1" x14ac:dyDescent="0.3">
      <c r="D39" s="12"/>
      <c r="E39" s="12"/>
      <c r="F39" s="12"/>
      <c r="G39" s="12"/>
    </row>
    <row r="40" spans="2:16" ht="15" hidden="1" customHeight="1" x14ac:dyDescent="0.3"/>
    <row r="41" spans="2:16" ht="15" hidden="1" customHeight="1" x14ac:dyDescent="0.3"/>
    <row r="42" spans="2:16" ht="15" hidden="1" customHeight="1" x14ac:dyDescent="0.3"/>
    <row r="43" spans="2:16" ht="15" hidden="1" customHeight="1" x14ac:dyDescent="0.3"/>
    <row r="44" spans="2:16" ht="15" hidden="1" customHeight="1" x14ac:dyDescent="0.3"/>
    <row r="45" spans="2:16" ht="15" hidden="1" customHeight="1" x14ac:dyDescent="0.3"/>
    <row r="46" spans="2:16" ht="15" hidden="1" customHeight="1" x14ac:dyDescent="0.3"/>
    <row r="47" spans="2:16" ht="15" hidden="1" customHeight="1" x14ac:dyDescent="0.3"/>
    <row r="48" spans="2:16" ht="15" hidden="1" customHeight="1" x14ac:dyDescent="0.3"/>
    <row r="49" s="12" customFormat="1" ht="15" hidden="1" customHeight="1" x14ac:dyDescent="0.3"/>
    <row r="50" s="12" customFormat="1" ht="15" hidden="1" customHeight="1" x14ac:dyDescent="0.3"/>
    <row r="51" s="12" customFormat="1" ht="15" hidden="1" customHeight="1" x14ac:dyDescent="0.3"/>
    <row r="52" s="12" customFormat="1" ht="15" hidden="1" customHeight="1" x14ac:dyDescent="0.3"/>
    <row r="53" s="12" customFormat="1" ht="15" hidden="1" customHeight="1" x14ac:dyDescent="0.3"/>
    <row r="54" s="12" customFormat="1" ht="15" hidden="1" customHeight="1" x14ac:dyDescent="0.3"/>
    <row r="55" s="12" customFormat="1" ht="15" hidden="1" customHeight="1" x14ac:dyDescent="0.3"/>
    <row r="56" s="12" customFormat="1" ht="15" hidden="1" customHeight="1" x14ac:dyDescent="0.3"/>
    <row r="57" s="12" customFormat="1" ht="15" hidden="1" customHeight="1" x14ac:dyDescent="0.3"/>
    <row r="58" s="12" customFormat="1" ht="15" hidden="1" customHeight="1" x14ac:dyDescent="0.3"/>
    <row r="59" s="12" customFormat="1" ht="15" hidden="1" customHeight="1" x14ac:dyDescent="0.3"/>
    <row r="60" s="12" customFormat="1" ht="15" hidden="1" customHeight="1" x14ac:dyDescent="0.3"/>
    <row r="61" s="12" customFormat="1" ht="15" hidden="1" customHeight="1" x14ac:dyDescent="0.3"/>
    <row r="62" s="12" customFormat="1" ht="15" hidden="1" customHeight="1" x14ac:dyDescent="0.3"/>
    <row r="63" s="12" customFormat="1" ht="15" hidden="1" customHeight="1" x14ac:dyDescent="0.3"/>
    <row r="64" s="12" customFormat="1" ht="15" hidden="1" customHeight="1" x14ac:dyDescent="0.3"/>
    <row r="65" s="12" customFormat="1" ht="15" hidden="1" customHeight="1" x14ac:dyDescent="0.3"/>
    <row r="66" s="12" customFormat="1" ht="15" hidden="1" customHeight="1" x14ac:dyDescent="0.3"/>
    <row r="67" s="12" customFormat="1" ht="15" hidden="1" customHeight="1" x14ac:dyDescent="0.3"/>
    <row r="68" s="12" customFormat="1" ht="15" hidden="1" customHeight="1" x14ac:dyDescent="0.3"/>
    <row r="69" s="12" customFormat="1" ht="15" hidden="1" customHeight="1" x14ac:dyDescent="0.3"/>
    <row r="70" s="12" customFormat="1" ht="15" hidden="1" customHeight="1" x14ac:dyDescent="0.3"/>
    <row r="71" s="12" customFormat="1" ht="15" hidden="1" customHeight="1" x14ac:dyDescent="0.3"/>
    <row r="72" s="12" customFormat="1" ht="15" hidden="1" customHeight="1" x14ac:dyDescent="0.3"/>
    <row r="73" s="12" customFormat="1" ht="15" hidden="1" customHeight="1" x14ac:dyDescent="0.3"/>
    <row r="74" s="12" customFormat="1" ht="15" hidden="1" customHeight="1" x14ac:dyDescent="0.3"/>
    <row r="75" s="12" customFormat="1" ht="15" hidden="1" customHeight="1" x14ac:dyDescent="0.3"/>
    <row r="76" s="12" customFormat="1" ht="15" hidden="1" customHeight="1" x14ac:dyDescent="0.3"/>
    <row r="77" s="12" customFormat="1" ht="15" hidden="1" customHeight="1" x14ac:dyDescent="0.3"/>
    <row r="78" s="12" customFormat="1" ht="15" hidden="1" customHeight="1" x14ac:dyDescent="0.3"/>
    <row r="79" s="12" customFormat="1" ht="15" hidden="1" customHeight="1" x14ac:dyDescent="0.3"/>
    <row r="80" s="12" customFormat="1" ht="15" hidden="1" customHeight="1" x14ac:dyDescent="0.3"/>
    <row r="81" spans="3:7" ht="15" hidden="1" customHeight="1" x14ac:dyDescent="0.3"/>
    <row r="82" spans="3:7" ht="15" hidden="1" customHeight="1" x14ac:dyDescent="0.3"/>
    <row r="83" spans="3:7" ht="15" hidden="1" customHeight="1" x14ac:dyDescent="0.3">
      <c r="C83" s="260" t="s">
        <v>87</v>
      </c>
      <c r="D83" s="261"/>
      <c r="E83" s="262">
        <v>1650</v>
      </c>
      <c r="F83" s="263">
        <f>+E83/_xlfn.SINGLE(Qmax)*100</f>
        <v>825</v>
      </c>
      <c r="G83" s="244" t="s">
        <v>85</v>
      </c>
    </row>
    <row r="84" spans="3:7" ht="15" hidden="1" customHeight="1" x14ac:dyDescent="0.3"/>
    <row r="85" spans="3:7" ht="15" hidden="1" customHeight="1" x14ac:dyDescent="0.3"/>
    <row r="86" spans="3:7" ht="15" hidden="1" customHeight="1" x14ac:dyDescent="0.3"/>
    <row r="87" spans="3:7" ht="15" hidden="1" customHeight="1" x14ac:dyDescent="0.3"/>
    <row r="88" spans="3:7" ht="15" hidden="1" customHeight="1" x14ac:dyDescent="0.3"/>
    <row r="89" spans="3:7" ht="15" hidden="1" customHeight="1" x14ac:dyDescent="0.3"/>
    <row r="90" spans="3:7" ht="15" hidden="1" customHeight="1" x14ac:dyDescent="0.3"/>
    <row r="91" spans="3:7" ht="15" hidden="1" customHeight="1" x14ac:dyDescent="0.3"/>
    <row r="92" spans="3:7" ht="15" hidden="1" customHeight="1" x14ac:dyDescent="0.3"/>
    <row r="93" spans="3:7" ht="15" hidden="1" customHeight="1" x14ac:dyDescent="0.3"/>
    <row r="94" spans="3:7" ht="15" hidden="1" customHeight="1" x14ac:dyDescent="0.3"/>
    <row r="95" spans="3:7" ht="15" hidden="1" customHeight="1" x14ac:dyDescent="0.3"/>
  </sheetData>
  <sheetProtection algorithmName="SHA-512" hashValue="mP3GHUsSJD/tvsfV0Qw3EjlJWOn329xSz9/8swbNWZzVA+Ad1R1luuEdKkpGXYY7VSHxUPcTPeHnerxXp6bRAw==" saltValue="5SGoblyUWEEgduZmhtGo+g==" spinCount="100000" sheet="1" objects="1" scenarios="1"/>
  <mergeCells count="12">
    <mergeCell ref="D22:E22"/>
    <mergeCell ref="D9:E9"/>
    <mergeCell ref="D11:E11"/>
    <mergeCell ref="G11:H11"/>
    <mergeCell ref="D12:E12"/>
    <mergeCell ref="D13:E13"/>
    <mergeCell ref="D15:E15"/>
    <mergeCell ref="D18:E18"/>
    <mergeCell ref="G18:H18"/>
    <mergeCell ref="D19:E19"/>
    <mergeCell ref="D20:E20"/>
    <mergeCell ref="D21:E21"/>
  </mergeCells>
  <pageMargins left="0.7" right="0.7" top="0.75" bottom="0.75" header="0.3" footer="0.3"/>
  <pageSetup paperSize="9"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C2BCB-016F-4BD5-9F4B-B64B4393FCAF}">
  <dimension ref="A1:AE80"/>
  <sheetViews>
    <sheetView showGridLines="0" zoomScaleNormal="100" workbookViewId="0">
      <selection activeCell="F16" sqref="F16"/>
    </sheetView>
  </sheetViews>
  <sheetFormatPr defaultColWidth="0" defaultRowHeight="14.4" zeroHeight="1" x14ac:dyDescent="0.3"/>
  <cols>
    <col min="1" max="1" width="3.77734375" style="264" customWidth="1"/>
    <col min="2" max="27" width="21.77734375" style="264" customWidth="1"/>
    <col min="28" max="28" width="3.77734375" style="264" customWidth="1"/>
    <col min="29" max="31" width="21.77734375" style="264" hidden="1" customWidth="1"/>
    <col min="32" max="16384" width="9.21875" style="264" hidden="1"/>
  </cols>
  <sheetData>
    <row r="1" spans="2:28" ht="21" customHeight="1" x14ac:dyDescent="0.3">
      <c r="AB1" s="265"/>
    </row>
    <row r="2" spans="2:28" s="265" customFormat="1" ht="21" customHeight="1" x14ac:dyDescent="0.25">
      <c r="B2" s="361" t="s">
        <v>95</v>
      </c>
      <c r="C2" s="361"/>
      <c r="D2" s="361"/>
      <c r="E2" s="361"/>
    </row>
    <row r="3" spans="2:28" s="265" customFormat="1" ht="21" customHeight="1" x14ac:dyDescent="0.25">
      <c r="B3" s="361"/>
      <c r="C3" s="361"/>
      <c r="D3" s="361"/>
      <c r="E3" s="361"/>
    </row>
    <row r="4" spans="2:28" s="265" customFormat="1" ht="21" customHeight="1" x14ac:dyDescent="0.25">
      <c r="B4" s="361"/>
      <c r="C4" s="361"/>
      <c r="D4" s="361"/>
      <c r="E4" s="361"/>
    </row>
    <row r="5" spans="2:28" s="265" customFormat="1" ht="21" customHeight="1" x14ac:dyDescent="0.25">
      <c r="B5" s="266"/>
    </row>
    <row r="6" spans="2:28" s="265" customFormat="1" ht="28.05" customHeight="1" x14ac:dyDescent="0.25">
      <c r="B6" s="267" t="s">
        <v>96</v>
      </c>
    </row>
    <row r="7" spans="2:28" s="265" customFormat="1" ht="28.05" customHeight="1" x14ac:dyDescent="0.25">
      <c r="B7" s="268" t="s">
        <v>97</v>
      </c>
      <c r="C7" s="269">
        <f>+'BPK-Grafiek'!$F$9</f>
        <v>0</v>
      </c>
      <c r="D7" s="270">
        <f>+'BPK-Grafiek'!$F$14</f>
        <v>250</v>
      </c>
      <c r="E7" s="271">
        <f>IFERROR((0.5*($C$7/$G$38)^$F$38+0.5*(2-$D$7/$H$38)^$F$38)^(1/$F$38),0)</f>
        <v>0.61068312920656365</v>
      </c>
      <c r="F7" s="272">
        <f>+D7/G40*100</f>
        <v>92.592592592592595</v>
      </c>
    </row>
    <row r="8" spans="2:28" s="265" customFormat="1" ht="28.05" customHeight="1" x14ac:dyDescent="0.25"/>
    <row r="9" spans="2:28" s="275" customFormat="1" ht="28.05" customHeight="1" x14ac:dyDescent="0.3">
      <c r="B9" s="273" t="s">
        <v>98</v>
      </c>
      <c r="C9" s="362" t="s">
        <v>99</v>
      </c>
      <c r="D9" s="362"/>
      <c r="E9" s="362"/>
      <c r="F9" s="362"/>
      <c r="G9" s="362"/>
      <c r="H9" s="362"/>
      <c r="I9" s="362"/>
      <c r="J9" s="362"/>
      <c r="K9" s="274"/>
      <c r="L9" s="274"/>
    </row>
    <row r="10" spans="2:28" s="275" customFormat="1" ht="28.05" customHeight="1" x14ac:dyDescent="0.3">
      <c r="C10" s="362"/>
      <c r="D10" s="362"/>
      <c r="E10" s="362"/>
      <c r="F10" s="362"/>
      <c r="G10" s="362"/>
      <c r="H10" s="362"/>
      <c r="I10" s="362"/>
      <c r="J10" s="362"/>
    </row>
    <row r="11" spans="2:28" s="265" customFormat="1" ht="28.05" customHeight="1" x14ac:dyDescent="0.25">
      <c r="B11" s="276" t="s">
        <v>100</v>
      </c>
      <c r="C11" s="277" t="s">
        <v>101</v>
      </c>
      <c r="D11" s="277" t="s">
        <v>102</v>
      </c>
      <c r="E11" s="277" t="s">
        <v>103</v>
      </c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</row>
    <row r="12" spans="2:28" s="265" customFormat="1" ht="28.05" customHeight="1" x14ac:dyDescent="0.25">
      <c r="B12" s="279" t="s">
        <v>104</v>
      </c>
      <c r="C12" s="280">
        <v>350000</v>
      </c>
      <c r="D12" s="281">
        <v>220</v>
      </c>
      <c r="E12" s="282">
        <v>1</v>
      </c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</row>
    <row r="13" spans="2:28" s="265" customFormat="1" ht="28.05" customHeight="1" x14ac:dyDescent="0.25">
      <c r="B13" s="279" t="s">
        <v>105</v>
      </c>
      <c r="C13" s="280">
        <v>414553.17975258041</v>
      </c>
      <c r="D13" s="281">
        <v>270</v>
      </c>
      <c r="E13" s="282">
        <v>1</v>
      </c>
      <c r="F13" s="278"/>
      <c r="G13" s="278"/>
      <c r="H13" s="278"/>
      <c r="I13" s="278"/>
      <c r="J13" s="27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</row>
    <row r="14" spans="2:28" s="265" customFormat="1" ht="28.05" customHeight="1" x14ac:dyDescent="0.25">
      <c r="B14" s="279" t="s">
        <v>106</v>
      </c>
      <c r="C14" s="280">
        <v>0</v>
      </c>
      <c r="D14" s="281">
        <v>128.87301627791908</v>
      </c>
      <c r="E14" s="282">
        <v>1</v>
      </c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</row>
    <row r="15" spans="2:28" s="265" customFormat="1" ht="28.05" customHeight="1" x14ac:dyDescent="0.25"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278"/>
      <c r="AA15" s="278"/>
    </row>
    <row r="16" spans="2:28" s="265" customFormat="1" ht="28.05" customHeight="1" x14ac:dyDescent="0.25">
      <c r="B16" s="283" t="s">
        <v>107</v>
      </c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</row>
    <row r="17" spans="2:27" s="265" customFormat="1" ht="28.05" customHeight="1" x14ac:dyDescent="0.25">
      <c r="B17" s="278"/>
      <c r="C17" s="277" t="s">
        <v>108</v>
      </c>
      <c r="D17" s="284">
        <v>0</v>
      </c>
      <c r="E17" s="284">
        <v>1.2500000000000001E-2</v>
      </c>
      <c r="F17" s="284">
        <v>2.5000000000000001E-2</v>
      </c>
      <c r="G17" s="284">
        <v>0.05</v>
      </c>
      <c r="H17" s="284">
        <v>0.1</v>
      </c>
      <c r="I17" s="284">
        <v>0.15</v>
      </c>
      <c r="J17" s="284">
        <v>0.2</v>
      </c>
      <c r="K17" s="284">
        <v>0.25</v>
      </c>
      <c r="L17" s="284">
        <v>0.3</v>
      </c>
      <c r="M17" s="284">
        <v>0.35</v>
      </c>
      <c r="N17" s="284">
        <v>0.4</v>
      </c>
      <c r="O17" s="284">
        <v>0.45</v>
      </c>
      <c r="P17" s="284">
        <v>0.5</v>
      </c>
      <c r="Q17" s="284">
        <v>0.55000000000000004</v>
      </c>
      <c r="R17" s="284">
        <v>0.6</v>
      </c>
      <c r="S17" s="284">
        <v>0.65</v>
      </c>
      <c r="T17" s="284">
        <v>0.7</v>
      </c>
      <c r="U17" s="284">
        <v>0.75</v>
      </c>
      <c r="V17" s="284">
        <v>0.8</v>
      </c>
      <c r="W17" s="284">
        <v>0.85</v>
      </c>
      <c r="X17" s="284">
        <v>0.9</v>
      </c>
      <c r="Y17" s="284">
        <v>0.95</v>
      </c>
      <c r="Z17" s="284">
        <v>1</v>
      </c>
      <c r="AA17" s="285">
        <v>0</v>
      </c>
    </row>
    <row r="18" spans="2:27" s="265" customFormat="1" ht="28.05" customHeight="1" x14ac:dyDescent="0.25">
      <c r="B18" s="286" t="s">
        <v>109</v>
      </c>
      <c r="C18" s="284">
        <v>128.87301627791908</v>
      </c>
      <c r="D18" s="284">
        <v>128.87301627791908</v>
      </c>
      <c r="E18" s="284">
        <v>130.63710357444509</v>
      </c>
      <c r="F18" s="284">
        <v>132.40119087097111</v>
      </c>
      <c r="G18" s="284">
        <v>135.92936546402314</v>
      </c>
      <c r="H18" s="284">
        <v>142.98571465012716</v>
      </c>
      <c r="I18" s="284">
        <v>150.04206383623122</v>
      </c>
      <c r="J18" s="284">
        <v>157.09841302233525</v>
      </c>
      <c r="K18" s="284">
        <v>164.15476220843931</v>
      </c>
      <c r="L18" s="284">
        <v>171.21111139454337</v>
      </c>
      <c r="M18" s="284">
        <v>178.26746058064739</v>
      </c>
      <c r="N18" s="284">
        <v>185.32380976675145</v>
      </c>
      <c r="O18" s="284">
        <v>192.38015895285548</v>
      </c>
      <c r="P18" s="284">
        <v>199.43650813895954</v>
      </c>
      <c r="Q18" s="284">
        <v>206.4928573250636</v>
      </c>
      <c r="R18" s="284">
        <v>213.54920651116763</v>
      </c>
      <c r="S18" s="284">
        <v>220.60555569727168</v>
      </c>
      <c r="T18" s="284">
        <v>227.66190488337571</v>
      </c>
      <c r="U18" s="284">
        <v>234.71825406947977</v>
      </c>
      <c r="V18" s="284">
        <v>241.77460325558383</v>
      </c>
      <c r="W18" s="284">
        <v>248.83095244168786</v>
      </c>
      <c r="X18" s="284">
        <v>255.88730162779191</v>
      </c>
      <c r="Y18" s="284">
        <v>262.94365081389594</v>
      </c>
      <c r="Z18" s="284">
        <v>270</v>
      </c>
      <c r="AA18" s="284" t="s">
        <v>103</v>
      </c>
    </row>
    <row r="19" spans="2:27" s="265" customFormat="1" ht="28.05" customHeight="1" x14ac:dyDescent="0.25">
      <c r="B19" s="286" t="s">
        <v>110</v>
      </c>
      <c r="C19" s="284"/>
      <c r="D19" s="284">
        <v>0</v>
      </c>
      <c r="E19" s="284">
        <v>52634.772626870501</v>
      </c>
      <c r="F19" s="284">
        <v>74330.919987623871</v>
      </c>
      <c r="G19" s="284">
        <v>104819.65312564609</v>
      </c>
      <c r="H19" s="284">
        <v>147384.77790678313</v>
      </c>
      <c r="I19" s="284">
        <v>179458.46102024041</v>
      </c>
      <c r="J19" s="284">
        <v>206000.87160190564</v>
      </c>
      <c r="K19" s="284">
        <v>228943.95027081823</v>
      </c>
      <c r="L19" s="284">
        <v>249283.491283196</v>
      </c>
      <c r="M19" s="284">
        <v>267613.78716901317</v>
      </c>
      <c r="N19" s="284">
        <v>284323.71082168794</v>
      </c>
      <c r="O19" s="284">
        <v>299684.43300204648</v>
      </c>
      <c r="P19" s="284">
        <v>313894.08982644405</v>
      </c>
      <c r="Q19" s="284">
        <v>327102.72586460615</v>
      </c>
      <c r="R19" s="284">
        <v>339427.22386987449</v>
      </c>
      <c r="S19" s="284">
        <v>350960.73959324061</v>
      </c>
      <c r="T19" s="284">
        <v>361778.93051355175</v>
      </c>
      <c r="U19" s="284">
        <v>371944.21864991327</v>
      </c>
      <c r="V19" s="284">
        <v>381508.79728589492</v>
      </c>
      <c r="W19" s="284">
        <v>390516.80683657632</v>
      </c>
      <c r="X19" s="284">
        <v>399005.9446086135</v>
      </c>
      <c r="Y19" s="284">
        <v>407008.67882645753</v>
      </c>
      <c r="Z19" s="284">
        <v>414553.17975258041</v>
      </c>
      <c r="AA19" s="284">
        <v>1</v>
      </c>
    </row>
    <row r="20" spans="2:27" s="265" customFormat="1" ht="28.05" customHeight="1" x14ac:dyDescent="0.25">
      <c r="B20" s="287"/>
      <c r="C20" s="284"/>
      <c r="D20" s="284">
        <v>47.730746769599655</v>
      </c>
      <c r="E20" s="284">
        <v>48.384112434979663</v>
      </c>
      <c r="F20" s="284">
        <v>49.037478100359671</v>
      </c>
      <c r="G20" s="284">
        <v>50.34420943111968</v>
      </c>
      <c r="H20" s="284">
        <v>52.957672092639697</v>
      </c>
      <c r="I20" s="284">
        <v>55.571134754159715</v>
      </c>
      <c r="J20" s="284">
        <v>58.184597415679718</v>
      </c>
      <c r="K20" s="284">
        <v>60.798060077199743</v>
      </c>
      <c r="L20" s="284">
        <v>63.411522738719761</v>
      </c>
      <c r="M20" s="284">
        <v>66.024985400239771</v>
      </c>
      <c r="N20" s="284">
        <v>68.638448061759789</v>
      </c>
      <c r="O20" s="284">
        <v>71.251910723279806</v>
      </c>
      <c r="P20" s="284">
        <v>73.865373384799824</v>
      </c>
      <c r="Q20" s="284">
        <v>76.478836046319856</v>
      </c>
      <c r="R20" s="284">
        <v>79.092298707839859</v>
      </c>
      <c r="S20" s="284">
        <v>81.705761369359891</v>
      </c>
      <c r="T20" s="284">
        <v>84.319224030879894</v>
      </c>
      <c r="U20" s="284">
        <v>86.932686692399912</v>
      </c>
      <c r="V20" s="284">
        <v>89.54614935391993</v>
      </c>
      <c r="W20" s="284">
        <v>92.159612015439947</v>
      </c>
      <c r="X20" s="284">
        <v>94.773074676959965</v>
      </c>
      <c r="Y20" s="284">
        <v>97.386537338479982</v>
      </c>
      <c r="Z20" s="284">
        <v>100</v>
      </c>
      <c r="AA20" s="284">
        <v>0</v>
      </c>
    </row>
    <row r="21" spans="2:27" s="265" customFormat="1" ht="28.05" customHeight="1" x14ac:dyDescent="0.25">
      <c r="B21" s="286" t="s">
        <v>111</v>
      </c>
      <c r="C21" s="284">
        <v>159.98571465012714</v>
      </c>
      <c r="D21" s="284">
        <v>159.98571465012714</v>
      </c>
      <c r="E21" s="284">
        <v>161.36089321700055</v>
      </c>
      <c r="F21" s="284">
        <v>162.73607178387397</v>
      </c>
      <c r="G21" s="284">
        <v>165.48642891762077</v>
      </c>
      <c r="H21" s="284">
        <v>170.98714318511443</v>
      </c>
      <c r="I21" s="284">
        <v>176.48785745260807</v>
      </c>
      <c r="J21" s="284">
        <v>181.9885717201017</v>
      </c>
      <c r="K21" s="284">
        <v>187.48928598759534</v>
      </c>
      <c r="L21" s="284">
        <v>192.990000255089</v>
      </c>
      <c r="M21" s="284">
        <v>198.49071452258264</v>
      </c>
      <c r="N21" s="284">
        <v>203.99142879007627</v>
      </c>
      <c r="O21" s="284">
        <v>209.49214305756993</v>
      </c>
      <c r="P21" s="284">
        <v>214.99285732506357</v>
      </c>
      <c r="Q21" s="284">
        <v>220.4935715925572</v>
      </c>
      <c r="R21" s="284">
        <v>225.99428586005087</v>
      </c>
      <c r="S21" s="284">
        <v>231.4950001275445</v>
      </c>
      <c r="T21" s="284">
        <v>236.99571439503814</v>
      </c>
      <c r="U21" s="284">
        <v>242.4964286625318</v>
      </c>
      <c r="V21" s="284">
        <v>247.99714293002543</v>
      </c>
      <c r="W21" s="284">
        <v>253.49785719751907</v>
      </c>
      <c r="X21" s="284">
        <v>258.99857146501273</v>
      </c>
      <c r="Y21" s="284">
        <v>264.49928573250634</v>
      </c>
      <c r="Z21" s="284">
        <v>270</v>
      </c>
      <c r="AA21" s="284" t="s">
        <v>103</v>
      </c>
    </row>
    <row r="22" spans="2:27" s="265" customFormat="1" ht="28.05" customHeight="1" x14ac:dyDescent="0.25">
      <c r="B22" s="286" t="s">
        <v>112</v>
      </c>
      <c r="C22" s="284"/>
      <c r="D22" s="284">
        <v>0</v>
      </c>
      <c r="E22" s="284">
        <v>44095.688815104579</v>
      </c>
      <c r="F22" s="284">
        <v>62283.920443109455</v>
      </c>
      <c r="G22" s="284">
        <v>87865.136988189712</v>
      </c>
      <c r="H22" s="284">
        <v>123642.22507546346</v>
      </c>
      <c r="I22" s="284">
        <v>150669.6803307636</v>
      </c>
      <c r="J22" s="284">
        <v>173095.75542468476</v>
      </c>
      <c r="K22" s="284">
        <v>192535.09744151798</v>
      </c>
      <c r="L22" s="284">
        <v>209819.49903021893</v>
      </c>
      <c r="M22" s="284">
        <v>225445.150370271</v>
      </c>
      <c r="N22" s="284">
        <v>239736.61527468209</v>
      </c>
      <c r="O22" s="284">
        <v>252920.16291105101</v>
      </c>
      <c r="P22" s="284">
        <v>265161.09845950059</v>
      </c>
      <c r="Q22" s="284">
        <v>276584.60313482763</v>
      </c>
      <c r="R22" s="284">
        <v>287288.20454720384</v>
      </c>
      <c r="S22" s="284">
        <v>297349.65525180404</v>
      </c>
      <c r="T22" s="284">
        <v>306832.1327867767</v>
      </c>
      <c r="U22" s="284">
        <v>315787.79768746987</v>
      </c>
      <c r="V22" s="284">
        <v>324260.30261477805</v>
      </c>
      <c r="W22" s="284">
        <v>332286.60785691801</v>
      </c>
      <c r="X22" s="284">
        <v>339898.32435007941</v>
      </c>
      <c r="Y22" s="284">
        <v>347122.72650552727</v>
      </c>
      <c r="Z22" s="284">
        <v>353983.52905604977</v>
      </c>
      <c r="AA22" s="284">
        <v>0.9</v>
      </c>
    </row>
    <row r="23" spans="2:27" s="265" customFormat="1" ht="28.05" customHeight="1" x14ac:dyDescent="0.25">
      <c r="B23" s="287"/>
      <c r="C23" s="284"/>
      <c r="D23" s="284">
        <v>59.253968388935974</v>
      </c>
      <c r="E23" s="284">
        <v>59.763293784074278</v>
      </c>
      <c r="F23" s="284">
        <v>60.272619179212583</v>
      </c>
      <c r="G23" s="284">
        <v>61.291269969489171</v>
      </c>
      <c r="H23" s="284">
        <v>63.328571550042376</v>
      </c>
      <c r="I23" s="284">
        <v>65.365873130595574</v>
      </c>
      <c r="J23" s="284">
        <v>67.403174711148779</v>
      </c>
      <c r="K23" s="284">
        <v>69.440476291701984</v>
      </c>
      <c r="L23" s="284">
        <v>71.477777872255189</v>
      </c>
      <c r="M23" s="284">
        <v>73.515079452808379</v>
      </c>
      <c r="N23" s="284">
        <v>75.552381033361584</v>
      </c>
      <c r="O23" s="284">
        <v>77.589682613914789</v>
      </c>
      <c r="P23" s="284">
        <v>79.62698419446798</v>
      </c>
      <c r="Q23" s="284">
        <v>81.664285775021185</v>
      </c>
      <c r="R23" s="284">
        <v>83.701587355574389</v>
      </c>
      <c r="S23" s="284">
        <v>85.738888936127594</v>
      </c>
      <c r="T23" s="284">
        <v>87.776190516680785</v>
      </c>
      <c r="U23" s="284">
        <v>89.813492097234004</v>
      </c>
      <c r="V23" s="284">
        <v>91.850793677787195</v>
      </c>
      <c r="W23" s="284">
        <v>93.8880952583404</v>
      </c>
      <c r="X23" s="284">
        <v>95.925396838893604</v>
      </c>
      <c r="Y23" s="284">
        <v>97.962698419446795</v>
      </c>
      <c r="Z23" s="284">
        <v>100</v>
      </c>
      <c r="AA23" s="284">
        <v>0</v>
      </c>
    </row>
    <row r="24" spans="2:27" s="265" customFormat="1" ht="28.05" customHeight="1" x14ac:dyDescent="0.25">
      <c r="B24" s="286" t="s">
        <v>113</v>
      </c>
      <c r="C24" s="284">
        <v>191.09841302233522</v>
      </c>
      <c r="D24" s="284">
        <v>191.09841302233522</v>
      </c>
      <c r="E24" s="284">
        <v>192.08468285955604</v>
      </c>
      <c r="F24" s="284">
        <v>193.07095269677683</v>
      </c>
      <c r="G24" s="284">
        <v>195.04349237121846</v>
      </c>
      <c r="H24" s="284">
        <v>198.9885717201017</v>
      </c>
      <c r="I24" s="284">
        <v>202.93365106898494</v>
      </c>
      <c r="J24" s="284">
        <v>206.87873041786818</v>
      </c>
      <c r="K24" s="284">
        <v>210.82380976675142</v>
      </c>
      <c r="L24" s="284">
        <v>214.76888911563466</v>
      </c>
      <c r="M24" s="284">
        <v>218.7139684645179</v>
      </c>
      <c r="N24" s="284">
        <v>222.65904781340114</v>
      </c>
      <c r="O24" s="284">
        <v>226.60412716228439</v>
      </c>
      <c r="P24" s="284">
        <v>230.5492065111676</v>
      </c>
      <c r="Q24" s="284">
        <v>234.49428586005087</v>
      </c>
      <c r="R24" s="284">
        <v>238.43936520893408</v>
      </c>
      <c r="S24" s="284">
        <v>242.38444455781735</v>
      </c>
      <c r="T24" s="284">
        <v>246.32952390670056</v>
      </c>
      <c r="U24" s="284">
        <v>250.2746032555838</v>
      </c>
      <c r="V24" s="284">
        <v>254.21968260446704</v>
      </c>
      <c r="W24" s="284">
        <v>258.16476195335031</v>
      </c>
      <c r="X24" s="284">
        <v>262.10984130223352</v>
      </c>
      <c r="Y24" s="284">
        <v>266.05492065111673</v>
      </c>
      <c r="Z24" s="284">
        <v>270</v>
      </c>
      <c r="AA24" s="284" t="s">
        <v>103</v>
      </c>
    </row>
    <row r="25" spans="2:27" s="265" customFormat="1" ht="28.05" customHeight="1" x14ac:dyDescent="0.25">
      <c r="B25" s="286" t="s">
        <v>114</v>
      </c>
      <c r="C25" s="284"/>
      <c r="D25" s="284">
        <v>0</v>
      </c>
      <c r="E25" s="284">
        <v>35216.113210783755</v>
      </c>
      <c r="F25" s="284">
        <v>49753.646352007047</v>
      </c>
      <c r="G25" s="284">
        <v>70222.182496174879</v>
      </c>
      <c r="H25" s="284">
        <v>98911.712575363621</v>
      </c>
      <c r="I25" s="284">
        <v>120652.87360935881</v>
      </c>
      <c r="J25" s="284">
        <v>138751.29545823968</v>
      </c>
      <c r="K25" s="284">
        <v>154492.54068731825</v>
      </c>
      <c r="L25" s="284">
        <v>168538.3793687509</v>
      </c>
      <c r="M25" s="284">
        <v>181283.3212626203</v>
      </c>
      <c r="N25" s="284">
        <v>192985.27630704656</v>
      </c>
      <c r="O25" s="284">
        <v>203823.96382699217</v>
      </c>
      <c r="P25" s="284">
        <v>213930.63512392555</v>
      </c>
      <c r="Q25" s="284">
        <v>223404.66001058384</v>
      </c>
      <c r="R25" s="284">
        <v>232323.44832130516</v>
      </c>
      <c r="S25" s="284">
        <v>240748.71592783</v>
      </c>
      <c r="T25" s="284">
        <v>248730.61905892295</v>
      </c>
      <c r="U25" s="284">
        <v>256310.58220352573</v>
      </c>
      <c r="V25" s="284">
        <v>263523.29175449535</v>
      </c>
      <c r="W25" s="284">
        <v>270398.1381228033</v>
      </c>
      <c r="X25" s="284">
        <v>276960.28227702895</v>
      </c>
      <c r="Y25" s="284">
        <v>283231.45989314781</v>
      </c>
      <c r="Z25" s="284">
        <v>289230.59804069006</v>
      </c>
      <c r="AA25" s="284">
        <v>0.8</v>
      </c>
    </row>
    <row r="26" spans="2:27" s="265" customFormat="1" ht="28.05" customHeight="1" x14ac:dyDescent="0.25">
      <c r="B26" s="287"/>
      <c r="C26" s="284"/>
      <c r="D26" s="284">
        <v>70.777190008272299</v>
      </c>
      <c r="E26" s="284">
        <v>71.142475133168901</v>
      </c>
      <c r="F26" s="284">
        <v>71.507760258065488</v>
      </c>
      <c r="G26" s="284">
        <v>72.238330507858691</v>
      </c>
      <c r="H26" s="284">
        <v>73.699471007445069</v>
      </c>
      <c r="I26" s="284">
        <v>75.160611507031462</v>
      </c>
      <c r="J26" s="284">
        <v>76.621752006617854</v>
      </c>
      <c r="K26" s="284">
        <v>78.082892506204232</v>
      </c>
      <c r="L26" s="284">
        <v>79.54403300579061</v>
      </c>
      <c r="M26" s="284">
        <v>81.005173505377002</v>
      </c>
      <c r="N26" s="284">
        <v>82.466314004963394</v>
      </c>
      <c r="O26" s="284">
        <v>83.927454504549772</v>
      </c>
      <c r="P26" s="284">
        <v>85.38859500413615</v>
      </c>
      <c r="Q26" s="284">
        <v>86.849735503722542</v>
      </c>
      <c r="R26" s="284">
        <v>88.31087600330892</v>
      </c>
      <c r="S26" s="284">
        <v>89.772016502895312</v>
      </c>
      <c r="T26" s="284">
        <v>91.23315700248169</v>
      </c>
      <c r="U26" s="284">
        <v>92.694297502068068</v>
      </c>
      <c r="V26" s="284">
        <v>94.15543800165446</v>
      </c>
      <c r="W26" s="284">
        <v>95.616578501240852</v>
      </c>
      <c r="X26" s="284">
        <v>97.07771900082723</v>
      </c>
      <c r="Y26" s="284">
        <v>98.538859500413594</v>
      </c>
      <c r="Z26" s="284">
        <v>100</v>
      </c>
      <c r="AA26" s="284" t="s">
        <v>0</v>
      </c>
    </row>
    <row r="27" spans="2:27" s="265" customFormat="1" ht="28.05" customHeight="1" x14ac:dyDescent="0.25">
      <c r="B27" s="286" t="s">
        <v>115</v>
      </c>
      <c r="C27" s="284">
        <v>222.21111139454337</v>
      </c>
      <c r="D27" s="284">
        <v>222.21111139454337</v>
      </c>
      <c r="E27" s="284">
        <v>222.80847250211158</v>
      </c>
      <c r="F27" s="284">
        <v>223.40583360967977</v>
      </c>
      <c r="G27" s="284">
        <v>224.60055582481618</v>
      </c>
      <c r="H27" s="284">
        <v>226.99000025508903</v>
      </c>
      <c r="I27" s="284">
        <v>229.37944468536188</v>
      </c>
      <c r="J27" s="284">
        <v>231.76888911563469</v>
      </c>
      <c r="K27" s="284">
        <v>234.15833354590751</v>
      </c>
      <c r="L27" s="284">
        <v>236.54777797618036</v>
      </c>
      <c r="M27" s="284">
        <v>238.9372224064532</v>
      </c>
      <c r="N27" s="284">
        <v>241.32666683672602</v>
      </c>
      <c r="O27" s="284">
        <v>243.71611126699884</v>
      </c>
      <c r="P27" s="284">
        <v>246.10555569727168</v>
      </c>
      <c r="Q27" s="284">
        <v>248.49500012754453</v>
      </c>
      <c r="R27" s="284">
        <v>250.88444455781735</v>
      </c>
      <c r="S27" s="284">
        <v>253.27388898809016</v>
      </c>
      <c r="T27" s="284">
        <v>255.66333341836301</v>
      </c>
      <c r="U27" s="284">
        <v>258.05277784863586</v>
      </c>
      <c r="V27" s="284">
        <v>260.44222227890867</v>
      </c>
      <c r="W27" s="284">
        <v>262.83166670918149</v>
      </c>
      <c r="X27" s="284">
        <v>265.22111113945437</v>
      </c>
      <c r="Y27" s="284">
        <v>267.61055556972718</v>
      </c>
      <c r="Z27" s="284">
        <v>270</v>
      </c>
      <c r="AA27" s="284" t="s">
        <v>103</v>
      </c>
    </row>
    <row r="28" spans="2:27" s="265" customFormat="1" ht="28.05" customHeight="1" x14ac:dyDescent="0.25">
      <c r="B28" s="286" t="s">
        <v>116</v>
      </c>
      <c r="C28" s="284"/>
      <c r="D28" s="284">
        <v>0</v>
      </c>
      <c r="E28" s="284">
        <v>25644.762862441996</v>
      </c>
      <c r="F28" s="284">
        <v>36242.259930606451</v>
      </c>
      <c r="G28" s="284">
        <v>51183.762377327628</v>
      </c>
      <c r="H28" s="284">
        <v>72184.859545275773</v>
      </c>
      <c r="I28" s="284">
        <v>88162.51612458282</v>
      </c>
      <c r="J28" s="284">
        <v>101517.01057772087</v>
      </c>
      <c r="K28" s="284">
        <v>113180.72498986122</v>
      </c>
      <c r="L28" s="284">
        <v>123633.12042975289</v>
      </c>
      <c r="M28" s="284">
        <v>133159.7510907056</v>
      </c>
      <c r="N28" s="284">
        <v>141947.13466376567</v>
      </c>
      <c r="O28" s="284">
        <v>150125.13997775794</v>
      </c>
      <c r="P28" s="284">
        <v>157788.54569582467</v>
      </c>
      <c r="Q28" s="284">
        <v>165009.06501655889</v>
      </c>
      <c r="R28" s="284">
        <v>171842.53492033994</v>
      </c>
      <c r="S28" s="284">
        <v>178333.45441456349</v>
      </c>
      <c r="T28" s="284">
        <v>184517.97745582368</v>
      </c>
      <c r="U28" s="284">
        <v>190425.95918287564</v>
      </c>
      <c r="V28" s="284">
        <v>196082.39783933244</v>
      </c>
      <c r="W28" s="284">
        <v>201508.47733904378</v>
      </c>
      <c r="X28" s="284">
        <v>206722.33798491972</v>
      </c>
      <c r="Y28" s="284">
        <v>211739.65733838434</v>
      </c>
      <c r="Z28" s="284">
        <v>216574.09550307534</v>
      </c>
      <c r="AA28" s="284">
        <v>0.7</v>
      </c>
    </row>
    <row r="29" spans="2:27" s="265" customFormat="1" ht="28.05" customHeight="1" x14ac:dyDescent="0.25">
      <c r="B29" s="288"/>
      <c r="C29" s="278"/>
      <c r="D29" s="284">
        <v>82.300411627608653</v>
      </c>
      <c r="E29" s="284">
        <v>82.521656482263552</v>
      </c>
      <c r="F29" s="284">
        <v>82.742901336918436</v>
      </c>
      <c r="G29" s="284">
        <v>83.185391046228219</v>
      </c>
      <c r="H29" s="284">
        <v>84.070370464847784</v>
      </c>
      <c r="I29" s="284">
        <v>84.955349883467363</v>
      </c>
      <c r="J29" s="284">
        <v>85.840329302086928</v>
      </c>
      <c r="K29" s="284">
        <v>86.725308720706479</v>
      </c>
      <c r="L29" s="284">
        <v>87.610288139326059</v>
      </c>
      <c r="M29" s="284">
        <v>88.495267557945638</v>
      </c>
      <c r="N29" s="284">
        <v>89.380246976565189</v>
      </c>
      <c r="O29" s="284">
        <v>90.265226395184754</v>
      </c>
      <c r="P29" s="284">
        <v>91.150205813804334</v>
      </c>
      <c r="Q29" s="284">
        <v>92.035185232423899</v>
      </c>
      <c r="R29" s="284">
        <v>92.920164651043464</v>
      </c>
      <c r="S29" s="284">
        <v>93.805144069663029</v>
      </c>
      <c r="T29" s="284">
        <v>94.690123488282595</v>
      </c>
      <c r="U29" s="284">
        <v>95.57510290690216</v>
      </c>
      <c r="V29" s="284">
        <v>96.460082325521739</v>
      </c>
      <c r="W29" s="284">
        <v>97.34506174414129</v>
      </c>
      <c r="X29" s="284">
        <v>98.23004116276087</v>
      </c>
      <c r="Y29" s="284">
        <v>99.115020581380435</v>
      </c>
      <c r="Z29" s="284">
        <v>100</v>
      </c>
      <c r="AA29" s="284">
        <v>0</v>
      </c>
    </row>
    <row r="30" spans="2:27" s="265" customFormat="1" ht="28.05" customHeight="1" x14ac:dyDescent="0.25">
      <c r="B30" s="286" t="s">
        <v>117</v>
      </c>
      <c r="C30" s="284">
        <v>253.32380976675142</v>
      </c>
      <c r="D30" s="284">
        <v>253.32380976675142</v>
      </c>
      <c r="E30" s="284">
        <v>253.53226214466704</v>
      </c>
      <c r="F30" s="284">
        <v>253.74071452258264</v>
      </c>
      <c r="G30" s="284">
        <v>254.15761927841385</v>
      </c>
      <c r="H30" s="284">
        <v>254.99142879007627</v>
      </c>
      <c r="I30" s="284">
        <v>255.82523830173872</v>
      </c>
      <c r="J30" s="284">
        <v>256.65904781340112</v>
      </c>
      <c r="K30" s="284">
        <v>257.4928573250636</v>
      </c>
      <c r="L30" s="284">
        <v>258.32666683672602</v>
      </c>
      <c r="M30" s="284">
        <v>259.16047634838844</v>
      </c>
      <c r="N30" s="284">
        <v>259.99428586005087</v>
      </c>
      <c r="O30" s="284">
        <v>260.82809537171329</v>
      </c>
      <c r="P30" s="284">
        <v>261.66190488337571</v>
      </c>
      <c r="Q30" s="284">
        <v>262.49571439503814</v>
      </c>
      <c r="R30" s="284">
        <v>263.32952390670056</v>
      </c>
      <c r="S30" s="284">
        <v>264.16333341836298</v>
      </c>
      <c r="T30" s="284">
        <v>264.9971429300254</v>
      </c>
      <c r="U30" s="284">
        <v>265.83095244168783</v>
      </c>
      <c r="V30" s="284">
        <v>266.66476195335031</v>
      </c>
      <c r="W30" s="284">
        <v>267.49857146501273</v>
      </c>
      <c r="X30" s="284">
        <v>268.33238097667515</v>
      </c>
      <c r="Y30" s="284">
        <v>269.16619048833758</v>
      </c>
      <c r="Z30" s="284">
        <v>270</v>
      </c>
      <c r="AA30" s="284" t="s">
        <v>103</v>
      </c>
    </row>
    <row r="31" spans="2:27" s="265" customFormat="1" ht="27.75" customHeight="1" x14ac:dyDescent="0.25">
      <c r="B31" s="286" t="s">
        <v>118</v>
      </c>
      <c r="C31" s="284"/>
      <c r="D31" s="284">
        <v>0</v>
      </c>
      <c r="E31" s="284">
        <v>14030.946862813167</v>
      </c>
      <c r="F31" s="284">
        <v>19837.212113466288</v>
      </c>
      <c r="G31" s="284">
        <v>28038.369204919982</v>
      </c>
      <c r="H31" s="284">
        <v>39607.840266176747</v>
      </c>
      <c r="I31" s="284">
        <v>48455.057410333196</v>
      </c>
      <c r="J31" s="284">
        <v>55888.146166557344</v>
      </c>
      <c r="K31" s="284">
        <v>62414.404510805958</v>
      </c>
      <c r="L31" s="284">
        <v>68294.301476409033</v>
      </c>
      <c r="M31" s="284">
        <v>73682.73918002045</v>
      </c>
      <c r="N31" s="284">
        <v>78680.75499891529</v>
      </c>
      <c r="O31" s="284">
        <v>83358.60529385008</v>
      </c>
      <c r="P31" s="284">
        <v>87767.497748771115</v>
      </c>
      <c r="Q31" s="284">
        <v>91946.130755096849</v>
      </c>
      <c r="R31" s="284">
        <v>95924.600472424907</v>
      </c>
      <c r="S31" s="284">
        <v>99726.865517589904</v>
      </c>
      <c r="T31" s="284">
        <v>103372.37131526353</v>
      </c>
      <c r="U31" s="284">
        <v>106877.15991700989</v>
      </c>
      <c r="V31" s="284">
        <v>110254.6515468608</v>
      </c>
      <c r="W31" s="284">
        <v>113516.20932149437</v>
      </c>
      <c r="X31" s="284">
        <v>116671.55645199538</v>
      </c>
      <c r="Y31" s="284">
        <v>119729.09047658011</v>
      </c>
      <c r="Z31" s="284">
        <v>122696.12399328353</v>
      </c>
      <c r="AA31" s="284">
        <v>0.6</v>
      </c>
    </row>
    <row r="32" spans="2:27" s="265" customFormat="1" ht="28.05" customHeight="1" x14ac:dyDescent="0.25">
      <c r="B32" s="287"/>
      <c r="C32" s="284"/>
      <c r="D32" s="284">
        <v>93.823633246944965</v>
      </c>
      <c r="E32" s="284">
        <v>93.90083783135816</v>
      </c>
      <c r="F32" s="284">
        <v>93.978042415771341</v>
      </c>
      <c r="G32" s="284">
        <v>94.132451584597717</v>
      </c>
      <c r="H32" s="284">
        <v>94.44126992225047</v>
      </c>
      <c r="I32" s="284">
        <v>94.750088259903237</v>
      </c>
      <c r="J32" s="284">
        <v>95.058906597555975</v>
      </c>
      <c r="K32" s="284">
        <v>95.367724935208741</v>
      </c>
      <c r="L32" s="284">
        <v>95.676543272861494</v>
      </c>
      <c r="M32" s="284">
        <v>95.985361610514246</v>
      </c>
      <c r="N32" s="284">
        <v>96.294179948166985</v>
      </c>
      <c r="O32" s="284">
        <v>96.602998285819737</v>
      </c>
      <c r="P32" s="284">
        <v>96.91181662347249</v>
      </c>
      <c r="Q32" s="284">
        <v>97.220634961125242</v>
      </c>
      <c r="R32" s="284">
        <v>97.52945329877798</v>
      </c>
      <c r="S32" s="284">
        <v>97.838271636430733</v>
      </c>
      <c r="T32" s="284">
        <v>98.147089974083485</v>
      </c>
      <c r="U32" s="284">
        <v>98.455908311736223</v>
      </c>
      <c r="V32" s="284">
        <v>98.764726649389004</v>
      </c>
      <c r="W32" s="284">
        <v>99.073544987041757</v>
      </c>
      <c r="X32" s="284">
        <v>99.382363324694495</v>
      </c>
      <c r="Y32" s="284">
        <v>99.691181662347248</v>
      </c>
      <c r="Z32" s="284">
        <v>100</v>
      </c>
      <c r="AA32" s="284" t="s">
        <v>0</v>
      </c>
    </row>
    <row r="33" spans="2:27" s="265" customFormat="1" ht="28.05" customHeight="1" x14ac:dyDescent="0.25">
      <c r="B33" s="286" t="s">
        <v>119</v>
      </c>
      <c r="C33" s="284">
        <v>97.760317905710934</v>
      </c>
      <c r="D33" s="284">
        <v>97.760317905710934</v>
      </c>
      <c r="E33" s="284">
        <v>99.913313931889547</v>
      </c>
      <c r="F33" s="284">
        <v>102.06630995806816</v>
      </c>
      <c r="G33" s="284">
        <v>106.37230201042539</v>
      </c>
      <c r="H33" s="284">
        <v>114.98428611513984</v>
      </c>
      <c r="I33" s="284">
        <v>123.59627021985429</v>
      </c>
      <c r="J33" s="284">
        <v>132.20825432456874</v>
      </c>
      <c r="K33" s="284">
        <v>140.82023842928319</v>
      </c>
      <c r="L33" s="284">
        <v>149.43222253399765</v>
      </c>
      <c r="M33" s="284">
        <v>158.0442066387121</v>
      </c>
      <c r="N33" s="284">
        <v>166.65619074342658</v>
      </c>
      <c r="O33" s="284">
        <v>175.26817484814103</v>
      </c>
      <c r="P33" s="284">
        <v>183.88015895285548</v>
      </c>
      <c r="Q33" s="284">
        <v>192.49214305756993</v>
      </c>
      <c r="R33" s="284">
        <v>201.10412716228439</v>
      </c>
      <c r="S33" s="284">
        <v>209.71611126699884</v>
      </c>
      <c r="T33" s="284">
        <v>218.32809537171329</v>
      </c>
      <c r="U33" s="284">
        <v>226.94007947642774</v>
      </c>
      <c r="V33" s="284">
        <v>235.55206358114219</v>
      </c>
      <c r="W33" s="284">
        <v>244.16404768585664</v>
      </c>
      <c r="X33" s="284">
        <v>252.7760317905711</v>
      </c>
      <c r="Y33" s="284">
        <v>261.38801589528555</v>
      </c>
      <c r="Z33" s="284">
        <v>270</v>
      </c>
      <c r="AA33" s="284" t="s">
        <v>103</v>
      </c>
    </row>
    <row r="34" spans="2:27" s="265" customFormat="1" ht="28.05" customHeight="1" x14ac:dyDescent="0.25">
      <c r="B34" s="286" t="s">
        <v>120</v>
      </c>
      <c r="C34" s="284"/>
      <c r="D34" s="284">
        <v>0</v>
      </c>
      <c r="E34" s="284">
        <v>60976.578961812105</v>
      </c>
      <c r="F34" s="284">
        <v>86097.74727976002</v>
      </c>
      <c r="G34" s="284">
        <v>121374.57338671897</v>
      </c>
      <c r="H34" s="284">
        <v>170552.47197168382</v>
      </c>
      <c r="I34" s="284">
        <v>207530.90346387387</v>
      </c>
      <c r="J34" s="284">
        <v>238064.23010491818</v>
      </c>
      <c r="K34" s="284">
        <v>264394.87700104737</v>
      </c>
      <c r="L34" s="284">
        <v>287679.15440536587</v>
      </c>
      <c r="M34" s="284">
        <v>308607.37570642994</v>
      </c>
      <c r="N34" s="284">
        <v>327631.3482673305</v>
      </c>
      <c r="O34" s="284">
        <v>345066.16751075978</v>
      </c>
      <c r="P34" s="284">
        <v>361142.06501001038</v>
      </c>
      <c r="Q34" s="284">
        <v>376033.36799393385</v>
      </c>
      <c r="R34" s="284">
        <v>389875.83681995963</v>
      </c>
      <c r="S34" s="284">
        <v>402777.62350123451</v>
      </c>
      <c r="T34" s="284">
        <v>414826.50761080417</v>
      </c>
      <c r="U34" s="284">
        <v>426094.84907223028</v>
      </c>
      <c r="V34" s="284">
        <v>436643.08188866643</v>
      </c>
      <c r="W34" s="284">
        <v>446522.24253962369</v>
      </c>
      <c r="X34" s="284">
        <v>455775.84048524575</v>
      </c>
      <c r="Y34" s="284">
        <v>464441.26864813152</v>
      </c>
      <c r="Z34" s="284">
        <v>472550.88492454996</v>
      </c>
      <c r="AA34" s="284">
        <v>1.1000000000000001</v>
      </c>
    </row>
    <row r="35" spans="2:27" s="265" customFormat="1" ht="28.05" customHeight="1" x14ac:dyDescent="0.25">
      <c r="B35" s="288"/>
      <c r="C35" s="278"/>
      <c r="D35" s="284">
        <v>36.207525150263308</v>
      </c>
      <c r="E35" s="284">
        <v>37.004931085885019</v>
      </c>
      <c r="F35" s="284">
        <v>37.80233702150673</v>
      </c>
      <c r="G35" s="284">
        <v>39.397148892750145</v>
      </c>
      <c r="H35" s="284">
        <v>42.586772635236976</v>
      </c>
      <c r="I35" s="284">
        <v>45.776396377723813</v>
      </c>
      <c r="J35" s="284">
        <v>48.966020120210644</v>
      </c>
      <c r="K35" s="284">
        <v>52.155643862697474</v>
      </c>
      <c r="L35" s="284">
        <v>55.345267605184311</v>
      </c>
      <c r="M35" s="284">
        <v>58.534891347671149</v>
      </c>
      <c r="N35" s="284">
        <v>61.724515090157993</v>
      </c>
      <c r="O35" s="284">
        <v>64.914138832644824</v>
      </c>
      <c r="P35" s="284">
        <v>68.103762575131654</v>
      </c>
      <c r="Q35" s="284">
        <v>71.293386317618484</v>
      </c>
      <c r="R35" s="284">
        <v>74.483010060105329</v>
      </c>
      <c r="S35" s="284">
        <v>77.672633802592159</v>
      </c>
      <c r="T35" s="284">
        <v>80.862257545079004</v>
      </c>
      <c r="U35" s="284">
        <v>84.051881287565834</v>
      </c>
      <c r="V35" s="284">
        <v>87.241505030052664</v>
      </c>
      <c r="W35" s="284">
        <v>90.431128772539495</v>
      </c>
      <c r="X35" s="284">
        <v>93.620752515026325</v>
      </c>
      <c r="Y35" s="284">
        <v>96.81037625751317</v>
      </c>
      <c r="Z35" s="284">
        <v>100</v>
      </c>
      <c r="AA35" s="284">
        <v>0</v>
      </c>
    </row>
    <row r="36" spans="2:27" s="265" customFormat="1" ht="28.05" customHeight="1" x14ac:dyDescent="0.25">
      <c r="B36" s="288"/>
      <c r="C36" s="278"/>
      <c r="D36" s="288"/>
      <c r="E36" s="289"/>
      <c r="F36" s="278"/>
      <c r="G36" s="29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8"/>
      <c r="V36" s="278"/>
      <c r="W36" s="278"/>
      <c r="X36" s="278"/>
      <c r="Y36" s="278"/>
      <c r="Z36" s="278"/>
      <c r="AA36" s="278"/>
    </row>
    <row r="37" spans="2:27" ht="28.05" customHeight="1" x14ac:dyDescent="0.3">
      <c r="B37" s="276" t="s">
        <v>121</v>
      </c>
      <c r="C37" s="278"/>
      <c r="D37" s="278"/>
      <c r="E37" s="291"/>
      <c r="F37" s="276" t="s">
        <v>122</v>
      </c>
      <c r="G37" s="276" t="s">
        <v>123</v>
      </c>
      <c r="H37" s="276" t="s">
        <v>124</v>
      </c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S37" s="291"/>
      <c r="T37" s="291"/>
      <c r="U37" s="291"/>
      <c r="V37" s="291"/>
      <c r="W37" s="291"/>
      <c r="X37" s="291"/>
      <c r="Y37" s="291"/>
      <c r="Z37" s="291"/>
      <c r="AA37" s="291"/>
    </row>
    <row r="38" spans="2:27" ht="28.05" customHeight="1" x14ac:dyDescent="0.3">
      <c r="B38" s="292" t="s">
        <v>125</v>
      </c>
      <c r="C38" s="293">
        <v>350000</v>
      </c>
      <c r="D38" s="294">
        <v>81.481481481481481</v>
      </c>
      <c r="E38" s="291"/>
      <c r="F38" s="292">
        <v>2</v>
      </c>
      <c r="G38" s="295">
        <v>350000</v>
      </c>
      <c r="H38" s="292">
        <v>220</v>
      </c>
      <c r="I38" s="291"/>
      <c r="J38" s="291"/>
      <c r="K38" s="291"/>
      <c r="L38" s="291"/>
      <c r="M38" s="291"/>
      <c r="N38" s="291"/>
      <c r="O38" s="291"/>
      <c r="P38" s="291"/>
      <c r="Q38" s="291"/>
      <c r="R38" s="291"/>
      <c r="S38" s="291"/>
      <c r="T38" s="291"/>
      <c r="U38" s="291"/>
      <c r="V38" s="291"/>
      <c r="W38" s="291"/>
      <c r="X38" s="291"/>
      <c r="Y38" s="291"/>
      <c r="Z38" s="291"/>
      <c r="AA38" s="291"/>
    </row>
    <row r="39" spans="2:27" ht="28.05" customHeight="1" x14ac:dyDescent="0.3">
      <c r="B39" s="292" t="s">
        <v>126</v>
      </c>
      <c r="C39" s="293">
        <v>414553.17975258041</v>
      </c>
      <c r="D39" s="294">
        <v>100</v>
      </c>
      <c r="E39" s="291"/>
      <c r="F39" s="276"/>
      <c r="G39" s="291"/>
      <c r="H39" s="291"/>
      <c r="I39" s="291"/>
      <c r="J39" s="291"/>
      <c r="K39" s="291"/>
      <c r="L39" s="291"/>
      <c r="M39" s="291"/>
      <c r="N39" s="291"/>
      <c r="O39" s="291"/>
      <c r="P39" s="291"/>
      <c r="Q39" s="291"/>
      <c r="R39" s="291"/>
      <c r="S39" s="291"/>
      <c r="T39" s="291"/>
      <c r="U39" s="291"/>
      <c r="V39" s="291"/>
      <c r="W39" s="291"/>
      <c r="X39" s="291"/>
      <c r="Y39" s="291"/>
      <c r="Z39" s="291"/>
      <c r="AA39" s="291"/>
    </row>
    <row r="40" spans="2:27" ht="28.05" customHeight="1" x14ac:dyDescent="0.3">
      <c r="B40" s="292" t="s">
        <v>127</v>
      </c>
      <c r="C40" s="296">
        <v>100</v>
      </c>
      <c r="D40" s="296">
        <v>100</v>
      </c>
      <c r="E40" s="291"/>
      <c r="F40" s="292" t="s">
        <v>127</v>
      </c>
      <c r="G40" s="297">
        <v>270</v>
      </c>
      <c r="H40" s="291"/>
      <c r="I40" s="291"/>
      <c r="J40" s="291"/>
      <c r="K40" s="291"/>
      <c r="L40" s="291"/>
      <c r="M40" s="291"/>
      <c r="N40" s="291"/>
      <c r="O40" s="291"/>
      <c r="P40" s="291"/>
      <c r="Q40" s="291"/>
      <c r="R40" s="291"/>
      <c r="S40" s="291"/>
      <c r="T40" s="291"/>
      <c r="U40" s="291"/>
      <c r="V40" s="291"/>
      <c r="W40" s="291"/>
      <c r="X40" s="291"/>
      <c r="Y40" s="291"/>
      <c r="Z40" s="291"/>
      <c r="AA40" s="291"/>
    </row>
    <row r="41" spans="2:27" ht="28.05" customHeight="1" x14ac:dyDescent="0.3">
      <c r="B41" s="292" t="s">
        <v>128</v>
      </c>
      <c r="C41" s="296">
        <v>62.962962962962962</v>
      </c>
      <c r="D41" s="296">
        <v>62.962962962962962</v>
      </c>
      <c r="E41" s="291"/>
      <c r="F41" s="292" t="s">
        <v>128</v>
      </c>
      <c r="G41" s="292">
        <v>170</v>
      </c>
      <c r="H41" s="291"/>
      <c r="I41" s="291"/>
      <c r="J41" s="291"/>
      <c r="K41" s="291"/>
      <c r="L41" s="291"/>
      <c r="M41" s="291"/>
      <c r="N41" s="291"/>
      <c r="O41" s="291"/>
      <c r="P41" s="291"/>
      <c r="Q41" s="291"/>
      <c r="R41" s="291"/>
      <c r="S41" s="291"/>
      <c r="T41" s="291"/>
      <c r="U41" s="291"/>
      <c r="V41" s="291"/>
      <c r="W41" s="291"/>
      <c r="X41" s="291"/>
      <c r="Y41" s="291"/>
      <c r="Z41" s="291"/>
      <c r="AA41" s="291"/>
    </row>
    <row r="42" spans="2:27" ht="28.05" customHeight="1" x14ac:dyDescent="0.3">
      <c r="B42" s="292" t="s">
        <v>124</v>
      </c>
      <c r="C42" s="296">
        <v>81.481481481481481</v>
      </c>
      <c r="D42" s="296">
        <v>81.481481481481481</v>
      </c>
      <c r="E42" s="291"/>
      <c r="F42" s="292" t="s">
        <v>129</v>
      </c>
      <c r="G42" s="298">
        <v>100</v>
      </c>
      <c r="H42" s="291"/>
      <c r="I42" s="291"/>
      <c r="J42" s="291"/>
      <c r="K42" s="291"/>
      <c r="L42" s="291"/>
      <c r="M42" s="291"/>
      <c r="N42" s="291"/>
      <c r="O42" s="291"/>
      <c r="P42" s="291"/>
      <c r="Q42" s="291"/>
      <c r="R42" s="291"/>
      <c r="S42" s="291"/>
      <c r="T42" s="291"/>
      <c r="U42" s="291"/>
      <c r="V42" s="291"/>
      <c r="W42" s="291"/>
      <c r="X42" s="291"/>
      <c r="Y42" s="291"/>
      <c r="Z42" s="291"/>
      <c r="AA42" s="291"/>
    </row>
    <row r="43" spans="2:27" ht="28.05" customHeight="1" x14ac:dyDescent="0.3">
      <c r="B43" s="292" t="s">
        <v>130</v>
      </c>
      <c r="C43" s="299">
        <v>0</v>
      </c>
      <c r="D43" s="293">
        <v>700000.00000000012</v>
      </c>
      <c r="E43" s="291"/>
      <c r="F43" s="292" t="s">
        <v>131</v>
      </c>
      <c r="G43" s="298">
        <v>-10</v>
      </c>
      <c r="H43" s="298">
        <v>-10</v>
      </c>
      <c r="I43" s="300" t="s">
        <v>132</v>
      </c>
      <c r="J43" s="291"/>
      <c r="K43" s="291"/>
      <c r="L43" s="291"/>
      <c r="M43" s="291"/>
      <c r="N43" s="291"/>
      <c r="O43" s="291"/>
      <c r="P43" s="291"/>
      <c r="Q43" s="291"/>
      <c r="R43" s="291"/>
      <c r="S43" s="291"/>
      <c r="T43" s="291"/>
      <c r="U43" s="291"/>
      <c r="V43" s="291"/>
      <c r="W43" s="291"/>
      <c r="X43" s="291"/>
      <c r="Y43" s="291"/>
      <c r="Z43" s="291"/>
      <c r="AA43" s="291"/>
    </row>
    <row r="44" spans="2:27" ht="28.05" customHeight="1" x14ac:dyDescent="0.3">
      <c r="B44" s="292" t="s">
        <v>133</v>
      </c>
      <c r="C44" s="296">
        <v>155.55555555555557</v>
      </c>
      <c r="D44" s="294">
        <v>155.55555555555557</v>
      </c>
      <c r="E44" s="291"/>
      <c r="F44" s="292" t="s">
        <v>134</v>
      </c>
      <c r="G44" s="298">
        <v>-3.7037037037037033</v>
      </c>
      <c r="H44" s="298">
        <v>-3.7037037037037033</v>
      </c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291"/>
    </row>
    <row r="45" spans="2:27" ht="28.05" customHeight="1" x14ac:dyDescent="0.3">
      <c r="B45" s="292" t="s">
        <v>135</v>
      </c>
      <c r="C45" s="296">
        <v>31.481481481481481</v>
      </c>
      <c r="D45" s="299">
        <v>35000</v>
      </c>
      <c r="E45" s="291"/>
      <c r="F45" s="292" t="s">
        <v>136</v>
      </c>
      <c r="G45" s="298">
        <v>62.962962962962962</v>
      </c>
      <c r="H45" s="295">
        <v>0</v>
      </c>
      <c r="I45" s="291"/>
      <c r="J45" s="291"/>
      <c r="K45" s="291"/>
      <c r="L45" s="291"/>
      <c r="M45" s="291"/>
      <c r="N45" s="291"/>
      <c r="O45" s="291"/>
      <c r="P45" s="291"/>
      <c r="Q45" s="291"/>
      <c r="R45" s="291"/>
      <c r="S45" s="291"/>
      <c r="T45" s="291"/>
      <c r="U45" s="291"/>
      <c r="V45" s="291"/>
      <c r="W45" s="291"/>
      <c r="X45" s="291"/>
      <c r="Y45" s="291"/>
      <c r="Z45" s="291"/>
      <c r="AA45" s="291"/>
    </row>
    <row r="46" spans="2:27" ht="28.05" customHeight="1" x14ac:dyDescent="0.3">
      <c r="B46" s="292" t="s">
        <v>129</v>
      </c>
      <c r="C46" s="296">
        <v>81.481481481481481</v>
      </c>
      <c r="D46" s="299">
        <v>35000</v>
      </c>
      <c r="E46" s="291"/>
      <c r="F46" s="292" t="s">
        <v>137</v>
      </c>
      <c r="G46" s="287" t="s">
        <v>66</v>
      </c>
      <c r="H46" s="287"/>
      <c r="I46" s="291"/>
      <c r="J46" s="291"/>
      <c r="K46" s="291"/>
      <c r="L46" s="291"/>
      <c r="M46" s="291"/>
      <c r="N46" s="291"/>
      <c r="O46" s="291"/>
      <c r="P46" s="291"/>
      <c r="Q46" s="291"/>
      <c r="R46" s="291"/>
      <c r="S46" s="291"/>
      <c r="T46" s="291"/>
      <c r="U46" s="291"/>
      <c r="V46" s="291"/>
      <c r="W46" s="291"/>
      <c r="X46" s="291"/>
      <c r="Y46" s="291"/>
      <c r="Z46" s="291"/>
      <c r="AA46" s="291"/>
    </row>
    <row r="47" spans="2:27" ht="28.05" customHeight="1" x14ac:dyDescent="0.3">
      <c r="B47" s="292" t="s">
        <v>138</v>
      </c>
      <c r="C47" s="296">
        <v>127.77777777777779</v>
      </c>
      <c r="D47" s="299">
        <v>35000</v>
      </c>
      <c r="E47" s="291"/>
      <c r="F47" s="292" t="s">
        <v>139</v>
      </c>
      <c r="G47" s="301" t="s">
        <v>65</v>
      </c>
      <c r="H47" s="291"/>
      <c r="I47" s="291"/>
      <c r="J47" s="291"/>
      <c r="K47" s="291"/>
      <c r="L47" s="291"/>
      <c r="M47" s="291"/>
      <c r="N47" s="291"/>
      <c r="O47" s="291"/>
      <c r="P47" s="291"/>
      <c r="Q47" s="291"/>
      <c r="R47" s="291"/>
      <c r="S47" s="291"/>
      <c r="T47" s="291"/>
      <c r="U47" s="291"/>
      <c r="V47" s="291"/>
      <c r="W47" s="291"/>
      <c r="X47" s="291"/>
      <c r="Y47" s="291"/>
      <c r="Z47" s="291"/>
      <c r="AA47" s="291"/>
    </row>
    <row r="48" spans="2:27" ht="28.05" customHeight="1" x14ac:dyDescent="0.3"/>
    <row r="49" s="264" customFormat="1" ht="15" hidden="1" customHeight="1" x14ac:dyDescent="0.3"/>
    <row r="50" s="264" customFormat="1" ht="15" hidden="1" customHeight="1" x14ac:dyDescent="0.3"/>
    <row r="51" s="264" customFormat="1" ht="15" hidden="1" customHeight="1" x14ac:dyDescent="0.3"/>
    <row r="52" s="264" customFormat="1" ht="15" hidden="1" customHeight="1" x14ac:dyDescent="0.3"/>
    <row r="53" s="264" customFormat="1" ht="15" hidden="1" customHeight="1" x14ac:dyDescent="0.3"/>
    <row r="54" s="264" customFormat="1" ht="15" hidden="1" customHeight="1" x14ac:dyDescent="0.3"/>
    <row r="55" s="264" customFormat="1" ht="15" hidden="1" customHeight="1" x14ac:dyDescent="0.3"/>
    <row r="56" s="264" customFormat="1" ht="15" hidden="1" customHeight="1" x14ac:dyDescent="0.3"/>
    <row r="57" s="264" customFormat="1" ht="15" hidden="1" customHeight="1" x14ac:dyDescent="0.3"/>
    <row r="58" s="264" customFormat="1" ht="15" hidden="1" customHeight="1" x14ac:dyDescent="0.3"/>
    <row r="59" s="264" customFormat="1" ht="15" hidden="1" customHeight="1" x14ac:dyDescent="0.3"/>
    <row r="60" s="264" customFormat="1" ht="15" hidden="1" customHeight="1" x14ac:dyDescent="0.3"/>
    <row r="61" s="264" customFormat="1" ht="15" hidden="1" customHeight="1" x14ac:dyDescent="0.3"/>
    <row r="62" s="264" customFormat="1" ht="15" hidden="1" customHeight="1" x14ac:dyDescent="0.3"/>
    <row r="63" s="264" customFormat="1" ht="15" hidden="1" customHeight="1" x14ac:dyDescent="0.3"/>
    <row r="64" s="264" customFormat="1" ht="15" hidden="1" customHeight="1" x14ac:dyDescent="0.3"/>
    <row r="65" s="264" customFormat="1" ht="15" hidden="1" customHeight="1" x14ac:dyDescent="0.3"/>
    <row r="66" s="264" customFormat="1" ht="15" hidden="1" customHeight="1" x14ac:dyDescent="0.3"/>
    <row r="67" s="264" customFormat="1" ht="15" hidden="1" customHeight="1" x14ac:dyDescent="0.3"/>
    <row r="68" s="264" customFormat="1" ht="15" hidden="1" customHeight="1" x14ac:dyDescent="0.3"/>
    <row r="69" s="264" customFormat="1" ht="15" hidden="1" customHeight="1" x14ac:dyDescent="0.3"/>
    <row r="70" s="264" customFormat="1" ht="15" hidden="1" customHeight="1" x14ac:dyDescent="0.3"/>
    <row r="71" s="264" customFormat="1" ht="15" hidden="1" customHeight="1" x14ac:dyDescent="0.3"/>
    <row r="72" s="264" customFormat="1" ht="15" hidden="1" customHeight="1" x14ac:dyDescent="0.3"/>
    <row r="73" s="264" customFormat="1" ht="15" hidden="1" customHeight="1" x14ac:dyDescent="0.3"/>
    <row r="74" s="264" customFormat="1" ht="15" hidden="1" customHeight="1" x14ac:dyDescent="0.3"/>
    <row r="75" s="264" customFormat="1" ht="15" hidden="1" customHeight="1" x14ac:dyDescent="0.3"/>
    <row r="76" s="264" customFormat="1" ht="15" hidden="1" customHeight="1" x14ac:dyDescent="0.3"/>
    <row r="77" s="264" customFormat="1" ht="15" hidden="1" customHeight="1" x14ac:dyDescent="0.3"/>
    <row r="78" s="264" customFormat="1" ht="15" hidden="1" customHeight="1" x14ac:dyDescent="0.3"/>
    <row r="79" s="264" customFormat="1" ht="15" hidden="1" customHeight="1" x14ac:dyDescent="0.3"/>
    <row r="80" s="264" customFormat="1" ht="15" hidden="1" customHeight="1" x14ac:dyDescent="0.3"/>
  </sheetData>
  <sheetProtection algorithmName="SHA-512" hashValue="9V/6JkFPCI10C/5D5AX3HRY0xnrvo5H0JqnmoN2wiA6XVW5k/3MH0GrLcFBOekKO5eSN5G3qjmJsQV/byaRk3Q==" saltValue="NqMZT2Hp/OY93u4YFRiMmA==" spinCount="100000" sheet="1" objects="1" scenarios="1"/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</vt:i4>
      </vt:variant>
    </vt:vector>
  </HeadingPairs>
  <TitlesOfParts>
    <vt:vector size="8" baseType="lpstr">
      <vt:lpstr>Samenvatting</vt:lpstr>
      <vt:lpstr>1. Implementatie</vt:lpstr>
      <vt:lpstr>2. Gebruiksrecht</vt:lpstr>
      <vt:lpstr>3. Consultancy</vt:lpstr>
      <vt:lpstr>4. Opleidingen</vt:lpstr>
      <vt:lpstr>BPK-Grafiek</vt:lpstr>
      <vt:lpstr>DATA</vt:lpstr>
      <vt:lpstr>Staffel1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Yvo Bakker</cp:lastModifiedBy>
  <cp:lastPrinted>2020-04-16T07:17:17Z</cp:lastPrinted>
  <dcterms:created xsi:type="dcterms:W3CDTF">2019-08-27T11:41:48Z</dcterms:created>
  <dcterms:modified xsi:type="dcterms:W3CDTF">2024-02-07T13:11:39Z</dcterms:modified>
</cp:coreProperties>
</file>